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398.xml" ContentType="application/vnd.openxmlformats-officedocument.spreadsheetml.table+xml"/>
  <Override PartName="/xl/tables/table399.xml" ContentType="application/vnd.openxmlformats-officedocument.spreadsheetml.table+xml"/>
  <Override PartName="/xl/tables/table400.xml" ContentType="application/vnd.openxmlformats-officedocument.spreadsheetml.table+xml"/>
  <Override PartName="/xl/tables/table401.xml" ContentType="application/vnd.openxmlformats-officedocument.spreadsheetml.table+xml"/>
  <Override PartName="/xl/tables/table402.xml" ContentType="application/vnd.openxmlformats-officedocument.spreadsheetml.table+xml"/>
  <Override PartName="/xl/tables/table403.xml" ContentType="application/vnd.openxmlformats-officedocument.spreadsheetml.table+xml"/>
  <Override PartName="/xl/tables/table404.xml" ContentType="application/vnd.openxmlformats-officedocument.spreadsheetml.table+xml"/>
  <Override PartName="/xl/tables/table405.xml" ContentType="application/vnd.openxmlformats-officedocument.spreadsheetml.table+xml"/>
  <Override PartName="/xl/tables/table406.xml" ContentType="application/vnd.openxmlformats-officedocument.spreadsheetml.table+xml"/>
  <Override PartName="/xl/tables/table407.xml" ContentType="application/vnd.openxmlformats-officedocument.spreadsheetml.table+xml"/>
  <Override PartName="/xl/tables/table408.xml" ContentType="application/vnd.openxmlformats-officedocument.spreadsheetml.table+xml"/>
  <Override PartName="/xl/tables/table409.xml" ContentType="application/vnd.openxmlformats-officedocument.spreadsheetml.table+xml"/>
  <Override PartName="/xl/tables/table410.xml" ContentType="application/vnd.openxmlformats-officedocument.spreadsheetml.table+xml"/>
  <Override PartName="/xl/tables/table411.xml" ContentType="application/vnd.openxmlformats-officedocument.spreadsheetml.table+xml"/>
  <Override PartName="/xl/tables/table412.xml" ContentType="application/vnd.openxmlformats-officedocument.spreadsheetml.table+xml"/>
  <Override PartName="/xl/tables/table413.xml" ContentType="application/vnd.openxmlformats-officedocument.spreadsheetml.table+xml"/>
  <Override PartName="/xl/tables/table414.xml" ContentType="application/vnd.openxmlformats-officedocument.spreadsheetml.table+xml"/>
  <Override PartName="/xl/tables/table415.xml" ContentType="application/vnd.openxmlformats-officedocument.spreadsheetml.table+xml"/>
  <Override PartName="/xl/tables/table416.xml" ContentType="application/vnd.openxmlformats-officedocument.spreadsheetml.table+xml"/>
  <Override PartName="/xl/tables/table417.xml" ContentType="application/vnd.openxmlformats-officedocument.spreadsheetml.table+xml"/>
  <Override PartName="/xl/tables/table418.xml" ContentType="application/vnd.openxmlformats-officedocument.spreadsheetml.table+xml"/>
  <Override PartName="/xl/tables/table419.xml" ContentType="application/vnd.openxmlformats-officedocument.spreadsheetml.table+xml"/>
  <Override PartName="/xl/tables/table420.xml" ContentType="application/vnd.openxmlformats-officedocument.spreadsheetml.table+xml"/>
  <Override PartName="/xl/tables/table421.xml" ContentType="application/vnd.openxmlformats-officedocument.spreadsheetml.table+xml"/>
  <Override PartName="/xl/tables/table422.xml" ContentType="application/vnd.openxmlformats-officedocument.spreadsheetml.table+xml"/>
  <Override PartName="/xl/tables/table423.xml" ContentType="application/vnd.openxmlformats-officedocument.spreadsheetml.table+xml"/>
  <Override PartName="/xl/tables/table424.xml" ContentType="application/vnd.openxmlformats-officedocument.spreadsheetml.table+xml"/>
  <Override PartName="/xl/tables/table425.xml" ContentType="application/vnd.openxmlformats-officedocument.spreadsheetml.table+xml"/>
  <Override PartName="/xl/tables/table426.xml" ContentType="application/vnd.openxmlformats-officedocument.spreadsheetml.table+xml"/>
  <Override PartName="/xl/tables/table427.xml" ContentType="application/vnd.openxmlformats-officedocument.spreadsheetml.table+xml"/>
  <Override PartName="/xl/tables/table428.xml" ContentType="application/vnd.openxmlformats-officedocument.spreadsheetml.table+xml"/>
  <Override PartName="/xl/tables/table429.xml" ContentType="application/vnd.openxmlformats-officedocument.spreadsheetml.table+xml"/>
  <Override PartName="/xl/tables/table430.xml" ContentType="application/vnd.openxmlformats-officedocument.spreadsheetml.table+xml"/>
  <Override PartName="/xl/tables/table431.xml" ContentType="application/vnd.openxmlformats-officedocument.spreadsheetml.table+xml"/>
  <Override PartName="/xl/tables/table432.xml" ContentType="application/vnd.openxmlformats-officedocument.spreadsheetml.table+xml"/>
  <Override PartName="/xl/tables/table433.xml" ContentType="application/vnd.openxmlformats-officedocument.spreadsheetml.table+xml"/>
  <Override PartName="/xl/tables/table434.xml" ContentType="application/vnd.openxmlformats-officedocument.spreadsheetml.table+xml"/>
  <Override PartName="/xl/tables/table435.xml" ContentType="application/vnd.openxmlformats-officedocument.spreadsheetml.table+xml"/>
  <Override PartName="/xl/tables/table436.xml" ContentType="application/vnd.openxmlformats-officedocument.spreadsheetml.table+xml"/>
  <Override PartName="/xl/tables/table437.xml" ContentType="application/vnd.openxmlformats-officedocument.spreadsheetml.table+xml"/>
  <Override PartName="/xl/tables/table438.xml" ContentType="application/vnd.openxmlformats-officedocument.spreadsheetml.table+xml"/>
  <Override PartName="/xl/tables/table439.xml" ContentType="application/vnd.openxmlformats-officedocument.spreadsheetml.table+xml"/>
  <Override PartName="/xl/tables/table440.xml" ContentType="application/vnd.openxmlformats-officedocument.spreadsheetml.table+xml"/>
  <Override PartName="/xl/tables/table441.xml" ContentType="application/vnd.openxmlformats-officedocument.spreadsheetml.table+xml"/>
  <Override PartName="/xl/tables/table442.xml" ContentType="application/vnd.openxmlformats-officedocument.spreadsheetml.table+xml"/>
  <Override PartName="/xl/tables/table443.xml" ContentType="application/vnd.openxmlformats-officedocument.spreadsheetml.table+xml"/>
  <Override PartName="/xl/tables/table444.xml" ContentType="application/vnd.openxmlformats-officedocument.spreadsheetml.table+xml"/>
  <Override PartName="/xl/tables/table445.xml" ContentType="application/vnd.openxmlformats-officedocument.spreadsheetml.table+xml"/>
  <Override PartName="/xl/tables/table446.xml" ContentType="application/vnd.openxmlformats-officedocument.spreadsheetml.table+xml"/>
  <Override PartName="/xl/tables/table447.xml" ContentType="application/vnd.openxmlformats-officedocument.spreadsheetml.table+xml"/>
  <Override PartName="/xl/tables/table448.xml" ContentType="application/vnd.openxmlformats-officedocument.spreadsheetml.table+xml"/>
  <Override PartName="/xl/tables/table449.xml" ContentType="application/vnd.openxmlformats-officedocument.spreadsheetml.table+xml"/>
  <Override PartName="/xl/tables/table450.xml" ContentType="application/vnd.openxmlformats-officedocument.spreadsheetml.table+xml"/>
  <Override PartName="/xl/tables/table451.xml" ContentType="application/vnd.openxmlformats-officedocument.spreadsheetml.table+xml"/>
  <Override PartName="/xl/tables/table452.xml" ContentType="application/vnd.openxmlformats-officedocument.spreadsheetml.table+xml"/>
  <Override PartName="/xl/tables/table453.xml" ContentType="application/vnd.openxmlformats-officedocument.spreadsheetml.table+xml"/>
  <Override PartName="/xl/tables/table454.xml" ContentType="application/vnd.openxmlformats-officedocument.spreadsheetml.table+xml"/>
  <Override PartName="/xl/tables/table455.xml" ContentType="application/vnd.openxmlformats-officedocument.spreadsheetml.table+xml"/>
  <Override PartName="/xl/tables/table456.xml" ContentType="application/vnd.openxmlformats-officedocument.spreadsheetml.table+xml"/>
  <Override PartName="/xl/tables/table457.xml" ContentType="application/vnd.openxmlformats-officedocument.spreadsheetml.table+xml"/>
  <Override PartName="/xl/tables/table458.xml" ContentType="application/vnd.openxmlformats-officedocument.spreadsheetml.table+xml"/>
  <Override PartName="/xl/tables/table459.xml" ContentType="application/vnd.openxmlformats-officedocument.spreadsheetml.table+xml"/>
  <Override PartName="/xl/tables/table460.xml" ContentType="application/vnd.openxmlformats-officedocument.spreadsheetml.table+xml"/>
  <Override PartName="/xl/tables/table461.xml" ContentType="application/vnd.openxmlformats-officedocument.spreadsheetml.table+xml"/>
  <Override PartName="/xl/tables/table462.xml" ContentType="application/vnd.openxmlformats-officedocument.spreadsheetml.table+xml"/>
  <Override PartName="/xl/tables/table463.xml" ContentType="application/vnd.openxmlformats-officedocument.spreadsheetml.table+xml"/>
  <Override PartName="/xl/tables/table464.xml" ContentType="application/vnd.openxmlformats-officedocument.spreadsheetml.table+xml"/>
  <Override PartName="/xl/tables/table465.xml" ContentType="application/vnd.openxmlformats-officedocument.spreadsheetml.table+xml"/>
  <Override PartName="/xl/tables/table466.xml" ContentType="application/vnd.openxmlformats-officedocument.spreadsheetml.table+xml"/>
  <Override PartName="/xl/tables/table467.xml" ContentType="application/vnd.openxmlformats-officedocument.spreadsheetml.table+xml"/>
  <Override PartName="/xl/tables/table468.xml" ContentType="application/vnd.openxmlformats-officedocument.spreadsheetml.table+xml"/>
  <Override PartName="/xl/tables/table469.xml" ContentType="application/vnd.openxmlformats-officedocument.spreadsheetml.table+xml"/>
  <Override PartName="/xl/tables/table470.xml" ContentType="application/vnd.openxmlformats-officedocument.spreadsheetml.table+xml"/>
  <Override PartName="/xl/tables/table471.xml" ContentType="application/vnd.openxmlformats-officedocument.spreadsheetml.table+xml"/>
  <Override PartName="/xl/tables/table472.xml" ContentType="application/vnd.openxmlformats-officedocument.spreadsheetml.table+xml"/>
  <Override PartName="/xl/tables/table473.xml" ContentType="application/vnd.openxmlformats-officedocument.spreadsheetml.table+xml"/>
  <Override PartName="/xl/tables/table474.xml" ContentType="application/vnd.openxmlformats-officedocument.spreadsheetml.table+xml"/>
  <Override PartName="/xl/tables/table475.xml" ContentType="application/vnd.openxmlformats-officedocument.spreadsheetml.table+xml"/>
  <Override PartName="/xl/tables/table476.xml" ContentType="application/vnd.openxmlformats-officedocument.spreadsheetml.table+xml"/>
  <Override PartName="/xl/tables/table477.xml" ContentType="application/vnd.openxmlformats-officedocument.spreadsheetml.table+xml"/>
  <Override PartName="/xl/tables/table478.xml" ContentType="application/vnd.openxmlformats-officedocument.spreadsheetml.table+xml"/>
  <Override PartName="/xl/tables/table479.xml" ContentType="application/vnd.openxmlformats-officedocument.spreadsheetml.table+xml"/>
  <Override PartName="/xl/tables/table480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PeakStress/5NP_facetPeakStress/"/>
    </mc:Choice>
  </mc:AlternateContent>
  <xr:revisionPtr revIDLastSave="1784" documentId="8_{F72E56EA-D6D4-47A5-A578-61EC86493E5E}" xr6:coauthVersionLast="47" xr6:coauthVersionMax="47" xr10:uidLastSave="{C672FF31-317A-431F-BDAE-4D570E845D3E}"/>
  <bookViews>
    <workbookView xWindow="-108" yWindow="-108" windowWidth="23256" windowHeight="12576" xr2:uid="{3A50625B-C4DA-42BA-BACE-61FC33CA9CD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913" i="1" l="1"/>
  <c r="AS913" i="1"/>
  <c r="AP913" i="1"/>
  <c r="AM913" i="1"/>
  <c r="AJ913" i="1"/>
  <c r="AG913" i="1"/>
  <c r="AD913" i="1"/>
  <c r="AA913" i="1"/>
  <c r="X913" i="1"/>
  <c r="U913" i="1"/>
  <c r="R913" i="1"/>
  <c r="O913" i="1"/>
  <c r="L913" i="1"/>
  <c r="I913" i="1"/>
  <c r="F913" i="1"/>
  <c r="C913" i="1"/>
  <c r="AV912" i="1"/>
  <c r="AS912" i="1"/>
  <c r="AP912" i="1"/>
  <c r="AM912" i="1"/>
  <c r="AJ912" i="1"/>
  <c r="AG912" i="1"/>
  <c r="AD912" i="1"/>
  <c r="AA912" i="1"/>
  <c r="X912" i="1"/>
  <c r="U912" i="1"/>
  <c r="R912" i="1"/>
  <c r="O912" i="1"/>
  <c r="L912" i="1"/>
  <c r="I912" i="1"/>
  <c r="F912" i="1"/>
  <c r="C912" i="1"/>
  <c r="AV883" i="1"/>
  <c r="AS883" i="1"/>
  <c r="AP883" i="1"/>
  <c r="AM883" i="1"/>
  <c r="AJ883" i="1"/>
  <c r="AG883" i="1"/>
  <c r="AD883" i="1"/>
  <c r="AA883" i="1"/>
  <c r="X883" i="1"/>
  <c r="U883" i="1"/>
  <c r="R883" i="1"/>
  <c r="O883" i="1"/>
  <c r="L883" i="1"/>
  <c r="I883" i="1"/>
  <c r="F883" i="1"/>
  <c r="C883" i="1"/>
  <c r="AV882" i="1"/>
  <c r="AS882" i="1"/>
  <c r="AP882" i="1"/>
  <c r="AM882" i="1"/>
  <c r="AJ882" i="1"/>
  <c r="AG882" i="1"/>
  <c r="AD882" i="1"/>
  <c r="AA882" i="1"/>
  <c r="X882" i="1"/>
  <c r="U882" i="1"/>
  <c r="R882" i="1"/>
  <c r="O882" i="1"/>
  <c r="L882" i="1"/>
  <c r="I882" i="1"/>
  <c r="F882" i="1"/>
  <c r="C882" i="1"/>
  <c r="AV852" i="1"/>
  <c r="AS852" i="1"/>
  <c r="AP852" i="1"/>
  <c r="AM852" i="1"/>
  <c r="AJ852" i="1"/>
  <c r="AG852" i="1"/>
  <c r="AD852" i="1"/>
  <c r="AA852" i="1"/>
  <c r="X852" i="1"/>
  <c r="U852" i="1"/>
  <c r="R852" i="1"/>
  <c r="O852" i="1"/>
  <c r="L852" i="1"/>
  <c r="I852" i="1"/>
  <c r="F852" i="1"/>
  <c r="C852" i="1"/>
  <c r="AV851" i="1"/>
  <c r="AS851" i="1"/>
  <c r="AP851" i="1"/>
  <c r="AM851" i="1"/>
  <c r="AJ851" i="1"/>
  <c r="AG851" i="1"/>
  <c r="AD851" i="1"/>
  <c r="AA851" i="1"/>
  <c r="X851" i="1"/>
  <c r="U851" i="1"/>
  <c r="R851" i="1"/>
  <c r="O851" i="1"/>
  <c r="L851" i="1"/>
  <c r="I851" i="1"/>
  <c r="F851" i="1"/>
  <c r="C851" i="1"/>
  <c r="AV822" i="1"/>
  <c r="AS822" i="1"/>
  <c r="AP822" i="1"/>
  <c r="AM822" i="1"/>
  <c r="AJ822" i="1"/>
  <c r="AG822" i="1"/>
  <c r="AD822" i="1"/>
  <c r="AA822" i="1"/>
  <c r="X822" i="1"/>
  <c r="U822" i="1"/>
  <c r="R822" i="1"/>
  <c r="O822" i="1"/>
  <c r="L822" i="1"/>
  <c r="I822" i="1"/>
  <c r="F822" i="1"/>
  <c r="C822" i="1"/>
  <c r="AV821" i="1"/>
  <c r="AS821" i="1"/>
  <c r="AP821" i="1"/>
  <c r="AM821" i="1"/>
  <c r="AJ821" i="1"/>
  <c r="AG821" i="1"/>
  <c r="AD821" i="1"/>
  <c r="AA821" i="1"/>
  <c r="X821" i="1"/>
  <c r="U821" i="1"/>
  <c r="R821" i="1"/>
  <c r="O821" i="1"/>
  <c r="L821" i="1"/>
  <c r="I821" i="1"/>
  <c r="F821" i="1"/>
  <c r="C821" i="1"/>
  <c r="AV791" i="1"/>
  <c r="AS791" i="1"/>
  <c r="AP791" i="1"/>
  <c r="AM791" i="1"/>
  <c r="AJ791" i="1"/>
  <c r="AG791" i="1"/>
  <c r="AD791" i="1"/>
  <c r="AA791" i="1"/>
  <c r="X791" i="1"/>
  <c r="U791" i="1"/>
  <c r="R791" i="1"/>
  <c r="O791" i="1"/>
  <c r="L791" i="1"/>
  <c r="I791" i="1"/>
  <c r="F791" i="1"/>
  <c r="C791" i="1"/>
  <c r="AV790" i="1"/>
  <c r="AS790" i="1"/>
  <c r="AP790" i="1"/>
  <c r="AM790" i="1"/>
  <c r="AJ790" i="1"/>
  <c r="AG790" i="1"/>
  <c r="AD790" i="1"/>
  <c r="AA790" i="1"/>
  <c r="X790" i="1"/>
  <c r="U790" i="1"/>
  <c r="R790" i="1"/>
  <c r="O790" i="1"/>
  <c r="L790" i="1"/>
  <c r="I790" i="1"/>
  <c r="F790" i="1"/>
  <c r="C790" i="1"/>
  <c r="AV761" i="1"/>
  <c r="AS761" i="1"/>
  <c r="AP761" i="1"/>
  <c r="AM761" i="1"/>
  <c r="AJ761" i="1"/>
  <c r="AG761" i="1"/>
  <c r="AD761" i="1"/>
  <c r="AA761" i="1"/>
  <c r="X761" i="1"/>
  <c r="U761" i="1"/>
  <c r="R761" i="1"/>
  <c r="O761" i="1"/>
  <c r="L761" i="1"/>
  <c r="I761" i="1"/>
  <c r="F761" i="1"/>
  <c r="C761" i="1"/>
  <c r="AV760" i="1"/>
  <c r="AS760" i="1"/>
  <c r="AP760" i="1"/>
  <c r="AM760" i="1"/>
  <c r="AJ760" i="1"/>
  <c r="AG760" i="1"/>
  <c r="AD760" i="1"/>
  <c r="AA760" i="1"/>
  <c r="X760" i="1"/>
  <c r="U760" i="1"/>
  <c r="R760" i="1"/>
  <c r="O760" i="1"/>
  <c r="L760" i="1"/>
  <c r="I760" i="1"/>
  <c r="F760" i="1"/>
  <c r="C760" i="1"/>
  <c r="AV730" i="1"/>
  <c r="AS730" i="1"/>
  <c r="AP730" i="1"/>
  <c r="AM730" i="1"/>
  <c r="AJ730" i="1"/>
  <c r="AG730" i="1"/>
  <c r="AD730" i="1"/>
  <c r="AA730" i="1"/>
  <c r="X730" i="1"/>
  <c r="U730" i="1"/>
  <c r="R730" i="1"/>
  <c r="O730" i="1"/>
  <c r="L730" i="1"/>
  <c r="I730" i="1"/>
  <c r="F730" i="1"/>
  <c r="C730" i="1"/>
  <c r="AV729" i="1"/>
  <c r="AS729" i="1"/>
  <c r="AP729" i="1"/>
  <c r="AM729" i="1"/>
  <c r="AJ729" i="1"/>
  <c r="AG729" i="1"/>
  <c r="AD729" i="1"/>
  <c r="AA729" i="1"/>
  <c r="X729" i="1"/>
  <c r="U729" i="1"/>
  <c r="R729" i="1"/>
  <c r="O729" i="1"/>
  <c r="L729" i="1"/>
  <c r="I729" i="1"/>
  <c r="F729" i="1"/>
  <c r="C729" i="1"/>
  <c r="AV700" i="1"/>
  <c r="AS700" i="1"/>
  <c r="AP700" i="1"/>
  <c r="AM700" i="1"/>
  <c r="AJ700" i="1"/>
  <c r="AG700" i="1"/>
  <c r="AD700" i="1"/>
  <c r="AA700" i="1"/>
  <c r="X700" i="1"/>
  <c r="U700" i="1"/>
  <c r="R700" i="1"/>
  <c r="O700" i="1"/>
  <c r="L700" i="1"/>
  <c r="I700" i="1"/>
  <c r="F700" i="1"/>
  <c r="C700" i="1"/>
  <c r="AV699" i="1"/>
  <c r="AS699" i="1"/>
  <c r="AP699" i="1"/>
  <c r="AM699" i="1"/>
  <c r="AJ699" i="1"/>
  <c r="AG699" i="1"/>
  <c r="AD699" i="1"/>
  <c r="AA699" i="1"/>
  <c r="X699" i="1"/>
  <c r="U699" i="1"/>
  <c r="R699" i="1"/>
  <c r="O699" i="1"/>
  <c r="L699" i="1"/>
  <c r="I699" i="1"/>
  <c r="F699" i="1"/>
  <c r="C699" i="1"/>
  <c r="AV669" i="1"/>
  <c r="AS669" i="1"/>
  <c r="AP669" i="1"/>
  <c r="AM669" i="1"/>
  <c r="AJ669" i="1"/>
  <c r="AG669" i="1"/>
  <c r="AD669" i="1"/>
  <c r="AA669" i="1"/>
  <c r="X669" i="1"/>
  <c r="U669" i="1"/>
  <c r="R669" i="1"/>
  <c r="O669" i="1"/>
  <c r="L669" i="1"/>
  <c r="I669" i="1"/>
  <c r="F669" i="1"/>
  <c r="C669" i="1"/>
  <c r="AV668" i="1"/>
  <c r="AS668" i="1"/>
  <c r="AP668" i="1"/>
  <c r="AM668" i="1"/>
  <c r="AJ668" i="1"/>
  <c r="AG668" i="1"/>
  <c r="AD668" i="1"/>
  <c r="AA668" i="1"/>
  <c r="X668" i="1"/>
  <c r="U668" i="1"/>
  <c r="R668" i="1"/>
  <c r="O668" i="1"/>
  <c r="L668" i="1"/>
  <c r="I668" i="1"/>
  <c r="F668" i="1"/>
  <c r="C668" i="1"/>
  <c r="AV639" i="1"/>
  <c r="AS639" i="1"/>
  <c r="AP639" i="1"/>
  <c r="AM639" i="1"/>
  <c r="AJ639" i="1"/>
  <c r="AG639" i="1"/>
  <c r="AD639" i="1"/>
  <c r="AA639" i="1"/>
  <c r="X639" i="1"/>
  <c r="U639" i="1"/>
  <c r="R639" i="1"/>
  <c r="O639" i="1"/>
  <c r="L639" i="1"/>
  <c r="I639" i="1"/>
  <c r="F639" i="1"/>
  <c r="C639" i="1"/>
  <c r="AV638" i="1"/>
  <c r="AS638" i="1"/>
  <c r="AP638" i="1"/>
  <c r="AM638" i="1"/>
  <c r="AJ638" i="1"/>
  <c r="AG638" i="1"/>
  <c r="AD638" i="1"/>
  <c r="AA638" i="1"/>
  <c r="X638" i="1"/>
  <c r="U638" i="1"/>
  <c r="R638" i="1"/>
  <c r="O638" i="1"/>
  <c r="L638" i="1"/>
  <c r="I638" i="1"/>
  <c r="F638" i="1"/>
  <c r="C638" i="1"/>
  <c r="AV608" i="1"/>
  <c r="AS608" i="1"/>
  <c r="AP608" i="1"/>
  <c r="AM608" i="1"/>
  <c r="AJ608" i="1"/>
  <c r="AG608" i="1"/>
  <c r="AD608" i="1"/>
  <c r="AA608" i="1"/>
  <c r="X608" i="1"/>
  <c r="U608" i="1"/>
  <c r="R608" i="1"/>
  <c r="O608" i="1"/>
  <c r="L608" i="1"/>
  <c r="I608" i="1"/>
  <c r="F608" i="1"/>
  <c r="C608" i="1"/>
  <c r="AV607" i="1"/>
  <c r="AS607" i="1"/>
  <c r="AP607" i="1"/>
  <c r="AM607" i="1"/>
  <c r="AJ607" i="1"/>
  <c r="AG607" i="1"/>
  <c r="AD607" i="1"/>
  <c r="AA607" i="1"/>
  <c r="X607" i="1"/>
  <c r="U607" i="1"/>
  <c r="R607" i="1"/>
  <c r="O607" i="1"/>
  <c r="L607" i="1"/>
  <c r="I607" i="1"/>
  <c r="F607" i="1"/>
  <c r="C607" i="1"/>
  <c r="AV578" i="1"/>
  <c r="AS578" i="1"/>
  <c r="AP578" i="1"/>
  <c r="AM578" i="1"/>
  <c r="AJ578" i="1"/>
  <c r="AG578" i="1"/>
  <c r="AD578" i="1"/>
  <c r="AA578" i="1"/>
  <c r="X578" i="1"/>
  <c r="U578" i="1"/>
  <c r="R578" i="1"/>
  <c r="O578" i="1"/>
  <c r="L578" i="1"/>
  <c r="I578" i="1"/>
  <c r="F578" i="1"/>
  <c r="C578" i="1"/>
  <c r="AV577" i="1"/>
  <c r="AS577" i="1"/>
  <c r="AP577" i="1"/>
  <c r="AM577" i="1"/>
  <c r="AJ577" i="1"/>
  <c r="AG577" i="1"/>
  <c r="AD577" i="1"/>
  <c r="AA577" i="1"/>
  <c r="X577" i="1"/>
  <c r="U577" i="1"/>
  <c r="R577" i="1"/>
  <c r="O577" i="1"/>
  <c r="L577" i="1"/>
  <c r="I577" i="1"/>
  <c r="F577" i="1"/>
  <c r="C577" i="1"/>
  <c r="AV547" i="1"/>
  <c r="AS547" i="1"/>
  <c r="AP547" i="1"/>
  <c r="AM547" i="1"/>
  <c r="AJ547" i="1"/>
  <c r="AG547" i="1"/>
  <c r="AD547" i="1"/>
  <c r="AA547" i="1"/>
  <c r="X547" i="1"/>
  <c r="U547" i="1"/>
  <c r="R547" i="1"/>
  <c r="O547" i="1"/>
  <c r="L547" i="1"/>
  <c r="I547" i="1"/>
  <c r="F547" i="1"/>
  <c r="C547" i="1"/>
  <c r="AV546" i="1"/>
  <c r="AS546" i="1"/>
  <c r="AP546" i="1"/>
  <c r="AM546" i="1"/>
  <c r="AJ546" i="1"/>
  <c r="AG546" i="1"/>
  <c r="AD546" i="1"/>
  <c r="AA546" i="1"/>
  <c r="X546" i="1"/>
  <c r="U546" i="1"/>
  <c r="R546" i="1"/>
  <c r="O546" i="1"/>
  <c r="L546" i="1"/>
  <c r="I546" i="1"/>
  <c r="F546" i="1"/>
  <c r="C546" i="1"/>
  <c r="AV517" i="1"/>
  <c r="AS517" i="1"/>
  <c r="AP517" i="1"/>
  <c r="AM517" i="1"/>
  <c r="AJ517" i="1"/>
  <c r="AG517" i="1"/>
  <c r="AD517" i="1"/>
  <c r="AA517" i="1"/>
  <c r="X517" i="1"/>
  <c r="U517" i="1"/>
  <c r="R517" i="1"/>
  <c r="O517" i="1"/>
  <c r="L517" i="1"/>
  <c r="I517" i="1"/>
  <c r="F517" i="1"/>
  <c r="C517" i="1"/>
  <c r="AV516" i="1"/>
  <c r="AS516" i="1"/>
  <c r="AP516" i="1"/>
  <c r="AM516" i="1"/>
  <c r="AJ516" i="1"/>
  <c r="AG516" i="1"/>
  <c r="AD516" i="1"/>
  <c r="AA516" i="1"/>
  <c r="X516" i="1"/>
  <c r="U516" i="1"/>
  <c r="R516" i="1"/>
  <c r="O516" i="1"/>
  <c r="L516" i="1"/>
  <c r="I516" i="1"/>
  <c r="F516" i="1"/>
  <c r="C516" i="1"/>
  <c r="AV486" i="1"/>
  <c r="AS486" i="1"/>
  <c r="AP486" i="1"/>
  <c r="AM486" i="1"/>
  <c r="AJ486" i="1"/>
  <c r="AG486" i="1"/>
  <c r="AD486" i="1"/>
  <c r="AA486" i="1"/>
  <c r="X486" i="1"/>
  <c r="U486" i="1"/>
  <c r="R486" i="1"/>
  <c r="O486" i="1"/>
  <c r="L486" i="1"/>
  <c r="I486" i="1"/>
  <c r="F486" i="1"/>
  <c r="C486" i="1"/>
  <c r="AV485" i="1"/>
  <c r="AS485" i="1"/>
  <c r="AP485" i="1"/>
  <c r="AM485" i="1"/>
  <c r="AJ485" i="1"/>
  <c r="AG485" i="1"/>
  <c r="AD485" i="1"/>
  <c r="AA485" i="1"/>
  <c r="X485" i="1"/>
  <c r="U485" i="1"/>
  <c r="R485" i="1"/>
  <c r="O485" i="1"/>
  <c r="L485" i="1"/>
  <c r="I485" i="1"/>
  <c r="F485" i="1"/>
  <c r="C485" i="1"/>
  <c r="AV456" i="1"/>
  <c r="AS456" i="1"/>
  <c r="AP456" i="1"/>
  <c r="AM456" i="1"/>
  <c r="AJ456" i="1"/>
  <c r="AG456" i="1"/>
  <c r="AD456" i="1"/>
  <c r="AA456" i="1"/>
  <c r="X456" i="1"/>
  <c r="U456" i="1"/>
  <c r="R456" i="1"/>
  <c r="O456" i="1"/>
  <c r="L456" i="1"/>
  <c r="I456" i="1"/>
  <c r="F456" i="1"/>
  <c r="C456" i="1"/>
  <c r="AV455" i="1"/>
  <c r="AS455" i="1"/>
  <c r="AP455" i="1"/>
  <c r="AM455" i="1"/>
  <c r="AJ455" i="1"/>
  <c r="AG455" i="1"/>
  <c r="AD455" i="1"/>
  <c r="AA455" i="1"/>
  <c r="X455" i="1"/>
  <c r="U455" i="1"/>
  <c r="R455" i="1"/>
  <c r="O455" i="1"/>
  <c r="L455" i="1"/>
  <c r="I455" i="1"/>
  <c r="F455" i="1"/>
  <c r="C455" i="1"/>
  <c r="AV425" i="1"/>
  <c r="AS425" i="1"/>
  <c r="AP425" i="1"/>
  <c r="AM425" i="1"/>
  <c r="AJ425" i="1"/>
  <c r="AG425" i="1"/>
  <c r="AD425" i="1"/>
  <c r="AA425" i="1"/>
  <c r="X425" i="1"/>
  <c r="U425" i="1"/>
  <c r="R425" i="1"/>
  <c r="O425" i="1"/>
  <c r="L425" i="1"/>
  <c r="I425" i="1"/>
  <c r="F425" i="1"/>
  <c r="C425" i="1"/>
  <c r="AV424" i="1"/>
  <c r="AS424" i="1"/>
  <c r="AP424" i="1"/>
  <c r="AM424" i="1"/>
  <c r="AJ424" i="1"/>
  <c r="AG424" i="1"/>
  <c r="AD424" i="1"/>
  <c r="AA424" i="1"/>
  <c r="X424" i="1"/>
  <c r="U424" i="1"/>
  <c r="R424" i="1"/>
  <c r="O424" i="1"/>
  <c r="L424" i="1"/>
  <c r="I424" i="1"/>
  <c r="F424" i="1"/>
  <c r="C424" i="1"/>
  <c r="AV395" i="1"/>
  <c r="AS395" i="1"/>
  <c r="AP395" i="1"/>
  <c r="AM395" i="1"/>
  <c r="AJ395" i="1"/>
  <c r="AG395" i="1"/>
  <c r="AD395" i="1"/>
  <c r="AA395" i="1"/>
  <c r="X395" i="1"/>
  <c r="U395" i="1"/>
  <c r="R395" i="1"/>
  <c r="O395" i="1"/>
  <c r="L395" i="1"/>
  <c r="I395" i="1"/>
  <c r="F395" i="1"/>
  <c r="C395" i="1"/>
  <c r="AV394" i="1"/>
  <c r="AS394" i="1"/>
  <c r="AP394" i="1"/>
  <c r="AM394" i="1"/>
  <c r="AJ394" i="1"/>
  <c r="AG394" i="1"/>
  <c r="AD394" i="1"/>
  <c r="AA394" i="1"/>
  <c r="X394" i="1"/>
  <c r="U394" i="1"/>
  <c r="R394" i="1"/>
  <c r="O394" i="1"/>
  <c r="L394" i="1"/>
  <c r="I394" i="1"/>
  <c r="F394" i="1"/>
  <c r="C394" i="1"/>
  <c r="AV364" i="1"/>
  <c r="AS364" i="1"/>
  <c r="AP364" i="1"/>
  <c r="AM364" i="1"/>
  <c r="AJ364" i="1"/>
  <c r="AG364" i="1"/>
  <c r="AD364" i="1"/>
  <c r="AA364" i="1"/>
  <c r="X364" i="1"/>
  <c r="U364" i="1"/>
  <c r="R364" i="1"/>
  <c r="O364" i="1"/>
  <c r="L364" i="1"/>
  <c r="I364" i="1"/>
  <c r="F364" i="1"/>
  <c r="C364" i="1"/>
  <c r="AV363" i="1"/>
  <c r="AS363" i="1"/>
  <c r="AP363" i="1"/>
  <c r="AM363" i="1"/>
  <c r="AJ363" i="1"/>
  <c r="AG363" i="1"/>
  <c r="AD363" i="1"/>
  <c r="AA363" i="1"/>
  <c r="X363" i="1"/>
  <c r="U363" i="1"/>
  <c r="R363" i="1"/>
  <c r="O363" i="1"/>
  <c r="L363" i="1"/>
  <c r="I363" i="1"/>
  <c r="F363" i="1"/>
  <c r="C363" i="1"/>
  <c r="AV334" i="1"/>
  <c r="AS334" i="1"/>
  <c r="AP334" i="1"/>
  <c r="AM334" i="1"/>
  <c r="AJ334" i="1"/>
  <c r="AG334" i="1"/>
  <c r="AD334" i="1"/>
  <c r="AA334" i="1"/>
  <c r="X334" i="1"/>
  <c r="U334" i="1"/>
  <c r="R334" i="1"/>
  <c r="O334" i="1"/>
  <c r="L334" i="1"/>
  <c r="I334" i="1"/>
  <c r="F334" i="1"/>
  <c r="C334" i="1"/>
  <c r="AV333" i="1"/>
  <c r="AS333" i="1"/>
  <c r="AP333" i="1"/>
  <c r="AM333" i="1"/>
  <c r="AJ333" i="1"/>
  <c r="AG333" i="1"/>
  <c r="AD333" i="1"/>
  <c r="AA333" i="1"/>
  <c r="X333" i="1"/>
  <c r="U333" i="1"/>
  <c r="R333" i="1"/>
  <c r="O333" i="1"/>
  <c r="L333" i="1"/>
  <c r="I333" i="1"/>
  <c r="F333" i="1"/>
  <c r="C333" i="1"/>
  <c r="F303" i="1"/>
  <c r="I303" i="1"/>
  <c r="L303" i="1"/>
  <c r="O303" i="1"/>
  <c r="R303" i="1"/>
  <c r="U303" i="1"/>
  <c r="X303" i="1"/>
  <c r="AA303" i="1"/>
  <c r="AD303" i="1"/>
  <c r="AG303" i="1"/>
  <c r="AJ303" i="1"/>
  <c r="AM303" i="1"/>
  <c r="AP303" i="1"/>
  <c r="AS303" i="1"/>
  <c r="AV303" i="1"/>
  <c r="F302" i="1"/>
  <c r="I302" i="1"/>
  <c r="L302" i="1"/>
  <c r="O302" i="1"/>
  <c r="R302" i="1"/>
  <c r="U302" i="1"/>
  <c r="X302" i="1"/>
  <c r="AA302" i="1"/>
  <c r="AD302" i="1"/>
  <c r="AG302" i="1"/>
  <c r="AJ302" i="1"/>
  <c r="AM302" i="1"/>
  <c r="AP302" i="1"/>
  <c r="AS302" i="1"/>
  <c r="AV302" i="1"/>
  <c r="C302" i="1"/>
  <c r="C303" i="1"/>
  <c r="F273" i="1"/>
  <c r="I273" i="1"/>
  <c r="L273" i="1"/>
  <c r="O273" i="1"/>
  <c r="R273" i="1"/>
  <c r="U273" i="1"/>
  <c r="X273" i="1"/>
  <c r="AA273" i="1"/>
  <c r="AD273" i="1"/>
  <c r="AG273" i="1"/>
  <c r="AJ273" i="1"/>
  <c r="AM273" i="1"/>
  <c r="AP273" i="1"/>
  <c r="AS273" i="1"/>
  <c r="AV273" i="1"/>
  <c r="F272" i="1"/>
  <c r="I272" i="1"/>
  <c r="L272" i="1"/>
  <c r="O272" i="1"/>
  <c r="R272" i="1"/>
  <c r="U272" i="1"/>
  <c r="X272" i="1"/>
  <c r="AA272" i="1"/>
  <c r="AD272" i="1"/>
  <c r="AG272" i="1"/>
  <c r="AJ272" i="1"/>
  <c r="AM272" i="1"/>
  <c r="AP272" i="1"/>
  <c r="AS272" i="1"/>
  <c r="AV272" i="1"/>
  <c r="C273" i="1"/>
  <c r="C272" i="1"/>
  <c r="F242" i="1"/>
  <c r="I242" i="1"/>
  <c r="L242" i="1"/>
  <c r="O242" i="1"/>
  <c r="R242" i="1"/>
  <c r="U242" i="1"/>
  <c r="X242" i="1"/>
  <c r="AA242" i="1"/>
  <c r="AD242" i="1"/>
  <c r="AG242" i="1"/>
  <c r="AJ242" i="1"/>
  <c r="AM242" i="1"/>
  <c r="AP242" i="1"/>
  <c r="AS242" i="1"/>
  <c r="AV242" i="1"/>
  <c r="F241" i="1"/>
  <c r="I241" i="1"/>
  <c r="L241" i="1"/>
  <c r="O241" i="1"/>
  <c r="R241" i="1"/>
  <c r="U241" i="1"/>
  <c r="X241" i="1"/>
  <c r="AA241" i="1"/>
  <c r="AD241" i="1"/>
  <c r="AG241" i="1"/>
  <c r="AJ241" i="1"/>
  <c r="AM241" i="1"/>
  <c r="AP241" i="1"/>
  <c r="AS241" i="1"/>
  <c r="AV241" i="1"/>
  <c r="C241" i="1"/>
  <c r="C242" i="1"/>
  <c r="F212" i="1"/>
  <c r="I212" i="1"/>
  <c r="L212" i="1"/>
  <c r="O212" i="1"/>
  <c r="R212" i="1"/>
  <c r="U212" i="1"/>
  <c r="X212" i="1"/>
  <c r="AA212" i="1"/>
  <c r="AD212" i="1"/>
  <c r="AG212" i="1"/>
  <c r="AJ212" i="1"/>
  <c r="AM212" i="1"/>
  <c r="AP212" i="1"/>
  <c r="AS212" i="1"/>
  <c r="AV212" i="1"/>
  <c r="F211" i="1"/>
  <c r="I211" i="1"/>
  <c r="L211" i="1"/>
  <c r="O211" i="1"/>
  <c r="R211" i="1"/>
  <c r="U211" i="1"/>
  <c r="X211" i="1"/>
  <c r="AA211" i="1"/>
  <c r="AD211" i="1"/>
  <c r="AG211" i="1"/>
  <c r="AJ211" i="1"/>
  <c r="AM211" i="1"/>
  <c r="AP211" i="1"/>
  <c r="AS211" i="1"/>
  <c r="AV211" i="1"/>
  <c r="C212" i="1"/>
  <c r="C211" i="1"/>
  <c r="F181" i="1"/>
  <c r="I181" i="1"/>
  <c r="L181" i="1"/>
  <c r="O181" i="1"/>
  <c r="R181" i="1"/>
  <c r="U181" i="1"/>
  <c r="X181" i="1"/>
  <c r="AA181" i="1"/>
  <c r="AD181" i="1"/>
  <c r="AG181" i="1"/>
  <c r="AJ181" i="1"/>
  <c r="AM181" i="1"/>
  <c r="AP181" i="1"/>
  <c r="AS181" i="1"/>
  <c r="AV181" i="1"/>
  <c r="F180" i="1"/>
  <c r="I180" i="1"/>
  <c r="L180" i="1"/>
  <c r="O180" i="1"/>
  <c r="R180" i="1"/>
  <c r="U180" i="1"/>
  <c r="X180" i="1"/>
  <c r="AA180" i="1"/>
  <c r="AD180" i="1"/>
  <c r="AG180" i="1"/>
  <c r="AJ180" i="1"/>
  <c r="AM180" i="1"/>
  <c r="AP180" i="1"/>
  <c r="AS180" i="1"/>
  <c r="AV180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C180" i="1"/>
  <c r="C181" i="1"/>
  <c r="F151" i="1"/>
  <c r="I151" i="1"/>
  <c r="L151" i="1"/>
  <c r="O151" i="1"/>
  <c r="R151" i="1"/>
  <c r="U151" i="1"/>
  <c r="X151" i="1"/>
  <c r="AA151" i="1"/>
  <c r="AD151" i="1"/>
  <c r="AG151" i="1"/>
  <c r="AJ151" i="1"/>
  <c r="AM151" i="1"/>
  <c r="AP151" i="1"/>
  <c r="AS151" i="1"/>
  <c r="AV151" i="1"/>
  <c r="F150" i="1"/>
  <c r="I150" i="1"/>
  <c r="L150" i="1"/>
  <c r="O150" i="1"/>
  <c r="R150" i="1"/>
  <c r="U150" i="1"/>
  <c r="X150" i="1"/>
  <c r="AA150" i="1"/>
  <c r="AD150" i="1"/>
  <c r="AG150" i="1"/>
  <c r="AJ150" i="1"/>
  <c r="AM150" i="1"/>
  <c r="AP150" i="1"/>
  <c r="AS150" i="1"/>
  <c r="AV150" i="1"/>
  <c r="C151" i="1"/>
  <c r="C150" i="1"/>
  <c r="F120" i="1"/>
  <c r="I120" i="1"/>
  <c r="L120" i="1"/>
  <c r="O120" i="1"/>
  <c r="R120" i="1"/>
  <c r="U120" i="1"/>
  <c r="X120" i="1"/>
  <c r="AA120" i="1"/>
  <c r="AD120" i="1"/>
  <c r="AG120" i="1"/>
  <c r="AJ120" i="1"/>
  <c r="AM120" i="1"/>
  <c r="AP120" i="1"/>
  <c r="AS120" i="1"/>
  <c r="AV120" i="1"/>
  <c r="F119" i="1"/>
  <c r="I119" i="1"/>
  <c r="L119" i="1"/>
  <c r="O119" i="1"/>
  <c r="R119" i="1"/>
  <c r="U119" i="1"/>
  <c r="X119" i="1"/>
  <c r="AA119" i="1"/>
  <c r="AD119" i="1"/>
  <c r="AG119" i="1"/>
  <c r="AJ119" i="1"/>
  <c r="AM119" i="1"/>
  <c r="AP119" i="1"/>
  <c r="AS119" i="1"/>
  <c r="AV119" i="1"/>
  <c r="C119" i="1"/>
  <c r="C120" i="1"/>
  <c r="F90" i="1"/>
  <c r="I90" i="1"/>
  <c r="L90" i="1"/>
  <c r="O90" i="1"/>
  <c r="R90" i="1"/>
  <c r="U90" i="1"/>
  <c r="X90" i="1"/>
  <c r="AA90" i="1"/>
  <c r="AD90" i="1"/>
  <c r="AG90" i="1"/>
  <c r="AJ90" i="1"/>
  <c r="AM90" i="1"/>
  <c r="AP90" i="1"/>
  <c r="AS90" i="1"/>
  <c r="AV90" i="1"/>
  <c r="F89" i="1"/>
  <c r="I89" i="1"/>
  <c r="L89" i="1"/>
  <c r="O89" i="1"/>
  <c r="R89" i="1"/>
  <c r="U89" i="1"/>
  <c r="X89" i="1"/>
  <c r="AA89" i="1"/>
  <c r="AD89" i="1"/>
  <c r="AG89" i="1"/>
  <c r="AJ89" i="1"/>
  <c r="AM89" i="1"/>
  <c r="AP89" i="1"/>
  <c r="AS89" i="1"/>
  <c r="AV89" i="1"/>
  <c r="C90" i="1"/>
  <c r="C89" i="1"/>
  <c r="F59" i="1"/>
  <c r="I59" i="1"/>
  <c r="L59" i="1"/>
  <c r="O59" i="1"/>
  <c r="R59" i="1"/>
  <c r="U59" i="1"/>
  <c r="X59" i="1"/>
  <c r="AA59" i="1"/>
  <c r="AD59" i="1"/>
  <c r="AG59" i="1"/>
  <c r="AJ59" i="1"/>
  <c r="AM59" i="1"/>
  <c r="AP59" i="1"/>
  <c r="AS59" i="1"/>
  <c r="AV59" i="1"/>
  <c r="F58" i="1"/>
  <c r="I58" i="1"/>
  <c r="L58" i="1"/>
  <c r="O58" i="1"/>
  <c r="R58" i="1"/>
  <c r="U58" i="1"/>
  <c r="X58" i="1"/>
  <c r="AA58" i="1"/>
  <c r="AD58" i="1"/>
  <c r="AG58" i="1"/>
  <c r="AJ58" i="1"/>
  <c r="AM58" i="1"/>
  <c r="AP58" i="1"/>
  <c r="AS58" i="1"/>
  <c r="AV58" i="1"/>
  <c r="C59" i="1"/>
  <c r="C5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I29" i="1"/>
  <c r="I28" i="1"/>
  <c r="F29" i="1"/>
  <c r="F28" i="1"/>
  <c r="C29" i="1"/>
  <c r="C28" i="1"/>
  <c r="AU911" i="1"/>
  <c r="AR911" i="1"/>
  <c r="AO911" i="1"/>
  <c r="AL911" i="1"/>
  <c r="AI911" i="1"/>
  <c r="AF911" i="1"/>
  <c r="AC911" i="1"/>
  <c r="Z911" i="1"/>
  <c r="W911" i="1"/>
  <c r="T911" i="1"/>
  <c r="Q911" i="1"/>
  <c r="N911" i="1"/>
  <c r="K911" i="1"/>
  <c r="H911" i="1"/>
  <c r="E911" i="1"/>
  <c r="B911" i="1"/>
  <c r="AU910" i="1"/>
  <c r="AR910" i="1"/>
  <c r="AO910" i="1"/>
  <c r="AL910" i="1"/>
  <c r="AI910" i="1"/>
  <c r="AF910" i="1"/>
  <c r="AC910" i="1"/>
  <c r="Z910" i="1"/>
  <c r="W910" i="1"/>
  <c r="T910" i="1"/>
  <c r="Q910" i="1"/>
  <c r="N910" i="1"/>
  <c r="K910" i="1"/>
  <c r="H910" i="1"/>
  <c r="E910" i="1"/>
  <c r="B910" i="1"/>
  <c r="AU909" i="1"/>
  <c r="AR909" i="1"/>
  <c r="AO909" i="1"/>
  <c r="AL909" i="1"/>
  <c r="AI909" i="1"/>
  <c r="AF909" i="1"/>
  <c r="AC909" i="1"/>
  <c r="Z909" i="1"/>
  <c r="W909" i="1"/>
  <c r="T909" i="1"/>
  <c r="Q909" i="1"/>
  <c r="N909" i="1"/>
  <c r="K909" i="1"/>
  <c r="H909" i="1"/>
  <c r="E909" i="1"/>
  <c r="B909" i="1"/>
  <c r="AU908" i="1"/>
  <c r="AR908" i="1"/>
  <c r="AO908" i="1"/>
  <c r="AL908" i="1"/>
  <c r="AI908" i="1"/>
  <c r="AF908" i="1"/>
  <c r="AC908" i="1"/>
  <c r="Z908" i="1"/>
  <c r="W908" i="1"/>
  <c r="T908" i="1"/>
  <c r="Q908" i="1"/>
  <c r="N908" i="1"/>
  <c r="K908" i="1"/>
  <c r="H908" i="1"/>
  <c r="E908" i="1"/>
  <c r="B908" i="1"/>
  <c r="AU907" i="1"/>
  <c r="AR907" i="1"/>
  <c r="AO907" i="1"/>
  <c r="AL907" i="1"/>
  <c r="AI907" i="1"/>
  <c r="AF907" i="1"/>
  <c r="AC907" i="1"/>
  <c r="Z907" i="1"/>
  <c r="W907" i="1"/>
  <c r="T907" i="1"/>
  <c r="Q907" i="1"/>
  <c r="N907" i="1"/>
  <c r="K907" i="1"/>
  <c r="H907" i="1"/>
  <c r="E907" i="1"/>
  <c r="B907" i="1"/>
  <c r="AU906" i="1"/>
  <c r="AR906" i="1"/>
  <c r="AO906" i="1"/>
  <c r="AL906" i="1"/>
  <c r="AI906" i="1"/>
  <c r="AF906" i="1"/>
  <c r="AC906" i="1"/>
  <c r="Z906" i="1"/>
  <c r="W906" i="1"/>
  <c r="T906" i="1"/>
  <c r="Q906" i="1"/>
  <c r="N906" i="1"/>
  <c r="K906" i="1"/>
  <c r="H906" i="1"/>
  <c r="E906" i="1"/>
  <c r="B906" i="1"/>
  <c r="AU905" i="1"/>
  <c r="AR905" i="1"/>
  <c r="AO905" i="1"/>
  <c r="AL905" i="1"/>
  <c r="AI905" i="1"/>
  <c r="AF905" i="1"/>
  <c r="AC905" i="1"/>
  <c r="Z905" i="1"/>
  <c r="W905" i="1"/>
  <c r="T905" i="1"/>
  <c r="Q905" i="1"/>
  <c r="N905" i="1"/>
  <c r="K905" i="1"/>
  <c r="H905" i="1"/>
  <c r="E905" i="1"/>
  <c r="B905" i="1"/>
  <c r="AU904" i="1"/>
  <c r="AR904" i="1"/>
  <c r="AO904" i="1"/>
  <c r="AL904" i="1"/>
  <c r="AI904" i="1"/>
  <c r="AF904" i="1"/>
  <c r="AC904" i="1"/>
  <c r="Z904" i="1"/>
  <c r="W904" i="1"/>
  <c r="T904" i="1"/>
  <c r="Q904" i="1"/>
  <c r="N904" i="1"/>
  <c r="K904" i="1"/>
  <c r="H904" i="1"/>
  <c r="E904" i="1"/>
  <c r="B904" i="1"/>
  <c r="AU903" i="1"/>
  <c r="AR903" i="1"/>
  <c r="AO903" i="1"/>
  <c r="AL903" i="1"/>
  <c r="AI903" i="1"/>
  <c r="AF903" i="1"/>
  <c r="AC903" i="1"/>
  <c r="Z903" i="1"/>
  <c r="W903" i="1"/>
  <c r="T903" i="1"/>
  <c r="Q903" i="1"/>
  <c r="N903" i="1"/>
  <c r="K903" i="1"/>
  <c r="H903" i="1"/>
  <c r="E903" i="1"/>
  <c r="B903" i="1"/>
  <c r="AU902" i="1"/>
  <c r="AR902" i="1"/>
  <c r="AO902" i="1"/>
  <c r="AL902" i="1"/>
  <c r="AI902" i="1"/>
  <c r="AF902" i="1"/>
  <c r="AC902" i="1"/>
  <c r="Z902" i="1"/>
  <c r="W902" i="1"/>
  <c r="T902" i="1"/>
  <c r="Q902" i="1"/>
  <c r="N902" i="1"/>
  <c r="K902" i="1"/>
  <c r="H902" i="1"/>
  <c r="E902" i="1"/>
  <c r="B902" i="1"/>
  <c r="AU901" i="1"/>
  <c r="AR901" i="1"/>
  <c r="AO901" i="1"/>
  <c r="AL901" i="1"/>
  <c r="AI901" i="1"/>
  <c r="AF901" i="1"/>
  <c r="AC901" i="1"/>
  <c r="Z901" i="1"/>
  <c r="W901" i="1"/>
  <c r="T901" i="1"/>
  <c r="Q901" i="1"/>
  <c r="N901" i="1"/>
  <c r="K901" i="1"/>
  <c r="H901" i="1"/>
  <c r="E901" i="1"/>
  <c r="B901" i="1"/>
  <c r="AU900" i="1"/>
  <c r="AR900" i="1"/>
  <c r="AO900" i="1"/>
  <c r="AL900" i="1"/>
  <c r="AI900" i="1"/>
  <c r="AF900" i="1"/>
  <c r="AC900" i="1"/>
  <c r="Z900" i="1"/>
  <c r="W900" i="1"/>
  <c r="T900" i="1"/>
  <c r="Q900" i="1"/>
  <c r="N900" i="1"/>
  <c r="K900" i="1"/>
  <c r="H900" i="1"/>
  <c r="E900" i="1"/>
  <c r="B900" i="1"/>
  <c r="AU899" i="1"/>
  <c r="AR899" i="1"/>
  <c r="AO899" i="1"/>
  <c r="AL899" i="1"/>
  <c r="AI899" i="1"/>
  <c r="AF899" i="1"/>
  <c r="AC899" i="1"/>
  <c r="Z899" i="1"/>
  <c r="W899" i="1"/>
  <c r="T899" i="1"/>
  <c r="Q899" i="1"/>
  <c r="N899" i="1"/>
  <c r="K899" i="1"/>
  <c r="H899" i="1"/>
  <c r="E899" i="1"/>
  <c r="B899" i="1"/>
  <c r="AU898" i="1"/>
  <c r="AR898" i="1"/>
  <c r="AO898" i="1"/>
  <c r="AL898" i="1"/>
  <c r="AI898" i="1"/>
  <c r="AF898" i="1"/>
  <c r="AC898" i="1"/>
  <c r="Z898" i="1"/>
  <c r="W898" i="1"/>
  <c r="T898" i="1"/>
  <c r="Q898" i="1"/>
  <c r="N898" i="1"/>
  <c r="K898" i="1"/>
  <c r="H898" i="1"/>
  <c r="E898" i="1"/>
  <c r="B898" i="1"/>
  <c r="AU897" i="1"/>
  <c r="AR897" i="1"/>
  <c r="AO897" i="1"/>
  <c r="AL897" i="1"/>
  <c r="AI897" i="1"/>
  <c r="AF897" i="1"/>
  <c r="AC897" i="1"/>
  <c r="Z897" i="1"/>
  <c r="W897" i="1"/>
  <c r="T897" i="1"/>
  <c r="Q897" i="1"/>
  <c r="N897" i="1"/>
  <c r="K897" i="1"/>
  <c r="H897" i="1"/>
  <c r="E897" i="1"/>
  <c r="B897" i="1"/>
  <c r="AU896" i="1"/>
  <c r="AR896" i="1"/>
  <c r="AO896" i="1"/>
  <c r="AL896" i="1"/>
  <c r="AI896" i="1"/>
  <c r="AF896" i="1"/>
  <c r="AC896" i="1"/>
  <c r="Z896" i="1"/>
  <c r="W896" i="1"/>
  <c r="T896" i="1"/>
  <c r="Q896" i="1"/>
  <c r="N896" i="1"/>
  <c r="K896" i="1"/>
  <c r="H896" i="1"/>
  <c r="E896" i="1"/>
  <c r="B896" i="1"/>
  <c r="AU895" i="1"/>
  <c r="AR895" i="1"/>
  <c r="AO895" i="1"/>
  <c r="AL895" i="1"/>
  <c r="AI895" i="1"/>
  <c r="AF895" i="1"/>
  <c r="AC895" i="1"/>
  <c r="Z895" i="1"/>
  <c r="W895" i="1"/>
  <c r="T895" i="1"/>
  <c r="Q895" i="1"/>
  <c r="N895" i="1"/>
  <c r="K895" i="1"/>
  <c r="H895" i="1"/>
  <c r="E895" i="1"/>
  <c r="B895" i="1"/>
  <c r="AU894" i="1"/>
  <c r="AR894" i="1"/>
  <c r="AO894" i="1"/>
  <c r="AL894" i="1"/>
  <c r="AI894" i="1"/>
  <c r="AF894" i="1"/>
  <c r="AC894" i="1"/>
  <c r="Z894" i="1"/>
  <c r="W894" i="1"/>
  <c r="T894" i="1"/>
  <c r="Q894" i="1"/>
  <c r="N894" i="1"/>
  <c r="K894" i="1"/>
  <c r="H894" i="1"/>
  <c r="E894" i="1"/>
  <c r="B894" i="1"/>
  <c r="AU893" i="1"/>
  <c r="AR893" i="1"/>
  <c r="AO893" i="1"/>
  <c r="AL893" i="1"/>
  <c r="AI893" i="1"/>
  <c r="AF893" i="1"/>
  <c r="AC893" i="1"/>
  <c r="Z893" i="1"/>
  <c r="W893" i="1"/>
  <c r="T893" i="1"/>
  <c r="Q893" i="1"/>
  <c r="N893" i="1"/>
  <c r="K893" i="1"/>
  <c r="H893" i="1"/>
  <c r="E893" i="1"/>
  <c r="B893" i="1"/>
  <c r="AU892" i="1"/>
  <c r="AR892" i="1"/>
  <c r="AO892" i="1"/>
  <c r="AL892" i="1"/>
  <c r="AI892" i="1"/>
  <c r="AF892" i="1"/>
  <c r="AC892" i="1"/>
  <c r="Z892" i="1"/>
  <c r="W892" i="1"/>
  <c r="T892" i="1"/>
  <c r="Q892" i="1"/>
  <c r="N892" i="1"/>
  <c r="K892" i="1"/>
  <c r="H892" i="1"/>
  <c r="E892" i="1"/>
  <c r="B892" i="1"/>
  <c r="AU891" i="1"/>
  <c r="AR891" i="1"/>
  <c r="AO891" i="1"/>
  <c r="AL891" i="1"/>
  <c r="AI891" i="1"/>
  <c r="AF891" i="1"/>
  <c r="AC891" i="1"/>
  <c r="Z891" i="1"/>
  <c r="W891" i="1"/>
  <c r="T891" i="1"/>
  <c r="Q891" i="1"/>
  <c r="N891" i="1"/>
  <c r="K891" i="1"/>
  <c r="H891" i="1"/>
  <c r="E891" i="1"/>
  <c r="B891" i="1"/>
  <c r="AU881" i="1"/>
  <c r="AR881" i="1"/>
  <c r="AO881" i="1"/>
  <c r="AL881" i="1"/>
  <c r="AI881" i="1"/>
  <c r="AF881" i="1"/>
  <c r="AC881" i="1"/>
  <c r="Z881" i="1"/>
  <c r="W881" i="1"/>
  <c r="T881" i="1"/>
  <c r="Q881" i="1"/>
  <c r="N881" i="1"/>
  <c r="K881" i="1"/>
  <c r="H881" i="1"/>
  <c r="E881" i="1"/>
  <c r="B881" i="1"/>
  <c r="AU880" i="1"/>
  <c r="AR880" i="1"/>
  <c r="AO880" i="1"/>
  <c r="AL880" i="1"/>
  <c r="AI880" i="1"/>
  <c r="AF880" i="1"/>
  <c r="AC880" i="1"/>
  <c r="Z880" i="1"/>
  <c r="W880" i="1"/>
  <c r="T880" i="1"/>
  <c r="Q880" i="1"/>
  <c r="N880" i="1"/>
  <c r="K880" i="1"/>
  <c r="H880" i="1"/>
  <c r="E880" i="1"/>
  <c r="B880" i="1"/>
  <c r="AU879" i="1"/>
  <c r="AR879" i="1"/>
  <c r="AO879" i="1"/>
  <c r="AL879" i="1"/>
  <c r="AI879" i="1"/>
  <c r="AF879" i="1"/>
  <c r="AC879" i="1"/>
  <c r="Z879" i="1"/>
  <c r="W879" i="1"/>
  <c r="T879" i="1"/>
  <c r="Q879" i="1"/>
  <c r="N879" i="1"/>
  <c r="K879" i="1"/>
  <c r="H879" i="1"/>
  <c r="E879" i="1"/>
  <c r="B879" i="1"/>
  <c r="AU878" i="1"/>
  <c r="AR878" i="1"/>
  <c r="AO878" i="1"/>
  <c r="AL878" i="1"/>
  <c r="AI878" i="1"/>
  <c r="AF878" i="1"/>
  <c r="AC878" i="1"/>
  <c r="Z878" i="1"/>
  <c r="W878" i="1"/>
  <c r="T878" i="1"/>
  <c r="Q878" i="1"/>
  <c r="N878" i="1"/>
  <c r="K878" i="1"/>
  <c r="H878" i="1"/>
  <c r="E878" i="1"/>
  <c r="B878" i="1"/>
  <c r="AU877" i="1"/>
  <c r="AR877" i="1"/>
  <c r="AO877" i="1"/>
  <c r="AL877" i="1"/>
  <c r="AI877" i="1"/>
  <c r="AF877" i="1"/>
  <c r="AC877" i="1"/>
  <c r="Z877" i="1"/>
  <c r="W877" i="1"/>
  <c r="T877" i="1"/>
  <c r="Q877" i="1"/>
  <c r="N877" i="1"/>
  <c r="K877" i="1"/>
  <c r="H877" i="1"/>
  <c r="E877" i="1"/>
  <c r="B877" i="1"/>
  <c r="AU876" i="1"/>
  <c r="AR876" i="1"/>
  <c r="AO876" i="1"/>
  <c r="AL876" i="1"/>
  <c r="AI876" i="1"/>
  <c r="AF876" i="1"/>
  <c r="AC876" i="1"/>
  <c r="Z876" i="1"/>
  <c r="W876" i="1"/>
  <c r="T876" i="1"/>
  <c r="Q876" i="1"/>
  <c r="N876" i="1"/>
  <c r="K876" i="1"/>
  <c r="H876" i="1"/>
  <c r="E876" i="1"/>
  <c r="B876" i="1"/>
  <c r="AU875" i="1"/>
  <c r="AR875" i="1"/>
  <c r="AO875" i="1"/>
  <c r="AL875" i="1"/>
  <c r="AI875" i="1"/>
  <c r="AF875" i="1"/>
  <c r="AC875" i="1"/>
  <c r="Z875" i="1"/>
  <c r="W875" i="1"/>
  <c r="T875" i="1"/>
  <c r="Q875" i="1"/>
  <c r="N875" i="1"/>
  <c r="K875" i="1"/>
  <c r="H875" i="1"/>
  <c r="E875" i="1"/>
  <c r="B875" i="1"/>
  <c r="AU874" i="1"/>
  <c r="AR874" i="1"/>
  <c r="AO874" i="1"/>
  <c r="AL874" i="1"/>
  <c r="AI874" i="1"/>
  <c r="AF874" i="1"/>
  <c r="AC874" i="1"/>
  <c r="Z874" i="1"/>
  <c r="W874" i="1"/>
  <c r="T874" i="1"/>
  <c r="Q874" i="1"/>
  <c r="N874" i="1"/>
  <c r="K874" i="1"/>
  <c r="H874" i="1"/>
  <c r="E874" i="1"/>
  <c r="B874" i="1"/>
  <c r="AU873" i="1"/>
  <c r="AR873" i="1"/>
  <c r="AO873" i="1"/>
  <c r="AL873" i="1"/>
  <c r="AI873" i="1"/>
  <c r="AF873" i="1"/>
  <c r="AC873" i="1"/>
  <c r="Z873" i="1"/>
  <c r="W873" i="1"/>
  <c r="T873" i="1"/>
  <c r="Q873" i="1"/>
  <c r="N873" i="1"/>
  <c r="K873" i="1"/>
  <c r="H873" i="1"/>
  <c r="E873" i="1"/>
  <c r="B873" i="1"/>
  <c r="AU872" i="1"/>
  <c r="AR872" i="1"/>
  <c r="AO872" i="1"/>
  <c r="AL872" i="1"/>
  <c r="AI872" i="1"/>
  <c r="AF872" i="1"/>
  <c r="AC872" i="1"/>
  <c r="Z872" i="1"/>
  <c r="W872" i="1"/>
  <c r="T872" i="1"/>
  <c r="Q872" i="1"/>
  <c r="N872" i="1"/>
  <c r="K872" i="1"/>
  <c r="H872" i="1"/>
  <c r="E872" i="1"/>
  <c r="B872" i="1"/>
  <c r="AU871" i="1"/>
  <c r="AR871" i="1"/>
  <c r="AO871" i="1"/>
  <c r="AL871" i="1"/>
  <c r="AI871" i="1"/>
  <c r="AF871" i="1"/>
  <c r="AC871" i="1"/>
  <c r="Z871" i="1"/>
  <c r="W871" i="1"/>
  <c r="T871" i="1"/>
  <c r="Q871" i="1"/>
  <c r="N871" i="1"/>
  <c r="K871" i="1"/>
  <c r="H871" i="1"/>
  <c r="E871" i="1"/>
  <c r="B871" i="1"/>
  <c r="AU870" i="1"/>
  <c r="AR870" i="1"/>
  <c r="AO870" i="1"/>
  <c r="AL870" i="1"/>
  <c r="AI870" i="1"/>
  <c r="AF870" i="1"/>
  <c r="AC870" i="1"/>
  <c r="Z870" i="1"/>
  <c r="W870" i="1"/>
  <c r="T870" i="1"/>
  <c r="Q870" i="1"/>
  <c r="N870" i="1"/>
  <c r="K870" i="1"/>
  <c r="H870" i="1"/>
  <c r="E870" i="1"/>
  <c r="B870" i="1"/>
  <c r="AU869" i="1"/>
  <c r="AR869" i="1"/>
  <c r="AO869" i="1"/>
  <c r="AL869" i="1"/>
  <c r="AI869" i="1"/>
  <c r="AF869" i="1"/>
  <c r="AC869" i="1"/>
  <c r="Z869" i="1"/>
  <c r="W869" i="1"/>
  <c r="T869" i="1"/>
  <c r="Q869" i="1"/>
  <c r="N869" i="1"/>
  <c r="K869" i="1"/>
  <c r="H869" i="1"/>
  <c r="E869" i="1"/>
  <c r="B869" i="1"/>
  <c r="AU868" i="1"/>
  <c r="AR868" i="1"/>
  <c r="AO868" i="1"/>
  <c r="AL868" i="1"/>
  <c r="AI868" i="1"/>
  <c r="AF868" i="1"/>
  <c r="AC868" i="1"/>
  <c r="Z868" i="1"/>
  <c r="W868" i="1"/>
  <c r="T868" i="1"/>
  <c r="Q868" i="1"/>
  <c r="N868" i="1"/>
  <c r="K868" i="1"/>
  <c r="H868" i="1"/>
  <c r="E868" i="1"/>
  <c r="B868" i="1"/>
  <c r="AU867" i="1"/>
  <c r="AR867" i="1"/>
  <c r="AO867" i="1"/>
  <c r="AL867" i="1"/>
  <c r="AI867" i="1"/>
  <c r="AF867" i="1"/>
  <c r="AC867" i="1"/>
  <c r="Z867" i="1"/>
  <c r="W867" i="1"/>
  <c r="T867" i="1"/>
  <c r="Q867" i="1"/>
  <c r="N867" i="1"/>
  <c r="K867" i="1"/>
  <c r="H867" i="1"/>
  <c r="E867" i="1"/>
  <c r="B867" i="1"/>
  <c r="AU866" i="1"/>
  <c r="AR866" i="1"/>
  <c r="AO866" i="1"/>
  <c r="AL866" i="1"/>
  <c r="AI866" i="1"/>
  <c r="AF866" i="1"/>
  <c r="AC866" i="1"/>
  <c r="Z866" i="1"/>
  <c r="W866" i="1"/>
  <c r="T866" i="1"/>
  <c r="Q866" i="1"/>
  <c r="N866" i="1"/>
  <c r="K866" i="1"/>
  <c r="H866" i="1"/>
  <c r="E866" i="1"/>
  <c r="B866" i="1"/>
  <c r="AU865" i="1"/>
  <c r="AR865" i="1"/>
  <c r="AO865" i="1"/>
  <c r="AL865" i="1"/>
  <c r="AI865" i="1"/>
  <c r="AF865" i="1"/>
  <c r="AC865" i="1"/>
  <c r="Z865" i="1"/>
  <c r="W865" i="1"/>
  <c r="T865" i="1"/>
  <c r="Q865" i="1"/>
  <c r="N865" i="1"/>
  <c r="K865" i="1"/>
  <c r="H865" i="1"/>
  <c r="E865" i="1"/>
  <c r="B865" i="1"/>
  <c r="AU864" i="1"/>
  <c r="AR864" i="1"/>
  <c r="AO864" i="1"/>
  <c r="AL864" i="1"/>
  <c r="AI864" i="1"/>
  <c r="AF864" i="1"/>
  <c r="AC864" i="1"/>
  <c r="Z864" i="1"/>
  <c r="W864" i="1"/>
  <c r="T864" i="1"/>
  <c r="Q864" i="1"/>
  <c r="N864" i="1"/>
  <c r="K864" i="1"/>
  <c r="H864" i="1"/>
  <c r="E864" i="1"/>
  <c r="B864" i="1"/>
  <c r="AU863" i="1"/>
  <c r="AR863" i="1"/>
  <c r="AO863" i="1"/>
  <c r="AL863" i="1"/>
  <c r="AI863" i="1"/>
  <c r="AF863" i="1"/>
  <c r="AC863" i="1"/>
  <c r="Z863" i="1"/>
  <c r="W863" i="1"/>
  <c r="T863" i="1"/>
  <c r="Q863" i="1"/>
  <c r="N863" i="1"/>
  <c r="K863" i="1"/>
  <c r="H863" i="1"/>
  <c r="E863" i="1"/>
  <c r="B863" i="1"/>
  <c r="AU862" i="1"/>
  <c r="AR862" i="1"/>
  <c r="AO862" i="1"/>
  <c r="AL862" i="1"/>
  <c r="AI862" i="1"/>
  <c r="AF862" i="1"/>
  <c r="AC862" i="1"/>
  <c r="Z862" i="1"/>
  <c r="W862" i="1"/>
  <c r="T862" i="1"/>
  <c r="Q862" i="1"/>
  <c r="N862" i="1"/>
  <c r="K862" i="1"/>
  <c r="H862" i="1"/>
  <c r="E862" i="1"/>
  <c r="B862" i="1"/>
  <c r="AU861" i="1"/>
  <c r="AR861" i="1"/>
  <c r="AO861" i="1"/>
  <c r="AL861" i="1"/>
  <c r="AI861" i="1"/>
  <c r="AF861" i="1"/>
  <c r="AC861" i="1"/>
  <c r="Z861" i="1"/>
  <c r="W861" i="1"/>
  <c r="T861" i="1"/>
  <c r="Q861" i="1"/>
  <c r="N861" i="1"/>
  <c r="K861" i="1"/>
  <c r="H861" i="1"/>
  <c r="E861" i="1"/>
  <c r="B861" i="1"/>
  <c r="AU850" i="1"/>
  <c r="AR850" i="1"/>
  <c r="AO850" i="1"/>
  <c r="AL850" i="1"/>
  <c r="AI850" i="1"/>
  <c r="AF850" i="1"/>
  <c r="AC850" i="1"/>
  <c r="Z850" i="1"/>
  <c r="W850" i="1"/>
  <c r="T850" i="1"/>
  <c r="Q850" i="1"/>
  <c r="N850" i="1"/>
  <c r="K850" i="1"/>
  <c r="H850" i="1"/>
  <c r="E850" i="1"/>
  <c r="B850" i="1"/>
  <c r="AU849" i="1"/>
  <c r="AR849" i="1"/>
  <c r="AO849" i="1"/>
  <c r="AL849" i="1"/>
  <c r="AI849" i="1"/>
  <c r="AF849" i="1"/>
  <c r="AC849" i="1"/>
  <c r="Z849" i="1"/>
  <c r="W849" i="1"/>
  <c r="T849" i="1"/>
  <c r="Q849" i="1"/>
  <c r="N849" i="1"/>
  <c r="K849" i="1"/>
  <c r="H849" i="1"/>
  <c r="E849" i="1"/>
  <c r="B849" i="1"/>
  <c r="AU848" i="1"/>
  <c r="AR848" i="1"/>
  <c r="AO848" i="1"/>
  <c r="AL848" i="1"/>
  <c r="AI848" i="1"/>
  <c r="AF848" i="1"/>
  <c r="AC848" i="1"/>
  <c r="Z848" i="1"/>
  <c r="W848" i="1"/>
  <c r="T848" i="1"/>
  <c r="Q848" i="1"/>
  <c r="N848" i="1"/>
  <c r="K848" i="1"/>
  <c r="H848" i="1"/>
  <c r="E848" i="1"/>
  <c r="B848" i="1"/>
  <c r="AU847" i="1"/>
  <c r="AR847" i="1"/>
  <c r="AO847" i="1"/>
  <c r="AL847" i="1"/>
  <c r="AI847" i="1"/>
  <c r="AF847" i="1"/>
  <c r="AC847" i="1"/>
  <c r="Z847" i="1"/>
  <c r="W847" i="1"/>
  <c r="T847" i="1"/>
  <c r="Q847" i="1"/>
  <c r="N847" i="1"/>
  <c r="K847" i="1"/>
  <c r="H847" i="1"/>
  <c r="E847" i="1"/>
  <c r="B847" i="1"/>
  <c r="AU846" i="1"/>
  <c r="AR846" i="1"/>
  <c r="AO846" i="1"/>
  <c r="AL846" i="1"/>
  <c r="AI846" i="1"/>
  <c r="AF846" i="1"/>
  <c r="AC846" i="1"/>
  <c r="Z846" i="1"/>
  <c r="W846" i="1"/>
  <c r="T846" i="1"/>
  <c r="Q846" i="1"/>
  <c r="N846" i="1"/>
  <c r="K846" i="1"/>
  <c r="H846" i="1"/>
  <c r="E846" i="1"/>
  <c r="B846" i="1"/>
  <c r="AU845" i="1"/>
  <c r="AR845" i="1"/>
  <c r="AO845" i="1"/>
  <c r="AL845" i="1"/>
  <c r="AI845" i="1"/>
  <c r="AF845" i="1"/>
  <c r="AC845" i="1"/>
  <c r="Z845" i="1"/>
  <c r="W845" i="1"/>
  <c r="T845" i="1"/>
  <c r="Q845" i="1"/>
  <c r="N845" i="1"/>
  <c r="K845" i="1"/>
  <c r="H845" i="1"/>
  <c r="E845" i="1"/>
  <c r="B845" i="1"/>
  <c r="AU844" i="1"/>
  <c r="AR844" i="1"/>
  <c r="AO844" i="1"/>
  <c r="AL844" i="1"/>
  <c r="AI844" i="1"/>
  <c r="AF844" i="1"/>
  <c r="AC844" i="1"/>
  <c r="Z844" i="1"/>
  <c r="W844" i="1"/>
  <c r="T844" i="1"/>
  <c r="Q844" i="1"/>
  <c r="N844" i="1"/>
  <c r="K844" i="1"/>
  <c r="H844" i="1"/>
  <c r="E844" i="1"/>
  <c r="B844" i="1"/>
  <c r="AU843" i="1"/>
  <c r="AR843" i="1"/>
  <c r="AO843" i="1"/>
  <c r="AL843" i="1"/>
  <c r="AI843" i="1"/>
  <c r="AF843" i="1"/>
  <c r="AC843" i="1"/>
  <c r="Z843" i="1"/>
  <c r="W843" i="1"/>
  <c r="T843" i="1"/>
  <c r="Q843" i="1"/>
  <c r="N843" i="1"/>
  <c r="K843" i="1"/>
  <c r="H843" i="1"/>
  <c r="E843" i="1"/>
  <c r="B843" i="1"/>
  <c r="AU842" i="1"/>
  <c r="AR842" i="1"/>
  <c r="AO842" i="1"/>
  <c r="AL842" i="1"/>
  <c r="AI842" i="1"/>
  <c r="AF842" i="1"/>
  <c r="AC842" i="1"/>
  <c r="Z842" i="1"/>
  <c r="W842" i="1"/>
  <c r="T842" i="1"/>
  <c r="Q842" i="1"/>
  <c r="N842" i="1"/>
  <c r="K842" i="1"/>
  <c r="H842" i="1"/>
  <c r="E842" i="1"/>
  <c r="B842" i="1"/>
  <c r="AU841" i="1"/>
  <c r="AR841" i="1"/>
  <c r="AO841" i="1"/>
  <c r="AL841" i="1"/>
  <c r="AI841" i="1"/>
  <c r="AF841" i="1"/>
  <c r="AC841" i="1"/>
  <c r="Z841" i="1"/>
  <c r="W841" i="1"/>
  <c r="T841" i="1"/>
  <c r="Q841" i="1"/>
  <c r="N841" i="1"/>
  <c r="K841" i="1"/>
  <c r="H841" i="1"/>
  <c r="E841" i="1"/>
  <c r="B841" i="1"/>
  <c r="AU840" i="1"/>
  <c r="AR840" i="1"/>
  <c r="AO840" i="1"/>
  <c r="AL840" i="1"/>
  <c r="AI840" i="1"/>
  <c r="AF840" i="1"/>
  <c r="AC840" i="1"/>
  <c r="Z840" i="1"/>
  <c r="W840" i="1"/>
  <c r="T840" i="1"/>
  <c r="Q840" i="1"/>
  <c r="N840" i="1"/>
  <c r="K840" i="1"/>
  <c r="H840" i="1"/>
  <c r="E840" i="1"/>
  <c r="B840" i="1"/>
  <c r="AU839" i="1"/>
  <c r="AR839" i="1"/>
  <c r="AO839" i="1"/>
  <c r="AL839" i="1"/>
  <c r="AI839" i="1"/>
  <c r="AF839" i="1"/>
  <c r="AC839" i="1"/>
  <c r="Z839" i="1"/>
  <c r="W839" i="1"/>
  <c r="T839" i="1"/>
  <c r="Q839" i="1"/>
  <c r="N839" i="1"/>
  <c r="K839" i="1"/>
  <c r="H839" i="1"/>
  <c r="E839" i="1"/>
  <c r="B839" i="1"/>
  <c r="AU838" i="1"/>
  <c r="AR838" i="1"/>
  <c r="AO838" i="1"/>
  <c r="AL838" i="1"/>
  <c r="AI838" i="1"/>
  <c r="AF838" i="1"/>
  <c r="AC838" i="1"/>
  <c r="Z838" i="1"/>
  <c r="W838" i="1"/>
  <c r="T838" i="1"/>
  <c r="Q838" i="1"/>
  <c r="N838" i="1"/>
  <c r="K838" i="1"/>
  <c r="H838" i="1"/>
  <c r="E838" i="1"/>
  <c r="B838" i="1"/>
  <c r="AU837" i="1"/>
  <c r="AR837" i="1"/>
  <c r="AO837" i="1"/>
  <c r="AL837" i="1"/>
  <c r="AI837" i="1"/>
  <c r="AF837" i="1"/>
  <c r="AC837" i="1"/>
  <c r="Z837" i="1"/>
  <c r="W837" i="1"/>
  <c r="T837" i="1"/>
  <c r="Q837" i="1"/>
  <c r="N837" i="1"/>
  <c r="K837" i="1"/>
  <c r="H837" i="1"/>
  <c r="E837" i="1"/>
  <c r="B837" i="1"/>
  <c r="AU836" i="1"/>
  <c r="AR836" i="1"/>
  <c r="AO836" i="1"/>
  <c r="AL836" i="1"/>
  <c r="AI836" i="1"/>
  <c r="AF836" i="1"/>
  <c r="AC836" i="1"/>
  <c r="Z836" i="1"/>
  <c r="W836" i="1"/>
  <c r="T836" i="1"/>
  <c r="Q836" i="1"/>
  <c r="N836" i="1"/>
  <c r="K836" i="1"/>
  <c r="H836" i="1"/>
  <c r="E836" i="1"/>
  <c r="B836" i="1"/>
  <c r="AU835" i="1"/>
  <c r="AR835" i="1"/>
  <c r="AO835" i="1"/>
  <c r="AL835" i="1"/>
  <c r="AI835" i="1"/>
  <c r="AF835" i="1"/>
  <c r="AC835" i="1"/>
  <c r="Z835" i="1"/>
  <c r="W835" i="1"/>
  <c r="T835" i="1"/>
  <c r="Q835" i="1"/>
  <c r="N835" i="1"/>
  <c r="K835" i="1"/>
  <c r="H835" i="1"/>
  <c r="E835" i="1"/>
  <c r="B835" i="1"/>
  <c r="AU834" i="1"/>
  <c r="AR834" i="1"/>
  <c r="AO834" i="1"/>
  <c r="AL834" i="1"/>
  <c r="AI834" i="1"/>
  <c r="AF834" i="1"/>
  <c r="AC834" i="1"/>
  <c r="Z834" i="1"/>
  <c r="W834" i="1"/>
  <c r="T834" i="1"/>
  <c r="Q834" i="1"/>
  <c r="N834" i="1"/>
  <c r="K834" i="1"/>
  <c r="H834" i="1"/>
  <c r="E834" i="1"/>
  <c r="B834" i="1"/>
  <c r="AU833" i="1"/>
  <c r="AR833" i="1"/>
  <c r="AO833" i="1"/>
  <c r="AL833" i="1"/>
  <c r="AI833" i="1"/>
  <c r="AF833" i="1"/>
  <c r="AC833" i="1"/>
  <c r="Z833" i="1"/>
  <c r="W833" i="1"/>
  <c r="T833" i="1"/>
  <c r="Q833" i="1"/>
  <c r="N833" i="1"/>
  <c r="K833" i="1"/>
  <c r="H833" i="1"/>
  <c r="E833" i="1"/>
  <c r="B833" i="1"/>
  <c r="AU832" i="1"/>
  <c r="AR832" i="1"/>
  <c r="AO832" i="1"/>
  <c r="AL832" i="1"/>
  <c r="AI832" i="1"/>
  <c r="AF832" i="1"/>
  <c r="AC832" i="1"/>
  <c r="Z832" i="1"/>
  <c r="W832" i="1"/>
  <c r="T832" i="1"/>
  <c r="Q832" i="1"/>
  <c r="N832" i="1"/>
  <c r="K832" i="1"/>
  <c r="H832" i="1"/>
  <c r="E832" i="1"/>
  <c r="B832" i="1"/>
  <c r="AU831" i="1"/>
  <c r="AR831" i="1"/>
  <c r="AO831" i="1"/>
  <c r="AL831" i="1"/>
  <c r="AI831" i="1"/>
  <c r="AF831" i="1"/>
  <c r="AC831" i="1"/>
  <c r="Z831" i="1"/>
  <c r="W831" i="1"/>
  <c r="T831" i="1"/>
  <c r="Q831" i="1"/>
  <c r="N831" i="1"/>
  <c r="K831" i="1"/>
  <c r="H831" i="1"/>
  <c r="E831" i="1"/>
  <c r="B831" i="1"/>
  <c r="AU830" i="1"/>
  <c r="AR830" i="1"/>
  <c r="AO830" i="1"/>
  <c r="AL830" i="1"/>
  <c r="AI830" i="1"/>
  <c r="AF830" i="1"/>
  <c r="AC830" i="1"/>
  <c r="Z830" i="1"/>
  <c r="W830" i="1"/>
  <c r="T830" i="1"/>
  <c r="Q830" i="1"/>
  <c r="N830" i="1"/>
  <c r="K830" i="1"/>
  <c r="H830" i="1"/>
  <c r="E830" i="1"/>
  <c r="B830" i="1"/>
  <c r="AU820" i="1"/>
  <c r="AR820" i="1"/>
  <c r="AO820" i="1"/>
  <c r="AL820" i="1"/>
  <c r="AI820" i="1"/>
  <c r="AF820" i="1"/>
  <c r="AC820" i="1"/>
  <c r="Z820" i="1"/>
  <c r="W820" i="1"/>
  <c r="T820" i="1"/>
  <c r="Q820" i="1"/>
  <c r="N820" i="1"/>
  <c r="K820" i="1"/>
  <c r="H820" i="1"/>
  <c r="E820" i="1"/>
  <c r="B820" i="1"/>
  <c r="AU819" i="1"/>
  <c r="AR819" i="1"/>
  <c r="AO819" i="1"/>
  <c r="AL819" i="1"/>
  <c r="AI819" i="1"/>
  <c r="AF819" i="1"/>
  <c r="AC819" i="1"/>
  <c r="Z819" i="1"/>
  <c r="W819" i="1"/>
  <c r="T819" i="1"/>
  <c r="Q819" i="1"/>
  <c r="N819" i="1"/>
  <c r="K819" i="1"/>
  <c r="H819" i="1"/>
  <c r="E819" i="1"/>
  <c r="B819" i="1"/>
  <c r="AU818" i="1"/>
  <c r="AR818" i="1"/>
  <c r="AO818" i="1"/>
  <c r="AL818" i="1"/>
  <c r="AI818" i="1"/>
  <c r="AF818" i="1"/>
  <c r="AC818" i="1"/>
  <c r="Z818" i="1"/>
  <c r="W818" i="1"/>
  <c r="T818" i="1"/>
  <c r="Q818" i="1"/>
  <c r="N818" i="1"/>
  <c r="K818" i="1"/>
  <c r="H818" i="1"/>
  <c r="E818" i="1"/>
  <c r="B818" i="1"/>
  <c r="AU817" i="1"/>
  <c r="AR817" i="1"/>
  <c r="AO817" i="1"/>
  <c r="AL817" i="1"/>
  <c r="AI817" i="1"/>
  <c r="AF817" i="1"/>
  <c r="AC817" i="1"/>
  <c r="Z817" i="1"/>
  <c r="W817" i="1"/>
  <c r="T817" i="1"/>
  <c r="Q817" i="1"/>
  <c r="N817" i="1"/>
  <c r="K817" i="1"/>
  <c r="H817" i="1"/>
  <c r="E817" i="1"/>
  <c r="B817" i="1"/>
  <c r="AU816" i="1"/>
  <c r="AR816" i="1"/>
  <c r="AO816" i="1"/>
  <c r="AL816" i="1"/>
  <c r="AI816" i="1"/>
  <c r="AF816" i="1"/>
  <c r="AC816" i="1"/>
  <c r="Z816" i="1"/>
  <c r="W816" i="1"/>
  <c r="T816" i="1"/>
  <c r="Q816" i="1"/>
  <c r="N816" i="1"/>
  <c r="K816" i="1"/>
  <c r="H816" i="1"/>
  <c r="E816" i="1"/>
  <c r="B816" i="1"/>
  <c r="AU815" i="1"/>
  <c r="AR815" i="1"/>
  <c r="AO815" i="1"/>
  <c r="AL815" i="1"/>
  <c r="AI815" i="1"/>
  <c r="AF815" i="1"/>
  <c r="AC815" i="1"/>
  <c r="Z815" i="1"/>
  <c r="W815" i="1"/>
  <c r="T815" i="1"/>
  <c r="Q815" i="1"/>
  <c r="N815" i="1"/>
  <c r="K815" i="1"/>
  <c r="H815" i="1"/>
  <c r="E815" i="1"/>
  <c r="B815" i="1"/>
  <c r="AU814" i="1"/>
  <c r="AR814" i="1"/>
  <c r="AO814" i="1"/>
  <c r="AL814" i="1"/>
  <c r="AI814" i="1"/>
  <c r="AF814" i="1"/>
  <c r="AC814" i="1"/>
  <c r="Z814" i="1"/>
  <c r="W814" i="1"/>
  <c r="T814" i="1"/>
  <c r="Q814" i="1"/>
  <c r="N814" i="1"/>
  <c r="K814" i="1"/>
  <c r="H814" i="1"/>
  <c r="E814" i="1"/>
  <c r="B814" i="1"/>
  <c r="AU813" i="1"/>
  <c r="AR813" i="1"/>
  <c r="AO813" i="1"/>
  <c r="AL813" i="1"/>
  <c r="AI813" i="1"/>
  <c r="AF813" i="1"/>
  <c r="AC813" i="1"/>
  <c r="Z813" i="1"/>
  <c r="W813" i="1"/>
  <c r="T813" i="1"/>
  <c r="Q813" i="1"/>
  <c r="N813" i="1"/>
  <c r="K813" i="1"/>
  <c r="H813" i="1"/>
  <c r="E813" i="1"/>
  <c r="B813" i="1"/>
  <c r="AU812" i="1"/>
  <c r="AR812" i="1"/>
  <c r="AO812" i="1"/>
  <c r="AL812" i="1"/>
  <c r="AI812" i="1"/>
  <c r="AF812" i="1"/>
  <c r="AC812" i="1"/>
  <c r="Z812" i="1"/>
  <c r="W812" i="1"/>
  <c r="T812" i="1"/>
  <c r="Q812" i="1"/>
  <c r="N812" i="1"/>
  <c r="K812" i="1"/>
  <c r="H812" i="1"/>
  <c r="E812" i="1"/>
  <c r="B812" i="1"/>
  <c r="AU811" i="1"/>
  <c r="AR811" i="1"/>
  <c r="AO811" i="1"/>
  <c r="AL811" i="1"/>
  <c r="AI811" i="1"/>
  <c r="AF811" i="1"/>
  <c r="AC811" i="1"/>
  <c r="Z811" i="1"/>
  <c r="W811" i="1"/>
  <c r="T811" i="1"/>
  <c r="Q811" i="1"/>
  <c r="N811" i="1"/>
  <c r="K811" i="1"/>
  <c r="H811" i="1"/>
  <c r="E811" i="1"/>
  <c r="B811" i="1"/>
  <c r="AU810" i="1"/>
  <c r="AR810" i="1"/>
  <c r="AO810" i="1"/>
  <c r="AL810" i="1"/>
  <c r="AI810" i="1"/>
  <c r="AF810" i="1"/>
  <c r="AC810" i="1"/>
  <c r="Z810" i="1"/>
  <c r="W810" i="1"/>
  <c r="T810" i="1"/>
  <c r="Q810" i="1"/>
  <c r="N810" i="1"/>
  <c r="K810" i="1"/>
  <c r="H810" i="1"/>
  <c r="E810" i="1"/>
  <c r="B810" i="1"/>
  <c r="AU809" i="1"/>
  <c r="AR809" i="1"/>
  <c r="AO809" i="1"/>
  <c r="AL809" i="1"/>
  <c r="AI809" i="1"/>
  <c r="AF809" i="1"/>
  <c r="AC809" i="1"/>
  <c r="Z809" i="1"/>
  <c r="W809" i="1"/>
  <c r="T809" i="1"/>
  <c r="Q809" i="1"/>
  <c r="N809" i="1"/>
  <c r="K809" i="1"/>
  <c r="H809" i="1"/>
  <c r="E809" i="1"/>
  <c r="B809" i="1"/>
  <c r="AU808" i="1"/>
  <c r="AR808" i="1"/>
  <c r="AO808" i="1"/>
  <c r="AL808" i="1"/>
  <c r="AI808" i="1"/>
  <c r="AF808" i="1"/>
  <c r="AC808" i="1"/>
  <c r="Z808" i="1"/>
  <c r="W808" i="1"/>
  <c r="T808" i="1"/>
  <c r="Q808" i="1"/>
  <c r="N808" i="1"/>
  <c r="K808" i="1"/>
  <c r="H808" i="1"/>
  <c r="E808" i="1"/>
  <c r="B808" i="1"/>
  <c r="AU807" i="1"/>
  <c r="AR807" i="1"/>
  <c r="AO807" i="1"/>
  <c r="AL807" i="1"/>
  <c r="AI807" i="1"/>
  <c r="AF807" i="1"/>
  <c r="AC807" i="1"/>
  <c r="Z807" i="1"/>
  <c r="W807" i="1"/>
  <c r="T807" i="1"/>
  <c r="Q807" i="1"/>
  <c r="N807" i="1"/>
  <c r="K807" i="1"/>
  <c r="H807" i="1"/>
  <c r="E807" i="1"/>
  <c r="B807" i="1"/>
  <c r="AU806" i="1"/>
  <c r="AR806" i="1"/>
  <c r="AO806" i="1"/>
  <c r="AL806" i="1"/>
  <c r="AI806" i="1"/>
  <c r="AF806" i="1"/>
  <c r="AC806" i="1"/>
  <c r="Z806" i="1"/>
  <c r="W806" i="1"/>
  <c r="T806" i="1"/>
  <c r="Q806" i="1"/>
  <c r="N806" i="1"/>
  <c r="K806" i="1"/>
  <c r="H806" i="1"/>
  <c r="E806" i="1"/>
  <c r="B806" i="1"/>
  <c r="AU805" i="1"/>
  <c r="AR805" i="1"/>
  <c r="AO805" i="1"/>
  <c r="AL805" i="1"/>
  <c r="AI805" i="1"/>
  <c r="AF805" i="1"/>
  <c r="AC805" i="1"/>
  <c r="Z805" i="1"/>
  <c r="W805" i="1"/>
  <c r="T805" i="1"/>
  <c r="Q805" i="1"/>
  <c r="N805" i="1"/>
  <c r="K805" i="1"/>
  <c r="H805" i="1"/>
  <c r="E805" i="1"/>
  <c r="B805" i="1"/>
  <c r="AU804" i="1"/>
  <c r="AR804" i="1"/>
  <c r="AO804" i="1"/>
  <c r="AL804" i="1"/>
  <c r="AI804" i="1"/>
  <c r="AF804" i="1"/>
  <c r="AC804" i="1"/>
  <c r="Z804" i="1"/>
  <c r="W804" i="1"/>
  <c r="T804" i="1"/>
  <c r="Q804" i="1"/>
  <c r="N804" i="1"/>
  <c r="K804" i="1"/>
  <c r="H804" i="1"/>
  <c r="E804" i="1"/>
  <c r="B804" i="1"/>
  <c r="AU803" i="1"/>
  <c r="AR803" i="1"/>
  <c r="AO803" i="1"/>
  <c r="AL803" i="1"/>
  <c r="AI803" i="1"/>
  <c r="AF803" i="1"/>
  <c r="AC803" i="1"/>
  <c r="Z803" i="1"/>
  <c r="W803" i="1"/>
  <c r="T803" i="1"/>
  <c r="Q803" i="1"/>
  <c r="N803" i="1"/>
  <c r="K803" i="1"/>
  <c r="H803" i="1"/>
  <c r="E803" i="1"/>
  <c r="B803" i="1"/>
  <c r="AU802" i="1"/>
  <c r="AR802" i="1"/>
  <c r="AO802" i="1"/>
  <c r="AL802" i="1"/>
  <c r="AI802" i="1"/>
  <c r="AF802" i="1"/>
  <c r="AC802" i="1"/>
  <c r="Z802" i="1"/>
  <c r="W802" i="1"/>
  <c r="T802" i="1"/>
  <c r="Q802" i="1"/>
  <c r="N802" i="1"/>
  <c r="K802" i="1"/>
  <c r="H802" i="1"/>
  <c r="E802" i="1"/>
  <c r="B802" i="1"/>
  <c r="AU801" i="1"/>
  <c r="AR801" i="1"/>
  <c r="AO801" i="1"/>
  <c r="AL801" i="1"/>
  <c r="AI801" i="1"/>
  <c r="AF801" i="1"/>
  <c r="AC801" i="1"/>
  <c r="Z801" i="1"/>
  <c r="W801" i="1"/>
  <c r="T801" i="1"/>
  <c r="Q801" i="1"/>
  <c r="N801" i="1"/>
  <c r="K801" i="1"/>
  <c r="H801" i="1"/>
  <c r="E801" i="1"/>
  <c r="B801" i="1"/>
  <c r="AU800" i="1"/>
  <c r="AR800" i="1"/>
  <c r="AO800" i="1"/>
  <c r="AL800" i="1"/>
  <c r="AI800" i="1"/>
  <c r="AF800" i="1"/>
  <c r="AC800" i="1"/>
  <c r="Z800" i="1"/>
  <c r="W800" i="1"/>
  <c r="T800" i="1"/>
  <c r="Q800" i="1"/>
  <c r="N800" i="1"/>
  <c r="K800" i="1"/>
  <c r="H800" i="1"/>
  <c r="E800" i="1"/>
  <c r="B800" i="1"/>
  <c r="AU789" i="1"/>
  <c r="AR789" i="1"/>
  <c r="AO789" i="1"/>
  <c r="AL789" i="1"/>
  <c r="AI789" i="1"/>
  <c r="AF789" i="1"/>
  <c r="AC789" i="1"/>
  <c r="Z789" i="1"/>
  <c r="W789" i="1"/>
  <c r="T789" i="1"/>
  <c r="Q789" i="1"/>
  <c r="N789" i="1"/>
  <c r="K789" i="1"/>
  <c r="H789" i="1"/>
  <c r="E789" i="1"/>
  <c r="B789" i="1"/>
  <c r="AU788" i="1"/>
  <c r="AR788" i="1"/>
  <c r="AO788" i="1"/>
  <c r="AL788" i="1"/>
  <c r="AI788" i="1"/>
  <c r="AF788" i="1"/>
  <c r="AC788" i="1"/>
  <c r="Z788" i="1"/>
  <c r="W788" i="1"/>
  <c r="T788" i="1"/>
  <c r="Q788" i="1"/>
  <c r="N788" i="1"/>
  <c r="K788" i="1"/>
  <c r="H788" i="1"/>
  <c r="E788" i="1"/>
  <c r="B788" i="1"/>
  <c r="AU787" i="1"/>
  <c r="AR787" i="1"/>
  <c r="AO787" i="1"/>
  <c r="AL787" i="1"/>
  <c r="AI787" i="1"/>
  <c r="AF787" i="1"/>
  <c r="AC787" i="1"/>
  <c r="Z787" i="1"/>
  <c r="W787" i="1"/>
  <c r="T787" i="1"/>
  <c r="Q787" i="1"/>
  <c r="N787" i="1"/>
  <c r="K787" i="1"/>
  <c r="H787" i="1"/>
  <c r="E787" i="1"/>
  <c r="B787" i="1"/>
  <c r="AU786" i="1"/>
  <c r="AR786" i="1"/>
  <c r="AO786" i="1"/>
  <c r="AL786" i="1"/>
  <c r="AI786" i="1"/>
  <c r="AF786" i="1"/>
  <c r="AC786" i="1"/>
  <c r="Z786" i="1"/>
  <c r="W786" i="1"/>
  <c r="T786" i="1"/>
  <c r="Q786" i="1"/>
  <c r="N786" i="1"/>
  <c r="K786" i="1"/>
  <c r="H786" i="1"/>
  <c r="E786" i="1"/>
  <c r="B786" i="1"/>
  <c r="AU785" i="1"/>
  <c r="AR785" i="1"/>
  <c r="AO785" i="1"/>
  <c r="AL785" i="1"/>
  <c r="AI785" i="1"/>
  <c r="AF785" i="1"/>
  <c r="AC785" i="1"/>
  <c r="Z785" i="1"/>
  <c r="W785" i="1"/>
  <c r="T785" i="1"/>
  <c r="Q785" i="1"/>
  <c r="N785" i="1"/>
  <c r="K785" i="1"/>
  <c r="H785" i="1"/>
  <c r="E785" i="1"/>
  <c r="B785" i="1"/>
  <c r="AU784" i="1"/>
  <c r="AR784" i="1"/>
  <c r="AO784" i="1"/>
  <c r="AL784" i="1"/>
  <c r="AI784" i="1"/>
  <c r="AF784" i="1"/>
  <c r="AC784" i="1"/>
  <c r="Z784" i="1"/>
  <c r="W784" i="1"/>
  <c r="T784" i="1"/>
  <c r="Q784" i="1"/>
  <c r="N784" i="1"/>
  <c r="K784" i="1"/>
  <c r="H784" i="1"/>
  <c r="E784" i="1"/>
  <c r="B784" i="1"/>
  <c r="AU783" i="1"/>
  <c r="AR783" i="1"/>
  <c r="AO783" i="1"/>
  <c r="AL783" i="1"/>
  <c r="AI783" i="1"/>
  <c r="AF783" i="1"/>
  <c r="AC783" i="1"/>
  <c r="Z783" i="1"/>
  <c r="W783" i="1"/>
  <c r="T783" i="1"/>
  <c r="Q783" i="1"/>
  <c r="N783" i="1"/>
  <c r="K783" i="1"/>
  <c r="H783" i="1"/>
  <c r="E783" i="1"/>
  <c r="B783" i="1"/>
  <c r="AU782" i="1"/>
  <c r="AR782" i="1"/>
  <c r="AO782" i="1"/>
  <c r="AL782" i="1"/>
  <c r="AI782" i="1"/>
  <c r="AF782" i="1"/>
  <c r="AC782" i="1"/>
  <c r="Z782" i="1"/>
  <c r="W782" i="1"/>
  <c r="T782" i="1"/>
  <c r="Q782" i="1"/>
  <c r="N782" i="1"/>
  <c r="K782" i="1"/>
  <c r="H782" i="1"/>
  <c r="E782" i="1"/>
  <c r="B782" i="1"/>
  <c r="AU781" i="1"/>
  <c r="AR781" i="1"/>
  <c r="AO781" i="1"/>
  <c r="AL781" i="1"/>
  <c r="AI781" i="1"/>
  <c r="AF781" i="1"/>
  <c r="AC781" i="1"/>
  <c r="Z781" i="1"/>
  <c r="W781" i="1"/>
  <c r="T781" i="1"/>
  <c r="Q781" i="1"/>
  <c r="N781" i="1"/>
  <c r="K781" i="1"/>
  <c r="H781" i="1"/>
  <c r="E781" i="1"/>
  <c r="B781" i="1"/>
  <c r="AU780" i="1"/>
  <c r="AR780" i="1"/>
  <c r="AO780" i="1"/>
  <c r="AL780" i="1"/>
  <c r="AI780" i="1"/>
  <c r="AF780" i="1"/>
  <c r="AC780" i="1"/>
  <c r="Z780" i="1"/>
  <c r="W780" i="1"/>
  <c r="T780" i="1"/>
  <c r="Q780" i="1"/>
  <c r="N780" i="1"/>
  <c r="K780" i="1"/>
  <c r="H780" i="1"/>
  <c r="E780" i="1"/>
  <c r="B780" i="1"/>
  <c r="AU779" i="1"/>
  <c r="AR779" i="1"/>
  <c r="AO779" i="1"/>
  <c r="AL779" i="1"/>
  <c r="AI779" i="1"/>
  <c r="AF779" i="1"/>
  <c r="AC779" i="1"/>
  <c r="Z779" i="1"/>
  <c r="W779" i="1"/>
  <c r="T779" i="1"/>
  <c r="Q779" i="1"/>
  <c r="N779" i="1"/>
  <c r="K779" i="1"/>
  <c r="H779" i="1"/>
  <c r="E779" i="1"/>
  <c r="B779" i="1"/>
  <c r="AU778" i="1"/>
  <c r="AR778" i="1"/>
  <c r="AO778" i="1"/>
  <c r="AL778" i="1"/>
  <c r="AI778" i="1"/>
  <c r="AF778" i="1"/>
  <c r="AC778" i="1"/>
  <c r="Z778" i="1"/>
  <c r="W778" i="1"/>
  <c r="T778" i="1"/>
  <c r="Q778" i="1"/>
  <c r="N778" i="1"/>
  <c r="K778" i="1"/>
  <c r="H778" i="1"/>
  <c r="E778" i="1"/>
  <c r="B778" i="1"/>
  <c r="AU777" i="1"/>
  <c r="AR777" i="1"/>
  <c r="AO777" i="1"/>
  <c r="AL777" i="1"/>
  <c r="AI777" i="1"/>
  <c r="AF777" i="1"/>
  <c r="AC777" i="1"/>
  <c r="Z777" i="1"/>
  <c r="W777" i="1"/>
  <c r="T777" i="1"/>
  <c r="Q777" i="1"/>
  <c r="N777" i="1"/>
  <c r="K777" i="1"/>
  <c r="H777" i="1"/>
  <c r="E777" i="1"/>
  <c r="B777" i="1"/>
  <c r="AU776" i="1"/>
  <c r="AR776" i="1"/>
  <c r="AO776" i="1"/>
  <c r="AL776" i="1"/>
  <c r="AI776" i="1"/>
  <c r="AF776" i="1"/>
  <c r="AC776" i="1"/>
  <c r="Z776" i="1"/>
  <c r="W776" i="1"/>
  <c r="T776" i="1"/>
  <c r="Q776" i="1"/>
  <c r="N776" i="1"/>
  <c r="K776" i="1"/>
  <c r="H776" i="1"/>
  <c r="E776" i="1"/>
  <c r="B776" i="1"/>
  <c r="AU775" i="1"/>
  <c r="AR775" i="1"/>
  <c r="AO775" i="1"/>
  <c r="AL775" i="1"/>
  <c r="AI775" i="1"/>
  <c r="AF775" i="1"/>
  <c r="AC775" i="1"/>
  <c r="Z775" i="1"/>
  <c r="W775" i="1"/>
  <c r="T775" i="1"/>
  <c r="Q775" i="1"/>
  <c r="N775" i="1"/>
  <c r="K775" i="1"/>
  <c r="H775" i="1"/>
  <c r="E775" i="1"/>
  <c r="B775" i="1"/>
  <c r="AU774" i="1"/>
  <c r="AR774" i="1"/>
  <c r="AO774" i="1"/>
  <c r="AL774" i="1"/>
  <c r="AI774" i="1"/>
  <c r="AF774" i="1"/>
  <c r="AC774" i="1"/>
  <c r="Z774" i="1"/>
  <c r="W774" i="1"/>
  <c r="T774" i="1"/>
  <c r="Q774" i="1"/>
  <c r="N774" i="1"/>
  <c r="K774" i="1"/>
  <c r="H774" i="1"/>
  <c r="E774" i="1"/>
  <c r="B774" i="1"/>
  <c r="AU773" i="1"/>
  <c r="AR773" i="1"/>
  <c r="AO773" i="1"/>
  <c r="AL773" i="1"/>
  <c r="AI773" i="1"/>
  <c r="AF773" i="1"/>
  <c r="AC773" i="1"/>
  <c r="Z773" i="1"/>
  <c r="W773" i="1"/>
  <c r="T773" i="1"/>
  <c r="Q773" i="1"/>
  <c r="N773" i="1"/>
  <c r="K773" i="1"/>
  <c r="H773" i="1"/>
  <c r="E773" i="1"/>
  <c r="B773" i="1"/>
  <c r="AU772" i="1"/>
  <c r="AR772" i="1"/>
  <c r="AO772" i="1"/>
  <c r="AL772" i="1"/>
  <c r="AI772" i="1"/>
  <c r="AF772" i="1"/>
  <c r="AC772" i="1"/>
  <c r="Z772" i="1"/>
  <c r="W772" i="1"/>
  <c r="T772" i="1"/>
  <c r="Q772" i="1"/>
  <c r="N772" i="1"/>
  <c r="K772" i="1"/>
  <c r="H772" i="1"/>
  <c r="E772" i="1"/>
  <c r="B772" i="1"/>
  <c r="AU771" i="1"/>
  <c r="AR771" i="1"/>
  <c r="AO771" i="1"/>
  <c r="AL771" i="1"/>
  <c r="AI771" i="1"/>
  <c r="AF771" i="1"/>
  <c r="AC771" i="1"/>
  <c r="Z771" i="1"/>
  <c r="W771" i="1"/>
  <c r="T771" i="1"/>
  <c r="Q771" i="1"/>
  <c r="N771" i="1"/>
  <c r="K771" i="1"/>
  <c r="H771" i="1"/>
  <c r="E771" i="1"/>
  <c r="B771" i="1"/>
  <c r="AU770" i="1"/>
  <c r="AR770" i="1"/>
  <c r="AO770" i="1"/>
  <c r="AL770" i="1"/>
  <c r="AI770" i="1"/>
  <c r="AF770" i="1"/>
  <c r="AC770" i="1"/>
  <c r="Z770" i="1"/>
  <c r="W770" i="1"/>
  <c r="T770" i="1"/>
  <c r="Q770" i="1"/>
  <c r="N770" i="1"/>
  <c r="K770" i="1"/>
  <c r="H770" i="1"/>
  <c r="E770" i="1"/>
  <c r="B770" i="1"/>
  <c r="AU769" i="1"/>
  <c r="AR769" i="1"/>
  <c r="AO769" i="1"/>
  <c r="AL769" i="1"/>
  <c r="AI769" i="1"/>
  <c r="AF769" i="1"/>
  <c r="AC769" i="1"/>
  <c r="Z769" i="1"/>
  <c r="W769" i="1"/>
  <c r="T769" i="1"/>
  <c r="Q769" i="1"/>
  <c r="N769" i="1"/>
  <c r="K769" i="1"/>
  <c r="H769" i="1"/>
  <c r="E769" i="1"/>
  <c r="B769" i="1"/>
  <c r="AU759" i="1"/>
  <c r="AR759" i="1"/>
  <c r="AO759" i="1"/>
  <c r="AL759" i="1"/>
  <c r="AI759" i="1"/>
  <c r="AF759" i="1"/>
  <c r="AC759" i="1"/>
  <c r="Z759" i="1"/>
  <c r="W759" i="1"/>
  <c r="T759" i="1"/>
  <c r="Q759" i="1"/>
  <c r="N759" i="1"/>
  <c r="K759" i="1"/>
  <c r="H759" i="1"/>
  <c r="E759" i="1"/>
  <c r="B759" i="1"/>
  <c r="AU758" i="1"/>
  <c r="AR758" i="1"/>
  <c r="AO758" i="1"/>
  <c r="AL758" i="1"/>
  <c r="AI758" i="1"/>
  <c r="AF758" i="1"/>
  <c r="AC758" i="1"/>
  <c r="Z758" i="1"/>
  <c r="W758" i="1"/>
  <c r="T758" i="1"/>
  <c r="Q758" i="1"/>
  <c r="N758" i="1"/>
  <c r="K758" i="1"/>
  <c r="H758" i="1"/>
  <c r="E758" i="1"/>
  <c r="B758" i="1"/>
  <c r="AU757" i="1"/>
  <c r="AR757" i="1"/>
  <c r="AO757" i="1"/>
  <c r="AL757" i="1"/>
  <c r="AI757" i="1"/>
  <c r="AF757" i="1"/>
  <c r="AC757" i="1"/>
  <c r="Z757" i="1"/>
  <c r="W757" i="1"/>
  <c r="T757" i="1"/>
  <c r="Q757" i="1"/>
  <c r="N757" i="1"/>
  <c r="K757" i="1"/>
  <c r="H757" i="1"/>
  <c r="E757" i="1"/>
  <c r="B757" i="1"/>
  <c r="AU756" i="1"/>
  <c r="AR756" i="1"/>
  <c r="AO756" i="1"/>
  <c r="AL756" i="1"/>
  <c r="AI756" i="1"/>
  <c r="AF756" i="1"/>
  <c r="AC756" i="1"/>
  <c r="Z756" i="1"/>
  <c r="W756" i="1"/>
  <c r="T756" i="1"/>
  <c r="Q756" i="1"/>
  <c r="N756" i="1"/>
  <c r="K756" i="1"/>
  <c r="H756" i="1"/>
  <c r="E756" i="1"/>
  <c r="B756" i="1"/>
  <c r="AU755" i="1"/>
  <c r="AR755" i="1"/>
  <c r="AO755" i="1"/>
  <c r="AL755" i="1"/>
  <c r="AI755" i="1"/>
  <c r="AF755" i="1"/>
  <c r="AC755" i="1"/>
  <c r="Z755" i="1"/>
  <c r="W755" i="1"/>
  <c r="T755" i="1"/>
  <c r="Q755" i="1"/>
  <c r="N755" i="1"/>
  <c r="K755" i="1"/>
  <c r="H755" i="1"/>
  <c r="E755" i="1"/>
  <c r="B755" i="1"/>
  <c r="AU754" i="1"/>
  <c r="AR754" i="1"/>
  <c r="AO754" i="1"/>
  <c r="AL754" i="1"/>
  <c r="AI754" i="1"/>
  <c r="AF754" i="1"/>
  <c r="AC754" i="1"/>
  <c r="Z754" i="1"/>
  <c r="W754" i="1"/>
  <c r="T754" i="1"/>
  <c r="Q754" i="1"/>
  <c r="N754" i="1"/>
  <c r="K754" i="1"/>
  <c r="H754" i="1"/>
  <c r="E754" i="1"/>
  <c r="B754" i="1"/>
  <c r="AU753" i="1"/>
  <c r="AR753" i="1"/>
  <c r="AO753" i="1"/>
  <c r="AL753" i="1"/>
  <c r="AI753" i="1"/>
  <c r="AF753" i="1"/>
  <c r="AC753" i="1"/>
  <c r="Z753" i="1"/>
  <c r="W753" i="1"/>
  <c r="T753" i="1"/>
  <c r="Q753" i="1"/>
  <c r="N753" i="1"/>
  <c r="K753" i="1"/>
  <c r="H753" i="1"/>
  <c r="E753" i="1"/>
  <c r="B753" i="1"/>
  <c r="AU752" i="1"/>
  <c r="AR752" i="1"/>
  <c r="AO752" i="1"/>
  <c r="AL752" i="1"/>
  <c r="AI752" i="1"/>
  <c r="AF752" i="1"/>
  <c r="AC752" i="1"/>
  <c r="Z752" i="1"/>
  <c r="W752" i="1"/>
  <c r="T752" i="1"/>
  <c r="Q752" i="1"/>
  <c r="N752" i="1"/>
  <c r="K752" i="1"/>
  <c r="H752" i="1"/>
  <c r="E752" i="1"/>
  <c r="B752" i="1"/>
  <c r="AU751" i="1"/>
  <c r="AR751" i="1"/>
  <c r="AO751" i="1"/>
  <c r="AL751" i="1"/>
  <c r="AI751" i="1"/>
  <c r="AF751" i="1"/>
  <c r="AC751" i="1"/>
  <c r="Z751" i="1"/>
  <c r="W751" i="1"/>
  <c r="T751" i="1"/>
  <c r="Q751" i="1"/>
  <c r="N751" i="1"/>
  <c r="K751" i="1"/>
  <c r="H751" i="1"/>
  <c r="E751" i="1"/>
  <c r="B751" i="1"/>
  <c r="AU750" i="1"/>
  <c r="AR750" i="1"/>
  <c r="AO750" i="1"/>
  <c r="AL750" i="1"/>
  <c r="AI750" i="1"/>
  <c r="AF750" i="1"/>
  <c r="AC750" i="1"/>
  <c r="Z750" i="1"/>
  <c r="W750" i="1"/>
  <c r="T750" i="1"/>
  <c r="Q750" i="1"/>
  <c r="N750" i="1"/>
  <c r="K750" i="1"/>
  <c r="H750" i="1"/>
  <c r="E750" i="1"/>
  <c r="B750" i="1"/>
  <c r="AU749" i="1"/>
  <c r="AR749" i="1"/>
  <c r="AO749" i="1"/>
  <c r="AL749" i="1"/>
  <c r="AI749" i="1"/>
  <c r="AF749" i="1"/>
  <c r="AC749" i="1"/>
  <c r="Z749" i="1"/>
  <c r="W749" i="1"/>
  <c r="T749" i="1"/>
  <c r="Q749" i="1"/>
  <c r="N749" i="1"/>
  <c r="K749" i="1"/>
  <c r="H749" i="1"/>
  <c r="E749" i="1"/>
  <c r="B749" i="1"/>
  <c r="AU748" i="1"/>
  <c r="AR748" i="1"/>
  <c r="AO748" i="1"/>
  <c r="AL748" i="1"/>
  <c r="AI748" i="1"/>
  <c r="AF748" i="1"/>
  <c r="AC748" i="1"/>
  <c r="Z748" i="1"/>
  <c r="W748" i="1"/>
  <c r="T748" i="1"/>
  <c r="Q748" i="1"/>
  <c r="N748" i="1"/>
  <c r="K748" i="1"/>
  <c r="H748" i="1"/>
  <c r="E748" i="1"/>
  <c r="B748" i="1"/>
  <c r="AU747" i="1"/>
  <c r="AR747" i="1"/>
  <c r="AO747" i="1"/>
  <c r="AL747" i="1"/>
  <c r="AI747" i="1"/>
  <c r="AF747" i="1"/>
  <c r="AC747" i="1"/>
  <c r="Z747" i="1"/>
  <c r="W747" i="1"/>
  <c r="T747" i="1"/>
  <c r="Q747" i="1"/>
  <c r="N747" i="1"/>
  <c r="K747" i="1"/>
  <c r="H747" i="1"/>
  <c r="E747" i="1"/>
  <c r="B747" i="1"/>
  <c r="AU746" i="1"/>
  <c r="AR746" i="1"/>
  <c r="AO746" i="1"/>
  <c r="AL746" i="1"/>
  <c r="AI746" i="1"/>
  <c r="AF746" i="1"/>
  <c r="AC746" i="1"/>
  <c r="Z746" i="1"/>
  <c r="W746" i="1"/>
  <c r="T746" i="1"/>
  <c r="Q746" i="1"/>
  <c r="N746" i="1"/>
  <c r="K746" i="1"/>
  <c r="H746" i="1"/>
  <c r="E746" i="1"/>
  <c r="B746" i="1"/>
  <c r="AU745" i="1"/>
  <c r="AR745" i="1"/>
  <c r="AO745" i="1"/>
  <c r="AL745" i="1"/>
  <c r="AI745" i="1"/>
  <c r="AF745" i="1"/>
  <c r="AC745" i="1"/>
  <c r="Z745" i="1"/>
  <c r="W745" i="1"/>
  <c r="T745" i="1"/>
  <c r="Q745" i="1"/>
  <c r="N745" i="1"/>
  <c r="K745" i="1"/>
  <c r="H745" i="1"/>
  <c r="E745" i="1"/>
  <c r="B745" i="1"/>
  <c r="AU744" i="1"/>
  <c r="AR744" i="1"/>
  <c r="AO744" i="1"/>
  <c r="AL744" i="1"/>
  <c r="AI744" i="1"/>
  <c r="AF744" i="1"/>
  <c r="AC744" i="1"/>
  <c r="Z744" i="1"/>
  <c r="W744" i="1"/>
  <c r="T744" i="1"/>
  <c r="Q744" i="1"/>
  <c r="N744" i="1"/>
  <c r="K744" i="1"/>
  <c r="H744" i="1"/>
  <c r="E744" i="1"/>
  <c r="B744" i="1"/>
  <c r="AU743" i="1"/>
  <c r="AR743" i="1"/>
  <c r="AO743" i="1"/>
  <c r="AL743" i="1"/>
  <c r="AI743" i="1"/>
  <c r="AF743" i="1"/>
  <c r="AC743" i="1"/>
  <c r="Z743" i="1"/>
  <c r="W743" i="1"/>
  <c r="T743" i="1"/>
  <c r="Q743" i="1"/>
  <c r="N743" i="1"/>
  <c r="K743" i="1"/>
  <c r="H743" i="1"/>
  <c r="E743" i="1"/>
  <c r="B743" i="1"/>
  <c r="AU742" i="1"/>
  <c r="AR742" i="1"/>
  <c r="AO742" i="1"/>
  <c r="AL742" i="1"/>
  <c r="AI742" i="1"/>
  <c r="AF742" i="1"/>
  <c r="AC742" i="1"/>
  <c r="Z742" i="1"/>
  <c r="W742" i="1"/>
  <c r="T742" i="1"/>
  <c r="Q742" i="1"/>
  <c r="N742" i="1"/>
  <c r="K742" i="1"/>
  <c r="H742" i="1"/>
  <c r="E742" i="1"/>
  <c r="B742" i="1"/>
  <c r="AU741" i="1"/>
  <c r="AR741" i="1"/>
  <c r="AO741" i="1"/>
  <c r="AL741" i="1"/>
  <c r="AI741" i="1"/>
  <c r="AF741" i="1"/>
  <c r="AC741" i="1"/>
  <c r="Z741" i="1"/>
  <c r="W741" i="1"/>
  <c r="T741" i="1"/>
  <c r="Q741" i="1"/>
  <c r="N741" i="1"/>
  <c r="K741" i="1"/>
  <c r="H741" i="1"/>
  <c r="E741" i="1"/>
  <c r="B741" i="1"/>
  <c r="AU740" i="1"/>
  <c r="AR740" i="1"/>
  <c r="AO740" i="1"/>
  <c r="AL740" i="1"/>
  <c r="AI740" i="1"/>
  <c r="AF740" i="1"/>
  <c r="AC740" i="1"/>
  <c r="Z740" i="1"/>
  <c r="W740" i="1"/>
  <c r="T740" i="1"/>
  <c r="Q740" i="1"/>
  <c r="N740" i="1"/>
  <c r="K740" i="1"/>
  <c r="H740" i="1"/>
  <c r="E740" i="1"/>
  <c r="B740" i="1"/>
  <c r="AU739" i="1"/>
  <c r="AR739" i="1"/>
  <c r="AO739" i="1"/>
  <c r="AL739" i="1"/>
  <c r="AI739" i="1"/>
  <c r="AF739" i="1"/>
  <c r="AC739" i="1"/>
  <c r="Z739" i="1"/>
  <c r="W739" i="1"/>
  <c r="T739" i="1"/>
  <c r="Q739" i="1"/>
  <c r="N739" i="1"/>
  <c r="K739" i="1"/>
  <c r="H739" i="1"/>
  <c r="E739" i="1"/>
  <c r="B739" i="1"/>
  <c r="AU728" i="1"/>
  <c r="AR728" i="1"/>
  <c r="AO728" i="1"/>
  <c r="AL728" i="1"/>
  <c r="AI728" i="1"/>
  <c r="AF728" i="1"/>
  <c r="AC728" i="1"/>
  <c r="Z728" i="1"/>
  <c r="W728" i="1"/>
  <c r="T728" i="1"/>
  <c r="Q728" i="1"/>
  <c r="N728" i="1"/>
  <c r="K728" i="1"/>
  <c r="H728" i="1"/>
  <c r="E728" i="1"/>
  <c r="B728" i="1"/>
  <c r="AU727" i="1"/>
  <c r="AR727" i="1"/>
  <c r="AO727" i="1"/>
  <c r="AL727" i="1"/>
  <c r="AI727" i="1"/>
  <c r="AF727" i="1"/>
  <c r="AC727" i="1"/>
  <c r="Z727" i="1"/>
  <c r="W727" i="1"/>
  <c r="T727" i="1"/>
  <c r="Q727" i="1"/>
  <c r="N727" i="1"/>
  <c r="K727" i="1"/>
  <c r="H727" i="1"/>
  <c r="E727" i="1"/>
  <c r="B727" i="1"/>
  <c r="AU726" i="1"/>
  <c r="AR726" i="1"/>
  <c r="AO726" i="1"/>
  <c r="AL726" i="1"/>
  <c r="AI726" i="1"/>
  <c r="AF726" i="1"/>
  <c r="AC726" i="1"/>
  <c r="Z726" i="1"/>
  <c r="W726" i="1"/>
  <c r="T726" i="1"/>
  <c r="Q726" i="1"/>
  <c r="N726" i="1"/>
  <c r="K726" i="1"/>
  <c r="H726" i="1"/>
  <c r="E726" i="1"/>
  <c r="B726" i="1"/>
  <c r="AU725" i="1"/>
  <c r="AR725" i="1"/>
  <c r="AO725" i="1"/>
  <c r="AL725" i="1"/>
  <c r="AI725" i="1"/>
  <c r="AF725" i="1"/>
  <c r="AC725" i="1"/>
  <c r="Z725" i="1"/>
  <c r="W725" i="1"/>
  <c r="T725" i="1"/>
  <c r="Q725" i="1"/>
  <c r="N725" i="1"/>
  <c r="K725" i="1"/>
  <c r="H725" i="1"/>
  <c r="E725" i="1"/>
  <c r="B725" i="1"/>
  <c r="AU724" i="1"/>
  <c r="AR724" i="1"/>
  <c r="AO724" i="1"/>
  <c r="AL724" i="1"/>
  <c r="AI724" i="1"/>
  <c r="AF724" i="1"/>
  <c r="AC724" i="1"/>
  <c r="Z724" i="1"/>
  <c r="W724" i="1"/>
  <c r="T724" i="1"/>
  <c r="Q724" i="1"/>
  <c r="N724" i="1"/>
  <c r="K724" i="1"/>
  <c r="H724" i="1"/>
  <c r="E724" i="1"/>
  <c r="B724" i="1"/>
  <c r="AU723" i="1"/>
  <c r="AR723" i="1"/>
  <c r="AO723" i="1"/>
  <c r="AL723" i="1"/>
  <c r="AI723" i="1"/>
  <c r="AF723" i="1"/>
  <c r="AC723" i="1"/>
  <c r="Z723" i="1"/>
  <c r="W723" i="1"/>
  <c r="T723" i="1"/>
  <c r="Q723" i="1"/>
  <c r="N723" i="1"/>
  <c r="K723" i="1"/>
  <c r="H723" i="1"/>
  <c r="E723" i="1"/>
  <c r="B723" i="1"/>
  <c r="AU722" i="1"/>
  <c r="AR722" i="1"/>
  <c r="AO722" i="1"/>
  <c r="AL722" i="1"/>
  <c r="AI722" i="1"/>
  <c r="AF722" i="1"/>
  <c r="AC722" i="1"/>
  <c r="Z722" i="1"/>
  <c r="W722" i="1"/>
  <c r="T722" i="1"/>
  <c r="Q722" i="1"/>
  <c r="N722" i="1"/>
  <c r="K722" i="1"/>
  <c r="H722" i="1"/>
  <c r="E722" i="1"/>
  <c r="B722" i="1"/>
  <c r="AU721" i="1"/>
  <c r="AR721" i="1"/>
  <c r="AO721" i="1"/>
  <c r="AL721" i="1"/>
  <c r="AI721" i="1"/>
  <c r="AF721" i="1"/>
  <c r="AC721" i="1"/>
  <c r="Z721" i="1"/>
  <c r="W721" i="1"/>
  <c r="T721" i="1"/>
  <c r="Q721" i="1"/>
  <c r="N721" i="1"/>
  <c r="K721" i="1"/>
  <c r="H721" i="1"/>
  <c r="E721" i="1"/>
  <c r="B721" i="1"/>
  <c r="AU720" i="1"/>
  <c r="AR720" i="1"/>
  <c r="AO720" i="1"/>
  <c r="AL720" i="1"/>
  <c r="AI720" i="1"/>
  <c r="AF720" i="1"/>
  <c r="AC720" i="1"/>
  <c r="Z720" i="1"/>
  <c r="W720" i="1"/>
  <c r="T720" i="1"/>
  <c r="Q720" i="1"/>
  <c r="N720" i="1"/>
  <c r="K720" i="1"/>
  <c r="H720" i="1"/>
  <c r="E720" i="1"/>
  <c r="B720" i="1"/>
  <c r="AU719" i="1"/>
  <c r="AR719" i="1"/>
  <c r="AO719" i="1"/>
  <c r="AL719" i="1"/>
  <c r="AI719" i="1"/>
  <c r="AF719" i="1"/>
  <c r="AC719" i="1"/>
  <c r="Z719" i="1"/>
  <c r="W719" i="1"/>
  <c r="T719" i="1"/>
  <c r="Q719" i="1"/>
  <c r="N719" i="1"/>
  <c r="K719" i="1"/>
  <c r="H719" i="1"/>
  <c r="E719" i="1"/>
  <c r="B719" i="1"/>
  <c r="AU718" i="1"/>
  <c r="AR718" i="1"/>
  <c r="AO718" i="1"/>
  <c r="AL718" i="1"/>
  <c r="AI718" i="1"/>
  <c r="AF718" i="1"/>
  <c r="AC718" i="1"/>
  <c r="Z718" i="1"/>
  <c r="W718" i="1"/>
  <c r="T718" i="1"/>
  <c r="Q718" i="1"/>
  <c r="N718" i="1"/>
  <c r="K718" i="1"/>
  <c r="H718" i="1"/>
  <c r="E718" i="1"/>
  <c r="B718" i="1"/>
  <c r="AU717" i="1"/>
  <c r="AR717" i="1"/>
  <c r="AO717" i="1"/>
  <c r="AL717" i="1"/>
  <c r="AI717" i="1"/>
  <c r="AF717" i="1"/>
  <c r="AC717" i="1"/>
  <c r="Z717" i="1"/>
  <c r="W717" i="1"/>
  <c r="T717" i="1"/>
  <c r="Q717" i="1"/>
  <c r="N717" i="1"/>
  <c r="K717" i="1"/>
  <c r="H717" i="1"/>
  <c r="E717" i="1"/>
  <c r="B717" i="1"/>
  <c r="AU716" i="1"/>
  <c r="AR716" i="1"/>
  <c r="AO716" i="1"/>
  <c r="AL716" i="1"/>
  <c r="AI716" i="1"/>
  <c r="AF716" i="1"/>
  <c r="AC716" i="1"/>
  <c r="Z716" i="1"/>
  <c r="W716" i="1"/>
  <c r="T716" i="1"/>
  <c r="Q716" i="1"/>
  <c r="N716" i="1"/>
  <c r="K716" i="1"/>
  <c r="H716" i="1"/>
  <c r="E716" i="1"/>
  <c r="B716" i="1"/>
  <c r="AU715" i="1"/>
  <c r="AR715" i="1"/>
  <c r="AO715" i="1"/>
  <c r="AL715" i="1"/>
  <c r="AI715" i="1"/>
  <c r="AF715" i="1"/>
  <c r="AC715" i="1"/>
  <c r="Z715" i="1"/>
  <c r="W715" i="1"/>
  <c r="T715" i="1"/>
  <c r="Q715" i="1"/>
  <c r="N715" i="1"/>
  <c r="K715" i="1"/>
  <c r="H715" i="1"/>
  <c r="E715" i="1"/>
  <c r="B715" i="1"/>
  <c r="AU714" i="1"/>
  <c r="AR714" i="1"/>
  <c r="AO714" i="1"/>
  <c r="AL714" i="1"/>
  <c r="AI714" i="1"/>
  <c r="AF714" i="1"/>
  <c r="AC714" i="1"/>
  <c r="Z714" i="1"/>
  <c r="W714" i="1"/>
  <c r="T714" i="1"/>
  <c r="Q714" i="1"/>
  <c r="N714" i="1"/>
  <c r="K714" i="1"/>
  <c r="H714" i="1"/>
  <c r="E714" i="1"/>
  <c r="B714" i="1"/>
  <c r="AU713" i="1"/>
  <c r="AR713" i="1"/>
  <c r="AO713" i="1"/>
  <c r="AL713" i="1"/>
  <c r="AI713" i="1"/>
  <c r="AF713" i="1"/>
  <c r="AC713" i="1"/>
  <c r="Z713" i="1"/>
  <c r="W713" i="1"/>
  <c r="T713" i="1"/>
  <c r="Q713" i="1"/>
  <c r="N713" i="1"/>
  <c r="K713" i="1"/>
  <c r="H713" i="1"/>
  <c r="E713" i="1"/>
  <c r="B713" i="1"/>
  <c r="AU712" i="1"/>
  <c r="AR712" i="1"/>
  <c r="AO712" i="1"/>
  <c r="AL712" i="1"/>
  <c r="AI712" i="1"/>
  <c r="AF712" i="1"/>
  <c r="AC712" i="1"/>
  <c r="Z712" i="1"/>
  <c r="W712" i="1"/>
  <c r="T712" i="1"/>
  <c r="Q712" i="1"/>
  <c r="N712" i="1"/>
  <c r="K712" i="1"/>
  <c r="H712" i="1"/>
  <c r="E712" i="1"/>
  <c r="B712" i="1"/>
  <c r="AU711" i="1"/>
  <c r="AR711" i="1"/>
  <c r="AO711" i="1"/>
  <c r="AL711" i="1"/>
  <c r="AI711" i="1"/>
  <c r="AF711" i="1"/>
  <c r="AC711" i="1"/>
  <c r="Z711" i="1"/>
  <c r="W711" i="1"/>
  <c r="T711" i="1"/>
  <c r="Q711" i="1"/>
  <c r="N711" i="1"/>
  <c r="K711" i="1"/>
  <c r="H711" i="1"/>
  <c r="E711" i="1"/>
  <c r="B711" i="1"/>
  <c r="AU710" i="1"/>
  <c r="AR710" i="1"/>
  <c r="AO710" i="1"/>
  <c r="AL710" i="1"/>
  <c r="AI710" i="1"/>
  <c r="AF710" i="1"/>
  <c r="AC710" i="1"/>
  <c r="Z710" i="1"/>
  <c r="W710" i="1"/>
  <c r="T710" i="1"/>
  <c r="Q710" i="1"/>
  <c r="N710" i="1"/>
  <c r="K710" i="1"/>
  <c r="H710" i="1"/>
  <c r="E710" i="1"/>
  <c r="B710" i="1"/>
  <c r="AU709" i="1"/>
  <c r="AR709" i="1"/>
  <c r="AO709" i="1"/>
  <c r="AL709" i="1"/>
  <c r="AI709" i="1"/>
  <c r="AF709" i="1"/>
  <c r="AC709" i="1"/>
  <c r="Z709" i="1"/>
  <c r="W709" i="1"/>
  <c r="T709" i="1"/>
  <c r="Q709" i="1"/>
  <c r="N709" i="1"/>
  <c r="K709" i="1"/>
  <c r="H709" i="1"/>
  <c r="E709" i="1"/>
  <c r="B709" i="1"/>
  <c r="AU708" i="1"/>
  <c r="AR708" i="1"/>
  <c r="AO708" i="1"/>
  <c r="AL708" i="1"/>
  <c r="AI708" i="1"/>
  <c r="AF708" i="1"/>
  <c r="AC708" i="1"/>
  <c r="Z708" i="1"/>
  <c r="W708" i="1"/>
  <c r="T708" i="1"/>
  <c r="Q708" i="1"/>
  <c r="N708" i="1"/>
  <c r="K708" i="1"/>
  <c r="H708" i="1"/>
  <c r="E708" i="1"/>
  <c r="B708" i="1"/>
  <c r="AU698" i="1"/>
  <c r="AR698" i="1"/>
  <c r="AO698" i="1"/>
  <c r="AL698" i="1"/>
  <c r="AI698" i="1"/>
  <c r="AF698" i="1"/>
  <c r="AC698" i="1"/>
  <c r="Z698" i="1"/>
  <c r="W698" i="1"/>
  <c r="T698" i="1"/>
  <c r="Q698" i="1"/>
  <c r="N698" i="1"/>
  <c r="K698" i="1"/>
  <c r="H698" i="1"/>
  <c r="E698" i="1"/>
  <c r="B698" i="1"/>
  <c r="AU697" i="1"/>
  <c r="AR697" i="1"/>
  <c r="AO697" i="1"/>
  <c r="AL697" i="1"/>
  <c r="AI697" i="1"/>
  <c r="AF697" i="1"/>
  <c r="AC697" i="1"/>
  <c r="Z697" i="1"/>
  <c r="W697" i="1"/>
  <c r="T697" i="1"/>
  <c r="Q697" i="1"/>
  <c r="N697" i="1"/>
  <c r="K697" i="1"/>
  <c r="H697" i="1"/>
  <c r="E697" i="1"/>
  <c r="B697" i="1"/>
  <c r="AU696" i="1"/>
  <c r="AR696" i="1"/>
  <c r="AO696" i="1"/>
  <c r="AL696" i="1"/>
  <c r="AI696" i="1"/>
  <c r="AF696" i="1"/>
  <c r="AC696" i="1"/>
  <c r="Z696" i="1"/>
  <c r="W696" i="1"/>
  <c r="T696" i="1"/>
  <c r="Q696" i="1"/>
  <c r="N696" i="1"/>
  <c r="K696" i="1"/>
  <c r="H696" i="1"/>
  <c r="E696" i="1"/>
  <c r="B696" i="1"/>
  <c r="AU695" i="1"/>
  <c r="AR695" i="1"/>
  <c r="AO695" i="1"/>
  <c r="AL695" i="1"/>
  <c r="AI695" i="1"/>
  <c r="AF695" i="1"/>
  <c r="AC695" i="1"/>
  <c r="Z695" i="1"/>
  <c r="W695" i="1"/>
  <c r="T695" i="1"/>
  <c r="Q695" i="1"/>
  <c r="N695" i="1"/>
  <c r="K695" i="1"/>
  <c r="H695" i="1"/>
  <c r="E695" i="1"/>
  <c r="B695" i="1"/>
  <c r="AU694" i="1"/>
  <c r="AR694" i="1"/>
  <c r="AO694" i="1"/>
  <c r="AL694" i="1"/>
  <c r="AI694" i="1"/>
  <c r="AF694" i="1"/>
  <c r="AC694" i="1"/>
  <c r="Z694" i="1"/>
  <c r="W694" i="1"/>
  <c r="T694" i="1"/>
  <c r="Q694" i="1"/>
  <c r="N694" i="1"/>
  <c r="K694" i="1"/>
  <c r="H694" i="1"/>
  <c r="E694" i="1"/>
  <c r="B694" i="1"/>
  <c r="AU693" i="1"/>
  <c r="AR693" i="1"/>
  <c r="AO693" i="1"/>
  <c r="AL693" i="1"/>
  <c r="AI693" i="1"/>
  <c r="AF693" i="1"/>
  <c r="AC693" i="1"/>
  <c r="Z693" i="1"/>
  <c r="W693" i="1"/>
  <c r="T693" i="1"/>
  <c r="Q693" i="1"/>
  <c r="N693" i="1"/>
  <c r="K693" i="1"/>
  <c r="H693" i="1"/>
  <c r="E693" i="1"/>
  <c r="B693" i="1"/>
  <c r="AU692" i="1"/>
  <c r="AR692" i="1"/>
  <c r="AO692" i="1"/>
  <c r="AL692" i="1"/>
  <c r="AI692" i="1"/>
  <c r="AF692" i="1"/>
  <c r="AC692" i="1"/>
  <c r="Z692" i="1"/>
  <c r="W692" i="1"/>
  <c r="T692" i="1"/>
  <c r="Q692" i="1"/>
  <c r="N692" i="1"/>
  <c r="K692" i="1"/>
  <c r="H692" i="1"/>
  <c r="E692" i="1"/>
  <c r="B692" i="1"/>
  <c r="AU691" i="1"/>
  <c r="AR691" i="1"/>
  <c r="AO691" i="1"/>
  <c r="AL691" i="1"/>
  <c r="AI691" i="1"/>
  <c r="AF691" i="1"/>
  <c r="AC691" i="1"/>
  <c r="Z691" i="1"/>
  <c r="W691" i="1"/>
  <c r="T691" i="1"/>
  <c r="Q691" i="1"/>
  <c r="N691" i="1"/>
  <c r="K691" i="1"/>
  <c r="H691" i="1"/>
  <c r="E691" i="1"/>
  <c r="B691" i="1"/>
  <c r="AU690" i="1"/>
  <c r="AR690" i="1"/>
  <c r="AO690" i="1"/>
  <c r="AL690" i="1"/>
  <c r="AI690" i="1"/>
  <c r="AF690" i="1"/>
  <c r="AC690" i="1"/>
  <c r="Z690" i="1"/>
  <c r="W690" i="1"/>
  <c r="T690" i="1"/>
  <c r="Q690" i="1"/>
  <c r="N690" i="1"/>
  <c r="K690" i="1"/>
  <c r="H690" i="1"/>
  <c r="E690" i="1"/>
  <c r="B690" i="1"/>
  <c r="AU689" i="1"/>
  <c r="AR689" i="1"/>
  <c r="AO689" i="1"/>
  <c r="AL689" i="1"/>
  <c r="AI689" i="1"/>
  <c r="AF689" i="1"/>
  <c r="AC689" i="1"/>
  <c r="Z689" i="1"/>
  <c r="W689" i="1"/>
  <c r="T689" i="1"/>
  <c r="Q689" i="1"/>
  <c r="N689" i="1"/>
  <c r="K689" i="1"/>
  <c r="H689" i="1"/>
  <c r="E689" i="1"/>
  <c r="B689" i="1"/>
  <c r="AU688" i="1"/>
  <c r="AR688" i="1"/>
  <c r="AO688" i="1"/>
  <c r="AL688" i="1"/>
  <c r="AI688" i="1"/>
  <c r="AF688" i="1"/>
  <c r="AC688" i="1"/>
  <c r="Z688" i="1"/>
  <c r="W688" i="1"/>
  <c r="T688" i="1"/>
  <c r="Q688" i="1"/>
  <c r="N688" i="1"/>
  <c r="K688" i="1"/>
  <c r="H688" i="1"/>
  <c r="E688" i="1"/>
  <c r="B688" i="1"/>
  <c r="AU687" i="1"/>
  <c r="AR687" i="1"/>
  <c r="AO687" i="1"/>
  <c r="AL687" i="1"/>
  <c r="AI687" i="1"/>
  <c r="AF687" i="1"/>
  <c r="AC687" i="1"/>
  <c r="Z687" i="1"/>
  <c r="W687" i="1"/>
  <c r="T687" i="1"/>
  <c r="Q687" i="1"/>
  <c r="N687" i="1"/>
  <c r="K687" i="1"/>
  <c r="H687" i="1"/>
  <c r="E687" i="1"/>
  <c r="B687" i="1"/>
  <c r="AU686" i="1"/>
  <c r="AR686" i="1"/>
  <c r="AO686" i="1"/>
  <c r="AL686" i="1"/>
  <c r="AI686" i="1"/>
  <c r="AF686" i="1"/>
  <c r="AC686" i="1"/>
  <c r="Z686" i="1"/>
  <c r="W686" i="1"/>
  <c r="T686" i="1"/>
  <c r="Q686" i="1"/>
  <c r="N686" i="1"/>
  <c r="K686" i="1"/>
  <c r="H686" i="1"/>
  <c r="E686" i="1"/>
  <c r="B686" i="1"/>
  <c r="AU685" i="1"/>
  <c r="AR685" i="1"/>
  <c r="AO685" i="1"/>
  <c r="AL685" i="1"/>
  <c r="AI685" i="1"/>
  <c r="AF685" i="1"/>
  <c r="AC685" i="1"/>
  <c r="Z685" i="1"/>
  <c r="W685" i="1"/>
  <c r="T685" i="1"/>
  <c r="Q685" i="1"/>
  <c r="N685" i="1"/>
  <c r="K685" i="1"/>
  <c r="H685" i="1"/>
  <c r="E685" i="1"/>
  <c r="B685" i="1"/>
  <c r="AU684" i="1"/>
  <c r="AR684" i="1"/>
  <c r="AO684" i="1"/>
  <c r="AL684" i="1"/>
  <c r="AI684" i="1"/>
  <c r="AF684" i="1"/>
  <c r="AC684" i="1"/>
  <c r="Z684" i="1"/>
  <c r="W684" i="1"/>
  <c r="T684" i="1"/>
  <c r="Q684" i="1"/>
  <c r="N684" i="1"/>
  <c r="K684" i="1"/>
  <c r="H684" i="1"/>
  <c r="E684" i="1"/>
  <c r="B684" i="1"/>
  <c r="AU683" i="1"/>
  <c r="AR683" i="1"/>
  <c r="AO683" i="1"/>
  <c r="AL683" i="1"/>
  <c r="AI683" i="1"/>
  <c r="AF683" i="1"/>
  <c r="AC683" i="1"/>
  <c r="Z683" i="1"/>
  <c r="W683" i="1"/>
  <c r="T683" i="1"/>
  <c r="Q683" i="1"/>
  <c r="N683" i="1"/>
  <c r="K683" i="1"/>
  <c r="H683" i="1"/>
  <c r="E683" i="1"/>
  <c r="B683" i="1"/>
  <c r="AU682" i="1"/>
  <c r="AR682" i="1"/>
  <c r="AO682" i="1"/>
  <c r="AL682" i="1"/>
  <c r="AI682" i="1"/>
  <c r="AF682" i="1"/>
  <c r="AC682" i="1"/>
  <c r="Z682" i="1"/>
  <c r="W682" i="1"/>
  <c r="T682" i="1"/>
  <c r="Q682" i="1"/>
  <c r="N682" i="1"/>
  <c r="K682" i="1"/>
  <c r="H682" i="1"/>
  <c r="E682" i="1"/>
  <c r="B682" i="1"/>
  <c r="AU681" i="1"/>
  <c r="AR681" i="1"/>
  <c r="AO681" i="1"/>
  <c r="AL681" i="1"/>
  <c r="AI681" i="1"/>
  <c r="AF681" i="1"/>
  <c r="AC681" i="1"/>
  <c r="Z681" i="1"/>
  <c r="W681" i="1"/>
  <c r="T681" i="1"/>
  <c r="Q681" i="1"/>
  <c r="N681" i="1"/>
  <c r="K681" i="1"/>
  <c r="H681" i="1"/>
  <c r="E681" i="1"/>
  <c r="B681" i="1"/>
  <c r="AU680" i="1"/>
  <c r="AR680" i="1"/>
  <c r="AO680" i="1"/>
  <c r="AL680" i="1"/>
  <c r="AI680" i="1"/>
  <c r="AF680" i="1"/>
  <c r="AC680" i="1"/>
  <c r="Z680" i="1"/>
  <c r="W680" i="1"/>
  <c r="T680" i="1"/>
  <c r="Q680" i="1"/>
  <c r="N680" i="1"/>
  <c r="K680" i="1"/>
  <c r="H680" i="1"/>
  <c r="E680" i="1"/>
  <c r="B680" i="1"/>
  <c r="AU679" i="1"/>
  <c r="AR679" i="1"/>
  <c r="AO679" i="1"/>
  <c r="AL679" i="1"/>
  <c r="AI679" i="1"/>
  <c r="AF679" i="1"/>
  <c r="AC679" i="1"/>
  <c r="Z679" i="1"/>
  <c r="W679" i="1"/>
  <c r="T679" i="1"/>
  <c r="Q679" i="1"/>
  <c r="N679" i="1"/>
  <c r="K679" i="1"/>
  <c r="H679" i="1"/>
  <c r="E679" i="1"/>
  <c r="B679" i="1"/>
  <c r="AU678" i="1"/>
  <c r="AR678" i="1"/>
  <c r="AO678" i="1"/>
  <c r="AL678" i="1"/>
  <c r="AI678" i="1"/>
  <c r="AF678" i="1"/>
  <c r="AC678" i="1"/>
  <c r="Z678" i="1"/>
  <c r="W678" i="1"/>
  <c r="T678" i="1"/>
  <c r="Q678" i="1"/>
  <c r="N678" i="1"/>
  <c r="K678" i="1"/>
  <c r="H678" i="1"/>
  <c r="E678" i="1"/>
  <c r="B678" i="1"/>
  <c r="AU667" i="1"/>
  <c r="AR667" i="1"/>
  <c r="AO667" i="1"/>
  <c r="AL667" i="1"/>
  <c r="AI667" i="1"/>
  <c r="AF667" i="1"/>
  <c r="AC667" i="1"/>
  <c r="Z667" i="1"/>
  <c r="W667" i="1"/>
  <c r="T667" i="1"/>
  <c r="Q667" i="1"/>
  <c r="N667" i="1"/>
  <c r="K667" i="1"/>
  <c r="H667" i="1"/>
  <c r="E667" i="1"/>
  <c r="B667" i="1"/>
  <c r="AU666" i="1"/>
  <c r="AR666" i="1"/>
  <c r="AO666" i="1"/>
  <c r="AL666" i="1"/>
  <c r="AI666" i="1"/>
  <c r="AF666" i="1"/>
  <c r="AC666" i="1"/>
  <c r="Z666" i="1"/>
  <c r="W666" i="1"/>
  <c r="T666" i="1"/>
  <c r="Q666" i="1"/>
  <c r="N666" i="1"/>
  <c r="K666" i="1"/>
  <c r="H666" i="1"/>
  <c r="E666" i="1"/>
  <c r="B666" i="1"/>
  <c r="AU665" i="1"/>
  <c r="AR665" i="1"/>
  <c r="AO665" i="1"/>
  <c r="AL665" i="1"/>
  <c r="AI665" i="1"/>
  <c r="AF665" i="1"/>
  <c r="AC665" i="1"/>
  <c r="Z665" i="1"/>
  <c r="W665" i="1"/>
  <c r="T665" i="1"/>
  <c r="Q665" i="1"/>
  <c r="N665" i="1"/>
  <c r="K665" i="1"/>
  <c r="H665" i="1"/>
  <c r="E665" i="1"/>
  <c r="B665" i="1"/>
  <c r="AU664" i="1"/>
  <c r="AR664" i="1"/>
  <c r="AO664" i="1"/>
  <c r="AL664" i="1"/>
  <c r="AI664" i="1"/>
  <c r="AF664" i="1"/>
  <c r="AC664" i="1"/>
  <c r="Z664" i="1"/>
  <c r="W664" i="1"/>
  <c r="T664" i="1"/>
  <c r="Q664" i="1"/>
  <c r="N664" i="1"/>
  <c r="K664" i="1"/>
  <c r="H664" i="1"/>
  <c r="E664" i="1"/>
  <c r="B664" i="1"/>
  <c r="AU663" i="1"/>
  <c r="AR663" i="1"/>
  <c r="AO663" i="1"/>
  <c r="AL663" i="1"/>
  <c r="AI663" i="1"/>
  <c r="AF663" i="1"/>
  <c r="AC663" i="1"/>
  <c r="Z663" i="1"/>
  <c r="W663" i="1"/>
  <c r="T663" i="1"/>
  <c r="Q663" i="1"/>
  <c r="N663" i="1"/>
  <c r="K663" i="1"/>
  <c r="H663" i="1"/>
  <c r="E663" i="1"/>
  <c r="B663" i="1"/>
  <c r="AU662" i="1"/>
  <c r="AR662" i="1"/>
  <c r="AO662" i="1"/>
  <c r="AL662" i="1"/>
  <c r="AI662" i="1"/>
  <c r="AF662" i="1"/>
  <c r="AC662" i="1"/>
  <c r="Z662" i="1"/>
  <c r="W662" i="1"/>
  <c r="T662" i="1"/>
  <c r="Q662" i="1"/>
  <c r="N662" i="1"/>
  <c r="K662" i="1"/>
  <c r="H662" i="1"/>
  <c r="E662" i="1"/>
  <c r="B662" i="1"/>
  <c r="AU661" i="1"/>
  <c r="AR661" i="1"/>
  <c r="AO661" i="1"/>
  <c r="AL661" i="1"/>
  <c r="AI661" i="1"/>
  <c r="AF661" i="1"/>
  <c r="AC661" i="1"/>
  <c r="Z661" i="1"/>
  <c r="W661" i="1"/>
  <c r="T661" i="1"/>
  <c r="Q661" i="1"/>
  <c r="N661" i="1"/>
  <c r="K661" i="1"/>
  <c r="H661" i="1"/>
  <c r="E661" i="1"/>
  <c r="B661" i="1"/>
  <c r="AU660" i="1"/>
  <c r="AR660" i="1"/>
  <c r="AO660" i="1"/>
  <c r="AL660" i="1"/>
  <c r="AI660" i="1"/>
  <c r="AF660" i="1"/>
  <c r="AC660" i="1"/>
  <c r="Z660" i="1"/>
  <c r="W660" i="1"/>
  <c r="T660" i="1"/>
  <c r="Q660" i="1"/>
  <c r="N660" i="1"/>
  <c r="K660" i="1"/>
  <c r="H660" i="1"/>
  <c r="E660" i="1"/>
  <c r="B660" i="1"/>
  <c r="AU659" i="1"/>
  <c r="AR659" i="1"/>
  <c r="AO659" i="1"/>
  <c r="AL659" i="1"/>
  <c r="AI659" i="1"/>
  <c r="AF659" i="1"/>
  <c r="AC659" i="1"/>
  <c r="Z659" i="1"/>
  <c r="W659" i="1"/>
  <c r="T659" i="1"/>
  <c r="Q659" i="1"/>
  <c r="N659" i="1"/>
  <c r="K659" i="1"/>
  <c r="H659" i="1"/>
  <c r="E659" i="1"/>
  <c r="B659" i="1"/>
  <c r="AU658" i="1"/>
  <c r="AR658" i="1"/>
  <c r="AO658" i="1"/>
  <c r="AL658" i="1"/>
  <c r="AI658" i="1"/>
  <c r="AF658" i="1"/>
  <c r="AC658" i="1"/>
  <c r="Z658" i="1"/>
  <c r="W658" i="1"/>
  <c r="T658" i="1"/>
  <c r="Q658" i="1"/>
  <c r="N658" i="1"/>
  <c r="K658" i="1"/>
  <c r="H658" i="1"/>
  <c r="E658" i="1"/>
  <c r="B658" i="1"/>
  <c r="AU657" i="1"/>
  <c r="AR657" i="1"/>
  <c r="AO657" i="1"/>
  <c r="AL657" i="1"/>
  <c r="AI657" i="1"/>
  <c r="AF657" i="1"/>
  <c r="AC657" i="1"/>
  <c r="Z657" i="1"/>
  <c r="W657" i="1"/>
  <c r="T657" i="1"/>
  <c r="Q657" i="1"/>
  <c r="N657" i="1"/>
  <c r="K657" i="1"/>
  <c r="H657" i="1"/>
  <c r="E657" i="1"/>
  <c r="B657" i="1"/>
  <c r="AU656" i="1"/>
  <c r="AR656" i="1"/>
  <c r="AO656" i="1"/>
  <c r="AL656" i="1"/>
  <c r="AI656" i="1"/>
  <c r="AF656" i="1"/>
  <c r="AC656" i="1"/>
  <c r="Z656" i="1"/>
  <c r="W656" i="1"/>
  <c r="T656" i="1"/>
  <c r="Q656" i="1"/>
  <c r="N656" i="1"/>
  <c r="K656" i="1"/>
  <c r="H656" i="1"/>
  <c r="E656" i="1"/>
  <c r="B656" i="1"/>
  <c r="AU655" i="1"/>
  <c r="AR655" i="1"/>
  <c r="AO655" i="1"/>
  <c r="AL655" i="1"/>
  <c r="AI655" i="1"/>
  <c r="AF655" i="1"/>
  <c r="AC655" i="1"/>
  <c r="Z655" i="1"/>
  <c r="W655" i="1"/>
  <c r="T655" i="1"/>
  <c r="Q655" i="1"/>
  <c r="N655" i="1"/>
  <c r="K655" i="1"/>
  <c r="H655" i="1"/>
  <c r="E655" i="1"/>
  <c r="B655" i="1"/>
  <c r="AU654" i="1"/>
  <c r="AR654" i="1"/>
  <c r="AO654" i="1"/>
  <c r="AL654" i="1"/>
  <c r="AI654" i="1"/>
  <c r="AF654" i="1"/>
  <c r="AC654" i="1"/>
  <c r="Z654" i="1"/>
  <c r="W654" i="1"/>
  <c r="T654" i="1"/>
  <c r="Q654" i="1"/>
  <c r="N654" i="1"/>
  <c r="K654" i="1"/>
  <c r="H654" i="1"/>
  <c r="E654" i="1"/>
  <c r="B654" i="1"/>
  <c r="AU653" i="1"/>
  <c r="AR653" i="1"/>
  <c r="AO653" i="1"/>
  <c r="AL653" i="1"/>
  <c r="AI653" i="1"/>
  <c r="AF653" i="1"/>
  <c r="AC653" i="1"/>
  <c r="Z653" i="1"/>
  <c r="W653" i="1"/>
  <c r="T653" i="1"/>
  <c r="Q653" i="1"/>
  <c r="N653" i="1"/>
  <c r="K653" i="1"/>
  <c r="H653" i="1"/>
  <c r="E653" i="1"/>
  <c r="B653" i="1"/>
  <c r="AU652" i="1"/>
  <c r="AR652" i="1"/>
  <c r="AO652" i="1"/>
  <c r="AL652" i="1"/>
  <c r="AI652" i="1"/>
  <c r="AF652" i="1"/>
  <c r="AC652" i="1"/>
  <c r="Z652" i="1"/>
  <c r="W652" i="1"/>
  <c r="T652" i="1"/>
  <c r="Q652" i="1"/>
  <c r="N652" i="1"/>
  <c r="K652" i="1"/>
  <c r="H652" i="1"/>
  <c r="E652" i="1"/>
  <c r="B652" i="1"/>
  <c r="AU651" i="1"/>
  <c r="AR651" i="1"/>
  <c r="AO651" i="1"/>
  <c r="AL651" i="1"/>
  <c r="AI651" i="1"/>
  <c r="AF651" i="1"/>
  <c r="AC651" i="1"/>
  <c r="Z651" i="1"/>
  <c r="W651" i="1"/>
  <c r="T651" i="1"/>
  <c r="Q651" i="1"/>
  <c r="N651" i="1"/>
  <c r="K651" i="1"/>
  <c r="H651" i="1"/>
  <c r="E651" i="1"/>
  <c r="B651" i="1"/>
  <c r="AU650" i="1"/>
  <c r="AR650" i="1"/>
  <c r="AO650" i="1"/>
  <c r="AL650" i="1"/>
  <c r="AI650" i="1"/>
  <c r="AF650" i="1"/>
  <c r="AC650" i="1"/>
  <c r="Z650" i="1"/>
  <c r="W650" i="1"/>
  <c r="T650" i="1"/>
  <c r="Q650" i="1"/>
  <c r="N650" i="1"/>
  <c r="K650" i="1"/>
  <c r="H650" i="1"/>
  <c r="E650" i="1"/>
  <c r="B650" i="1"/>
  <c r="AU649" i="1"/>
  <c r="AR649" i="1"/>
  <c r="AO649" i="1"/>
  <c r="AL649" i="1"/>
  <c r="AI649" i="1"/>
  <c r="AF649" i="1"/>
  <c r="AC649" i="1"/>
  <c r="Z649" i="1"/>
  <c r="W649" i="1"/>
  <c r="T649" i="1"/>
  <c r="Q649" i="1"/>
  <c r="N649" i="1"/>
  <c r="K649" i="1"/>
  <c r="H649" i="1"/>
  <c r="E649" i="1"/>
  <c r="B649" i="1"/>
  <c r="AU648" i="1"/>
  <c r="AR648" i="1"/>
  <c r="AO648" i="1"/>
  <c r="AL648" i="1"/>
  <c r="AI648" i="1"/>
  <c r="AF648" i="1"/>
  <c r="AC648" i="1"/>
  <c r="Z648" i="1"/>
  <c r="W648" i="1"/>
  <c r="T648" i="1"/>
  <c r="Q648" i="1"/>
  <c r="N648" i="1"/>
  <c r="K648" i="1"/>
  <c r="H648" i="1"/>
  <c r="E648" i="1"/>
  <c r="B648" i="1"/>
  <c r="AU647" i="1"/>
  <c r="AR647" i="1"/>
  <c r="AO647" i="1"/>
  <c r="AL647" i="1"/>
  <c r="AI647" i="1"/>
  <c r="AF647" i="1"/>
  <c r="AC647" i="1"/>
  <c r="Z647" i="1"/>
  <c r="W647" i="1"/>
  <c r="T647" i="1"/>
  <c r="Q647" i="1"/>
  <c r="N647" i="1"/>
  <c r="K647" i="1"/>
  <c r="H647" i="1"/>
  <c r="E647" i="1"/>
  <c r="B647" i="1"/>
  <c r="AU637" i="1"/>
  <c r="AR637" i="1"/>
  <c r="AO637" i="1"/>
  <c r="AL637" i="1"/>
  <c r="AI637" i="1"/>
  <c r="AF637" i="1"/>
  <c r="AC637" i="1"/>
  <c r="Z637" i="1"/>
  <c r="W637" i="1"/>
  <c r="T637" i="1"/>
  <c r="Q637" i="1"/>
  <c r="N637" i="1"/>
  <c r="K637" i="1"/>
  <c r="H637" i="1"/>
  <c r="E637" i="1"/>
  <c r="B637" i="1"/>
  <c r="AU636" i="1"/>
  <c r="AR636" i="1"/>
  <c r="AO636" i="1"/>
  <c r="AL636" i="1"/>
  <c r="AI636" i="1"/>
  <c r="AF636" i="1"/>
  <c r="AC636" i="1"/>
  <c r="Z636" i="1"/>
  <c r="W636" i="1"/>
  <c r="T636" i="1"/>
  <c r="Q636" i="1"/>
  <c r="N636" i="1"/>
  <c r="K636" i="1"/>
  <c r="H636" i="1"/>
  <c r="E636" i="1"/>
  <c r="B636" i="1"/>
  <c r="AU635" i="1"/>
  <c r="AR635" i="1"/>
  <c r="AO635" i="1"/>
  <c r="AL635" i="1"/>
  <c r="AI635" i="1"/>
  <c r="AF635" i="1"/>
  <c r="AC635" i="1"/>
  <c r="Z635" i="1"/>
  <c r="W635" i="1"/>
  <c r="T635" i="1"/>
  <c r="Q635" i="1"/>
  <c r="N635" i="1"/>
  <c r="K635" i="1"/>
  <c r="H635" i="1"/>
  <c r="E635" i="1"/>
  <c r="B635" i="1"/>
  <c r="AU634" i="1"/>
  <c r="AR634" i="1"/>
  <c r="AO634" i="1"/>
  <c r="AL634" i="1"/>
  <c r="AI634" i="1"/>
  <c r="AF634" i="1"/>
  <c r="AC634" i="1"/>
  <c r="Z634" i="1"/>
  <c r="W634" i="1"/>
  <c r="T634" i="1"/>
  <c r="Q634" i="1"/>
  <c r="N634" i="1"/>
  <c r="K634" i="1"/>
  <c r="H634" i="1"/>
  <c r="E634" i="1"/>
  <c r="B634" i="1"/>
  <c r="AU633" i="1"/>
  <c r="AR633" i="1"/>
  <c r="AO633" i="1"/>
  <c r="AL633" i="1"/>
  <c r="AI633" i="1"/>
  <c r="AF633" i="1"/>
  <c r="AC633" i="1"/>
  <c r="Z633" i="1"/>
  <c r="W633" i="1"/>
  <c r="T633" i="1"/>
  <c r="Q633" i="1"/>
  <c r="N633" i="1"/>
  <c r="K633" i="1"/>
  <c r="H633" i="1"/>
  <c r="E633" i="1"/>
  <c r="B633" i="1"/>
  <c r="AU632" i="1"/>
  <c r="AR632" i="1"/>
  <c r="AO632" i="1"/>
  <c r="AL632" i="1"/>
  <c r="AI632" i="1"/>
  <c r="AF632" i="1"/>
  <c r="AC632" i="1"/>
  <c r="Z632" i="1"/>
  <c r="W632" i="1"/>
  <c r="T632" i="1"/>
  <c r="Q632" i="1"/>
  <c r="N632" i="1"/>
  <c r="K632" i="1"/>
  <c r="H632" i="1"/>
  <c r="E632" i="1"/>
  <c r="B632" i="1"/>
  <c r="AU631" i="1"/>
  <c r="AR631" i="1"/>
  <c r="AO631" i="1"/>
  <c r="AL631" i="1"/>
  <c r="AI631" i="1"/>
  <c r="AF631" i="1"/>
  <c r="AC631" i="1"/>
  <c r="Z631" i="1"/>
  <c r="W631" i="1"/>
  <c r="T631" i="1"/>
  <c r="Q631" i="1"/>
  <c r="N631" i="1"/>
  <c r="K631" i="1"/>
  <c r="H631" i="1"/>
  <c r="E631" i="1"/>
  <c r="B631" i="1"/>
  <c r="AU630" i="1"/>
  <c r="AR630" i="1"/>
  <c r="AO630" i="1"/>
  <c r="AL630" i="1"/>
  <c r="AI630" i="1"/>
  <c r="AF630" i="1"/>
  <c r="AC630" i="1"/>
  <c r="Z630" i="1"/>
  <c r="W630" i="1"/>
  <c r="T630" i="1"/>
  <c r="Q630" i="1"/>
  <c r="N630" i="1"/>
  <c r="K630" i="1"/>
  <c r="H630" i="1"/>
  <c r="E630" i="1"/>
  <c r="B630" i="1"/>
  <c r="AU629" i="1"/>
  <c r="AR629" i="1"/>
  <c r="AO629" i="1"/>
  <c r="AL629" i="1"/>
  <c r="AI629" i="1"/>
  <c r="AF629" i="1"/>
  <c r="AC629" i="1"/>
  <c r="Z629" i="1"/>
  <c r="W629" i="1"/>
  <c r="T629" i="1"/>
  <c r="Q629" i="1"/>
  <c r="N629" i="1"/>
  <c r="K629" i="1"/>
  <c r="H629" i="1"/>
  <c r="E629" i="1"/>
  <c r="B629" i="1"/>
  <c r="AU628" i="1"/>
  <c r="AR628" i="1"/>
  <c r="AO628" i="1"/>
  <c r="AL628" i="1"/>
  <c r="AI628" i="1"/>
  <c r="AF628" i="1"/>
  <c r="AC628" i="1"/>
  <c r="Z628" i="1"/>
  <c r="W628" i="1"/>
  <c r="T628" i="1"/>
  <c r="Q628" i="1"/>
  <c r="N628" i="1"/>
  <c r="K628" i="1"/>
  <c r="H628" i="1"/>
  <c r="E628" i="1"/>
  <c r="B628" i="1"/>
  <c r="AU627" i="1"/>
  <c r="AR627" i="1"/>
  <c r="AO627" i="1"/>
  <c r="AL627" i="1"/>
  <c r="AI627" i="1"/>
  <c r="AF627" i="1"/>
  <c r="AC627" i="1"/>
  <c r="Z627" i="1"/>
  <c r="W627" i="1"/>
  <c r="T627" i="1"/>
  <c r="Q627" i="1"/>
  <c r="N627" i="1"/>
  <c r="K627" i="1"/>
  <c r="H627" i="1"/>
  <c r="E627" i="1"/>
  <c r="B627" i="1"/>
  <c r="AU626" i="1"/>
  <c r="AR626" i="1"/>
  <c r="AO626" i="1"/>
  <c r="AL626" i="1"/>
  <c r="AI626" i="1"/>
  <c r="AF626" i="1"/>
  <c r="AC626" i="1"/>
  <c r="Z626" i="1"/>
  <c r="W626" i="1"/>
  <c r="T626" i="1"/>
  <c r="Q626" i="1"/>
  <c r="N626" i="1"/>
  <c r="K626" i="1"/>
  <c r="H626" i="1"/>
  <c r="E626" i="1"/>
  <c r="B626" i="1"/>
  <c r="AU625" i="1"/>
  <c r="AR625" i="1"/>
  <c r="AO625" i="1"/>
  <c r="AL625" i="1"/>
  <c r="AI625" i="1"/>
  <c r="AF625" i="1"/>
  <c r="AC625" i="1"/>
  <c r="Z625" i="1"/>
  <c r="W625" i="1"/>
  <c r="T625" i="1"/>
  <c r="Q625" i="1"/>
  <c r="N625" i="1"/>
  <c r="K625" i="1"/>
  <c r="H625" i="1"/>
  <c r="E625" i="1"/>
  <c r="B625" i="1"/>
  <c r="AU624" i="1"/>
  <c r="AR624" i="1"/>
  <c r="AO624" i="1"/>
  <c r="AL624" i="1"/>
  <c r="AI624" i="1"/>
  <c r="AF624" i="1"/>
  <c r="AC624" i="1"/>
  <c r="Z624" i="1"/>
  <c r="W624" i="1"/>
  <c r="T624" i="1"/>
  <c r="Q624" i="1"/>
  <c r="N624" i="1"/>
  <c r="K624" i="1"/>
  <c r="H624" i="1"/>
  <c r="E624" i="1"/>
  <c r="B624" i="1"/>
  <c r="AU623" i="1"/>
  <c r="AR623" i="1"/>
  <c r="AO623" i="1"/>
  <c r="AL623" i="1"/>
  <c r="AI623" i="1"/>
  <c r="AF623" i="1"/>
  <c r="AC623" i="1"/>
  <c r="Z623" i="1"/>
  <c r="W623" i="1"/>
  <c r="T623" i="1"/>
  <c r="Q623" i="1"/>
  <c r="N623" i="1"/>
  <c r="K623" i="1"/>
  <c r="H623" i="1"/>
  <c r="E623" i="1"/>
  <c r="B623" i="1"/>
  <c r="AU622" i="1"/>
  <c r="AR622" i="1"/>
  <c r="AO622" i="1"/>
  <c r="AL622" i="1"/>
  <c r="AI622" i="1"/>
  <c r="AF622" i="1"/>
  <c r="AC622" i="1"/>
  <c r="Z622" i="1"/>
  <c r="W622" i="1"/>
  <c r="T622" i="1"/>
  <c r="Q622" i="1"/>
  <c r="N622" i="1"/>
  <c r="K622" i="1"/>
  <c r="H622" i="1"/>
  <c r="E622" i="1"/>
  <c r="B622" i="1"/>
  <c r="AU621" i="1"/>
  <c r="AR621" i="1"/>
  <c r="AO621" i="1"/>
  <c r="AL621" i="1"/>
  <c r="AI621" i="1"/>
  <c r="AF621" i="1"/>
  <c r="AC621" i="1"/>
  <c r="Z621" i="1"/>
  <c r="W621" i="1"/>
  <c r="T621" i="1"/>
  <c r="Q621" i="1"/>
  <c r="N621" i="1"/>
  <c r="K621" i="1"/>
  <c r="H621" i="1"/>
  <c r="E621" i="1"/>
  <c r="B621" i="1"/>
  <c r="AU620" i="1"/>
  <c r="AR620" i="1"/>
  <c r="AO620" i="1"/>
  <c r="AL620" i="1"/>
  <c r="AI620" i="1"/>
  <c r="AF620" i="1"/>
  <c r="AC620" i="1"/>
  <c r="Z620" i="1"/>
  <c r="W620" i="1"/>
  <c r="T620" i="1"/>
  <c r="Q620" i="1"/>
  <c r="N620" i="1"/>
  <c r="K620" i="1"/>
  <c r="H620" i="1"/>
  <c r="E620" i="1"/>
  <c r="B620" i="1"/>
  <c r="AU619" i="1"/>
  <c r="AR619" i="1"/>
  <c r="AO619" i="1"/>
  <c r="AL619" i="1"/>
  <c r="AI619" i="1"/>
  <c r="AF619" i="1"/>
  <c r="AC619" i="1"/>
  <c r="Z619" i="1"/>
  <c r="W619" i="1"/>
  <c r="T619" i="1"/>
  <c r="Q619" i="1"/>
  <c r="N619" i="1"/>
  <c r="K619" i="1"/>
  <c r="H619" i="1"/>
  <c r="E619" i="1"/>
  <c r="B619" i="1"/>
  <c r="AU618" i="1"/>
  <c r="AR618" i="1"/>
  <c r="AO618" i="1"/>
  <c r="AL618" i="1"/>
  <c r="AI618" i="1"/>
  <c r="AF618" i="1"/>
  <c r="AC618" i="1"/>
  <c r="Z618" i="1"/>
  <c r="W618" i="1"/>
  <c r="T618" i="1"/>
  <c r="Q618" i="1"/>
  <c r="N618" i="1"/>
  <c r="K618" i="1"/>
  <c r="H618" i="1"/>
  <c r="E618" i="1"/>
  <c r="B618" i="1"/>
  <c r="AU617" i="1"/>
  <c r="AR617" i="1"/>
  <c r="AO617" i="1"/>
  <c r="AL617" i="1"/>
  <c r="AI617" i="1"/>
  <c r="AF617" i="1"/>
  <c r="AC617" i="1"/>
  <c r="Z617" i="1"/>
  <c r="W617" i="1"/>
  <c r="T617" i="1"/>
  <c r="Q617" i="1"/>
  <c r="N617" i="1"/>
  <c r="K617" i="1"/>
  <c r="H617" i="1"/>
  <c r="E617" i="1"/>
  <c r="B617" i="1"/>
  <c r="AU606" i="1"/>
  <c r="AR606" i="1"/>
  <c r="AO606" i="1"/>
  <c r="AL606" i="1"/>
  <c r="AI606" i="1"/>
  <c r="AF606" i="1"/>
  <c r="AC606" i="1"/>
  <c r="Z606" i="1"/>
  <c r="W606" i="1"/>
  <c r="T606" i="1"/>
  <c r="Q606" i="1"/>
  <c r="N606" i="1"/>
  <c r="K606" i="1"/>
  <c r="H606" i="1"/>
  <c r="E606" i="1"/>
  <c r="B606" i="1"/>
  <c r="AU605" i="1"/>
  <c r="AR605" i="1"/>
  <c r="AO605" i="1"/>
  <c r="AL605" i="1"/>
  <c r="AI605" i="1"/>
  <c r="AF605" i="1"/>
  <c r="AC605" i="1"/>
  <c r="Z605" i="1"/>
  <c r="W605" i="1"/>
  <c r="T605" i="1"/>
  <c r="Q605" i="1"/>
  <c r="N605" i="1"/>
  <c r="K605" i="1"/>
  <c r="H605" i="1"/>
  <c r="E605" i="1"/>
  <c r="B605" i="1"/>
  <c r="AU604" i="1"/>
  <c r="AR604" i="1"/>
  <c r="AO604" i="1"/>
  <c r="AL604" i="1"/>
  <c r="AI604" i="1"/>
  <c r="AF604" i="1"/>
  <c r="AC604" i="1"/>
  <c r="Z604" i="1"/>
  <c r="W604" i="1"/>
  <c r="T604" i="1"/>
  <c r="Q604" i="1"/>
  <c r="N604" i="1"/>
  <c r="K604" i="1"/>
  <c r="H604" i="1"/>
  <c r="E604" i="1"/>
  <c r="B604" i="1"/>
  <c r="AU603" i="1"/>
  <c r="AR603" i="1"/>
  <c r="AO603" i="1"/>
  <c r="AL603" i="1"/>
  <c r="AI603" i="1"/>
  <c r="AF603" i="1"/>
  <c r="AC603" i="1"/>
  <c r="Z603" i="1"/>
  <c r="W603" i="1"/>
  <c r="T603" i="1"/>
  <c r="Q603" i="1"/>
  <c r="N603" i="1"/>
  <c r="K603" i="1"/>
  <c r="H603" i="1"/>
  <c r="E603" i="1"/>
  <c r="B603" i="1"/>
  <c r="AU602" i="1"/>
  <c r="AR602" i="1"/>
  <c r="AO602" i="1"/>
  <c r="AL602" i="1"/>
  <c r="AI602" i="1"/>
  <c r="AF602" i="1"/>
  <c r="AC602" i="1"/>
  <c r="Z602" i="1"/>
  <c r="W602" i="1"/>
  <c r="T602" i="1"/>
  <c r="Q602" i="1"/>
  <c r="N602" i="1"/>
  <c r="K602" i="1"/>
  <c r="H602" i="1"/>
  <c r="E602" i="1"/>
  <c r="B602" i="1"/>
  <c r="AU601" i="1"/>
  <c r="AR601" i="1"/>
  <c r="AO601" i="1"/>
  <c r="AL601" i="1"/>
  <c r="AI601" i="1"/>
  <c r="AF601" i="1"/>
  <c r="AC601" i="1"/>
  <c r="Z601" i="1"/>
  <c r="W601" i="1"/>
  <c r="T601" i="1"/>
  <c r="Q601" i="1"/>
  <c r="N601" i="1"/>
  <c r="K601" i="1"/>
  <c r="H601" i="1"/>
  <c r="E601" i="1"/>
  <c r="B601" i="1"/>
  <c r="AU600" i="1"/>
  <c r="AR600" i="1"/>
  <c r="AO600" i="1"/>
  <c r="AL600" i="1"/>
  <c r="AI600" i="1"/>
  <c r="AF600" i="1"/>
  <c r="AC600" i="1"/>
  <c r="Z600" i="1"/>
  <c r="W600" i="1"/>
  <c r="T600" i="1"/>
  <c r="Q600" i="1"/>
  <c r="N600" i="1"/>
  <c r="K600" i="1"/>
  <c r="H600" i="1"/>
  <c r="E600" i="1"/>
  <c r="B600" i="1"/>
  <c r="AU599" i="1"/>
  <c r="AR599" i="1"/>
  <c r="AO599" i="1"/>
  <c r="AL599" i="1"/>
  <c r="AI599" i="1"/>
  <c r="AF599" i="1"/>
  <c r="AC599" i="1"/>
  <c r="Z599" i="1"/>
  <c r="W599" i="1"/>
  <c r="T599" i="1"/>
  <c r="Q599" i="1"/>
  <c r="N599" i="1"/>
  <c r="K599" i="1"/>
  <c r="H599" i="1"/>
  <c r="E599" i="1"/>
  <c r="B599" i="1"/>
  <c r="AU598" i="1"/>
  <c r="AR598" i="1"/>
  <c r="AO598" i="1"/>
  <c r="AL598" i="1"/>
  <c r="AI598" i="1"/>
  <c r="AF598" i="1"/>
  <c r="AC598" i="1"/>
  <c r="Z598" i="1"/>
  <c r="W598" i="1"/>
  <c r="T598" i="1"/>
  <c r="Q598" i="1"/>
  <c r="N598" i="1"/>
  <c r="K598" i="1"/>
  <c r="H598" i="1"/>
  <c r="E598" i="1"/>
  <c r="B598" i="1"/>
  <c r="AU597" i="1"/>
  <c r="AR597" i="1"/>
  <c r="AO597" i="1"/>
  <c r="AL597" i="1"/>
  <c r="AI597" i="1"/>
  <c r="AF597" i="1"/>
  <c r="AC597" i="1"/>
  <c r="Z597" i="1"/>
  <c r="W597" i="1"/>
  <c r="T597" i="1"/>
  <c r="Q597" i="1"/>
  <c r="N597" i="1"/>
  <c r="K597" i="1"/>
  <c r="H597" i="1"/>
  <c r="E597" i="1"/>
  <c r="B597" i="1"/>
  <c r="AU596" i="1"/>
  <c r="AR596" i="1"/>
  <c r="AO596" i="1"/>
  <c r="AL596" i="1"/>
  <c r="AI596" i="1"/>
  <c r="AF596" i="1"/>
  <c r="AC596" i="1"/>
  <c r="Z596" i="1"/>
  <c r="W596" i="1"/>
  <c r="T596" i="1"/>
  <c r="Q596" i="1"/>
  <c r="N596" i="1"/>
  <c r="K596" i="1"/>
  <c r="H596" i="1"/>
  <c r="E596" i="1"/>
  <c r="B596" i="1"/>
  <c r="AU595" i="1"/>
  <c r="AR595" i="1"/>
  <c r="AO595" i="1"/>
  <c r="AL595" i="1"/>
  <c r="AI595" i="1"/>
  <c r="AF595" i="1"/>
  <c r="AC595" i="1"/>
  <c r="Z595" i="1"/>
  <c r="W595" i="1"/>
  <c r="T595" i="1"/>
  <c r="Q595" i="1"/>
  <c r="N595" i="1"/>
  <c r="K595" i="1"/>
  <c r="H595" i="1"/>
  <c r="E595" i="1"/>
  <c r="B595" i="1"/>
  <c r="AU594" i="1"/>
  <c r="AR594" i="1"/>
  <c r="AO594" i="1"/>
  <c r="AL594" i="1"/>
  <c r="AI594" i="1"/>
  <c r="AF594" i="1"/>
  <c r="AC594" i="1"/>
  <c r="Z594" i="1"/>
  <c r="W594" i="1"/>
  <c r="T594" i="1"/>
  <c r="Q594" i="1"/>
  <c r="N594" i="1"/>
  <c r="K594" i="1"/>
  <c r="H594" i="1"/>
  <c r="E594" i="1"/>
  <c r="B594" i="1"/>
  <c r="AU593" i="1"/>
  <c r="AR593" i="1"/>
  <c r="AO593" i="1"/>
  <c r="AL593" i="1"/>
  <c r="AI593" i="1"/>
  <c r="AF593" i="1"/>
  <c r="AC593" i="1"/>
  <c r="Z593" i="1"/>
  <c r="W593" i="1"/>
  <c r="T593" i="1"/>
  <c r="Q593" i="1"/>
  <c r="N593" i="1"/>
  <c r="K593" i="1"/>
  <c r="H593" i="1"/>
  <c r="E593" i="1"/>
  <c r="B593" i="1"/>
  <c r="AU592" i="1"/>
  <c r="AR592" i="1"/>
  <c r="AO592" i="1"/>
  <c r="AL592" i="1"/>
  <c r="AI592" i="1"/>
  <c r="AF592" i="1"/>
  <c r="AC592" i="1"/>
  <c r="Z592" i="1"/>
  <c r="W592" i="1"/>
  <c r="T592" i="1"/>
  <c r="Q592" i="1"/>
  <c r="N592" i="1"/>
  <c r="K592" i="1"/>
  <c r="H592" i="1"/>
  <c r="E592" i="1"/>
  <c r="B592" i="1"/>
  <c r="AU591" i="1"/>
  <c r="AR591" i="1"/>
  <c r="AO591" i="1"/>
  <c r="AL591" i="1"/>
  <c r="AI591" i="1"/>
  <c r="AF591" i="1"/>
  <c r="AC591" i="1"/>
  <c r="Z591" i="1"/>
  <c r="W591" i="1"/>
  <c r="T591" i="1"/>
  <c r="Q591" i="1"/>
  <c r="N591" i="1"/>
  <c r="K591" i="1"/>
  <c r="H591" i="1"/>
  <c r="E591" i="1"/>
  <c r="B591" i="1"/>
  <c r="AU590" i="1"/>
  <c r="AR590" i="1"/>
  <c r="AO590" i="1"/>
  <c r="AL590" i="1"/>
  <c r="AI590" i="1"/>
  <c r="AF590" i="1"/>
  <c r="AC590" i="1"/>
  <c r="Z590" i="1"/>
  <c r="W590" i="1"/>
  <c r="T590" i="1"/>
  <c r="Q590" i="1"/>
  <c r="N590" i="1"/>
  <c r="K590" i="1"/>
  <c r="H590" i="1"/>
  <c r="E590" i="1"/>
  <c r="B590" i="1"/>
  <c r="AU589" i="1"/>
  <c r="AR589" i="1"/>
  <c r="AO589" i="1"/>
  <c r="AL589" i="1"/>
  <c r="AI589" i="1"/>
  <c r="AF589" i="1"/>
  <c r="AC589" i="1"/>
  <c r="Z589" i="1"/>
  <c r="W589" i="1"/>
  <c r="T589" i="1"/>
  <c r="Q589" i="1"/>
  <c r="N589" i="1"/>
  <c r="K589" i="1"/>
  <c r="H589" i="1"/>
  <c r="E589" i="1"/>
  <c r="B589" i="1"/>
  <c r="AU588" i="1"/>
  <c r="AR588" i="1"/>
  <c r="AO588" i="1"/>
  <c r="AL588" i="1"/>
  <c r="AI588" i="1"/>
  <c r="AF588" i="1"/>
  <c r="AC588" i="1"/>
  <c r="Z588" i="1"/>
  <c r="W588" i="1"/>
  <c r="T588" i="1"/>
  <c r="Q588" i="1"/>
  <c r="N588" i="1"/>
  <c r="K588" i="1"/>
  <c r="H588" i="1"/>
  <c r="E588" i="1"/>
  <c r="B588" i="1"/>
  <c r="AU587" i="1"/>
  <c r="AR587" i="1"/>
  <c r="AO587" i="1"/>
  <c r="AL587" i="1"/>
  <c r="AI587" i="1"/>
  <c r="AF587" i="1"/>
  <c r="AC587" i="1"/>
  <c r="Z587" i="1"/>
  <c r="W587" i="1"/>
  <c r="T587" i="1"/>
  <c r="Q587" i="1"/>
  <c r="N587" i="1"/>
  <c r="K587" i="1"/>
  <c r="H587" i="1"/>
  <c r="E587" i="1"/>
  <c r="B587" i="1"/>
  <c r="AU586" i="1"/>
  <c r="AR586" i="1"/>
  <c r="AO586" i="1"/>
  <c r="AL586" i="1"/>
  <c r="AI586" i="1"/>
  <c r="AF586" i="1"/>
  <c r="AC586" i="1"/>
  <c r="Z586" i="1"/>
  <c r="W586" i="1"/>
  <c r="T586" i="1"/>
  <c r="Q586" i="1"/>
  <c r="N586" i="1"/>
  <c r="K586" i="1"/>
  <c r="H586" i="1"/>
  <c r="E586" i="1"/>
  <c r="B586" i="1"/>
  <c r="AU576" i="1"/>
  <c r="AR576" i="1"/>
  <c r="AO576" i="1"/>
  <c r="AL576" i="1"/>
  <c r="AI576" i="1"/>
  <c r="AF576" i="1"/>
  <c r="AC576" i="1"/>
  <c r="Z576" i="1"/>
  <c r="W576" i="1"/>
  <c r="T576" i="1"/>
  <c r="Q576" i="1"/>
  <c r="N576" i="1"/>
  <c r="K576" i="1"/>
  <c r="H576" i="1"/>
  <c r="E576" i="1"/>
  <c r="B576" i="1"/>
  <c r="AU575" i="1"/>
  <c r="AR575" i="1"/>
  <c r="AO575" i="1"/>
  <c r="AL575" i="1"/>
  <c r="AI575" i="1"/>
  <c r="AF575" i="1"/>
  <c r="AC575" i="1"/>
  <c r="Z575" i="1"/>
  <c r="W575" i="1"/>
  <c r="T575" i="1"/>
  <c r="Q575" i="1"/>
  <c r="N575" i="1"/>
  <c r="K575" i="1"/>
  <c r="H575" i="1"/>
  <c r="E575" i="1"/>
  <c r="B575" i="1"/>
  <c r="AU574" i="1"/>
  <c r="AR574" i="1"/>
  <c r="AO574" i="1"/>
  <c r="AL574" i="1"/>
  <c r="AI574" i="1"/>
  <c r="AF574" i="1"/>
  <c r="AC574" i="1"/>
  <c r="Z574" i="1"/>
  <c r="W574" i="1"/>
  <c r="T574" i="1"/>
  <c r="Q574" i="1"/>
  <c r="N574" i="1"/>
  <c r="K574" i="1"/>
  <c r="H574" i="1"/>
  <c r="E574" i="1"/>
  <c r="B574" i="1"/>
  <c r="AU573" i="1"/>
  <c r="AR573" i="1"/>
  <c r="AO573" i="1"/>
  <c r="AL573" i="1"/>
  <c r="AI573" i="1"/>
  <c r="AF573" i="1"/>
  <c r="AC573" i="1"/>
  <c r="Z573" i="1"/>
  <c r="W573" i="1"/>
  <c r="T573" i="1"/>
  <c r="Q573" i="1"/>
  <c r="N573" i="1"/>
  <c r="K573" i="1"/>
  <c r="H573" i="1"/>
  <c r="E573" i="1"/>
  <c r="B573" i="1"/>
  <c r="AU572" i="1"/>
  <c r="AR572" i="1"/>
  <c r="AO572" i="1"/>
  <c r="AL572" i="1"/>
  <c r="AI572" i="1"/>
  <c r="AF572" i="1"/>
  <c r="AC572" i="1"/>
  <c r="Z572" i="1"/>
  <c r="W572" i="1"/>
  <c r="T572" i="1"/>
  <c r="Q572" i="1"/>
  <c r="N572" i="1"/>
  <c r="K572" i="1"/>
  <c r="H572" i="1"/>
  <c r="E572" i="1"/>
  <c r="B572" i="1"/>
  <c r="AU571" i="1"/>
  <c r="AR571" i="1"/>
  <c r="AO571" i="1"/>
  <c r="AL571" i="1"/>
  <c r="AI571" i="1"/>
  <c r="AF571" i="1"/>
  <c r="AC571" i="1"/>
  <c r="Z571" i="1"/>
  <c r="W571" i="1"/>
  <c r="T571" i="1"/>
  <c r="Q571" i="1"/>
  <c r="N571" i="1"/>
  <c r="K571" i="1"/>
  <c r="H571" i="1"/>
  <c r="E571" i="1"/>
  <c r="B571" i="1"/>
  <c r="AU570" i="1"/>
  <c r="AR570" i="1"/>
  <c r="AO570" i="1"/>
  <c r="AL570" i="1"/>
  <c r="AI570" i="1"/>
  <c r="AF570" i="1"/>
  <c r="AC570" i="1"/>
  <c r="Z570" i="1"/>
  <c r="W570" i="1"/>
  <c r="T570" i="1"/>
  <c r="Q570" i="1"/>
  <c r="N570" i="1"/>
  <c r="K570" i="1"/>
  <c r="H570" i="1"/>
  <c r="E570" i="1"/>
  <c r="B570" i="1"/>
  <c r="AU569" i="1"/>
  <c r="AR569" i="1"/>
  <c r="AO569" i="1"/>
  <c r="AL569" i="1"/>
  <c r="AI569" i="1"/>
  <c r="AF569" i="1"/>
  <c r="AC569" i="1"/>
  <c r="Z569" i="1"/>
  <c r="W569" i="1"/>
  <c r="T569" i="1"/>
  <c r="Q569" i="1"/>
  <c r="N569" i="1"/>
  <c r="K569" i="1"/>
  <c r="H569" i="1"/>
  <c r="E569" i="1"/>
  <c r="B569" i="1"/>
  <c r="AU568" i="1"/>
  <c r="AR568" i="1"/>
  <c r="AO568" i="1"/>
  <c r="AL568" i="1"/>
  <c r="AI568" i="1"/>
  <c r="AF568" i="1"/>
  <c r="AC568" i="1"/>
  <c r="Z568" i="1"/>
  <c r="W568" i="1"/>
  <c r="T568" i="1"/>
  <c r="Q568" i="1"/>
  <c r="N568" i="1"/>
  <c r="K568" i="1"/>
  <c r="H568" i="1"/>
  <c r="E568" i="1"/>
  <c r="B568" i="1"/>
  <c r="AU567" i="1"/>
  <c r="AR567" i="1"/>
  <c r="AO567" i="1"/>
  <c r="AL567" i="1"/>
  <c r="AI567" i="1"/>
  <c r="AF567" i="1"/>
  <c r="AC567" i="1"/>
  <c r="Z567" i="1"/>
  <c r="W567" i="1"/>
  <c r="T567" i="1"/>
  <c r="Q567" i="1"/>
  <c r="N567" i="1"/>
  <c r="K567" i="1"/>
  <c r="H567" i="1"/>
  <c r="E567" i="1"/>
  <c r="B567" i="1"/>
  <c r="AU566" i="1"/>
  <c r="AR566" i="1"/>
  <c r="AO566" i="1"/>
  <c r="AL566" i="1"/>
  <c r="AI566" i="1"/>
  <c r="AF566" i="1"/>
  <c r="AC566" i="1"/>
  <c r="Z566" i="1"/>
  <c r="W566" i="1"/>
  <c r="T566" i="1"/>
  <c r="Q566" i="1"/>
  <c r="N566" i="1"/>
  <c r="K566" i="1"/>
  <c r="H566" i="1"/>
  <c r="E566" i="1"/>
  <c r="B566" i="1"/>
  <c r="AU565" i="1"/>
  <c r="AR565" i="1"/>
  <c r="AO565" i="1"/>
  <c r="AL565" i="1"/>
  <c r="AI565" i="1"/>
  <c r="AF565" i="1"/>
  <c r="AC565" i="1"/>
  <c r="Z565" i="1"/>
  <c r="W565" i="1"/>
  <c r="T565" i="1"/>
  <c r="Q565" i="1"/>
  <c r="N565" i="1"/>
  <c r="K565" i="1"/>
  <c r="H565" i="1"/>
  <c r="E565" i="1"/>
  <c r="B565" i="1"/>
  <c r="AU564" i="1"/>
  <c r="AR564" i="1"/>
  <c r="AO564" i="1"/>
  <c r="AL564" i="1"/>
  <c r="AI564" i="1"/>
  <c r="AF564" i="1"/>
  <c r="AC564" i="1"/>
  <c r="Z564" i="1"/>
  <c r="W564" i="1"/>
  <c r="T564" i="1"/>
  <c r="Q564" i="1"/>
  <c r="N564" i="1"/>
  <c r="K564" i="1"/>
  <c r="H564" i="1"/>
  <c r="E564" i="1"/>
  <c r="B564" i="1"/>
  <c r="AU563" i="1"/>
  <c r="AR563" i="1"/>
  <c r="AO563" i="1"/>
  <c r="AL563" i="1"/>
  <c r="AI563" i="1"/>
  <c r="AF563" i="1"/>
  <c r="AC563" i="1"/>
  <c r="Z563" i="1"/>
  <c r="W563" i="1"/>
  <c r="T563" i="1"/>
  <c r="Q563" i="1"/>
  <c r="N563" i="1"/>
  <c r="K563" i="1"/>
  <c r="H563" i="1"/>
  <c r="E563" i="1"/>
  <c r="B563" i="1"/>
  <c r="AU562" i="1"/>
  <c r="AR562" i="1"/>
  <c r="AO562" i="1"/>
  <c r="AL562" i="1"/>
  <c r="AI562" i="1"/>
  <c r="AF562" i="1"/>
  <c r="AC562" i="1"/>
  <c r="Z562" i="1"/>
  <c r="W562" i="1"/>
  <c r="T562" i="1"/>
  <c r="Q562" i="1"/>
  <c r="N562" i="1"/>
  <c r="K562" i="1"/>
  <c r="H562" i="1"/>
  <c r="E562" i="1"/>
  <c r="B562" i="1"/>
  <c r="AU561" i="1"/>
  <c r="AR561" i="1"/>
  <c r="AO561" i="1"/>
  <c r="AL561" i="1"/>
  <c r="AI561" i="1"/>
  <c r="AF561" i="1"/>
  <c r="AC561" i="1"/>
  <c r="Z561" i="1"/>
  <c r="W561" i="1"/>
  <c r="T561" i="1"/>
  <c r="Q561" i="1"/>
  <c r="N561" i="1"/>
  <c r="K561" i="1"/>
  <c r="H561" i="1"/>
  <c r="E561" i="1"/>
  <c r="B561" i="1"/>
  <c r="AU560" i="1"/>
  <c r="AR560" i="1"/>
  <c r="AO560" i="1"/>
  <c r="AL560" i="1"/>
  <c r="AI560" i="1"/>
  <c r="AF560" i="1"/>
  <c r="AC560" i="1"/>
  <c r="Z560" i="1"/>
  <c r="W560" i="1"/>
  <c r="T560" i="1"/>
  <c r="Q560" i="1"/>
  <c r="N560" i="1"/>
  <c r="K560" i="1"/>
  <c r="H560" i="1"/>
  <c r="E560" i="1"/>
  <c r="B560" i="1"/>
  <c r="AU559" i="1"/>
  <c r="AR559" i="1"/>
  <c r="AO559" i="1"/>
  <c r="AL559" i="1"/>
  <c r="AI559" i="1"/>
  <c r="AF559" i="1"/>
  <c r="AC559" i="1"/>
  <c r="Z559" i="1"/>
  <c r="W559" i="1"/>
  <c r="T559" i="1"/>
  <c r="Q559" i="1"/>
  <c r="N559" i="1"/>
  <c r="K559" i="1"/>
  <c r="H559" i="1"/>
  <c r="E559" i="1"/>
  <c r="B559" i="1"/>
  <c r="AU558" i="1"/>
  <c r="AR558" i="1"/>
  <c r="AO558" i="1"/>
  <c r="AL558" i="1"/>
  <c r="AI558" i="1"/>
  <c r="AF558" i="1"/>
  <c r="AC558" i="1"/>
  <c r="Z558" i="1"/>
  <c r="W558" i="1"/>
  <c r="T558" i="1"/>
  <c r="Q558" i="1"/>
  <c r="N558" i="1"/>
  <c r="K558" i="1"/>
  <c r="H558" i="1"/>
  <c r="E558" i="1"/>
  <c r="B558" i="1"/>
  <c r="AU557" i="1"/>
  <c r="AR557" i="1"/>
  <c r="AO557" i="1"/>
  <c r="AL557" i="1"/>
  <c r="AI557" i="1"/>
  <c r="AF557" i="1"/>
  <c r="AC557" i="1"/>
  <c r="Z557" i="1"/>
  <c r="W557" i="1"/>
  <c r="T557" i="1"/>
  <c r="Q557" i="1"/>
  <c r="N557" i="1"/>
  <c r="K557" i="1"/>
  <c r="H557" i="1"/>
  <c r="E557" i="1"/>
  <c r="B557" i="1"/>
  <c r="AU556" i="1"/>
  <c r="AR556" i="1"/>
  <c r="AO556" i="1"/>
  <c r="AL556" i="1"/>
  <c r="AI556" i="1"/>
  <c r="AF556" i="1"/>
  <c r="AC556" i="1"/>
  <c r="Z556" i="1"/>
  <c r="W556" i="1"/>
  <c r="T556" i="1"/>
  <c r="Q556" i="1"/>
  <c r="N556" i="1"/>
  <c r="K556" i="1"/>
  <c r="H556" i="1"/>
  <c r="E556" i="1"/>
  <c r="B556" i="1"/>
  <c r="AU545" i="1"/>
  <c r="AR545" i="1"/>
  <c r="AO545" i="1"/>
  <c r="AL545" i="1"/>
  <c r="AI545" i="1"/>
  <c r="AF545" i="1"/>
  <c r="AC545" i="1"/>
  <c r="Z545" i="1"/>
  <c r="W545" i="1"/>
  <c r="T545" i="1"/>
  <c r="Q545" i="1"/>
  <c r="N545" i="1"/>
  <c r="K545" i="1"/>
  <c r="H545" i="1"/>
  <c r="E545" i="1"/>
  <c r="B545" i="1"/>
  <c r="AU544" i="1"/>
  <c r="AR544" i="1"/>
  <c r="AO544" i="1"/>
  <c r="AL544" i="1"/>
  <c r="AI544" i="1"/>
  <c r="AF544" i="1"/>
  <c r="AC544" i="1"/>
  <c r="Z544" i="1"/>
  <c r="W544" i="1"/>
  <c r="T544" i="1"/>
  <c r="Q544" i="1"/>
  <c r="N544" i="1"/>
  <c r="K544" i="1"/>
  <c r="H544" i="1"/>
  <c r="E544" i="1"/>
  <c r="B544" i="1"/>
  <c r="AU543" i="1"/>
  <c r="AR543" i="1"/>
  <c r="AO543" i="1"/>
  <c r="AL543" i="1"/>
  <c r="AI543" i="1"/>
  <c r="AF543" i="1"/>
  <c r="AC543" i="1"/>
  <c r="Z543" i="1"/>
  <c r="W543" i="1"/>
  <c r="T543" i="1"/>
  <c r="Q543" i="1"/>
  <c r="N543" i="1"/>
  <c r="K543" i="1"/>
  <c r="H543" i="1"/>
  <c r="E543" i="1"/>
  <c r="B543" i="1"/>
  <c r="AU542" i="1"/>
  <c r="AR542" i="1"/>
  <c r="AO542" i="1"/>
  <c r="AL542" i="1"/>
  <c r="AI542" i="1"/>
  <c r="AF542" i="1"/>
  <c r="AC542" i="1"/>
  <c r="Z542" i="1"/>
  <c r="W542" i="1"/>
  <c r="T542" i="1"/>
  <c r="Q542" i="1"/>
  <c r="N542" i="1"/>
  <c r="K542" i="1"/>
  <c r="H542" i="1"/>
  <c r="E542" i="1"/>
  <c r="B542" i="1"/>
  <c r="AU541" i="1"/>
  <c r="AR541" i="1"/>
  <c r="AO541" i="1"/>
  <c r="AL541" i="1"/>
  <c r="AI541" i="1"/>
  <c r="AF541" i="1"/>
  <c r="AC541" i="1"/>
  <c r="Z541" i="1"/>
  <c r="W541" i="1"/>
  <c r="T541" i="1"/>
  <c r="Q541" i="1"/>
  <c r="N541" i="1"/>
  <c r="K541" i="1"/>
  <c r="H541" i="1"/>
  <c r="E541" i="1"/>
  <c r="B541" i="1"/>
  <c r="AU540" i="1"/>
  <c r="AR540" i="1"/>
  <c r="AO540" i="1"/>
  <c r="AL540" i="1"/>
  <c r="AI540" i="1"/>
  <c r="AF540" i="1"/>
  <c r="AC540" i="1"/>
  <c r="Z540" i="1"/>
  <c r="W540" i="1"/>
  <c r="T540" i="1"/>
  <c r="Q540" i="1"/>
  <c r="N540" i="1"/>
  <c r="K540" i="1"/>
  <c r="H540" i="1"/>
  <c r="E540" i="1"/>
  <c r="B540" i="1"/>
  <c r="AU539" i="1"/>
  <c r="AR539" i="1"/>
  <c r="AO539" i="1"/>
  <c r="AL539" i="1"/>
  <c r="AI539" i="1"/>
  <c r="AF539" i="1"/>
  <c r="AC539" i="1"/>
  <c r="Z539" i="1"/>
  <c r="W539" i="1"/>
  <c r="T539" i="1"/>
  <c r="Q539" i="1"/>
  <c r="N539" i="1"/>
  <c r="K539" i="1"/>
  <c r="H539" i="1"/>
  <c r="E539" i="1"/>
  <c r="B539" i="1"/>
  <c r="AU538" i="1"/>
  <c r="AR538" i="1"/>
  <c r="AO538" i="1"/>
  <c r="AL538" i="1"/>
  <c r="AI538" i="1"/>
  <c r="AF538" i="1"/>
  <c r="AC538" i="1"/>
  <c r="Z538" i="1"/>
  <c r="W538" i="1"/>
  <c r="T538" i="1"/>
  <c r="Q538" i="1"/>
  <c r="N538" i="1"/>
  <c r="K538" i="1"/>
  <c r="H538" i="1"/>
  <c r="E538" i="1"/>
  <c r="B538" i="1"/>
  <c r="AU537" i="1"/>
  <c r="AR537" i="1"/>
  <c r="AO537" i="1"/>
  <c r="AL537" i="1"/>
  <c r="AI537" i="1"/>
  <c r="AF537" i="1"/>
  <c r="AC537" i="1"/>
  <c r="Z537" i="1"/>
  <c r="W537" i="1"/>
  <c r="T537" i="1"/>
  <c r="Q537" i="1"/>
  <c r="N537" i="1"/>
  <c r="K537" i="1"/>
  <c r="H537" i="1"/>
  <c r="E537" i="1"/>
  <c r="B537" i="1"/>
  <c r="AU536" i="1"/>
  <c r="AR536" i="1"/>
  <c r="AO536" i="1"/>
  <c r="AL536" i="1"/>
  <c r="AI536" i="1"/>
  <c r="AF536" i="1"/>
  <c r="AC536" i="1"/>
  <c r="Z536" i="1"/>
  <c r="W536" i="1"/>
  <c r="T536" i="1"/>
  <c r="Q536" i="1"/>
  <c r="N536" i="1"/>
  <c r="K536" i="1"/>
  <c r="H536" i="1"/>
  <c r="E536" i="1"/>
  <c r="B536" i="1"/>
  <c r="AU535" i="1"/>
  <c r="AR535" i="1"/>
  <c r="AO535" i="1"/>
  <c r="AL535" i="1"/>
  <c r="AI535" i="1"/>
  <c r="AF535" i="1"/>
  <c r="AC535" i="1"/>
  <c r="Z535" i="1"/>
  <c r="W535" i="1"/>
  <c r="T535" i="1"/>
  <c r="Q535" i="1"/>
  <c r="N535" i="1"/>
  <c r="K535" i="1"/>
  <c r="H535" i="1"/>
  <c r="E535" i="1"/>
  <c r="B535" i="1"/>
  <c r="AU534" i="1"/>
  <c r="AR534" i="1"/>
  <c r="AO534" i="1"/>
  <c r="AL534" i="1"/>
  <c r="AI534" i="1"/>
  <c r="AF534" i="1"/>
  <c r="AC534" i="1"/>
  <c r="Z534" i="1"/>
  <c r="W534" i="1"/>
  <c r="T534" i="1"/>
  <c r="Q534" i="1"/>
  <c r="N534" i="1"/>
  <c r="K534" i="1"/>
  <c r="H534" i="1"/>
  <c r="E534" i="1"/>
  <c r="B534" i="1"/>
  <c r="AU533" i="1"/>
  <c r="AR533" i="1"/>
  <c r="AO533" i="1"/>
  <c r="AL533" i="1"/>
  <c r="AI533" i="1"/>
  <c r="AF533" i="1"/>
  <c r="AC533" i="1"/>
  <c r="Z533" i="1"/>
  <c r="W533" i="1"/>
  <c r="T533" i="1"/>
  <c r="Q533" i="1"/>
  <c r="N533" i="1"/>
  <c r="K533" i="1"/>
  <c r="H533" i="1"/>
  <c r="E533" i="1"/>
  <c r="B533" i="1"/>
  <c r="AU532" i="1"/>
  <c r="AR532" i="1"/>
  <c r="AO532" i="1"/>
  <c r="AL532" i="1"/>
  <c r="AI532" i="1"/>
  <c r="AF532" i="1"/>
  <c r="AC532" i="1"/>
  <c r="Z532" i="1"/>
  <c r="W532" i="1"/>
  <c r="T532" i="1"/>
  <c r="Q532" i="1"/>
  <c r="N532" i="1"/>
  <c r="K532" i="1"/>
  <c r="H532" i="1"/>
  <c r="E532" i="1"/>
  <c r="B532" i="1"/>
  <c r="AU531" i="1"/>
  <c r="AR531" i="1"/>
  <c r="AO531" i="1"/>
  <c r="AL531" i="1"/>
  <c r="AI531" i="1"/>
  <c r="AF531" i="1"/>
  <c r="AC531" i="1"/>
  <c r="Z531" i="1"/>
  <c r="W531" i="1"/>
  <c r="T531" i="1"/>
  <c r="Q531" i="1"/>
  <c r="N531" i="1"/>
  <c r="K531" i="1"/>
  <c r="H531" i="1"/>
  <c r="E531" i="1"/>
  <c r="B531" i="1"/>
  <c r="AU530" i="1"/>
  <c r="AR530" i="1"/>
  <c r="AO530" i="1"/>
  <c r="AL530" i="1"/>
  <c r="AI530" i="1"/>
  <c r="AF530" i="1"/>
  <c r="AC530" i="1"/>
  <c r="Z530" i="1"/>
  <c r="W530" i="1"/>
  <c r="T530" i="1"/>
  <c r="Q530" i="1"/>
  <c r="N530" i="1"/>
  <c r="K530" i="1"/>
  <c r="H530" i="1"/>
  <c r="E530" i="1"/>
  <c r="B530" i="1"/>
  <c r="AU529" i="1"/>
  <c r="AR529" i="1"/>
  <c r="AO529" i="1"/>
  <c r="AL529" i="1"/>
  <c r="AI529" i="1"/>
  <c r="AF529" i="1"/>
  <c r="AC529" i="1"/>
  <c r="Z529" i="1"/>
  <c r="W529" i="1"/>
  <c r="T529" i="1"/>
  <c r="Q529" i="1"/>
  <c r="N529" i="1"/>
  <c r="K529" i="1"/>
  <c r="H529" i="1"/>
  <c r="E529" i="1"/>
  <c r="B529" i="1"/>
  <c r="AU528" i="1"/>
  <c r="AR528" i="1"/>
  <c r="AO528" i="1"/>
  <c r="AL528" i="1"/>
  <c r="AI528" i="1"/>
  <c r="AF528" i="1"/>
  <c r="AC528" i="1"/>
  <c r="Z528" i="1"/>
  <c r="W528" i="1"/>
  <c r="T528" i="1"/>
  <c r="Q528" i="1"/>
  <c r="N528" i="1"/>
  <c r="K528" i="1"/>
  <c r="H528" i="1"/>
  <c r="E528" i="1"/>
  <c r="B528" i="1"/>
  <c r="AU527" i="1"/>
  <c r="AR527" i="1"/>
  <c r="AO527" i="1"/>
  <c r="AL527" i="1"/>
  <c r="AI527" i="1"/>
  <c r="AF527" i="1"/>
  <c r="AC527" i="1"/>
  <c r="Z527" i="1"/>
  <c r="W527" i="1"/>
  <c r="T527" i="1"/>
  <c r="Q527" i="1"/>
  <c r="N527" i="1"/>
  <c r="K527" i="1"/>
  <c r="H527" i="1"/>
  <c r="E527" i="1"/>
  <c r="B527" i="1"/>
  <c r="AU526" i="1"/>
  <c r="AR526" i="1"/>
  <c r="AO526" i="1"/>
  <c r="AL526" i="1"/>
  <c r="AI526" i="1"/>
  <c r="AF526" i="1"/>
  <c r="AC526" i="1"/>
  <c r="Z526" i="1"/>
  <c r="W526" i="1"/>
  <c r="T526" i="1"/>
  <c r="Q526" i="1"/>
  <c r="N526" i="1"/>
  <c r="K526" i="1"/>
  <c r="H526" i="1"/>
  <c r="E526" i="1"/>
  <c r="B526" i="1"/>
  <c r="AU525" i="1"/>
  <c r="AR525" i="1"/>
  <c r="AO525" i="1"/>
  <c r="AL525" i="1"/>
  <c r="AI525" i="1"/>
  <c r="AF525" i="1"/>
  <c r="AC525" i="1"/>
  <c r="Z525" i="1"/>
  <c r="W525" i="1"/>
  <c r="T525" i="1"/>
  <c r="Q525" i="1"/>
  <c r="N525" i="1"/>
  <c r="K525" i="1"/>
  <c r="H525" i="1"/>
  <c r="E525" i="1"/>
  <c r="B525" i="1"/>
  <c r="AU515" i="1"/>
  <c r="AR515" i="1"/>
  <c r="AO515" i="1"/>
  <c r="AL515" i="1"/>
  <c r="AI515" i="1"/>
  <c r="AF515" i="1"/>
  <c r="AC515" i="1"/>
  <c r="Z515" i="1"/>
  <c r="W515" i="1"/>
  <c r="T515" i="1"/>
  <c r="Q515" i="1"/>
  <c r="N515" i="1"/>
  <c r="K515" i="1"/>
  <c r="H515" i="1"/>
  <c r="E515" i="1"/>
  <c r="B515" i="1"/>
  <c r="AU514" i="1"/>
  <c r="AR514" i="1"/>
  <c r="AO514" i="1"/>
  <c r="AL514" i="1"/>
  <c r="AI514" i="1"/>
  <c r="AF514" i="1"/>
  <c r="AC514" i="1"/>
  <c r="Z514" i="1"/>
  <c r="W514" i="1"/>
  <c r="T514" i="1"/>
  <c r="Q514" i="1"/>
  <c r="N514" i="1"/>
  <c r="K514" i="1"/>
  <c r="H514" i="1"/>
  <c r="E514" i="1"/>
  <c r="B514" i="1"/>
  <c r="AU513" i="1"/>
  <c r="AR513" i="1"/>
  <c r="AO513" i="1"/>
  <c r="AL513" i="1"/>
  <c r="AI513" i="1"/>
  <c r="AF513" i="1"/>
  <c r="AC513" i="1"/>
  <c r="Z513" i="1"/>
  <c r="W513" i="1"/>
  <c r="T513" i="1"/>
  <c r="Q513" i="1"/>
  <c r="N513" i="1"/>
  <c r="K513" i="1"/>
  <c r="H513" i="1"/>
  <c r="E513" i="1"/>
  <c r="B513" i="1"/>
  <c r="AU512" i="1"/>
  <c r="AR512" i="1"/>
  <c r="AO512" i="1"/>
  <c r="AL512" i="1"/>
  <c r="AI512" i="1"/>
  <c r="AF512" i="1"/>
  <c r="AC512" i="1"/>
  <c r="Z512" i="1"/>
  <c r="W512" i="1"/>
  <c r="T512" i="1"/>
  <c r="Q512" i="1"/>
  <c r="N512" i="1"/>
  <c r="K512" i="1"/>
  <c r="H512" i="1"/>
  <c r="E512" i="1"/>
  <c r="B512" i="1"/>
  <c r="AU511" i="1"/>
  <c r="AR511" i="1"/>
  <c r="AO511" i="1"/>
  <c r="AL511" i="1"/>
  <c r="AI511" i="1"/>
  <c r="AF511" i="1"/>
  <c r="AC511" i="1"/>
  <c r="Z511" i="1"/>
  <c r="W511" i="1"/>
  <c r="T511" i="1"/>
  <c r="Q511" i="1"/>
  <c r="N511" i="1"/>
  <c r="K511" i="1"/>
  <c r="H511" i="1"/>
  <c r="E511" i="1"/>
  <c r="B511" i="1"/>
  <c r="AU510" i="1"/>
  <c r="AR510" i="1"/>
  <c r="AO510" i="1"/>
  <c r="AL510" i="1"/>
  <c r="AI510" i="1"/>
  <c r="AF510" i="1"/>
  <c r="AC510" i="1"/>
  <c r="Z510" i="1"/>
  <c r="W510" i="1"/>
  <c r="T510" i="1"/>
  <c r="Q510" i="1"/>
  <c r="N510" i="1"/>
  <c r="K510" i="1"/>
  <c r="H510" i="1"/>
  <c r="E510" i="1"/>
  <c r="B510" i="1"/>
  <c r="AU509" i="1"/>
  <c r="AR509" i="1"/>
  <c r="AO509" i="1"/>
  <c r="AL509" i="1"/>
  <c r="AI509" i="1"/>
  <c r="AF509" i="1"/>
  <c r="AC509" i="1"/>
  <c r="Z509" i="1"/>
  <c r="W509" i="1"/>
  <c r="T509" i="1"/>
  <c r="Q509" i="1"/>
  <c r="N509" i="1"/>
  <c r="K509" i="1"/>
  <c r="H509" i="1"/>
  <c r="E509" i="1"/>
  <c r="B509" i="1"/>
  <c r="AU508" i="1"/>
  <c r="AR508" i="1"/>
  <c r="AO508" i="1"/>
  <c r="AL508" i="1"/>
  <c r="AI508" i="1"/>
  <c r="AF508" i="1"/>
  <c r="AC508" i="1"/>
  <c r="Z508" i="1"/>
  <c r="W508" i="1"/>
  <c r="T508" i="1"/>
  <c r="Q508" i="1"/>
  <c r="N508" i="1"/>
  <c r="K508" i="1"/>
  <c r="H508" i="1"/>
  <c r="E508" i="1"/>
  <c r="B508" i="1"/>
  <c r="AU507" i="1"/>
  <c r="AR507" i="1"/>
  <c r="AO507" i="1"/>
  <c r="AL507" i="1"/>
  <c r="AI507" i="1"/>
  <c r="AF507" i="1"/>
  <c r="AC507" i="1"/>
  <c r="Z507" i="1"/>
  <c r="W507" i="1"/>
  <c r="T507" i="1"/>
  <c r="Q507" i="1"/>
  <c r="N507" i="1"/>
  <c r="K507" i="1"/>
  <c r="H507" i="1"/>
  <c r="E507" i="1"/>
  <c r="B507" i="1"/>
  <c r="AU506" i="1"/>
  <c r="AR506" i="1"/>
  <c r="AO506" i="1"/>
  <c r="AL506" i="1"/>
  <c r="AI506" i="1"/>
  <c r="AF506" i="1"/>
  <c r="AC506" i="1"/>
  <c r="Z506" i="1"/>
  <c r="W506" i="1"/>
  <c r="T506" i="1"/>
  <c r="Q506" i="1"/>
  <c r="N506" i="1"/>
  <c r="K506" i="1"/>
  <c r="H506" i="1"/>
  <c r="E506" i="1"/>
  <c r="B506" i="1"/>
  <c r="AU505" i="1"/>
  <c r="AR505" i="1"/>
  <c r="AO505" i="1"/>
  <c r="AL505" i="1"/>
  <c r="AI505" i="1"/>
  <c r="AF505" i="1"/>
  <c r="AC505" i="1"/>
  <c r="Z505" i="1"/>
  <c r="W505" i="1"/>
  <c r="T505" i="1"/>
  <c r="Q505" i="1"/>
  <c r="N505" i="1"/>
  <c r="K505" i="1"/>
  <c r="H505" i="1"/>
  <c r="E505" i="1"/>
  <c r="B505" i="1"/>
  <c r="AU504" i="1"/>
  <c r="AR504" i="1"/>
  <c r="AO504" i="1"/>
  <c r="AL504" i="1"/>
  <c r="AI504" i="1"/>
  <c r="AF504" i="1"/>
  <c r="AC504" i="1"/>
  <c r="Z504" i="1"/>
  <c r="W504" i="1"/>
  <c r="T504" i="1"/>
  <c r="Q504" i="1"/>
  <c r="N504" i="1"/>
  <c r="K504" i="1"/>
  <c r="H504" i="1"/>
  <c r="E504" i="1"/>
  <c r="B504" i="1"/>
  <c r="AU503" i="1"/>
  <c r="AR503" i="1"/>
  <c r="AO503" i="1"/>
  <c r="AL503" i="1"/>
  <c r="AI503" i="1"/>
  <c r="AF503" i="1"/>
  <c r="AC503" i="1"/>
  <c r="Z503" i="1"/>
  <c r="W503" i="1"/>
  <c r="T503" i="1"/>
  <c r="Q503" i="1"/>
  <c r="N503" i="1"/>
  <c r="K503" i="1"/>
  <c r="H503" i="1"/>
  <c r="E503" i="1"/>
  <c r="B503" i="1"/>
  <c r="AU502" i="1"/>
  <c r="AR502" i="1"/>
  <c r="AO502" i="1"/>
  <c r="AL502" i="1"/>
  <c r="AI502" i="1"/>
  <c r="AF502" i="1"/>
  <c r="AC502" i="1"/>
  <c r="Z502" i="1"/>
  <c r="W502" i="1"/>
  <c r="T502" i="1"/>
  <c r="Q502" i="1"/>
  <c r="N502" i="1"/>
  <c r="K502" i="1"/>
  <c r="H502" i="1"/>
  <c r="E502" i="1"/>
  <c r="B502" i="1"/>
  <c r="AU501" i="1"/>
  <c r="AR501" i="1"/>
  <c r="AO501" i="1"/>
  <c r="AL501" i="1"/>
  <c r="AI501" i="1"/>
  <c r="AF501" i="1"/>
  <c r="AC501" i="1"/>
  <c r="Z501" i="1"/>
  <c r="W501" i="1"/>
  <c r="T501" i="1"/>
  <c r="Q501" i="1"/>
  <c r="N501" i="1"/>
  <c r="K501" i="1"/>
  <c r="H501" i="1"/>
  <c r="E501" i="1"/>
  <c r="B501" i="1"/>
  <c r="AU500" i="1"/>
  <c r="AR500" i="1"/>
  <c r="AO500" i="1"/>
  <c r="AL500" i="1"/>
  <c r="AI500" i="1"/>
  <c r="AF500" i="1"/>
  <c r="AC500" i="1"/>
  <c r="Z500" i="1"/>
  <c r="W500" i="1"/>
  <c r="T500" i="1"/>
  <c r="Q500" i="1"/>
  <c r="N500" i="1"/>
  <c r="K500" i="1"/>
  <c r="H500" i="1"/>
  <c r="E500" i="1"/>
  <c r="B500" i="1"/>
  <c r="AU499" i="1"/>
  <c r="AR499" i="1"/>
  <c r="AO499" i="1"/>
  <c r="AL499" i="1"/>
  <c r="AI499" i="1"/>
  <c r="AF499" i="1"/>
  <c r="AC499" i="1"/>
  <c r="Z499" i="1"/>
  <c r="W499" i="1"/>
  <c r="T499" i="1"/>
  <c r="Q499" i="1"/>
  <c r="N499" i="1"/>
  <c r="K499" i="1"/>
  <c r="H499" i="1"/>
  <c r="E499" i="1"/>
  <c r="B499" i="1"/>
  <c r="AU498" i="1"/>
  <c r="AR498" i="1"/>
  <c r="AO498" i="1"/>
  <c r="AL498" i="1"/>
  <c r="AI498" i="1"/>
  <c r="AF498" i="1"/>
  <c r="AC498" i="1"/>
  <c r="Z498" i="1"/>
  <c r="W498" i="1"/>
  <c r="T498" i="1"/>
  <c r="Q498" i="1"/>
  <c r="N498" i="1"/>
  <c r="K498" i="1"/>
  <c r="H498" i="1"/>
  <c r="E498" i="1"/>
  <c r="B498" i="1"/>
  <c r="AU497" i="1"/>
  <c r="AR497" i="1"/>
  <c r="AO497" i="1"/>
  <c r="AL497" i="1"/>
  <c r="AI497" i="1"/>
  <c r="AF497" i="1"/>
  <c r="AC497" i="1"/>
  <c r="Z497" i="1"/>
  <c r="W497" i="1"/>
  <c r="T497" i="1"/>
  <c r="Q497" i="1"/>
  <c r="N497" i="1"/>
  <c r="K497" i="1"/>
  <c r="H497" i="1"/>
  <c r="E497" i="1"/>
  <c r="B497" i="1"/>
  <c r="AU496" i="1"/>
  <c r="AR496" i="1"/>
  <c r="AO496" i="1"/>
  <c r="AL496" i="1"/>
  <c r="AI496" i="1"/>
  <c r="AF496" i="1"/>
  <c r="AC496" i="1"/>
  <c r="Z496" i="1"/>
  <c r="W496" i="1"/>
  <c r="T496" i="1"/>
  <c r="Q496" i="1"/>
  <c r="N496" i="1"/>
  <c r="K496" i="1"/>
  <c r="H496" i="1"/>
  <c r="E496" i="1"/>
  <c r="B496" i="1"/>
  <c r="AU495" i="1"/>
  <c r="AR495" i="1"/>
  <c r="AO495" i="1"/>
  <c r="AL495" i="1"/>
  <c r="AI495" i="1"/>
  <c r="AF495" i="1"/>
  <c r="AC495" i="1"/>
  <c r="Z495" i="1"/>
  <c r="W495" i="1"/>
  <c r="T495" i="1"/>
  <c r="Q495" i="1"/>
  <c r="N495" i="1"/>
  <c r="K495" i="1"/>
  <c r="H495" i="1"/>
  <c r="E495" i="1"/>
  <c r="B495" i="1"/>
  <c r="AU484" i="1"/>
  <c r="AR484" i="1"/>
  <c r="AO484" i="1"/>
  <c r="AL484" i="1"/>
  <c r="AI484" i="1"/>
  <c r="AF484" i="1"/>
  <c r="AC484" i="1"/>
  <c r="Z484" i="1"/>
  <c r="W484" i="1"/>
  <c r="T484" i="1"/>
  <c r="Q484" i="1"/>
  <c r="N484" i="1"/>
  <c r="K484" i="1"/>
  <c r="H484" i="1"/>
  <c r="E484" i="1"/>
  <c r="B484" i="1"/>
  <c r="AU483" i="1"/>
  <c r="AR483" i="1"/>
  <c r="AO483" i="1"/>
  <c r="AL483" i="1"/>
  <c r="AI483" i="1"/>
  <c r="AF483" i="1"/>
  <c r="AC483" i="1"/>
  <c r="Z483" i="1"/>
  <c r="W483" i="1"/>
  <c r="T483" i="1"/>
  <c r="Q483" i="1"/>
  <c r="N483" i="1"/>
  <c r="K483" i="1"/>
  <c r="H483" i="1"/>
  <c r="E483" i="1"/>
  <c r="B483" i="1"/>
  <c r="AU482" i="1"/>
  <c r="AR482" i="1"/>
  <c r="AO482" i="1"/>
  <c r="AL482" i="1"/>
  <c r="AI482" i="1"/>
  <c r="AF482" i="1"/>
  <c r="AC482" i="1"/>
  <c r="Z482" i="1"/>
  <c r="W482" i="1"/>
  <c r="T482" i="1"/>
  <c r="Q482" i="1"/>
  <c r="N482" i="1"/>
  <c r="K482" i="1"/>
  <c r="H482" i="1"/>
  <c r="E482" i="1"/>
  <c r="B482" i="1"/>
  <c r="AU481" i="1"/>
  <c r="AR481" i="1"/>
  <c r="AO481" i="1"/>
  <c r="AL481" i="1"/>
  <c r="AI481" i="1"/>
  <c r="AF481" i="1"/>
  <c r="AC481" i="1"/>
  <c r="Z481" i="1"/>
  <c r="W481" i="1"/>
  <c r="T481" i="1"/>
  <c r="Q481" i="1"/>
  <c r="N481" i="1"/>
  <c r="K481" i="1"/>
  <c r="H481" i="1"/>
  <c r="E481" i="1"/>
  <c r="B481" i="1"/>
  <c r="AU480" i="1"/>
  <c r="AR480" i="1"/>
  <c r="AO480" i="1"/>
  <c r="AL480" i="1"/>
  <c r="AI480" i="1"/>
  <c r="AF480" i="1"/>
  <c r="AC480" i="1"/>
  <c r="Z480" i="1"/>
  <c r="W480" i="1"/>
  <c r="T480" i="1"/>
  <c r="Q480" i="1"/>
  <c r="N480" i="1"/>
  <c r="K480" i="1"/>
  <c r="H480" i="1"/>
  <c r="E480" i="1"/>
  <c r="B480" i="1"/>
  <c r="AU479" i="1"/>
  <c r="AR479" i="1"/>
  <c r="AO479" i="1"/>
  <c r="AL479" i="1"/>
  <c r="AI479" i="1"/>
  <c r="AF479" i="1"/>
  <c r="AC479" i="1"/>
  <c r="Z479" i="1"/>
  <c r="W479" i="1"/>
  <c r="T479" i="1"/>
  <c r="Q479" i="1"/>
  <c r="N479" i="1"/>
  <c r="K479" i="1"/>
  <c r="H479" i="1"/>
  <c r="E479" i="1"/>
  <c r="B479" i="1"/>
  <c r="AU478" i="1"/>
  <c r="AR478" i="1"/>
  <c r="AO478" i="1"/>
  <c r="AL478" i="1"/>
  <c r="AI478" i="1"/>
  <c r="AF478" i="1"/>
  <c r="AC478" i="1"/>
  <c r="Z478" i="1"/>
  <c r="W478" i="1"/>
  <c r="T478" i="1"/>
  <c r="Q478" i="1"/>
  <c r="N478" i="1"/>
  <c r="K478" i="1"/>
  <c r="H478" i="1"/>
  <c r="E478" i="1"/>
  <c r="B478" i="1"/>
  <c r="AU477" i="1"/>
  <c r="AR477" i="1"/>
  <c r="AO477" i="1"/>
  <c r="AL477" i="1"/>
  <c r="AI477" i="1"/>
  <c r="AF477" i="1"/>
  <c r="AC477" i="1"/>
  <c r="Z477" i="1"/>
  <c r="W477" i="1"/>
  <c r="T477" i="1"/>
  <c r="Q477" i="1"/>
  <c r="N477" i="1"/>
  <c r="K477" i="1"/>
  <c r="H477" i="1"/>
  <c r="E477" i="1"/>
  <c r="B477" i="1"/>
  <c r="AU476" i="1"/>
  <c r="AR476" i="1"/>
  <c r="AO476" i="1"/>
  <c r="AL476" i="1"/>
  <c r="AI476" i="1"/>
  <c r="AF476" i="1"/>
  <c r="AC476" i="1"/>
  <c r="Z476" i="1"/>
  <c r="W476" i="1"/>
  <c r="T476" i="1"/>
  <c r="Q476" i="1"/>
  <c r="N476" i="1"/>
  <c r="K476" i="1"/>
  <c r="H476" i="1"/>
  <c r="E476" i="1"/>
  <c r="B476" i="1"/>
  <c r="AU475" i="1"/>
  <c r="AR475" i="1"/>
  <c r="AO475" i="1"/>
  <c r="AL475" i="1"/>
  <c r="AI475" i="1"/>
  <c r="AF475" i="1"/>
  <c r="AC475" i="1"/>
  <c r="Z475" i="1"/>
  <c r="W475" i="1"/>
  <c r="T475" i="1"/>
  <c r="Q475" i="1"/>
  <c r="N475" i="1"/>
  <c r="K475" i="1"/>
  <c r="H475" i="1"/>
  <c r="E475" i="1"/>
  <c r="B475" i="1"/>
  <c r="AU474" i="1"/>
  <c r="AR474" i="1"/>
  <c r="AO474" i="1"/>
  <c r="AL474" i="1"/>
  <c r="AI474" i="1"/>
  <c r="AF474" i="1"/>
  <c r="AC474" i="1"/>
  <c r="Z474" i="1"/>
  <c r="W474" i="1"/>
  <c r="T474" i="1"/>
  <c r="Q474" i="1"/>
  <c r="N474" i="1"/>
  <c r="K474" i="1"/>
  <c r="H474" i="1"/>
  <c r="E474" i="1"/>
  <c r="B474" i="1"/>
  <c r="AU473" i="1"/>
  <c r="AR473" i="1"/>
  <c r="AO473" i="1"/>
  <c r="AL473" i="1"/>
  <c r="AI473" i="1"/>
  <c r="AF473" i="1"/>
  <c r="AC473" i="1"/>
  <c r="Z473" i="1"/>
  <c r="W473" i="1"/>
  <c r="T473" i="1"/>
  <c r="Q473" i="1"/>
  <c r="N473" i="1"/>
  <c r="K473" i="1"/>
  <c r="H473" i="1"/>
  <c r="E473" i="1"/>
  <c r="B473" i="1"/>
  <c r="AU472" i="1"/>
  <c r="AR472" i="1"/>
  <c r="AO472" i="1"/>
  <c r="AL472" i="1"/>
  <c r="AI472" i="1"/>
  <c r="AF472" i="1"/>
  <c r="AC472" i="1"/>
  <c r="Z472" i="1"/>
  <c r="W472" i="1"/>
  <c r="T472" i="1"/>
  <c r="Q472" i="1"/>
  <c r="N472" i="1"/>
  <c r="K472" i="1"/>
  <c r="H472" i="1"/>
  <c r="E472" i="1"/>
  <c r="B472" i="1"/>
  <c r="AU471" i="1"/>
  <c r="AR471" i="1"/>
  <c r="AO471" i="1"/>
  <c r="AL471" i="1"/>
  <c r="AI471" i="1"/>
  <c r="AF471" i="1"/>
  <c r="AC471" i="1"/>
  <c r="Z471" i="1"/>
  <c r="W471" i="1"/>
  <c r="T471" i="1"/>
  <c r="Q471" i="1"/>
  <c r="N471" i="1"/>
  <c r="K471" i="1"/>
  <c r="H471" i="1"/>
  <c r="E471" i="1"/>
  <c r="B471" i="1"/>
  <c r="AU470" i="1"/>
  <c r="AR470" i="1"/>
  <c r="AO470" i="1"/>
  <c r="AL470" i="1"/>
  <c r="AI470" i="1"/>
  <c r="AF470" i="1"/>
  <c r="AC470" i="1"/>
  <c r="Z470" i="1"/>
  <c r="W470" i="1"/>
  <c r="T470" i="1"/>
  <c r="Q470" i="1"/>
  <c r="N470" i="1"/>
  <c r="K470" i="1"/>
  <c r="H470" i="1"/>
  <c r="E470" i="1"/>
  <c r="B470" i="1"/>
  <c r="AU469" i="1"/>
  <c r="AR469" i="1"/>
  <c r="AO469" i="1"/>
  <c r="AL469" i="1"/>
  <c r="AI469" i="1"/>
  <c r="AF469" i="1"/>
  <c r="AC469" i="1"/>
  <c r="Z469" i="1"/>
  <c r="W469" i="1"/>
  <c r="T469" i="1"/>
  <c r="Q469" i="1"/>
  <c r="N469" i="1"/>
  <c r="K469" i="1"/>
  <c r="H469" i="1"/>
  <c r="E469" i="1"/>
  <c r="B469" i="1"/>
  <c r="AU468" i="1"/>
  <c r="AR468" i="1"/>
  <c r="AO468" i="1"/>
  <c r="AL468" i="1"/>
  <c r="AI468" i="1"/>
  <c r="AF468" i="1"/>
  <c r="AC468" i="1"/>
  <c r="Z468" i="1"/>
  <c r="W468" i="1"/>
  <c r="T468" i="1"/>
  <c r="Q468" i="1"/>
  <c r="N468" i="1"/>
  <c r="K468" i="1"/>
  <c r="H468" i="1"/>
  <c r="E468" i="1"/>
  <c r="B468" i="1"/>
  <c r="AU467" i="1"/>
  <c r="AR467" i="1"/>
  <c r="AO467" i="1"/>
  <c r="AL467" i="1"/>
  <c r="AI467" i="1"/>
  <c r="AF467" i="1"/>
  <c r="AC467" i="1"/>
  <c r="Z467" i="1"/>
  <c r="W467" i="1"/>
  <c r="T467" i="1"/>
  <c r="Q467" i="1"/>
  <c r="N467" i="1"/>
  <c r="K467" i="1"/>
  <c r="H467" i="1"/>
  <c r="E467" i="1"/>
  <c r="B467" i="1"/>
  <c r="AU466" i="1"/>
  <c r="AR466" i="1"/>
  <c r="AO466" i="1"/>
  <c r="AL466" i="1"/>
  <c r="AI466" i="1"/>
  <c r="AF466" i="1"/>
  <c r="AC466" i="1"/>
  <c r="Z466" i="1"/>
  <c r="W466" i="1"/>
  <c r="T466" i="1"/>
  <c r="Q466" i="1"/>
  <c r="N466" i="1"/>
  <c r="K466" i="1"/>
  <c r="H466" i="1"/>
  <c r="E466" i="1"/>
  <c r="B466" i="1"/>
  <c r="AU465" i="1"/>
  <c r="AR465" i="1"/>
  <c r="AO465" i="1"/>
  <c r="AL465" i="1"/>
  <c r="AI465" i="1"/>
  <c r="AF465" i="1"/>
  <c r="AC465" i="1"/>
  <c r="Z465" i="1"/>
  <c r="W465" i="1"/>
  <c r="T465" i="1"/>
  <c r="Q465" i="1"/>
  <c r="N465" i="1"/>
  <c r="K465" i="1"/>
  <c r="H465" i="1"/>
  <c r="E465" i="1"/>
  <c r="B465" i="1"/>
  <c r="AU464" i="1"/>
  <c r="AR464" i="1"/>
  <c r="AO464" i="1"/>
  <c r="AL464" i="1"/>
  <c r="AI464" i="1"/>
  <c r="AF464" i="1"/>
  <c r="AC464" i="1"/>
  <c r="Z464" i="1"/>
  <c r="W464" i="1"/>
  <c r="T464" i="1"/>
  <c r="Q464" i="1"/>
  <c r="N464" i="1"/>
  <c r="K464" i="1"/>
  <c r="H464" i="1"/>
  <c r="E464" i="1"/>
  <c r="B464" i="1"/>
  <c r="AU454" i="1"/>
  <c r="AR454" i="1"/>
  <c r="AO454" i="1"/>
  <c r="AL454" i="1"/>
  <c r="AI454" i="1"/>
  <c r="AF454" i="1"/>
  <c r="AC454" i="1"/>
  <c r="Z454" i="1"/>
  <c r="W454" i="1"/>
  <c r="T454" i="1"/>
  <c r="Q454" i="1"/>
  <c r="N454" i="1"/>
  <c r="K454" i="1"/>
  <c r="H454" i="1"/>
  <c r="E454" i="1"/>
  <c r="B454" i="1"/>
  <c r="AU453" i="1"/>
  <c r="AR453" i="1"/>
  <c r="AO453" i="1"/>
  <c r="AL453" i="1"/>
  <c r="AI453" i="1"/>
  <c r="AF453" i="1"/>
  <c r="AC453" i="1"/>
  <c r="Z453" i="1"/>
  <c r="W453" i="1"/>
  <c r="T453" i="1"/>
  <c r="Q453" i="1"/>
  <c r="N453" i="1"/>
  <c r="K453" i="1"/>
  <c r="H453" i="1"/>
  <c r="E453" i="1"/>
  <c r="B453" i="1"/>
  <c r="AU452" i="1"/>
  <c r="AR452" i="1"/>
  <c r="AO452" i="1"/>
  <c r="AL452" i="1"/>
  <c r="AI452" i="1"/>
  <c r="AF452" i="1"/>
  <c r="AC452" i="1"/>
  <c r="Z452" i="1"/>
  <c r="W452" i="1"/>
  <c r="T452" i="1"/>
  <c r="Q452" i="1"/>
  <c r="N452" i="1"/>
  <c r="K452" i="1"/>
  <c r="H452" i="1"/>
  <c r="E452" i="1"/>
  <c r="B452" i="1"/>
  <c r="AU451" i="1"/>
  <c r="AR451" i="1"/>
  <c r="AO451" i="1"/>
  <c r="AL451" i="1"/>
  <c r="AI451" i="1"/>
  <c r="AF451" i="1"/>
  <c r="AC451" i="1"/>
  <c r="Z451" i="1"/>
  <c r="W451" i="1"/>
  <c r="T451" i="1"/>
  <c r="Q451" i="1"/>
  <c r="N451" i="1"/>
  <c r="K451" i="1"/>
  <c r="H451" i="1"/>
  <c r="E451" i="1"/>
  <c r="B451" i="1"/>
  <c r="AU450" i="1"/>
  <c r="AR450" i="1"/>
  <c r="AO450" i="1"/>
  <c r="AL450" i="1"/>
  <c r="AI450" i="1"/>
  <c r="AF450" i="1"/>
  <c r="AC450" i="1"/>
  <c r="Z450" i="1"/>
  <c r="W450" i="1"/>
  <c r="T450" i="1"/>
  <c r="Q450" i="1"/>
  <c r="N450" i="1"/>
  <c r="K450" i="1"/>
  <c r="H450" i="1"/>
  <c r="E450" i="1"/>
  <c r="B450" i="1"/>
  <c r="AU449" i="1"/>
  <c r="AR449" i="1"/>
  <c r="AO449" i="1"/>
  <c r="AL449" i="1"/>
  <c r="AI449" i="1"/>
  <c r="AF449" i="1"/>
  <c r="AC449" i="1"/>
  <c r="Z449" i="1"/>
  <c r="W449" i="1"/>
  <c r="T449" i="1"/>
  <c r="Q449" i="1"/>
  <c r="N449" i="1"/>
  <c r="K449" i="1"/>
  <c r="H449" i="1"/>
  <c r="E449" i="1"/>
  <c r="B449" i="1"/>
  <c r="AU448" i="1"/>
  <c r="AR448" i="1"/>
  <c r="AO448" i="1"/>
  <c r="AL448" i="1"/>
  <c r="AI448" i="1"/>
  <c r="AF448" i="1"/>
  <c r="AC448" i="1"/>
  <c r="Z448" i="1"/>
  <c r="W448" i="1"/>
  <c r="T448" i="1"/>
  <c r="Q448" i="1"/>
  <c r="N448" i="1"/>
  <c r="K448" i="1"/>
  <c r="H448" i="1"/>
  <c r="E448" i="1"/>
  <c r="B448" i="1"/>
  <c r="AU447" i="1"/>
  <c r="AR447" i="1"/>
  <c r="AO447" i="1"/>
  <c r="AL447" i="1"/>
  <c r="AI447" i="1"/>
  <c r="AF447" i="1"/>
  <c r="AC447" i="1"/>
  <c r="Z447" i="1"/>
  <c r="W447" i="1"/>
  <c r="T447" i="1"/>
  <c r="Q447" i="1"/>
  <c r="N447" i="1"/>
  <c r="K447" i="1"/>
  <c r="H447" i="1"/>
  <c r="E447" i="1"/>
  <c r="B447" i="1"/>
  <c r="AU446" i="1"/>
  <c r="AR446" i="1"/>
  <c r="AO446" i="1"/>
  <c r="AL446" i="1"/>
  <c r="AI446" i="1"/>
  <c r="AF446" i="1"/>
  <c r="AC446" i="1"/>
  <c r="Z446" i="1"/>
  <c r="W446" i="1"/>
  <c r="T446" i="1"/>
  <c r="Q446" i="1"/>
  <c r="N446" i="1"/>
  <c r="K446" i="1"/>
  <c r="H446" i="1"/>
  <c r="E446" i="1"/>
  <c r="B446" i="1"/>
  <c r="AU445" i="1"/>
  <c r="AR445" i="1"/>
  <c r="AO445" i="1"/>
  <c r="AL445" i="1"/>
  <c r="AI445" i="1"/>
  <c r="AF445" i="1"/>
  <c r="AC445" i="1"/>
  <c r="Z445" i="1"/>
  <c r="W445" i="1"/>
  <c r="T445" i="1"/>
  <c r="Q445" i="1"/>
  <c r="N445" i="1"/>
  <c r="K445" i="1"/>
  <c r="H445" i="1"/>
  <c r="E445" i="1"/>
  <c r="B445" i="1"/>
  <c r="AU444" i="1"/>
  <c r="AR444" i="1"/>
  <c r="AO444" i="1"/>
  <c r="AL444" i="1"/>
  <c r="AI444" i="1"/>
  <c r="AF444" i="1"/>
  <c r="AC444" i="1"/>
  <c r="Z444" i="1"/>
  <c r="W444" i="1"/>
  <c r="T444" i="1"/>
  <c r="Q444" i="1"/>
  <c r="N444" i="1"/>
  <c r="K444" i="1"/>
  <c r="H444" i="1"/>
  <c r="E444" i="1"/>
  <c r="B444" i="1"/>
  <c r="AU443" i="1"/>
  <c r="AR443" i="1"/>
  <c r="AO443" i="1"/>
  <c r="AL443" i="1"/>
  <c r="AI443" i="1"/>
  <c r="AF443" i="1"/>
  <c r="AC443" i="1"/>
  <c r="Z443" i="1"/>
  <c r="W443" i="1"/>
  <c r="T443" i="1"/>
  <c r="Q443" i="1"/>
  <c r="N443" i="1"/>
  <c r="K443" i="1"/>
  <c r="H443" i="1"/>
  <c r="E443" i="1"/>
  <c r="B443" i="1"/>
  <c r="AU442" i="1"/>
  <c r="AR442" i="1"/>
  <c r="AO442" i="1"/>
  <c r="AL442" i="1"/>
  <c r="AI442" i="1"/>
  <c r="AF442" i="1"/>
  <c r="AC442" i="1"/>
  <c r="Z442" i="1"/>
  <c r="W442" i="1"/>
  <c r="T442" i="1"/>
  <c r="Q442" i="1"/>
  <c r="N442" i="1"/>
  <c r="K442" i="1"/>
  <c r="H442" i="1"/>
  <c r="E442" i="1"/>
  <c r="B442" i="1"/>
  <c r="AU441" i="1"/>
  <c r="AR441" i="1"/>
  <c r="AO441" i="1"/>
  <c r="AL441" i="1"/>
  <c r="AI441" i="1"/>
  <c r="AF441" i="1"/>
  <c r="AC441" i="1"/>
  <c r="Z441" i="1"/>
  <c r="W441" i="1"/>
  <c r="T441" i="1"/>
  <c r="Q441" i="1"/>
  <c r="N441" i="1"/>
  <c r="K441" i="1"/>
  <c r="H441" i="1"/>
  <c r="E441" i="1"/>
  <c r="B441" i="1"/>
  <c r="AU440" i="1"/>
  <c r="AR440" i="1"/>
  <c r="AO440" i="1"/>
  <c r="AL440" i="1"/>
  <c r="AI440" i="1"/>
  <c r="AF440" i="1"/>
  <c r="AC440" i="1"/>
  <c r="Z440" i="1"/>
  <c r="W440" i="1"/>
  <c r="T440" i="1"/>
  <c r="Q440" i="1"/>
  <c r="N440" i="1"/>
  <c r="K440" i="1"/>
  <c r="H440" i="1"/>
  <c r="E440" i="1"/>
  <c r="B440" i="1"/>
  <c r="AU439" i="1"/>
  <c r="AR439" i="1"/>
  <c r="AO439" i="1"/>
  <c r="AL439" i="1"/>
  <c r="AI439" i="1"/>
  <c r="AF439" i="1"/>
  <c r="AC439" i="1"/>
  <c r="Z439" i="1"/>
  <c r="W439" i="1"/>
  <c r="T439" i="1"/>
  <c r="Q439" i="1"/>
  <c r="N439" i="1"/>
  <c r="K439" i="1"/>
  <c r="H439" i="1"/>
  <c r="E439" i="1"/>
  <c r="B439" i="1"/>
  <c r="AU438" i="1"/>
  <c r="AR438" i="1"/>
  <c r="AO438" i="1"/>
  <c r="AL438" i="1"/>
  <c r="AI438" i="1"/>
  <c r="AF438" i="1"/>
  <c r="AC438" i="1"/>
  <c r="Z438" i="1"/>
  <c r="W438" i="1"/>
  <c r="T438" i="1"/>
  <c r="Q438" i="1"/>
  <c r="N438" i="1"/>
  <c r="K438" i="1"/>
  <c r="H438" i="1"/>
  <c r="E438" i="1"/>
  <c r="B438" i="1"/>
  <c r="AU437" i="1"/>
  <c r="AR437" i="1"/>
  <c r="AO437" i="1"/>
  <c r="AL437" i="1"/>
  <c r="AI437" i="1"/>
  <c r="AF437" i="1"/>
  <c r="AC437" i="1"/>
  <c r="Z437" i="1"/>
  <c r="W437" i="1"/>
  <c r="T437" i="1"/>
  <c r="Q437" i="1"/>
  <c r="N437" i="1"/>
  <c r="K437" i="1"/>
  <c r="H437" i="1"/>
  <c r="E437" i="1"/>
  <c r="B437" i="1"/>
  <c r="AU436" i="1"/>
  <c r="AR436" i="1"/>
  <c r="AO436" i="1"/>
  <c r="AL436" i="1"/>
  <c r="AI436" i="1"/>
  <c r="AF436" i="1"/>
  <c r="AC436" i="1"/>
  <c r="Z436" i="1"/>
  <c r="W436" i="1"/>
  <c r="T436" i="1"/>
  <c r="Q436" i="1"/>
  <c r="N436" i="1"/>
  <c r="K436" i="1"/>
  <c r="H436" i="1"/>
  <c r="E436" i="1"/>
  <c r="B436" i="1"/>
  <c r="AU435" i="1"/>
  <c r="AR435" i="1"/>
  <c r="AO435" i="1"/>
  <c r="AL435" i="1"/>
  <c r="AI435" i="1"/>
  <c r="AF435" i="1"/>
  <c r="AC435" i="1"/>
  <c r="Z435" i="1"/>
  <c r="W435" i="1"/>
  <c r="T435" i="1"/>
  <c r="Q435" i="1"/>
  <c r="N435" i="1"/>
  <c r="K435" i="1"/>
  <c r="H435" i="1"/>
  <c r="E435" i="1"/>
  <c r="B435" i="1"/>
  <c r="AU434" i="1"/>
  <c r="AR434" i="1"/>
  <c r="AO434" i="1"/>
  <c r="AL434" i="1"/>
  <c r="AI434" i="1"/>
  <c r="AF434" i="1"/>
  <c r="AC434" i="1"/>
  <c r="Z434" i="1"/>
  <c r="W434" i="1"/>
  <c r="T434" i="1"/>
  <c r="Q434" i="1"/>
  <c r="N434" i="1"/>
  <c r="K434" i="1"/>
  <c r="H434" i="1"/>
  <c r="E434" i="1"/>
  <c r="B434" i="1"/>
  <c r="AU423" i="1"/>
  <c r="AR423" i="1"/>
  <c r="AO423" i="1"/>
  <c r="AL423" i="1"/>
  <c r="AI423" i="1"/>
  <c r="AF423" i="1"/>
  <c r="AC423" i="1"/>
  <c r="Z423" i="1"/>
  <c r="W423" i="1"/>
  <c r="T423" i="1"/>
  <c r="Q423" i="1"/>
  <c r="N423" i="1"/>
  <c r="K423" i="1"/>
  <c r="H423" i="1"/>
  <c r="E423" i="1"/>
  <c r="B423" i="1"/>
  <c r="AU422" i="1"/>
  <c r="AR422" i="1"/>
  <c r="AO422" i="1"/>
  <c r="AL422" i="1"/>
  <c r="AI422" i="1"/>
  <c r="AF422" i="1"/>
  <c r="AC422" i="1"/>
  <c r="Z422" i="1"/>
  <c r="W422" i="1"/>
  <c r="T422" i="1"/>
  <c r="Q422" i="1"/>
  <c r="N422" i="1"/>
  <c r="K422" i="1"/>
  <c r="H422" i="1"/>
  <c r="E422" i="1"/>
  <c r="B422" i="1"/>
  <c r="AU421" i="1"/>
  <c r="AR421" i="1"/>
  <c r="AO421" i="1"/>
  <c r="AL421" i="1"/>
  <c r="AI421" i="1"/>
  <c r="AF421" i="1"/>
  <c r="AC421" i="1"/>
  <c r="Z421" i="1"/>
  <c r="W421" i="1"/>
  <c r="T421" i="1"/>
  <c r="Q421" i="1"/>
  <c r="N421" i="1"/>
  <c r="K421" i="1"/>
  <c r="H421" i="1"/>
  <c r="E421" i="1"/>
  <c r="B421" i="1"/>
  <c r="AU420" i="1"/>
  <c r="AR420" i="1"/>
  <c r="AO420" i="1"/>
  <c r="AL420" i="1"/>
  <c r="AI420" i="1"/>
  <c r="AF420" i="1"/>
  <c r="AC420" i="1"/>
  <c r="Z420" i="1"/>
  <c r="W420" i="1"/>
  <c r="T420" i="1"/>
  <c r="Q420" i="1"/>
  <c r="N420" i="1"/>
  <c r="K420" i="1"/>
  <c r="H420" i="1"/>
  <c r="E420" i="1"/>
  <c r="B420" i="1"/>
  <c r="AU419" i="1"/>
  <c r="AR419" i="1"/>
  <c r="AO419" i="1"/>
  <c r="AL419" i="1"/>
  <c r="AI419" i="1"/>
  <c r="AF419" i="1"/>
  <c r="AC419" i="1"/>
  <c r="Z419" i="1"/>
  <c r="W419" i="1"/>
  <c r="T419" i="1"/>
  <c r="Q419" i="1"/>
  <c r="N419" i="1"/>
  <c r="K419" i="1"/>
  <c r="H419" i="1"/>
  <c r="E419" i="1"/>
  <c r="B419" i="1"/>
  <c r="AU418" i="1"/>
  <c r="AR418" i="1"/>
  <c r="AO418" i="1"/>
  <c r="AL418" i="1"/>
  <c r="AI418" i="1"/>
  <c r="AF418" i="1"/>
  <c r="AC418" i="1"/>
  <c r="Z418" i="1"/>
  <c r="W418" i="1"/>
  <c r="T418" i="1"/>
  <c r="Q418" i="1"/>
  <c r="N418" i="1"/>
  <c r="K418" i="1"/>
  <c r="H418" i="1"/>
  <c r="E418" i="1"/>
  <c r="B418" i="1"/>
  <c r="AU417" i="1"/>
  <c r="AR417" i="1"/>
  <c r="AO417" i="1"/>
  <c r="AL417" i="1"/>
  <c r="AI417" i="1"/>
  <c r="AF417" i="1"/>
  <c r="AC417" i="1"/>
  <c r="Z417" i="1"/>
  <c r="W417" i="1"/>
  <c r="T417" i="1"/>
  <c r="Q417" i="1"/>
  <c r="N417" i="1"/>
  <c r="K417" i="1"/>
  <c r="H417" i="1"/>
  <c r="E417" i="1"/>
  <c r="B417" i="1"/>
  <c r="AU416" i="1"/>
  <c r="AR416" i="1"/>
  <c r="AO416" i="1"/>
  <c r="AL416" i="1"/>
  <c r="AI416" i="1"/>
  <c r="AF416" i="1"/>
  <c r="AC416" i="1"/>
  <c r="Z416" i="1"/>
  <c r="W416" i="1"/>
  <c r="T416" i="1"/>
  <c r="Q416" i="1"/>
  <c r="N416" i="1"/>
  <c r="K416" i="1"/>
  <c r="H416" i="1"/>
  <c r="E416" i="1"/>
  <c r="B416" i="1"/>
  <c r="AU415" i="1"/>
  <c r="AR415" i="1"/>
  <c r="AO415" i="1"/>
  <c r="AL415" i="1"/>
  <c r="AI415" i="1"/>
  <c r="AF415" i="1"/>
  <c r="AC415" i="1"/>
  <c r="Z415" i="1"/>
  <c r="W415" i="1"/>
  <c r="T415" i="1"/>
  <c r="Q415" i="1"/>
  <c r="N415" i="1"/>
  <c r="K415" i="1"/>
  <c r="H415" i="1"/>
  <c r="E415" i="1"/>
  <c r="B415" i="1"/>
  <c r="AU414" i="1"/>
  <c r="AR414" i="1"/>
  <c r="AO414" i="1"/>
  <c r="AL414" i="1"/>
  <c r="AI414" i="1"/>
  <c r="AF414" i="1"/>
  <c r="AC414" i="1"/>
  <c r="Z414" i="1"/>
  <c r="W414" i="1"/>
  <c r="T414" i="1"/>
  <c r="Q414" i="1"/>
  <c r="N414" i="1"/>
  <c r="K414" i="1"/>
  <c r="H414" i="1"/>
  <c r="E414" i="1"/>
  <c r="B414" i="1"/>
  <c r="AU413" i="1"/>
  <c r="AR413" i="1"/>
  <c r="AO413" i="1"/>
  <c r="AL413" i="1"/>
  <c r="AI413" i="1"/>
  <c r="AF413" i="1"/>
  <c r="AC413" i="1"/>
  <c r="Z413" i="1"/>
  <c r="W413" i="1"/>
  <c r="T413" i="1"/>
  <c r="Q413" i="1"/>
  <c r="N413" i="1"/>
  <c r="K413" i="1"/>
  <c r="H413" i="1"/>
  <c r="E413" i="1"/>
  <c r="B413" i="1"/>
  <c r="AU412" i="1"/>
  <c r="AR412" i="1"/>
  <c r="AO412" i="1"/>
  <c r="AL412" i="1"/>
  <c r="AI412" i="1"/>
  <c r="AF412" i="1"/>
  <c r="AC412" i="1"/>
  <c r="Z412" i="1"/>
  <c r="W412" i="1"/>
  <c r="T412" i="1"/>
  <c r="Q412" i="1"/>
  <c r="N412" i="1"/>
  <c r="K412" i="1"/>
  <c r="H412" i="1"/>
  <c r="E412" i="1"/>
  <c r="B412" i="1"/>
  <c r="AU411" i="1"/>
  <c r="AR411" i="1"/>
  <c r="AO411" i="1"/>
  <c r="AL411" i="1"/>
  <c r="AI411" i="1"/>
  <c r="AF411" i="1"/>
  <c r="AC411" i="1"/>
  <c r="Z411" i="1"/>
  <c r="W411" i="1"/>
  <c r="T411" i="1"/>
  <c r="Q411" i="1"/>
  <c r="N411" i="1"/>
  <c r="K411" i="1"/>
  <c r="H411" i="1"/>
  <c r="E411" i="1"/>
  <c r="B411" i="1"/>
  <c r="AU410" i="1"/>
  <c r="AR410" i="1"/>
  <c r="AO410" i="1"/>
  <c r="AL410" i="1"/>
  <c r="AI410" i="1"/>
  <c r="AF410" i="1"/>
  <c r="AC410" i="1"/>
  <c r="Z410" i="1"/>
  <c r="W410" i="1"/>
  <c r="T410" i="1"/>
  <c r="Q410" i="1"/>
  <c r="N410" i="1"/>
  <c r="K410" i="1"/>
  <c r="H410" i="1"/>
  <c r="E410" i="1"/>
  <c r="B410" i="1"/>
  <c r="AU409" i="1"/>
  <c r="AR409" i="1"/>
  <c r="AO409" i="1"/>
  <c r="AL409" i="1"/>
  <c r="AI409" i="1"/>
  <c r="AF409" i="1"/>
  <c r="AC409" i="1"/>
  <c r="Z409" i="1"/>
  <c r="W409" i="1"/>
  <c r="T409" i="1"/>
  <c r="Q409" i="1"/>
  <c r="N409" i="1"/>
  <c r="K409" i="1"/>
  <c r="H409" i="1"/>
  <c r="E409" i="1"/>
  <c r="B409" i="1"/>
  <c r="AU408" i="1"/>
  <c r="AR408" i="1"/>
  <c r="AO408" i="1"/>
  <c r="AL408" i="1"/>
  <c r="AI408" i="1"/>
  <c r="AF408" i="1"/>
  <c r="AC408" i="1"/>
  <c r="Z408" i="1"/>
  <c r="W408" i="1"/>
  <c r="T408" i="1"/>
  <c r="Q408" i="1"/>
  <c r="N408" i="1"/>
  <c r="K408" i="1"/>
  <c r="H408" i="1"/>
  <c r="E408" i="1"/>
  <c r="B408" i="1"/>
  <c r="AU407" i="1"/>
  <c r="AR407" i="1"/>
  <c r="AO407" i="1"/>
  <c r="AL407" i="1"/>
  <c r="AI407" i="1"/>
  <c r="AF407" i="1"/>
  <c r="AC407" i="1"/>
  <c r="Z407" i="1"/>
  <c r="W407" i="1"/>
  <c r="T407" i="1"/>
  <c r="Q407" i="1"/>
  <c r="N407" i="1"/>
  <c r="K407" i="1"/>
  <c r="H407" i="1"/>
  <c r="E407" i="1"/>
  <c r="B407" i="1"/>
  <c r="AU406" i="1"/>
  <c r="AR406" i="1"/>
  <c r="AO406" i="1"/>
  <c r="AL406" i="1"/>
  <c r="AI406" i="1"/>
  <c r="AF406" i="1"/>
  <c r="AC406" i="1"/>
  <c r="Z406" i="1"/>
  <c r="W406" i="1"/>
  <c r="T406" i="1"/>
  <c r="Q406" i="1"/>
  <c r="N406" i="1"/>
  <c r="K406" i="1"/>
  <c r="H406" i="1"/>
  <c r="E406" i="1"/>
  <c r="B406" i="1"/>
  <c r="AU405" i="1"/>
  <c r="AR405" i="1"/>
  <c r="AO405" i="1"/>
  <c r="AL405" i="1"/>
  <c r="AI405" i="1"/>
  <c r="AF405" i="1"/>
  <c r="AC405" i="1"/>
  <c r="Z405" i="1"/>
  <c r="W405" i="1"/>
  <c r="T405" i="1"/>
  <c r="Q405" i="1"/>
  <c r="N405" i="1"/>
  <c r="K405" i="1"/>
  <c r="H405" i="1"/>
  <c r="E405" i="1"/>
  <c r="B405" i="1"/>
  <c r="AU404" i="1"/>
  <c r="AR404" i="1"/>
  <c r="AO404" i="1"/>
  <c r="AL404" i="1"/>
  <c r="AI404" i="1"/>
  <c r="AF404" i="1"/>
  <c r="AC404" i="1"/>
  <c r="Z404" i="1"/>
  <c r="W404" i="1"/>
  <c r="T404" i="1"/>
  <c r="Q404" i="1"/>
  <c r="N404" i="1"/>
  <c r="K404" i="1"/>
  <c r="H404" i="1"/>
  <c r="E404" i="1"/>
  <c r="B404" i="1"/>
  <c r="AU403" i="1"/>
  <c r="AR403" i="1"/>
  <c r="AO403" i="1"/>
  <c r="AL403" i="1"/>
  <c r="AI403" i="1"/>
  <c r="AF403" i="1"/>
  <c r="AC403" i="1"/>
  <c r="Z403" i="1"/>
  <c r="W403" i="1"/>
  <c r="T403" i="1"/>
  <c r="Q403" i="1"/>
  <c r="N403" i="1"/>
  <c r="K403" i="1"/>
  <c r="H403" i="1"/>
  <c r="E403" i="1"/>
  <c r="B403" i="1"/>
  <c r="AU393" i="1"/>
  <c r="AR393" i="1"/>
  <c r="AO393" i="1"/>
  <c r="AL393" i="1"/>
  <c r="AI393" i="1"/>
  <c r="AF393" i="1"/>
  <c r="AC393" i="1"/>
  <c r="Z393" i="1"/>
  <c r="W393" i="1"/>
  <c r="T393" i="1"/>
  <c r="Q393" i="1"/>
  <c r="N393" i="1"/>
  <c r="K393" i="1"/>
  <c r="H393" i="1"/>
  <c r="E393" i="1"/>
  <c r="B393" i="1"/>
  <c r="AU392" i="1"/>
  <c r="AR392" i="1"/>
  <c r="AO392" i="1"/>
  <c r="AL392" i="1"/>
  <c r="AI392" i="1"/>
  <c r="AF392" i="1"/>
  <c r="AC392" i="1"/>
  <c r="Z392" i="1"/>
  <c r="W392" i="1"/>
  <c r="T392" i="1"/>
  <c r="Q392" i="1"/>
  <c r="N392" i="1"/>
  <c r="K392" i="1"/>
  <c r="H392" i="1"/>
  <c r="E392" i="1"/>
  <c r="B392" i="1"/>
  <c r="AU391" i="1"/>
  <c r="AR391" i="1"/>
  <c r="AO391" i="1"/>
  <c r="AL391" i="1"/>
  <c r="AI391" i="1"/>
  <c r="AF391" i="1"/>
  <c r="AC391" i="1"/>
  <c r="Z391" i="1"/>
  <c r="W391" i="1"/>
  <c r="T391" i="1"/>
  <c r="Q391" i="1"/>
  <c r="N391" i="1"/>
  <c r="K391" i="1"/>
  <c r="H391" i="1"/>
  <c r="E391" i="1"/>
  <c r="B391" i="1"/>
  <c r="AU390" i="1"/>
  <c r="AR390" i="1"/>
  <c r="AO390" i="1"/>
  <c r="AL390" i="1"/>
  <c r="AI390" i="1"/>
  <c r="AF390" i="1"/>
  <c r="AC390" i="1"/>
  <c r="Z390" i="1"/>
  <c r="W390" i="1"/>
  <c r="T390" i="1"/>
  <c r="Q390" i="1"/>
  <c r="N390" i="1"/>
  <c r="K390" i="1"/>
  <c r="H390" i="1"/>
  <c r="E390" i="1"/>
  <c r="B390" i="1"/>
  <c r="AU389" i="1"/>
  <c r="AR389" i="1"/>
  <c r="AO389" i="1"/>
  <c r="AL389" i="1"/>
  <c r="AI389" i="1"/>
  <c r="AF389" i="1"/>
  <c r="AC389" i="1"/>
  <c r="Z389" i="1"/>
  <c r="W389" i="1"/>
  <c r="T389" i="1"/>
  <c r="Q389" i="1"/>
  <c r="N389" i="1"/>
  <c r="K389" i="1"/>
  <c r="H389" i="1"/>
  <c r="E389" i="1"/>
  <c r="B389" i="1"/>
  <c r="AU388" i="1"/>
  <c r="AR388" i="1"/>
  <c r="AO388" i="1"/>
  <c r="AL388" i="1"/>
  <c r="AI388" i="1"/>
  <c r="AF388" i="1"/>
  <c r="AC388" i="1"/>
  <c r="Z388" i="1"/>
  <c r="W388" i="1"/>
  <c r="T388" i="1"/>
  <c r="Q388" i="1"/>
  <c r="N388" i="1"/>
  <c r="K388" i="1"/>
  <c r="H388" i="1"/>
  <c r="E388" i="1"/>
  <c r="B388" i="1"/>
  <c r="AU387" i="1"/>
  <c r="AR387" i="1"/>
  <c r="AO387" i="1"/>
  <c r="AL387" i="1"/>
  <c r="AI387" i="1"/>
  <c r="AF387" i="1"/>
  <c r="AC387" i="1"/>
  <c r="Z387" i="1"/>
  <c r="W387" i="1"/>
  <c r="T387" i="1"/>
  <c r="Q387" i="1"/>
  <c r="N387" i="1"/>
  <c r="K387" i="1"/>
  <c r="H387" i="1"/>
  <c r="E387" i="1"/>
  <c r="B387" i="1"/>
  <c r="AU386" i="1"/>
  <c r="AR386" i="1"/>
  <c r="AO386" i="1"/>
  <c r="AL386" i="1"/>
  <c r="AI386" i="1"/>
  <c r="AF386" i="1"/>
  <c r="AC386" i="1"/>
  <c r="Z386" i="1"/>
  <c r="W386" i="1"/>
  <c r="T386" i="1"/>
  <c r="Q386" i="1"/>
  <c r="N386" i="1"/>
  <c r="K386" i="1"/>
  <c r="H386" i="1"/>
  <c r="E386" i="1"/>
  <c r="B386" i="1"/>
  <c r="AU385" i="1"/>
  <c r="AR385" i="1"/>
  <c r="AO385" i="1"/>
  <c r="AL385" i="1"/>
  <c r="AI385" i="1"/>
  <c r="AF385" i="1"/>
  <c r="AC385" i="1"/>
  <c r="Z385" i="1"/>
  <c r="W385" i="1"/>
  <c r="T385" i="1"/>
  <c r="Q385" i="1"/>
  <c r="N385" i="1"/>
  <c r="K385" i="1"/>
  <c r="H385" i="1"/>
  <c r="E385" i="1"/>
  <c r="B385" i="1"/>
  <c r="AU384" i="1"/>
  <c r="AR384" i="1"/>
  <c r="AO384" i="1"/>
  <c r="AL384" i="1"/>
  <c r="AI384" i="1"/>
  <c r="AF384" i="1"/>
  <c r="AC384" i="1"/>
  <c r="Z384" i="1"/>
  <c r="W384" i="1"/>
  <c r="T384" i="1"/>
  <c r="Q384" i="1"/>
  <c r="N384" i="1"/>
  <c r="K384" i="1"/>
  <c r="H384" i="1"/>
  <c r="E384" i="1"/>
  <c r="B384" i="1"/>
  <c r="AU383" i="1"/>
  <c r="AR383" i="1"/>
  <c r="AO383" i="1"/>
  <c r="AL383" i="1"/>
  <c r="AI383" i="1"/>
  <c r="AF383" i="1"/>
  <c r="AC383" i="1"/>
  <c r="Z383" i="1"/>
  <c r="W383" i="1"/>
  <c r="T383" i="1"/>
  <c r="Q383" i="1"/>
  <c r="N383" i="1"/>
  <c r="K383" i="1"/>
  <c r="H383" i="1"/>
  <c r="E383" i="1"/>
  <c r="B383" i="1"/>
  <c r="AU382" i="1"/>
  <c r="AR382" i="1"/>
  <c r="AO382" i="1"/>
  <c r="AL382" i="1"/>
  <c r="AI382" i="1"/>
  <c r="AF382" i="1"/>
  <c r="AC382" i="1"/>
  <c r="Z382" i="1"/>
  <c r="W382" i="1"/>
  <c r="T382" i="1"/>
  <c r="Q382" i="1"/>
  <c r="N382" i="1"/>
  <c r="K382" i="1"/>
  <c r="H382" i="1"/>
  <c r="E382" i="1"/>
  <c r="B382" i="1"/>
  <c r="AU381" i="1"/>
  <c r="AR381" i="1"/>
  <c r="AO381" i="1"/>
  <c r="AL381" i="1"/>
  <c r="AI381" i="1"/>
  <c r="AF381" i="1"/>
  <c r="AC381" i="1"/>
  <c r="Z381" i="1"/>
  <c r="W381" i="1"/>
  <c r="T381" i="1"/>
  <c r="Q381" i="1"/>
  <c r="N381" i="1"/>
  <c r="K381" i="1"/>
  <c r="H381" i="1"/>
  <c r="E381" i="1"/>
  <c r="B381" i="1"/>
  <c r="AU380" i="1"/>
  <c r="AR380" i="1"/>
  <c r="AO380" i="1"/>
  <c r="AL380" i="1"/>
  <c r="AI380" i="1"/>
  <c r="AF380" i="1"/>
  <c r="AC380" i="1"/>
  <c r="Z380" i="1"/>
  <c r="W380" i="1"/>
  <c r="T380" i="1"/>
  <c r="Q380" i="1"/>
  <c r="N380" i="1"/>
  <c r="K380" i="1"/>
  <c r="H380" i="1"/>
  <c r="E380" i="1"/>
  <c r="B380" i="1"/>
  <c r="AU379" i="1"/>
  <c r="AR379" i="1"/>
  <c r="AO379" i="1"/>
  <c r="AL379" i="1"/>
  <c r="AI379" i="1"/>
  <c r="AF379" i="1"/>
  <c r="AC379" i="1"/>
  <c r="Z379" i="1"/>
  <c r="W379" i="1"/>
  <c r="T379" i="1"/>
  <c r="Q379" i="1"/>
  <c r="N379" i="1"/>
  <c r="K379" i="1"/>
  <c r="H379" i="1"/>
  <c r="E379" i="1"/>
  <c r="B379" i="1"/>
  <c r="AU378" i="1"/>
  <c r="AR378" i="1"/>
  <c r="AO378" i="1"/>
  <c r="AL378" i="1"/>
  <c r="AI378" i="1"/>
  <c r="AF378" i="1"/>
  <c r="AC378" i="1"/>
  <c r="Z378" i="1"/>
  <c r="W378" i="1"/>
  <c r="T378" i="1"/>
  <c r="Q378" i="1"/>
  <c r="N378" i="1"/>
  <c r="K378" i="1"/>
  <c r="H378" i="1"/>
  <c r="E378" i="1"/>
  <c r="B378" i="1"/>
  <c r="AU377" i="1"/>
  <c r="AR377" i="1"/>
  <c r="AO377" i="1"/>
  <c r="AL377" i="1"/>
  <c r="AI377" i="1"/>
  <c r="AF377" i="1"/>
  <c r="AC377" i="1"/>
  <c r="Z377" i="1"/>
  <c r="W377" i="1"/>
  <c r="T377" i="1"/>
  <c r="Q377" i="1"/>
  <c r="N377" i="1"/>
  <c r="K377" i="1"/>
  <c r="H377" i="1"/>
  <c r="E377" i="1"/>
  <c r="B377" i="1"/>
  <c r="AU376" i="1"/>
  <c r="AR376" i="1"/>
  <c r="AO376" i="1"/>
  <c r="AL376" i="1"/>
  <c r="AI376" i="1"/>
  <c r="AF376" i="1"/>
  <c r="AC376" i="1"/>
  <c r="Z376" i="1"/>
  <c r="W376" i="1"/>
  <c r="T376" i="1"/>
  <c r="Q376" i="1"/>
  <c r="N376" i="1"/>
  <c r="K376" i="1"/>
  <c r="H376" i="1"/>
  <c r="E376" i="1"/>
  <c r="B376" i="1"/>
  <c r="AU375" i="1"/>
  <c r="AR375" i="1"/>
  <c r="AO375" i="1"/>
  <c r="AL375" i="1"/>
  <c r="AI375" i="1"/>
  <c r="AF375" i="1"/>
  <c r="AC375" i="1"/>
  <c r="Z375" i="1"/>
  <c r="W375" i="1"/>
  <c r="T375" i="1"/>
  <c r="Q375" i="1"/>
  <c r="N375" i="1"/>
  <c r="K375" i="1"/>
  <c r="H375" i="1"/>
  <c r="E375" i="1"/>
  <c r="B375" i="1"/>
  <c r="AU374" i="1"/>
  <c r="AR374" i="1"/>
  <c r="AO374" i="1"/>
  <c r="AL374" i="1"/>
  <c r="AI374" i="1"/>
  <c r="AF374" i="1"/>
  <c r="AC374" i="1"/>
  <c r="Z374" i="1"/>
  <c r="W374" i="1"/>
  <c r="T374" i="1"/>
  <c r="Q374" i="1"/>
  <c r="N374" i="1"/>
  <c r="K374" i="1"/>
  <c r="H374" i="1"/>
  <c r="E374" i="1"/>
  <c r="B374" i="1"/>
  <c r="AU373" i="1"/>
  <c r="AR373" i="1"/>
  <c r="AO373" i="1"/>
  <c r="AL373" i="1"/>
  <c r="AI373" i="1"/>
  <c r="AF373" i="1"/>
  <c r="AC373" i="1"/>
  <c r="Z373" i="1"/>
  <c r="W373" i="1"/>
  <c r="T373" i="1"/>
  <c r="Q373" i="1"/>
  <c r="N373" i="1"/>
  <c r="K373" i="1"/>
  <c r="H373" i="1"/>
  <c r="E373" i="1"/>
  <c r="B373" i="1"/>
  <c r="AU362" i="1"/>
  <c r="AR362" i="1"/>
  <c r="AO362" i="1"/>
  <c r="AL362" i="1"/>
  <c r="AI362" i="1"/>
  <c r="AF362" i="1"/>
  <c r="AC362" i="1"/>
  <c r="Z362" i="1"/>
  <c r="W362" i="1"/>
  <c r="T362" i="1"/>
  <c r="Q362" i="1"/>
  <c r="N362" i="1"/>
  <c r="K362" i="1"/>
  <c r="H362" i="1"/>
  <c r="E362" i="1"/>
  <c r="B362" i="1"/>
  <c r="AU361" i="1"/>
  <c r="AR361" i="1"/>
  <c r="AO361" i="1"/>
  <c r="AL361" i="1"/>
  <c r="AI361" i="1"/>
  <c r="AF361" i="1"/>
  <c r="AC361" i="1"/>
  <c r="Z361" i="1"/>
  <c r="W361" i="1"/>
  <c r="T361" i="1"/>
  <c r="Q361" i="1"/>
  <c r="N361" i="1"/>
  <c r="K361" i="1"/>
  <c r="H361" i="1"/>
  <c r="E361" i="1"/>
  <c r="B361" i="1"/>
  <c r="AU360" i="1"/>
  <c r="AR360" i="1"/>
  <c r="AO360" i="1"/>
  <c r="AL360" i="1"/>
  <c r="AI360" i="1"/>
  <c r="AF360" i="1"/>
  <c r="AC360" i="1"/>
  <c r="Z360" i="1"/>
  <c r="W360" i="1"/>
  <c r="T360" i="1"/>
  <c r="Q360" i="1"/>
  <c r="N360" i="1"/>
  <c r="K360" i="1"/>
  <c r="H360" i="1"/>
  <c r="E360" i="1"/>
  <c r="B360" i="1"/>
  <c r="AU359" i="1"/>
  <c r="AR359" i="1"/>
  <c r="AO359" i="1"/>
  <c r="AL359" i="1"/>
  <c r="AI359" i="1"/>
  <c r="AF359" i="1"/>
  <c r="AC359" i="1"/>
  <c r="Z359" i="1"/>
  <c r="W359" i="1"/>
  <c r="T359" i="1"/>
  <c r="Q359" i="1"/>
  <c r="N359" i="1"/>
  <c r="K359" i="1"/>
  <c r="H359" i="1"/>
  <c r="E359" i="1"/>
  <c r="B359" i="1"/>
  <c r="AU358" i="1"/>
  <c r="AR358" i="1"/>
  <c r="AO358" i="1"/>
  <c r="AL358" i="1"/>
  <c r="AI358" i="1"/>
  <c r="AF358" i="1"/>
  <c r="AC358" i="1"/>
  <c r="Z358" i="1"/>
  <c r="W358" i="1"/>
  <c r="T358" i="1"/>
  <c r="Q358" i="1"/>
  <c r="N358" i="1"/>
  <c r="K358" i="1"/>
  <c r="H358" i="1"/>
  <c r="E358" i="1"/>
  <c r="B358" i="1"/>
  <c r="AU357" i="1"/>
  <c r="AR357" i="1"/>
  <c r="AO357" i="1"/>
  <c r="AL357" i="1"/>
  <c r="AI357" i="1"/>
  <c r="AF357" i="1"/>
  <c r="AC357" i="1"/>
  <c r="Z357" i="1"/>
  <c r="W357" i="1"/>
  <c r="T357" i="1"/>
  <c r="Q357" i="1"/>
  <c r="N357" i="1"/>
  <c r="K357" i="1"/>
  <c r="H357" i="1"/>
  <c r="E357" i="1"/>
  <c r="B357" i="1"/>
  <c r="AU356" i="1"/>
  <c r="AR356" i="1"/>
  <c r="AO356" i="1"/>
  <c r="AL356" i="1"/>
  <c r="AI356" i="1"/>
  <c r="AF356" i="1"/>
  <c r="AC356" i="1"/>
  <c r="Z356" i="1"/>
  <c r="W356" i="1"/>
  <c r="T356" i="1"/>
  <c r="Q356" i="1"/>
  <c r="N356" i="1"/>
  <c r="K356" i="1"/>
  <c r="H356" i="1"/>
  <c r="E356" i="1"/>
  <c r="B356" i="1"/>
  <c r="AU355" i="1"/>
  <c r="AR355" i="1"/>
  <c r="AO355" i="1"/>
  <c r="AL355" i="1"/>
  <c r="AI355" i="1"/>
  <c r="AF355" i="1"/>
  <c r="AC355" i="1"/>
  <c r="Z355" i="1"/>
  <c r="W355" i="1"/>
  <c r="T355" i="1"/>
  <c r="Q355" i="1"/>
  <c r="N355" i="1"/>
  <c r="K355" i="1"/>
  <c r="H355" i="1"/>
  <c r="E355" i="1"/>
  <c r="B355" i="1"/>
  <c r="AU354" i="1"/>
  <c r="AR354" i="1"/>
  <c r="AO354" i="1"/>
  <c r="AL354" i="1"/>
  <c r="AI354" i="1"/>
  <c r="AF354" i="1"/>
  <c r="AC354" i="1"/>
  <c r="Z354" i="1"/>
  <c r="W354" i="1"/>
  <c r="T354" i="1"/>
  <c r="Q354" i="1"/>
  <c r="N354" i="1"/>
  <c r="K354" i="1"/>
  <c r="H354" i="1"/>
  <c r="E354" i="1"/>
  <c r="B354" i="1"/>
  <c r="AU353" i="1"/>
  <c r="AR353" i="1"/>
  <c r="AO353" i="1"/>
  <c r="AL353" i="1"/>
  <c r="AI353" i="1"/>
  <c r="AF353" i="1"/>
  <c r="AC353" i="1"/>
  <c r="Z353" i="1"/>
  <c r="W353" i="1"/>
  <c r="T353" i="1"/>
  <c r="Q353" i="1"/>
  <c r="N353" i="1"/>
  <c r="K353" i="1"/>
  <c r="H353" i="1"/>
  <c r="E353" i="1"/>
  <c r="B353" i="1"/>
  <c r="AU352" i="1"/>
  <c r="AR352" i="1"/>
  <c r="AO352" i="1"/>
  <c r="AL352" i="1"/>
  <c r="AI352" i="1"/>
  <c r="AF352" i="1"/>
  <c r="AC352" i="1"/>
  <c r="Z352" i="1"/>
  <c r="W352" i="1"/>
  <c r="T352" i="1"/>
  <c r="Q352" i="1"/>
  <c r="N352" i="1"/>
  <c r="K352" i="1"/>
  <c r="H352" i="1"/>
  <c r="E352" i="1"/>
  <c r="B352" i="1"/>
  <c r="AU351" i="1"/>
  <c r="AR351" i="1"/>
  <c r="AO351" i="1"/>
  <c r="AL351" i="1"/>
  <c r="AI351" i="1"/>
  <c r="AF351" i="1"/>
  <c r="AC351" i="1"/>
  <c r="Z351" i="1"/>
  <c r="W351" i="1"/>
  <c r="T351" i="1"/>
  <c r="Q351" i="1"/>
  <c r="N351" i="1"/>
  <c r="K351" i="1"/>
  <c r="H351" i="1"/>
  <c r="E351" i="1"/>
  <c r="B351" i="1"/>
  <c r="AU350" i="1"/>
  <c r="AR350" i="1"/>
  <c r="AO350" i="1"/>
  <c r="AL350" i="1"/>
  <c r="AI350" i="1"/>
  <c r="AF350" i="1"/>
  <c r="AC350" i="1"/>
  <c r="Z350" i="1"/>
  <c r="W350" i="1"/>
  <c r="T350" i="1"/>
  <c r="Q350" i="1"/>
  <c r="N350" i="1"/>
  <c r="K350" i="1"/>
  <c r="H350" i="1"/>
  <c r="E350" i="1"/>
  <c r="B350" i="1"/>
  <c r="AU349" i="1"/>
  <c r="AR349" i="1"/>
  <c r="AO349" i="1"/>
  <c r="AL349" i="1"/>
  <c r="AI349" i="1"/>
  <c r="AF349" i="1"/>
  <c r="AC349" i="1"/>
  <c r="Z349" i="1"/>
  <c r="W349" i="1"/>
  <c r="T349" i="1"/>
  <c r="Q349" i="1"/>
  <c r="N349" i="1"/>
  <c r="K349" i="1"/>
  <c r="H349" i="1"/>
  <c r="E349" i="1"/>
  <c r="B349" i="1"/>
  <c r="AU348" i="1"/>
  <c r="AR348" i="1"/>
  <c r="AO348" i="1"/>
  <c r="AL348" i="1"/>
  <c r="AI348" i="1"/>
  <c r="AF348" i="1"/>
  <c r="AC348" i="1"/>
  <c r="Z348" i="1"/>
  <c r="W348" i="1"/>
  <c r="T348" i="1"/>
  <c r="Q348" i="1"/>
  <c r="N348" i="1"/>
  <c r="K348" i="1"/>
  <c r="H348" i="1"/>
  <c r="E348" i="1"/>
  <c r="B348" i="1"/>
  <c r="AU347" i="1"/>
  <c r="AR347" i="1"/>
  <c r="AO347" i="1"/>
  <c r="AL347" i="1"/>
  <c r="AI347" i="1"/>
  <c r="AF347" i="1"/>
  <c r="AC347" i="1"/>
  <c r="Z347" i="1"/>
  <c r="W347" i="1"/>
  <c r="T347" i="1"/>
  <c r="Q347" i="1"/>
  <c r="N347" i="1"/>
  <c r="K347" i="1"/>
  <c r="H347" i="1"/>
  <c r="E347" i="1"/>
  <c r="B347" i="1"/>
  <c r="AU346" i="1"/>
  <c r="AR346" i="1"/>
  <c r="AO346" i="1"/>
  <c r="AL346" i="1"/>
  <c r="AI346" i="1"/>
  <c r="AF346" i="1"/>
  <c r="AC346" i="1"/>
  <c r="Z346" i="1"/>
  <c r="W346" i="1"/>
  <c r="T346" i="1"/>
  <c r="Q346" i="1"/>
  <c r="N346" i="1"/>
  <c r="K346" i="1"/>
  <c r="H346" i="1"/>
  <c r="E346" i="1"/>
  <c r="B346" i="1"/>
  <c r="AU345" i="1"/>
  <c r="AR345" i="1"/>
  <c r="AO345" i="1"/>
  <c r="AL345" i="1"/>
  <c r="AI345" i="1"/>
  <c r="AF345" i="1"/>
  <c r="AC345" i="1"/>
  <c r="Z345" i="1"/>
  <c r="W345" i="1"/>
  <c r="T345" i="1"/>
  <c r="Q345" i="1"/>
  <c r="N345" i="1"/>
  <c r="K345" i="1"/>
  <c r="H345" i="1"/>
  <c r="E345" i="1"/>
  <c r="B345" i="1"/>
  <c r="AU344" i="1"/>
  <c r="AR344" i="1"/>
  <c r="AO344" i="1"/>
  <c r="AL344" i="1"/>
  <c r="AI344" i="1"/>
  <c r="AF344" i="1"/>
  <c r="AC344" i="1"/>
  <c r="Z344" i="1"/>
  <c r="W344" i="1"/>
  <c r="T344" i="1"/>
  <c r="Q344" i="1"/>
  <c r="N344" i="1"/>
  <c r="K344" i="1"/>
  <c r="H344" i="1"/>
  <c r="E344" i="1"/>
  <c r="B344" i="1"/>
  <c r="AU343" i="1"/>
  <c r="AR343" i="1"/>
  <c r="AO343" i="1"/>
  <c r="AL343" i="1"/>
  <c r="AI343" i="1"/>
  <c r="AF343" i="1"/>
  <c r="AC343" i="1"/>
  <c r="Z343" i="1"/>
  <c r="W343" i="1"/>
  <c r="T343" i="1"/>
  <c r="Q343" i="1"/>
  <c r="N343" i="1"/>
  <c r="K343" i="1"/>
  <c r="H343" i="1"/>
  <c r="E343" i="1"/>
  <c r="B343" i="1"/>
  <c r="AU342" i="1"/>
  <c r="AR342" i="1"/>
  <c r="AO342" i="1"/>
  <c r="AL342" i="1"/>
  <c r="AI342" i="1"/>
  <c r="AF342" i="1"/>
  <c r="AC342" i="1"/>
  <c r="Z342" i="1"/>
  <c r="W342" i="1"/>
  <c r="T342" i="1"/>
  <c r="Q342" i="1"/>
  <c r="N342" i="1"/>
  <c r="K342" i="1"/>
  <c r="H342" i="1"/>
  <c r="E342" i="1"/>
  <c r="B342" i="1"/>
  <c r="AU332" i="1"/>
  <c r="AR332" i="1"/>
  <c r="AO332" i="1"/>
  <c r="AL332" i="1"/>
  <c r="AI332" i="1"/>
  <c r="AF332" i="1"/>
  <c r="AC332" i="1"/>
  <c r="Z332" i="1"/>
  <c r="W332" i="1"/>
  <c r="T332" i="1"/>
  <c r="Q332" i="1"/>
  <c r="N332" i="1"/>
  <c r="K332" i="1"/>
  <c r="H332" i="1"/>
  <c r="E332" i="1"/>
  <c r="B332" i="1"/>
  <c r="AU331" i="1"/>
  <c r="AR331" i="1"/>
  <c r="AO331" i="1"/>
  <c r="AL331" i="1"/>
  <c r="AI331" i="1"/>
  <c r="AF331" i="1"/>
  <c r="AC331" i="1"/>
  <c r="Z331" i="1"/>
  <c r="W331" i="1"/>
  <c r="T331" i="1"/>
  <c r="Q331" i="1"/>
  <c r="N331" i="1"/>
  <c r="K331" i="1"/>
  <c r="H331" i="1"/>
  <c r="E331" i="1"/>
  <c r="B331" i="1"/>
  <c r="AU330" i="1"/>
  <c r="AR330" i="1"/>
  <c r="AO330" i="1"/>
  <c r="AL330" i="1"/>
  <c r="AI330" i="1"/>
  <c r="AF330" i="1"/>
  <c r="AC330" i="1"/>
  <c r="Z330" i="1"/>
  <c r="W330" i="1"/>
  <c r="T330" i="1"/>
  <c r="Q330" i="1"/>
  <c r="N330" i="1"/>
  <c r="K330" i="1"/>
  <c r="H330" i="1"/>
  <c r="E330" i="1"/>
  <c r="B330" i="1"/>
  <c r="AU329" i="1"/>
  <c r="AR329" i="1"/>
  <c r="AO329" i="1"/>
  <c r="AL329" i="1"/>
  <c r="AI329" i="1"/>
  <c r="AF329" i="1"/>
  <c r="AC329" i="1"/>
  <c r="Z329" i="1"/>
  <c r="W329" i="1"/>
  <c r="T329" i="1"/>
  <c r="Q329" i="1"/>
  <c r="N329" i="1"/>
  <c r="K329" i="1"/>
  <c r="H329" i="1"/>
  <c r="E329" i="1"/>
  <c r="B329" i="1"/>
  <c r="AU328" i="1"/>
  <c r="AR328" i="1"/>
  <c r="AO328" i="1"/>
  <c r="AL328" i="1"/>
  <c r="AI328" i="1"/>
  <c r="AF328" i="1"/>
  <c r="AC328" i="1"/>
  <c r="Z328" i="1"/>
  <c r="W328" i="1"/>
  <c r="T328" i="1"/>
  <c r="Q328" i="1"/>
  <c r="N328" i="1"/>
  <c r="K328" i="1"/>
  <c r="H328" i="1"/>
  <c r="E328" i="1"/>
  <c r="B328" i="1"/>
  <c r="AU327" i="1"/>
  <c r="AR327" i="1"/>
  <c r="AO327" i="1"/>
  <c r="AL327" i="1"/>
  <c r="AI327" i="1"/>
  <c r="AF327" i="1"/>
  <c r="AC327" i="1"/>
  <c r="Z327" i="1"/>
  <c r="W327" i="1"/>
  <c r="T327" i="1"/>
  <c r="Q327" i="1"/>
  <c r="N327" i="1"/>
  <c r="K327" i="1"/>
  <c r="H327" i="1"/>
  <c r="E327" i="1"/>
  <c r="B327" i="1"/>
  <c r="AU326" i="1"/>
  <c r="AR326" i="1"/>
  <c r="AO326" i="1"/>
  <c r="AL326" i="1"/>
  <c r="AI326" i="1"/>
  <c r="AF326" i="1"/>
  <c r="AC326" i="1"/>
  <c r="Z326" i="1"/>
  <c r="W326" i="1"/>
  <c r="T326" i="1"/>
  <c r="Q326" i="1"/>
  <c r="N326" i="1"/>
  <c r="K326" i="1"/>
  <c r="H326" i="1"/>
  <c r="E326" i="1"/>
  <c r="B326" i="1"/>
  <c r="AU325" i="1"/>
  <c r="AR325" i="1"/>
  <c r="AO325" i="1"/>
  <c r="AL325" i="1"/>
  <c r="AI325" i="1"/>
  <c r="AF325" i="1"/>
  <c r="AC325" i="1"/>
  <c r="Z325" i="1"/>
  <c r="W325" i="1"/>
  <c r="T325" i="1"/>
  <c r="Q325" i="1"/>
  <c r="N325" i="1"/>
  <c r="K325" i="1"/>
  <c r="H325" i="1"/>
  <c r="E325" i="1"/>
  <c r="B325" i="1"/>
  <c r="AU324" i="1"/>
  <c r="AR324" i="1"/>
  <c r="AO324" i="1"/>
  <c r="AL324" i="1"/>
  <c r="AI324" i="1"/>
  <c r="AF324" i="1"/>
  <c r="AC324" i="1"/>
  <c r="Z324" i="1"/>
  <c r="W324" i="1"/>
  <c r="T324" i="1"/>
  <c r="Q324" i="1"/>
  <c r="N324" i="1"/>
  <c r="K324" i="1"/>
  <c r="H324" i="1"/>
  <c r="E324" i="1"/>
  <c r="B324" i="1"/>
  <c r="AU323" i="1"/>
  <c r="AR323" i="1"/>
  <c r="AO323" i="1"/>
  <c r="AL323" i="1"/>
  <c r="AI323" i="1"/>
  <c r="AF323" i="1"/>
  <c r="AC323" i="1"/>
  <c r="Z323" i="1"/>
  <c r="W323" i="1"/>
  <c r="T323" i="1"/>
  <c r="Q323" i="1"/>
  <c r="N323" i="1"/>
  <c r="K323" i="1"/>
  <c r="H323" i="1"/>
  <c r="E323" i="1"/>
  <c r="B323" i="1"/>
  <c r="AU322" i="1"/>
  <c r="AR322" i="1"/>
  <c r="AO322" i="1"/>
  <c r="AL322" i="1"/>
  <c r="AI322" i="1"/>
  <c r="AF322" i="1"/>
  <c r="AC322" i="1"/>
  <c r="Z322" i="1"/>
  <c r="W322" i="1"/>
  <c r="T322" i="1"/>
  <c r="Q322" i="1"/>
  <c r="N322" i="1"/>
  <c r="K322" i="1"/>
  <c r="H322" i="1"/>
  <c r="E322" i="1"/>
  <c r="B322" i="1"/>
  <c r="AU321" i="1"/>
  <c r="AR321" i="1"/>
  <c r="AO321" i="1"/>
  <c r="AL321" i="1"/>
  <c r="AI321" i="1"/>
  <c r="AF321" i="1"/>
  <c r="AC321" i="1"/>
  <c r="Z321" i="1"/>
  <c r="W321" i="1"/>
  <c r="T321" i="1"/>
  <c r="Q321" i="1"/>
  <c r="N321" i="1"/>
  <c r="K321" i="1"/>
  <c r="H321" i="1"/>
  <c r="E321" i="1"/>
  <c r="B321" i="1"/>
  <c r="AU320" i="1"/>
  <c r="AR320" i="1"/>
  <c r="AO320" i="1"/>
  <c r="AL320" i="1"/>
  <c r="AI320" i="1"/>
  <c r="AF320" i="1"/>
  <c r="AC320" i="1"/>
  <c r="Z320" i="1"/>
  <c r="W320" i="1"/>
  <c r="T320" i="1"/>
  <c r="Q320" i="1"/>
  <c r="N320" i="1"/>
  <c r="K320" i="1"/>
  <c r="H320" i="1"/>
  <c r="E320" i="1"/>
  <c r="B320" i="1"/>
  <c r="AU319" i="1"/>
  <c r="AR319" i="1"/>
  <c r="AO319" i="1"/>
  <c r="AL319" i="1"/>
  <c r="AI319" i="1"/>
  <c r="AF319" i="1"/>
  <c r="AC319" i="1"/>
  <c r="Z319" i="1"/>
  <c r="W319" i="1"/>
  <c r="T319" i="1"/>
  <c r="Q319" i="1"/>
  <c r="N319" i="1"/>
  <c r="K319" i="1"/>
  <c r="H319" i="1"/>
  <c r="E319" i="1"/>
  <c r="B319" i="1"/>
  <c r="AU318" i="1"/>
  <c r="AR318" i="1"/>
  <c r="AO318" i="1"/>
  <c r="AL318" i="1"/>
  <c r="AI318" i="1"/>
  <c r="AF318" i="1"/>
  <c r="AC318" i="1"/>
  <c r="Z318" i="1"/>
  <c r="W318" i="1"/>
  <c r="T318" i="1"/>
  <c r="Q318" i="1"/>
  <c r="N318" i="1"/>
  <c r="K318" i="1"/>
  <c r="H318" i="1"/>
  <c r="E318" i="1"/>
  <c r="B318" i="1"/>
  <c r="AU317" i="1"/>
  <c r="AR317" i="1"/>
  <c r="AO317" i="1"/>
  <c r="AL317" i="1"/>
  <c r="AI317" i="1"/>
  <c r="AF317" i="1"/>
  <c r="AC317" i="1"/>
  <c r="Z317" i="1"/>
  <c r="W317" i="1"/>
  <c r="T317" i="1"/>
  <c r="Q317" i="1"/>
  <c r="N317" i="1"/>
  <c r="K317" i="1"/>
  <c r="H317" i="1"/>
  <c r="E317" i="1"/>
  <c r="B317" i="1"/>
  <c r="AU316" i="1"/>
  <c r="AR316" i="1"/>
  <c r="AO316" i="1"/>
  <c r="AL316" i="1"/>
  <c r="AI316" i="1"/>
  <c r="AF316" i="1"/>
  <c r="AC316" i="1"/>
  <c r="Z316" i="1"/>
  <c r="W316" i="1"/>
  <c r="T316" i="1"/>
  <c r="Q316" i="1"/>
  <c r="N316" i="1"/>
  <c r="K316" i="1"/>
  <c r="H316" i="1"/>
  <c r="E316" i="1"/>
  <c r="B316" i="1"/>
  <c r="AU315" i="1"/>
  <c r="AR315" i="1"/>
  <c r="AO315" i="1"/>
  <c r="AL315" i="1"/>
  <c r="AI315" i="1"/>
  <c r="AF315" i="1"/>
  <c r="AC315" i="1"/>
  <c r="Z315" i="1"/>
  <c r="W315" i="1"/>
  <c r="T315" i="1"/>
  <c r="Q315" i="1"/>
  <c r="N315" i="1"/>
  <c r="K315" i="1"/>
  <c r="H315" i="1"/>
  <c r="E315" i="1"/>
  <c r="B315" i="1"/>
  <c r="AU314" i="1"/>
  <c r="AR314" i="1"/>
  <c r="AO314" i="1"/>
  <c r="AL314" i="1"/>
  <c r="AI314" i="1"/>
  <c r="AF314" i="1"/>
  <c r="AC314" i="1"/>
  <c r="Z314" i="1"/>
  <c r="W314" i="1"/>
  <c r="T314" i="1"/>
  <c r="Q314" i="1"/>
  <c r="N314" i="1"/>
  <c r="K314" i="1"/>
  <c r="H314" i="1"/>
  <c r="E314" i="1"/>
  <c r="B314" i="1"/>
  <c r="AU313" i="1"/>
  <c r="AR313" i="1"/>
  <c r="AO313" i="1"/>
  <c r="AL313" i="1"/>
  <c r="AI313" i="1"/>
  <c r="AF313" i="1"/>
  <c r="AC313" i="1"/>
  <c r="Z313" i="1"/>
  <c r="W313" i="1"/>
  <c r="T313" i="1"/>
  <c r="Q313" i="1"/>
  <c r="N313" i="1"/>
  <c r="K313" i="1"/>
  <c r="H313" i="1"/>
  <c r="E313" i="1"/>
  <c r="B313" i="1"/>
  <c r="AU312" i="1"/>
  <c r="AR312" i="1"/>
  <c r="AO312" i="1"/>
  <c r="AL312" i="1"/>
  <c r="AI312" i="1"/>
  <c r="AF312" i="1"/>
  <c r="AC312" i="1"/>
  <c r="Z312" i="1"/>
  <c r="W312" i="1"/>
  <c r="T312" i="1"/>
  <c r="Q312" i="1"/>
  <c r="N312" i="1"/>
  <c r="K312" i="1"/>
  <c r="H312" i="1"/>
  <c r="E312" i="1"/>
  <c r="B312" i="1"/>
  <c r="AU301" i="1"/>
  <c r="AR301" i="1"/>
  <c r="AO301" i="1"/>
  <c r="AL301" i="1"/>
  <c r="AI301" i="1"/>
  <c r="AF301" i="1"/>
  <c r="AC301" i="1"/>
  <c r="Z301" i="1"/>
  <c r="W301" i="1"/>
  <c r="T301" i="1"/>
  <c r="Q301" i="1"/>
  <c r="N301" i="1"/>
  <c r="K301" i="1"/>
  <c r="H301" i="1"/>
  <c r="E301" i="1"/>
  <c r="B301" i="1"/>
  <c r="AU300" i="1"/>
  <c r="AR300" i="1"/>
  <c r="AO300" i="1"/>
  <c r="AL300" i="1"/>
  <c r="AI300" i="1"/>
  <c r="AF300" i="1"/>
  <c r="AC300" i="1"/>
  <c r="Z300" i="1"/>
  <c r="W300" i="1"/>
  <c r="T300" i="1"/>
  <c r="Q300" i="1"/>
  <c r="N300" i="1"/>
  <c r="K300" i="1"/>
  <c r="H300" i="1"/>
  <c r="E300" i="1"/>
  <c r="B300" i="1"/>
  <c r="AU299" i="1"/>
  <c r="AR299" i="1"/>
  <c r="AO299" i="1"/>
  <c r="AL299" i="1"/>
  <c r="AI299" i="1"/>
  <c r="AF299" i="1"/>
  <c r="AC299" i="1"/>
  <c r="Z299" i="1"/>
  <c r="W299" i="1"/>
  <c r="T299" i="1"/>
  <c r="Q299" i="1"/>
  <c r="N299" i="1"/>
  <c r="K299" i="1"/>
  <c r="H299" i="1"/>
  <c r="E299" i="1"/>
  <c r="B299" i="1"/>
  <c r="AU298" i="1"/>
  <c r="AR298" i="1"/>
  <c r="AO298" i="1"/>
  <c r="AL298" i="1"/>
  <c r="AI298" i="1"/>
  <c r="AF298" i="1"/>
  <c r="AC298" i="1"/>
  <c r="Z298" i="1"/>
  <c r="W298" i="1"/>
  <c r="T298" i="1"/>
  <c r="Q298" i="1"/>
  <c r="N298" i="1"/>
  <c r="K298" i="1"/>
  <c r="H298" i="1"/>
  <c r="E298" i="1"/>
  <c r="B298" i="1"/>
  <c r="AU297" i="1"/>
  <c r="AR297" i="1"/>
  <c r="AO297" i="1"/>
  <c r="AL297" i="1"/>
  <c r="AI297" i="1"/>
  <c r="AF297" i="1"/>
  <c r="AC297" i="1"/>
  <c r="Z297" i="1"/>
  <c r="W297" i="1"/>
  <c r="T297" i="1"/>
  <c r="Q297" i="1"/>
  <c r="N297" i="1"/>
  <c r="K297" i="1"/>
  <c r="H297" i="1"/>
  <c r="E297" i="1"/>
  <c r="B297" i="1"/>
  <c r="AU296" i="1"/>
  <c r="AR296" i="1"/>
  <c r="AO296" i="1"/>
  <c r="AL296" i="1"/>
  <c r="AI296" i="1"/>
  <c r="AF296" i="1"/>
  <c r="AC296" i="1"/>
  <c r="Z296" i="1"/>
  <c r="W296" i="1"/>
  <c r="T296" i="1"/>
  <c r="Q296" i="1"/>
  <c r="N296" i="1"/>
  <c r="K296" i="1"/>
  <c r="H296" i="1"/>
  <c r="E296" i="1"/>
  <c r="B296" i="1"/>
  <c r="AU295" i="1"/>
  <c r="AR295" i="1"/>
  <c r="AO295" i="1"/>
  <c r="AL295" i="1"/>
  <c r="AI295" i="1"/>
  <c r="AF295" i="1"/>
  <c r="AC295" i="1"/>
  <c r="Z295" i="1"/>
  <c r="W295" i="1"/>
  <c r="T295" i="1"/>
  <c r="Q295" i="1"/>
  <c r="N295" i="1"/>
  <c r="K295" i="1"/>
  <c r="H295" i="1"/>
  <c r="E295" i="1"/>
  <c r="B295" i="1"/>
  <c r="AU294" i="1"/>
  <c r="AR294" i="1"/>
  <c r="AO294" i="1"/>
  <c r="AL294" i="1"/>
  <c r="AI294" i="1"/>
  <c r="AF294" i="1"/>
  <c r="AC294" i="1"/>
  <c r="Z294" i="1"/>
  <c r="W294" i="1"/>
  <c r="T294" i="1"/>
  <c r="Q294" i="1"/>
  <c r="N294" i="1"/>
  <c r="K294" i="1"/>
  <c r="H294" i="1"/>
  <c r="E294" i="1"/>
  <c r="B294" i="1"/>
  <c r="AU293" i="1"/>
  <c r="AR293" i="1"/>
  <c r="AO293" i="1"/>
  <c r="AL293" i="1"/>
  <c r="AI293" i="1"/>
  <c r="AF293" i="1"/>
  <c r="AC293" i="1"/>
  <c r="Z293" i="1"/>
  <c r="W293" i="1"/>
  <c r="T293" i="1"/>
  <c r="Q293" i="1"/>
  <c r="N293" i="1"/>
  <c r="K293" i="1"/>
  <c r="H293" i="1"/>
  <c r="E293" i="1"/>
  <c r="B293" i="1"/>
  <c r="AU292" i="1"/>
  <c r="AR292" i="1"/>
  <c r="AO292" i="1"/>
  <c r="AL292" i="1"/>
  <c r="AI292" i="1"/>
  <c r="AF292" i="1"/>
  <c r="AC292" i="1"/>
  <c r="Z292" i="1"/>
  <c r="W292" i="1"/>
  <c r="T292" i="1"/>
  <c r="Q292" i="1"/>
  <c r="N292" i="1"/>
  <c r="K292" i="1"/>
  <c r="H292" i="1"/>
  <c r="E292" i="1"/>
  <c r="B292" i="1"/>
  <c r="AU291" i="1"/>
  <c r="AR291" i="1"/>
  <c r="AO291" i="1"/>
  <c r="AL291" i="1"/>
  <c r="AI291" i="1"/>
  <c r="AF291" i="1"/>
  <c r="AC291" i="1"/>
  <c r="Z291" i="1"/>
  <c r="W291" i="1"/>
  <c r="T291" i="1"/>
  <c r="Q291" i="1"/>
  <c r="N291" i="1"/>
  <c r="K291" i="1"/>
  <c r="H291" i="1"/>
  <c r="E291" i="1"/>
  <c r="B291" i="1"/>
  <c r="AU290" i="1"/>
  <c r="AR290" i="1"/>
  <c r="AO290" i="1"/>
  <c r="AL290" i="1"/>
  <c r="AI290" i="1"/>
  <c r="AF290" i="1"/>
  <c r="AC290" i="1"/>
  <c r="Z290" i="1"/>
  <c r="W290" i="1"/>
  <c r="T290" i="1"/>
  <c r="Q290" i="1"/>
  <c r="N290" i="1"/>
  <c r="K290" i="1"/>
  <c r="H290" i="1"/>
  <c r="E290" i="1"/>
  <c r="B290" i="1"/>
  <c r="AU289" i="1"/>
  <c r="AR289" i="1"/>
  <c r="AO289" i="1"/>
  <c r="AL289" i="1"/>
  <c r="AI289" i="1"/>
  <c r="AF289" i="1"/>
  <c r="AC289" i="1"/>
  <c r="Z289" i="1"/>
  <c r="W289" i="1"/>
  <c r="T289" i="1"/>
  <c r="Q289" i="1"/>
  <c r="N289" i="1"/>
  <c r="K289" i="1"/>
  <c r="H289" i="1"/>
  <c r="E289" i="1"/>
  <c r="B289" i="1"/>
  <c r="AU288" i="1"/>
  <c r="AR288" i="1"/>
  <c r="AO288" i="1"/>
  <c r="AL288" i="1"/>
  <c r="AI288" i="1"/>
  <c r="AF288" i="1"/>
  <c r="AC288" i="1"/>
  <c r="Z288" i="1"/>
  <c r="W288" i="1"/>
  <c r="T288" i="1"/>
  <c r="Q288" i="1"/>
  <c r="N288" i="1"/>
  <c r="K288" i="1"/>
  <c r="H288" i="1"/>
  <c r="E288" i="1"/>
  <c r="B288" i="1"/>
  <c r="AU287" i="1"/>
  <c r="AR287" i="1"/>
  <c r="AO287" i="1"/>
  <c r="AL287" i="1"/>
  <c r="AI287" i="1"/>
  <c r="AF287" i="1"/>
  <c r="AC287" i="1"/>
  <c r="Z287" i="1"/>
  <c r="W287" i="1"/>
  <c r="T287" i="1"/>
  <c r="Q287" i="1"/>
  <c r="N287" i="1"/>
  <c r="K287" i="1"/>
  <c r="H287" i="1"/>
  <c r="E287" i="1"/>
  <c r="B287" i="1"/>
  <c r="AU286" i="1"/>
  <c r="AR286" i="1"/>
  <c r="AO286" i="1"/>
  <c r="AL286" i="1"/>
  <c r="AI286" i="1"/>
  <c r="AF286" i="1"/>
  <c r="AC286" i="1"/>
  <c r="Z286" i="1"/>
  <c r="W286" i="1"/>
  <c r="T286" i="1"/>
  <c r="Q286" i="1"/>
  <c r="N286" i="1"/>
  <c r="K286" i="1"/>
  <c r="H286" i="1"/>
  <c r="E286" i="1"/>
  <c r="B286" i="1"/>
  <c r="AU285" i="1"/>
  <c r="AR285" i="1"/>
  <c r="AO285" i="1"/>
  <c r="AL285" i="1"/>
  <c r="AI285" i="1"/>
  <c r="AF285" i="1"/>
  <c r="AC285" i="1"/>
  <c r="Z285" i="1"/>
  <c r="W285" i="1"/>
  <c r="T285" i="1"/>
  <c r="Q285" i="1"/>
  <c r="N285" i="1"/>
  <c r="K285" i="1"/>
  <c r="H285" i="1"/>
  <c r="E285" i="1"/>
  <c r="B285" i="1"/>
  <c r="AU284" i="1"/>
  <c r="AR284" i="1"/>
  <c r="AO284" i="1"/>
  <c r="AL284" i="1"/>
  <c r="AI284" i="1"/>
  <c r="AF284" i="1"/>
  <c r="AC284" i="1"/>
  <c r="Z284" i="1"/>
  <c r="W284" i="1"/>
  <c r="T284" i="1"/>
  <c r="Q284" i="1"/>
  <c r="N284" i="1"/>
  <c r="K284" i="1"/>
  <c r="H284" i="1"/>
  <c r="E284" i="1"/>
  <c r="B284" i="1"/>
  <c r="AU283" i="1"/>
  <c r="AR283" i="1"/>
  <c r="AO283" i="1"/>
  <c r="AL283" i="1"/>
  <c r="AI283" i="1"/>
  <c r="AF283" i="1"/>
  <c r="AC283" i="1"/>
  <c r="Z283" i="1"/>
  <c r="W283" i="1"/>
  <c r="T283" i="1"/>
  <c r="Q283" i="1"/>
  <c r="N283" i="1"/>
  <c r="K283" i="1"/>
  <c r="H283" i="1"/>
  <c r="E283" i="1"/>
  <c r="B283" i="1"/>
  <c r="AU282" i="1"/>
  <c r="AR282" i="1"/>
  <c r="AO282" i="1"/>
  <c r="AL282" i="1"/>
  <c r="AI282" i="1"/>
  <c r="AF282" i="1"/>
  <c r="AC282" i="1"/>
  <c r="Z282" i="1"/>
  <c r="W282" i="1"/>
  <c r="T282" i="1"/>
  <c r="Q282" i="1"/>
  <c r="N282" i="1"/>
  <c r="K282" i="1"/>
  <c r="H282" i="1"/>
  <c r="E282" i="1"/>
  <c r="B282" i="1"/>
  <c r="AU281" i="1"/>
  <c r="AR281" i="1"/>
  <c r="AO281" i="1"/>
  <c r="AL281" i="1"/>
  <c r="AI281" i="1"/>
  <c r="AF281" i="1"/>
  <c r="AC281" i="1"/>
  <c r="Z281" i="1"/>
  <c r="W281" i="1"/>
  <c r="T281" i="1"/>
  <c r="Q281" i="1"/>
  <c r="N281" i="1"/>
  <c r="K281" i="1"/>
  <c r="H281" i="1"/>
  <c r="E281" i="1"/>
  <c r="B281" i="1"/>
  <c r="AU271" i="1"/>
  <c r="AR271" i="1"/>
  <c r="AO271" i="1"/>
  <c r="AL271" i="1"/>
  <c r="AI271" i="1"/>
  <c r="AF271" i="1"/>
  <c r="AC271" i="1"/>
  <c r="Z271" i="1"/>
  <c r="W271" i="1"/>
  <c r="T271" i="1"/>
  <c r="Q271" i="1"/>
  <c r="N271" i="1"/>
  <c r="K271" i="1"/>
  <c r="H271" i="1"/>
  <c r="E271" i="1"/>
  <c r="B271" i="1"/>
  <c r="AU270" i="1"/>
  <c r="AR270" i="1"/>
  <c r="AO270" i="1"/>
  <c r="AL270" i="1"/>
  <c r="AI270" i="1"/>
  <c r="AF270" i="1"/>
  <c r="AC270" i="1"/>
  <c r="Z270" i="1"/>
  <c r="W270" i="1"/>
  <c r="T270" i="1"/>
  <c r="Q270" i="1"/>
  <c r="N270" i="1"/>
  <c r="K270" i="1"/>
  <c r="H270" i="1"/>
  <c r="E270" i="1"/>
  <c r="B270" i="1"/>
  <c r="AU269" i="1"/>
  <c r="AR269" i="1"/>
  <c r="AO269" i="1"/>
  <c r="AL269" i="1"/>
  <c r="AI269" i="1"/>
  <c r="AF269" i="1"/>
  <c r="AC269" i="1"/>
  <c r="Z269" i="1"/>
  <c r="W269" i="1"/>
  <c r="T269" i="1"/>
  <c r="Q269" i="1"/>
  <c r="N269" i="1"/>
  <c r="K269" i="1"/>
  <c r="H269" i="1"/>
  <c r="E269" i="1"/>
  <c r="B269" i="1"/>
  <c r="AU268" i="1"/>
  <c r="AR268" i="1"/>
  <c r="AO268" i="1"/>
  <c r="AL268" i="1"/>
  <c r="AI268" i="1"/>
  <c r="AF268" i="1"/>
  <c r="AC268" i="1"/>
  <c r="Z268" i="1"/>
  <c r="W268" i="1"/>
  <c r="T268" i="1"/>
  <c r="Q268" i="1"/>
  <c r="N268" i="1"/>
  <c r="K268" i="1"/>
  <c r="H268" i="1"/>
  <c r="E268" i="1"/>
  <c r="B268" i="1"/>
  <c r="AU267" i="1"/>
  <c r="AR267" i="1"/>
  <c r="AO267" i="1"/>
  <c r="AL267" i="1"/>
  <c r="AI267" i="1"/>
  <c r="AF267" i="1"/>
  <c r="AC267" i="1"/>
  <c r="Z267" i="1"/>
  <c r="W267" i="1"/>
  <c r="T267" i="1"/>
  <c r="Q267" i="1"/>
  <c r="N267" i="1"/>
  <c r="K267" i="1"/>
  <c r="H267" i="1"/>
  <c r="E267" i="1"/>
  <c r="B267" i="1"/>
  <c r="AU266" i="1"/>
  <c r="AR266" i="1"/>
  <c r="AO266" i="1"/>
  <c r="AL266" i="1"/>
  <c r="AI266" i="1"/>
  <c r="AF266" i="1"/>
  <c r="AC266" i="1"/>
  <c r="Z266" i="1"/>
  <c r="W266" i="1"/>
  <c r="T266" i="1"/>
  <c r="Q266" i="1"/>
  <c r="N266" i="1"/>
  <c r="K266" i="1"/>
  <c r="H266" i="1"/>
  <c r="E266" i="1"/>
  <c r="B266" i="1"/>
  <c r="AU265" i="1"/>
  <c r="AR265" i="1"/>
  <c r="AO265" i="1"/>
  <c r="AL265" i="1"/>
  <c r="AI265" i="1"/>
  <c r="AF265" i="1"/>
  <c r="AC265" i="1"/>
  <c r="Z265" i="1"/>
  <c r="W265" i="1"/>
  <c r="T265" i="1"/>
  <c r="Q265" i="1"/>
  <c r="N265" i="1"/>
  <c r="K265" i="1"/>
  <c r="H265" i="1"/>
  <c r="E265" i="1"/>
  <c r="B265" i="1"/>
  <c r="AU264" i="1"/>
  <c r="AR264" i="1"/>
  <c r="AO264" i="1"/>
  <c r="AL264" i="1"/>
  <c r="AI264" i="1"/>
  <c r="AF264" i="1"/>
  <c r="AC264" i="1"/>
  <c r="Z264" i="1"/>
  <c r="W264" i="1"/>
  <c r="T264" i="1"/>
  <c r="Q264" i="1"/>
  <c r="N264" i="1"/>
  <c r="K264" i="1"/>
  <c r="H264" i="1"/>
  <c r="E264" i="1"/>
  <c r="B264" i="1"/>
  <c r="AU263" i="1"/>
  <c r="AR263" i="1"/>
  <c r="AO263" i="1"/>
  <c r="AL263" i="1"/>
  <c r="AI263" i="1"/>
  <c r="AF263" i="1"/>
  <c r="AC263" i="1"/>
  <c r="Z263" i="1"/>
  <c r="W263" i="1"/>
  <c r="T263" i="1"/>
  <c r="Q263" i="1"/>
  <c r="N263" i="1"/>
  <c r="K263" i="1"/>
  <c r="H263" i="1"/>
  <c r="E263" i="1"/>
  <c r="B263" i="1"/>
  <c r="AU262" i="1"/>
  <c r="AR262" i="1"/>
  <c r="AO262" i="1"/>
  <c r="AL262" i="1"/>
  <c r="AI262" i="1"/>
  <c r="AF262" i="1"/>
  <c r="AC262" i="1"/>
  <c r="Z262" i="1"/>
  <c r="W262" i="1"/>
  <c r="T262" i="1"/>
  <c r="Q262" i="1"/>
  <c r="N262" i="1"/>
  <c r="K262" i="1"/>
  <c r="H262" i="1"/>
  <c r="E262" i="1"/>
  <c r="B262" i="1"/>
  <c r="AU261" i="1"/>
  <c r="AR261" i="1"/>
  <c r="AO261" i="1"/>
  <c r="AL261" i="1"/>
  <c r="AI261" i="1"/>
  <c r="AF261" i="1"/>
  <c r="AC261" i="1"/>
  <c r="Z261" i="1"/>
  <c r="W261" i="1"/>
  <c r="T261" i="1"/>
  <c r="Q261" i="1"/>
  <c r="N261" i="1"/>
  <c r="K261" i="1"/>
  <c r="H261" i="1"/>
  <c r="E261" i="1"/>
  <c r="B261" i="1"/>
  <c r="AU260" i="1"/>
  <c r="AR260" i="1"/>
  <c r="AO260" i="1"/>
  <c r="AL260" i="1"/>
  <c r="AI260" i="1"/>
  <c r="AF260" i="1"/>
  <c r="AC260" i="1"/>
  <c r="Z260" i="1"/>
  <c r="W260" i="1"/>
  <c r="T260" i="1"/>
  <c r="Q260" i="1"/>
  <c r="N260" i="1"/>
  <c r="K260" i="1"/>
  <c r="H260" i="1"/>
  <c r="E260" i="1"/>
  <c r="B260" i="1"/>
  <c r="AU259" i="1"/>
  <c r="AR259" i="1"/>
  <c r="AO259" i="1"/>
  <c r="AL259" i="1"/>
  <c r="AI259" i="1"/>
  <c r="AF259" i="1"/>
  <c r="AC259" i="1"/>
  <c r="Z259" i="1"/>
  <c r="W259" i="1"/>
  <c r="T259" i="1"/>
  <c r="Q259" i="1"/>
  <c r="N259" i="1"/>
  <c r="K259" i="1"/>
  <c r="H259" i="1"/>
  <c r="E259" i="1"/>
  <c r="B259" i="1"/>
  <c r="AU258" i="1"/>
  <c r="AR258" i="1"/>
  <c r="AO258" i="1"/>
  <c r="AL258" i="1"/>
  <c r="AI258" i="1"/>
  <c r="AF258" i="1"/>
  <c r="AC258" i="1"/>
  <c r="Z258" i="1"/>
  <c r="W258" i="1"/>
  <c r="T258" i="1"/>
  <c r="Q258" i="1"/>
  <c r="N258" i="1"/>
  <c r="K258" i="1"/>
  <c r="H258" i="1"/>
  <c r="E258" i="1"/>
  <c r="B258" i="1"/>
  <c r="AU257" i="1"/>
  <c r="AR257" i="1"/>
  <c r="AO257" i="1"/>
  <c r="AL257" i="1"/>
  <c r="AI257" i="1"/>
  <c r="AF257" i="1"/>
  <c r="AC257" i="1"/>
  <c r="Z257" i="1"/>
  <c r="W257" i="1"/>
  <c r="T257" i="1"/>
  <c r="Q257" i="1"/>
  <c r="N257" i="1"/>
  <c r="K257" i="1"/>
  <c r="H257" i="1"/>
  <c r="E257" i="1"/>
  <c r="B257" i="1"/>
  <c r="AU256" i="1"/>
  <c r="AR256" i="1"/>
  <c r="AO256" i="1"/>
  <c r="AL256" i="1"/>
  <c r="AI256" i="1"/>
  <c r="AF256" i="1"/>
  <c r="AC256" i="1"/>
  <c r="Z256" i="1"/>
  <c r="W256" i="1"/>
  <c r="T256" i="1"/>
  <c r="Q256" i="1"/>
  <c r="N256" i="1"/>
  <c r="K256" i="1"/>
  <c r="H256" i="1"/>
  <c r="E256" i="1"/>
  <c r="B256" i="1"/>
  <c r="AU255" i="1"/>
  <c r="AR255" i="1"/>
  <c r="AO255" i="1"/>
  <c r="AL255" i="1"/>
  <c r="AI255" i="1"/>
  <c r="AF255" i="1"/>
  <c r="AC255" i="1"/>
  <c r="Z255" i="1"/>
  <c r="W255" i="1"/>
  <c r="T255" i="1"/>
  <c r="Q255" i="1"/>
  <c r="N255" i="1"/>
  <c r="K255" i="1"/>
  <c r="H255" i="1"/>
  <c r="E255" i="1"/>
  <c r="B255" i="1"/>
  <c r="AU254" i="1"/>
  <c r="AR254" i="1"/>
  <c r="AO254" i="1"/>
  <c r="AL254" i="1"/>
  <c r="AI254" i="1"/>
  <c r="AF254" i="1"/>
  <c r="AC254" i="1"/>
  <c r="Z254" i="1"/>
  <c r="W254" i="1"/>
  <c r="T254" i="1"/>
  <c r="Q254" i="1"/>
  <c r="N254" i="1"/>
  <c r="K254" i="1"/>
  <c r="H254" i="1"/>
  <c r="E254" i="1"/>
  <c r="B254" i="1"/>
  <c r="AU253" i="1"/>
  <c r="AR253" i="1"/>
  <c r="AO253" i="1"/>
  <c r="AL253" i="1"/>
  <c r="AI253" i="1"/>
  <c r="AF253" i="1"/>
  <c r="AC253" i="1"/>
  <c r="Z253" i="1"/>
  <c r="W253" i="1"/>
  <c r="T253" i="1"/>
  <c r="Q253" i="1"/>
  <c r="N253" i="1"/>
  <c r="K253" i="1"/>
  <c r="H253" i="1"/>
  <c r="E253" i="1"/>
  <c r="B253" i="1"/>
  <c r="AU252" i="1"/>
  <c r="AR252" i="1"/>
  <c r="AO252" i="1"/>
  <c r="AL252" i="1"/>
  <c r="AI252" i="1"/>
  <c r="AF252" i="1"/>
  <c r="AC252" i="1"/>
  <c r="Z252" i="1"/>
  <c r="W252" i="1"/>
  <c r="T252" i="1"/>
  <c r="Q252" i="1"/>
  <c r="N252" i="1"/>
  <c r="K252" i="1"/>
  <c r="H252" i="1"/>
  <c r="E252" i="1"/>
  <c r="B252" i="1"/>
  <c r="AU251" i="1"/>
  <c r="AR251" i="1"/>
  <c r="AO251" i="1"/>
  <c r="AL251" i="1"/>
  <c r="AI251" i="1"/>
  <c r="AF251" i="1"/>
  <c r="AC251" i="1"/>
  <c r="Z251" i="1"/>
  <c r="W251" i="1"/>
  <c r="T251" i="1"/>
  <c r="Q251" i="1"/>
  <c r="N251" i="1"/>
  <c r="K251" i="1"/>
  <c r="H251" i="1"/>
  <c r="E251" i="1"/>
  <c r="B251" i="1"/>
  <c r="AU240" i="1"/>
  <c r="AR240" i="1"/>
  <c r="AO240" i="1"/>
  <c r="AL240" i="1"/>
  <c r="AI240" i="1"/>
  <c r="AF240" i="1"/>
  <c r="AC240" i="1"/>
  <c r="Z240" i="1"/>
  <c r="W240" i="1"/>
  <c r="T240" i="1"/>
  <c r="Q240" i="1"/>
  <c r="N240" i="1"/>
  <c r="K240" i="1"/>
  <c r="H240" i="1"/>
  <c r="E240" i="1"/>
  <c r="B240" i="1"/>
  <c r="AU239" i="1"/>
  <c r="AR239" i="1"/>
  <c r="AO239" i="1"/>
  <c r="AL239" i="1"/>
  <c r="AI239" i="1"/>
  <c r="AF239" i="1"/>
  <c r="AC239" i="1"/>
  <c r="Z239" i="1"/>
  <c r="W239" i="1"/>
  <c r="T239" i="1"/>
  <c r="Q239" i="1"/>
  <c r="N239" i="1"/>
  <c r="K239" i="1"/>
  <c r="H239" i="1"/>
  <c r="E239" i="1"/>
  <c r="B239" i="1"/>
  <c r="AU238" i="1"/>
  <c r="AR238" i="1"/>
  <c r="AO238" i="1"/>
  <c r="AL238" i="1"/>
  <c r="AI238" i="1"/>
  <c r="AF238" i="1"/>
  <c r="AC238" i="1"/>
  <c r="Z238" i="1"/>
  <c r="W238" i="1"/>
  <c r="T238" i="1"/>
  <c r="Q238" i="1"/>
  <c r="N238" i="1"/>
  <c r="K238" i="1"/>
  <c r="H238" i="1"/>
  <c r="E238" i="1"/>
  <c r="B238" i="1"/>
  <c r="AU237" i="1"/>
  <c r="AR237" i="1"/>
  <c r="AO237" i="1"/>
  <c r="AL237" i="1"/>
  <c r="AI237" i="1"/>
  <c r="AF237" i="1"/>
  <c r="AC237" i="1"/>
  <c r="Z237" i="1"/>
  <c r="W237" i="1"/>
  <c r="T237" i="1"/>
  <c r="Q237" i="1"/>
  <c r="N237" i="1"/>
  <c r="K237" i="1"/>
  <c r="H237" i="1"/>
  <c r="E237" i="1"/>
  <c r="B237" i="1"/>
  <c r="AU236" i="1"/>
  <c r="AR236" i="1"/>
  <c r="AO236" i="1"/>
  <c r="AL236" i="1"/>
  <c r="AI236" i="1"/>
  <c r="AF236" i="1"/>
  <c r="AC236" i="1"/>
  <c r="Z236" i="1"/>
  <c r="W236" i="1"/>
  <c r="T236" i="1"/>
  <c r="Q236" i="1"/>
  <c r="N236" i="1"/>
  <c r="K236" i="1"/>
  <c r="H236" i="1"/>
  <c r="E236" i="1"/>
  <c r="B236" i="1"/>
  <c r="AU235" i="1"/>
  <c r="AR235" i="1"/>
  <c r="AO235" i="1"/>
  <c r="AL235" i="1"/>
  <c r="AI235" i="1"/>
  <c r="AF235" i="1"/>
  <c r="AC235" i="1"/>
  <c r="Z235" i="1"/>
  <c r="W235" i="1"/>
  <c r="T235" i="1"/>
  <c r="Q235" i="1"/>
  <c r="N235" i="1"/>
  <c r="K235" i="1"/>
  <c r="H235" i="1"/>
  <c r="E235" i="1"/>
  <c r="B235" i="1"/>
  <c r="AU234" i="1"/>
  <c r="AR234" i="1"/>
  <c r="AO234" i="1"/>
  <c r="AL234" i="1"/>
  <c r="AI234" i="1"/>
  <c r="AF234" i="1"/>
  <c r="AC234" i="1"/>
  <c r="Z234" i="1"/>
  <c r="W234" i="1"/>
  <c r="T234" i="1"/>
  <c r="Q234" i="1"/>
  <c r="N234" i="1"/>
  <c r="K234" i="1"/>
  <c r="H234" i="1"/>
  <c r="E234" i="1"/>
  <c r="B234" i="1"/>
  <c r="AU233" i="1"/>
  <c r="AR233" i="1"/>
  <c r="AO233" i="1"/>
  <c r="AL233" i="1"/>
  <c r="AI233" i="1"/>
  <c r="AF233" i="1"/>
  <c r="AC233" i="1"/>
  <c r="Z233" i="1"/>
  <c r="W233" i="1"/>
  <c r="T233" i="1"/>
  <c r="Q233" i="1"/>
  <c r="N233" i="1"/>
  <c r="K233" i="1"/>
  <c r="H233" i="1"/>
  <c r="E233" i="1"/>
  <c r="B233" i="1"/>
  <c r="AU232" i="1"/>
  <c r="AR232" i="1"/>
  <c r="AO232" i="1"/>
  <c r="AL232" i="1"/>
  <c r="AI232" i="1"/>
  <c r="AF232" i="1"/>
  <c r="AC232" i="1"/>
  <c r="Z232" i="1"/>
  <c r="W232" i="1"/>
  <c r="T232" i="1"/>
  <c r="Q232" i="1"/>
  <c r="N232" i="1"/>
  <c r="K232" i="1"/>
  <c r="H232" i="1"/>
  <c r="E232" i="1"/>
  <c r="B232" i="1"/>
  <c r="AU231" i="1"/>
  <c r="AR231" i="1"/>
  <c r="AO231" i="1"/>
  <c r="AL231" i="1"/>
  <c r="AI231" i="1"/>
  <c r="AF231" i="1"/>
  <c r="AC231" i="1"/>
  <c r="Z231" i="1"/>
  <c r="W231" i="1"/>
  <c r="T231" i="1"/>
  <c r="Q231" i="1"/>
  <c r="N231" i="1"/>
  <c r="K231" i="1"/>
  <c r="H231" i="1"/>
  <c r="E231" i="1"/>
  <c r="B231" i="1"/>
  <c r="AU230" i="1"/>
  <c r="AR230" i="1"/>
  <c r="AO230" i="1"/>
  <c r="AL230" i="1"/>
  <c r="AI230" i="1"/>
  <c r="AF230" i="1"/>
  <c r="AC230" i="1"/>
  <c r="Z230" i="1"/>
  <c r="W230" i="1"/>
  <c r="T230" i="1"/>
  <c r="Q230" i="1"/>
  <c r="N230" i="1"/>
  <c r="K230" i="1"/>
  <c r="H230" i="1"/>
  <c r="E230" i="1"/>
  <c r="B230" i="1"/>
  <c r="AU229" i="1"/>
  <c r="AR229" i="1"/>
  <c r="AO229" i="1"/>
  <c r="AL229" i="1"/>
  <c r="AI229" i="1"/>
  <c r="AF229" i="1"/>
  <c r="AC229" i="1"/>
  <c r="Z229" i="1"/>
  <c r="W229" i="1"/>
  <c r="T229" i="1"/>
  <c r="Q229" i="1"/>
  <c r="N229" i="1"/>
  <c r="K229" i="1"/>
  <c r="H229" i="1"/>
  <c r="E229" i="1"/>
  <c r="B229" i="1"/>
  <c r="AU228" i="1"/>
  <c r="AR228" i="1"/>
  <c r="AO228" i="1"/>
  <c r="AL228" i="1"/>
  <c r="AI228" i="1"/>
  <c r="AF228" i="1"/>
  <c r="AC228" i="1"/>
  <c r="Z228" i="1"/>
  <c r="W228" i="1"/>
  <c r="T228" i="1"/>
  <c r="Q228" i="1"/>
  <c r="N228" i="1"/>
  <c r="K228" i="1"/>
  <c r="H228" i="1"/>
  <c r="E228" i="1"/>
  <c r="B228" i="1"/>
  <c r="AU227" i="1"/>
  <c r="AR227" i="1"/>
  <c r="AO227" i="1"/>
  <c r="AL227" i="1"/>
  <c r="AI227" i="1"/>
  <c r="AF227" i="1"/>
  <c r="AC227" i="1"/>
  <c r="Z227" i="1"/>
  <c r="W227" i="1"/>
  <c r="T227" i="1"/>
  <c r="Q227" i="1"/>
  <c r="N227" i="1"/>
  <c r="K227" i="1"/>
  <c r="H227" i="1"/>
  <c r="E227" i="1"/>
  <c r="B227" i="1"/>
  <c r="AU226" i="1"/>
  <c r="AR226" i="1"/>
  <c r="AO226" i="1"/>
  <c r="AL226" i="1"/>
  <c r="AI226" i="1"/>
  <c r="AF226" i="1"/>
  <c r="AC226" i="1"/>
  <c r="Z226" i="1"/>
  <c r="W226" i="1"/>
  <c r="T226" i="1"/>
  <c r="Q226" i="1"/>
  <c r="N226" i="1"/>
  <c r="K226" i="1"/>
  <c r="H226" i="1"/>
  <c r="E226" i="1"/>
  <c r="B226" i="1"/>
  <c r="AU225" i="1"/>
  <c r="AR225" i="1"/>
  <c r="AO225" i="1"/>
  <c r="AL225" i="1"/>
  <c r="AI225" i="1"/>
  <c r="AF225" i="1"/>
  <c r="AC225" i="1"/>
  <c r="Z225" i="1"/>
  <c r="W225" i="1"/>
  <c r="T225" i="1"/>
  <c r="Q225" i="1"/>
  <c r="N225" i="1"/>
  <c r="K225" i="1"/>
  <c r="H225" i="1"/>
  <c r="E225" i="1"/>
  <c r="B225" i="1"/>
  <c r="AU224" i="1"/>
  <c r="AR224" i="1"/>
  <c r="AO224" i="1"/>
  <c r="AL224" i="1"/>
  <c r="AI224" i="1"/>
  <c r="AF224" i="1"/>
  <c r="AC224" i="1"/>
  <c r="Z224" i="1"/>
  <c r="W224" i="1"/>
  <c r="T224" i="1"/>
  <c r="Q224" i="1"/>
  <c r="N224" i="1"/>
  <c r="K224" i="1"/>
  <c r="H224" i="1"/>
  <c r="E224" i="1"/>
  <c r="B224" i="1"/>
  <c r="AU223" i="1"/>
  <c r="AR223" i="1"/>
  <c r="AO223" i="1"/>
  <c r="AL223" i="1"/>
  <c r="AI223" i="1"/>
  <c r="AF223" i="1"/>
  <c r="AC223" i="1"/>
  <c r="Z223" i="1"/>
  <c r="W223" i="1"/>
  <c r="T223" i="1"/>
  <c r="Q223" i="1"/>
  <c r="N223" i="1"/>
  <c r="K223" i="1"/>
  <c r="H223" i="1"/>
  <c r="E223" i="1"/>
  <c r="B223" i="1"/>
  <c r="AU222" i="1"/>
  <c r="AR222" i="1"/>
  <c r="AO222" i="1"/>
  <c r="AL222" i="1"/>
  <c r="AI222" i="1"/>
  <c r="AF222" i="1"/>
  <c r="AC222" i="1"/>
  <c r="Z222" i="1"/>
  <c r="W222" i="1"/>
  <c r="T222" i="1"/>
  <c r="Q222" i="1"/>
  <c r="N222" i="1"/>
  <c r="K222" i="1"/>
  <c r="H222" i="1"/>
  <c r="E222" i="1"/>
  <c r="B222" i="1"/>
  <c r="AU221" i="1"/>
  <c r="AR221" i="1"/>
  <c r="AO221" i="1"/>
  <c r="AL221" i="1"/>
  <c r="AI221" i="1"/>
  <c r="AF221" i="1"/>
  <c r="AC221" i="1"/>
  <c r="Z221" i="1"/>
  <c r="W221" i="1"/>
  <c r="T221" i="1"/>
  <c r="Q221" i="1"/>
  <c r="N221" i="1"/>
  <c r="K221" i="1"/>
  <c r="H221" i="1"/>
  <c r="E221" i="1"/>
  <c r="B221" i="1"/>
  <c r="AU220" i="1"/>
  <c r="AR220" i="1"/>
  <c r="AO220" i="1"/>
  <c r="AL220" i="1"/>
  <c r="AI220" i="1"/>
  <c r="AF220" i="1"/>
  <c r="AC220" i="1"/>
  <c r="Z220" i="1"/>
  <c r="W220" i="1"/>
  <c r="T220" i="1"/>
  <c r="Q220" i="1"/>
  <c r="N220" i="1"/>
  <c r="K220" i="1"/>
  <c r="H220" i="1"/>
  <c r="E220" i="1"/>
  <c r="B220" i="1"/>
  <c r="AU210" i="1"/>
  <c r="AR210" i="1"/>
  <c r="AO210" i="1"/>
  <c r="AL210" i="1"/>
  <c r="AI210" i="1"/>
  <c r="AF210" i="1"/>
  <c r="AC210" i="1"/>
  <c r="Z210" i="1"/>
  <c r="W210" i="1"/>
  <c r="T210" i="1"/>
  <c r="Q210" i="1"/>
  <c r="N210" i="1"/>
  <c r="K210" i="1"/>
  <c r="H210" i="1"/>
  <c r="E210" i="1"/>
  <c r="B210" i="1"/>
  <c r="AU209" i="1"/>
  <c r="AR209" i="1"/>
  <c r="AO209" i="1"/>
  <c r="AL209" i="1"/>
  <c r="AI209" i="1"/>
  <c r="AF209" i="1"/>
  <c r="AC209" i="1"/>
  <c r="Z209" i="1"/>
  <c r="W209" i="1"/>
  <c r="T209" i="1"/>
  <c r="Q209" i="1"/>
  <c r="N209" i="1"/>
  <c r="K209" i="1"/>
  <c r="H209" i="1"/>
  <c r="E209" i="1"/>
  <c r="B209" i="1"/>
  <c r="AU208" i="1"/>
  <c r="AR208" i="1"/>
  <c r="AO208" i="1"/>
  <c r="AL208" i="1"/>
  <c r="AI208" i="1"/>
  <c r="AF208" i="1"/>
  <c r="AC208" i="1"/>
  <c r="Z208" i="1"/>
  <c r="W208" i="1"/>
  <c r="T208" i="1"/>
  <c r="Q208" i="1"/>
  <c r="N208" i="1"/>
  <c r="K208" i="1"/>
  <c r="H208" i="1"/>
  <c r="E208" i="1"/>
  <c r="B208" i="1"/>
  <c r="AU207" i="1"/>
  <c r="AR207" i="1"/>
  <c r="AO207" i="1"/>
  <c r="AL207" i="1"/>
  <c r="AI207" i="1"/>
  <c r="AF207" i="1"/>
  <c r="AC207" i="1"/>
  <c r="Z207" i="1"/>
  <c r="W207" i="1"/>
  <c r="T207" i="1"/>
  <c r="Q207" i="1"/>
  <c r="N207" i="1"/>
  <c r="K207" i="1"/>
  <c r="H207" i="1"/>
  <c r="E207" i="1"/>
  <c r="B207" i="1"/>
  <c r="AU206" i="1"/>
  <c r="AR206" i="1"/>
  <c r="AO206" i="1"/>
  <c r="AL206" i="1"/>
  <c r="AI206" i="1"/>
  <c r="AF206" i="1"/>
  <c r="AC206" i="1"/>
  <c r="Z206" i="1"/>
  <c r="W206" i="1"/>
  <c r="T206" i="1"/>
  <c r="Q206" i="1"/>
  <c r="N206" i="1"/>
  <c r="K206" i="1"/>
  <c r="H206" i="1"/>
  <c r="E206" i="1"/>
  <c r="B206" i="1"/>
  <c r="AU205" i="1"/>
  <c r="AR205" i="1"/>
  <c r="AO205" i="1"/>
  <c r="AL205" i="1"/>
  <c r="AI205" i="1"/>
  <c r="AF205" i="1"/>
  <c r="AC205" i="1"/>
  <c r="Z205" i="1"/>
  <c r="W205" i="1"/>
  <c r="T205" i="1"/>
  <c r="Q205" i="1"/>
  <c r="N205" i="1"/>
  <c r="K205" i="1"/>
  <c r="H205" i="1"/>
  <c r="E205" i="1"/>
  <c r="B205" i="1"/>
  <c r="AU204" i="1"/>
  <c r="AR204" i="1"/>
  <c r="AO204" i="1"/>
  <c r="AL204" i="1"/>
  <c r="AI204" i="1"/>
  <c r="AF204" i="1"/>
  <c r="AC204" i="1"/>
  <c r="Z204" i="1"/>
  <c r="W204" i="1"/>
  <c r="T204" i="1"/>
  <c r="Q204" i="1"/>
  <c r="N204" i="1"/>
  <c r="K204" i="1"/>
  <c r="H204" i="1"/>
  <c r="E204" i="1"/>
  <c r="B204" i="1"/>
  <c r="AU203" i="1"/>
  <c r="AR203" i="1"/>
  <c r="AO203" i="1"/>
  <c r="AL203" i="1"/>
  <c r="AI203" i="1"/>
  <c r="AF203" i="1"/>
  <c r="AC203" i="1"/>
  <c r="Z203" i="1"/>
  <c r="W203" i="1"/>
  <c r="T203" i="1"/>
  <c r="Q203" i="1"/>
  <c r="N203" i="1"/>
  <c r="K203" i="1"/>
  <c r="H203" i="1"/>
  <c r="E203" i="1"/>
  <c r="B203" i="1"/>
  <c r="AU202" i="1"/>
  <c r="AR202" i="1"/>
  <c r="AO202" i="1"/>
  <c r="AL202" i="1"/>
  <c r="AI202" i="1"/>
  <c r="AF202" i="1"/>
  <c r="AC202" i="1"/>
  <c r="Z202" i="1"/>
  <c r="W202" i="1"/>
  <c r="T202" i="1"/>
  <c r="Q202" i="1"/>
  <c r="N202" i="1"/>
  <c r="K202" i="1"/>
  <c r="H202" i="1"/>
  <c r="E202" i="1"/>
  <c r="B202" i="1"/>
  <c r="AU201" i="1"/>
  <c r="AR201" i="1"/>
  <c r="AO201" i="1"/>
  <c r="AL201" i="1"/>
  <c r="AI201" i="1"/>
  <c r="AF201" i="1"/>
  <c r="AC201" i="1"/>
  <c r="Z201" i="1"/>
  <c r="W201" i="1"/>
  <c r="T201" i="1"/>
  <c r="Q201" i="1"/>
  <c r="N201" i="1"/>
  <c r="K201" i="1"/>
  <c r="H201" i="1"/>
  <c r="E201" i="1"/>
  <c r="B201" i="1"/>
  <c r="AU200" i="1"/>
  <c r="AR200" i="1"/>
  <c r="AO200" i="1"/>
  <c r="AL200" i="1"/>
  <c r="AI200" i="1"/>
  <c r="AF200" i="1"/>
  <c r="AC200" i="1"/>
  <c r="Z200" i="1"/>
  <c r="W200" i="1"/>
  <c r="T200" i="1"/>
  <c r="Q200" i="1"/>
  <c r="N200" i="1"/>
  <c r="K200" i="1"/>
  <c r="H200" i="1"/>
  <c r="E200" i="1"/>
  <c r="B200" i="1"/>
  <c r="AU199" i="1"/>
  <c r="AR199" i="1"/>
  <c r="AO199" i="1"/>
  <c r="AL199" i="1"/>
  <c r="AI199" i="1"/>
  <c r="AF199" i="1"/>
  <c r="AC199" i="1"/>
  <c r="Z199" i="1"/>
  <c r="W199" i="1"/>
  <c r="T199" i="1"/>
  <c r="Q199" i="1"/>
  <c r="N199" i="1"/>
  <c r="K199" i="1"/>
  <c r="H199" i="1"/>
  <c r="E199" i="1"/>
  <c r="B199" i="1"/>
  <c r="AU198" i="1"/>
  <c r="AR198" i="1"/>
  <c r="AO198" i="1"/>
  <c r="AL198" i="1"/>
  <c r="AI198" i="1"/>
  <c r="AF198" i="1"/>
  <c r="AC198" i="1"/>
  <c r="Z198" i="1"/>
  <c r="W198" i="1"/>
  <c r="T198" i="1"/>
  <c r="Q198" i="1"/>
  <c r="N198" i="1"/>
  <c r="K198" i="1"/>
  <c r="H198" i="1"/>
  <c r="E198" i="1"/>
  <c r="B198" i="1"/>
  <c r="AU197" i="1"/>
  <c r="AR197" i="1"/>
  <c r="AO197" i="1"/>
  <c r="AL197" i="1"/>
  <c r="AI197" i="1"/>
  <c r="AF197" i="1"/>
  <c r="AC197" i="1"/>
  <c r="Z197" i="1"/>
  <c r="W197" i="1"/>
  <c r="T197" i="1"/>
  <c r="Q197" i="1"/>
  <c r="N197" i="1"/>
  <c r="K197" i="1"/>
  <c r="H197" i="1"/>
  <c r="E197" i="1"/>
  <c r="B197" i="1"/>
  <c r="AU196" i="1"/>
  <c r="AR196" i="1"/>
  <c r="AO196" i="1"/>
  <c r="AL196" i="1"/>
  <c r="AI196" i="1"/>
  <c r="AF196" i="1"/>
  <c r="AC196" i="1"/>
  <c r="Z196" i="1"/>
  <c r="W196" i="1"/>
  <c r="T196" i="1"/>
  <c r="Q196" i="1"/>
  <c r="N196" i="1"/>
  <c r="K196" i="1"/>
  <c r="H196" i="1"/>
  <c r="E196" i="1"/>
  <c r="B196" i="1"/>
  <c r="AU195" i="1"/>
  <c r="AR195" i="1"/>
  <c r="AO195" i="1"/>
  <c r="AL195" i="1"/>
  <c r="AI195" i="1"/>
  <c r="AF195" i="1"/>
  <c r="AC195" i="1"/>
  <c r="Z195" i="1"/>
  <c r="W195" i="1"/>
  <c r="T195" i="1"/>
  <c r="Q195" i="1"/>
  <c r="N195" i="1"/>
  <c r="K195" i="1"/>
  <c r="H195" i="1"/>
  <c r="E195" i="1"/>
  <c r="B195" i="1"/>
  <c r="AU194" i="1"/>
  <c r="AR194" i="1"/>
  <c r="AO194" i="1"/>
  <c r="AL194" i="1"/>
  <c r="AI194" i="1"/>
  <c r="AF194" i="1"/>
  <c r="AC194" i="1"/>
  <c r="Z194" i="1"/>
  <c r="W194" i="1"/>
  <c r="T194" i="1"/>
  <c r="Q194" i="1"/>
  <c r="N194" i="1"/>
  <c r="K194" i="1"/>
  <c r="H194" i="1"/>
  <c r="E194" i="1"/>
  <c r="B194" i="1"/>
  <c r="AU193" i="1"/>
  <c r="AR193" i="1"/>
  <c r="AO193" i="1"/>
  <c r="AL193" i="1"/>
  <c r="AI193" i="1"/>
  <c r="AF193" i="1"/>
  <c r="AC193" i="1"/>
  <c r="Z193" i="1"/>
  <c r="W193" i="1"/>
  <c r="T193" i="1"/>
  <c r="Q193" i="1"/>
  <c r="N193" i="1"/>
  <c r="K193" i="1"/>
  <c r="H193" i="1"/>
  <c r="E193" i="1"/>
  <c r="B193" i="1"/>
  <c r="AU192" i="1"/>
  <c r="AR192" i="1"/>
  <c r="AO192" i="1"/>
  <c r="AL192" i="1"/>
  <c r="AI192" i="1"/>
  <c r="AF192" i="1"/>
  <c r="AC192" i="1"/>
  <c r="Z192" i="1"/>
  <c r="W192" i="1"/>
  <c r="T192" i="1"/>
  <c r="Q192" i="1"/>
  <c r="N192" i="1"/>
  <c r="K192" i="1"/>
  <c r="H192" i="1"/>
  <c r="E192" i="1"/>
  <c r="B192" i="1"/>
  <c r="AU191" i="1"/>
  <c r="AR191" i="1"/>
  <c r="AO191" i="1"/>
  <c r="AL191" i="1"/>
  <c r="AI191" i="1"/>
  <c r="AF191" i="1"/>
  <c r="AC191" i="1"/>
  <c r="Z191" i="1"/>
  <c r="W191" i="1"/>
  <c r="T191" i="1"/>
  <c r="Q191" i="1"/>
  <c r="N191" i="1"/>
  <c r="K191" i="1"/>
  <c r="H191" i="1"/>
  <c r="E191" i="1"/>
  <c r="B191" i="1"/>
  <c r="AU190" i="1"/>
  <c r="AR190" i="1"/>
  <c r="AO190" i="1"/>
  <c r="AL190" i="1"/>
  <c r="AI190" i="1"/>
  <c r="AF190" i="1"/>
  <c r="AC190" i="1"/>
  <c r="Z190" i="1"/>
  <c r="W190" i="1"/>
  <c r="T190" i="1"/>
  <c r="Q190" i="1"/>
  <c r="N190" i="1"/>
  <c r="K190" i="1"/>
  <c r="H190" i="1"/>
  <c r="E190" i="1"/>
  <c r="B190" i="1"/>
  <c r="AU179" i="1"/>
  <c r="AR179" i="1"/>
  <c r="AO179" i="1"/>
  <c r="AL179" i="1"/>
  <c r="AI179" i="1"/>
  <c r="AF179" i="1"/>
  <c r="AC179" i="1"/>
  <c r="Z179" i="1"/>
  <c r="W179" i="1"/>
  <c r="T179" i="1"/>
  <c r="Q179" i="1"/>
  <c r="N179" i="1"/>
  <c r="K179" i="1"/>
  <c r="H179" i="1"/>
  <c r="E179" i="1"/>
  <c r="AU178" i="1"/>
  <c r="AR178" i="1"/>
  <c r="AO178" i="1"/>
  <c r="AL178" i="1"/>
  <c r="AI178" i="1"/>
  <c r="AF178" i="1"/>
  <c r="AC178" i="1"/>
  <c r="Z178" i="1"/>
  <c r="W178" i="1"/>
  <c r="T178" i="1"/>
  <c r="Q178" i="1"/>
  <c r="N178" i="1"/>
  <c r="K178" i="1"/>
  <c r="H178" i="1"/>
  <c r="E178" i="1"/>
  <c r="AU177" i="1"/>
  <c r="AR177" i="1"/>
  <c r="AO177" i="1"/>
  <c r="AL177" i="1"/>
  <c r="AI177" i="1"/>
  <c r="AF177" i="1"/>
  <c r="AC177" i="1"/>
  <c r="Z177" i="1"/>
  <c r="W177" i="1"/>
  <c r="T177" i="1"/>
  <c r="Q177" i="1"/>
  <c r="N177" i="1"/>
  <c r="K177" i="1"/>
  <c r="H177" i="1"/>
  <c r="E177" i="1"/>
  <c r="AU176" i="1"/>
  <c r="AR176" i="1"/>
  <c r="AO176" i="1"/>
  <c r="AL176" i="1"/>
  <c r="AI176" i="1"/>
  <c r="AF176" i="1"/>
  <c r="AC176" i="1"/>
  <c r="Z176" i="1"/>
  <c r="W176" i="1"/>
  <c r="T176" i="1"/>
  <c r="Q176" i="1"/>
  <c r="N176" i="1"/>
  <c r="K176" i="1"/>
  <c r="H176" i="1"/>
  <c r="E176" i="1"/>
  <c r="AU175" i="1"/>
  <c r="AR175" i="1"/>
  <c r="AO175" i="1"/>
  <c r="AL175" i="1"/>
  <c r="AI175" i="1"/>
  <c r="AF175" i="1"/>
  <c r="AC175" i="1"/>
  <c r="Z175" i="1"/>
  <c r="W175" i="1"/>
  <c r="T175" i="1"/>
  <c r="Q175" i="1"/>
  <c r="N175" i="1"/>
  <c r="K175" i="1"/>
  <c r="H175" i="1"/>
  <c r="E175" i="1"/>
  <c r="AU174" i="1"/>
  <c r="AR174" i="1"/>
  <c r="AO174" i="1"/>
  <c r="AL174" i="1"/>
  <c r="AI174" i="1"/>
  <c r="AF174" i="1"/>
  <c r="AC174" i="1"/>
  <c r="Z174" i="1"/>
  <c r="W174" i="1"/>
  <c r="T174" i="1"/>
  <c r="Q174" i="1"/>
  <c r="N174" i="1"/>
  <c r="K174" i="1"/>
  <c r="H174" i="1"/>
  <c r="E174" i="1"/>
  <c r="AU173" i="1"/>
  <c r="AR173" i="1"/>
  <c r="AO173" i="1"/>
  <c r="AL173" i="1"/>
  <c r="AI173" i="1"/>
  <c r="AF173" i="1"/>
  <c r="AC173" i="1"/>
  <c r="Z173" i="1"/>
  <c r="W173" i="1"/>
  <c r="T173" i="1"/>
  <c r="Q173" i="1"/>
  <c r="N173" i="1"/>
  <c r="K173" i="1"/>
  <c r="H173" i="1"/>
  <c r="E173" i="1"/>
  <c r="AU172" i="1"/>
  <c r="AR172" i="1"/>
  <c r="AO172" i="1"/>
  <c r="AL172" i="1"/>
  <c r="AI172" i="1"/>
  <c r="AF172" i="1"/>
  <c r="AC172" i="1"/>
  <c r="Z172" i="1"/>
  <c r="W172" i="1"/>
  <c r="T172" i="1"/>
  <c r="Q172" i="1"/>
  <c r="N172" i="1"/>
  <c r="K172" i="1"/>
  <c r="H172" i="1"/>
  <c r="E172" i="1"/>
  <c r="AU171" i="1"/>
  <c r="AR171" i="1"/>
  <c r="AO171" i="1"/>
  <c r="AL171" i="1"/>
  <c r="AI171" i="1"/>
  <c r="AF171" i="1"/>
  <c r="AC171" i="1"/>
  <c r="Z171" i="1"/>
  <c r="W171" i="1"/>
  <c r="T171" i="1"/>
  <c r="Q171" i="1"/>
  <c r="N171" i="1"/>
  <c r="K171" i="1"/>
  <c r="H171" i="1"/>
  <c r="E171" i="1"/>
  <c r="AU170" i="1"/>
  <c r="AR170" i="1"/>
  <c r="AO170" i="1"/>
  <c r="AL170" i="1"/>
  <c r="AI170" i="1"/>
  <c r="AF170" i="1"/>
  <c r="AC170" i="1"/>
  <c r="Z170" i="1"/>
  <c r="W170" i="1"/>
  <c r="T170" i="1"/>
  <c r="Q170" i="1"/>
  <c r="N170" i="1"/>
  <c r="K170" i="1"/>
  <c r="H170" i="1"/>
  <c r="E170" i="1"/>
  <c r="AU169" i="1"/>
  <c r="AR169" i="1"/>
  <c r="AO169" i="1"/>
  <c r="AL169" i="1"/>
  <c r="AI169" i="1"/>
  <c r="AF169" i="1"/>
  <c r="AC169" i="1"/>
  <c r="Z169" i="1"/>
  <c r="W169" i="1"/>
  <c r="T169" i="1"/>
  <c r="Q169" i="1"/>
  <c r="N169" i="1"/>
  <c r="K169" i="1"/>
  <c r="H169" i="1"/>
  <c r="E169" i="1"/>
  <c r="AU168" i="1"/>
  <c r="AR168" i="1"/>
  <c r="AO168" i="1"/>
  <c r="AL168" i="1"/>
  <c r="AI168" i="1"/>
  <c r="AF168" i="1"/>
  <c r="AC168" i="1"/>
  <c r="Z168" i="1"/>
  <c r="W168" i="1"/>
  <c r="T168" i="1"/>
  <c r="Q168" i="1"/>
  <c r="N168" i="1"/>
  <c r="K168" i="1"/>
  <c r="H168" i="1"/>
  <c r="E168" i="1"/>
  <c r="AU167" i="1"/>
  <c r="AR167" i="1"/>
  <c r="AO167" i="1"/>
  <c r="AL167" i="1"/>
  <c r="AI167" i="1"/>
  <c r="AF167" i="1"/>
  <c r="AC167" i="1"/>
  <c r="Z167" i="1"/>
  <c r="W167" i="1"/>
  <c r="T167" i="1"/>
  <c r="Q167" i="1"/>
  <c r="N167" i="1"/>
  <c r="K167" i="1"/>
  <c r="H167" i="1"/>
  <c r="E167" i="1"/>
  <c r="AU166" i="1"/>
  <c r="AR166" i="1"/>
  <c r="AO166" i="1"/>
  <c r="AL166" i="1"/>
  <c r="AI166" i="1"/>
  <c r="AF166" i="1"/>
  <c r="AC166" i="1"/>
  <c r="Z166" i="1"/>
  <c r="W166" i="1"/>
  <c r="T166" i="1"/>
  <c r="Q166" i="1"/>
  <c r="N166" i="1"/>
  <c r="K166" i="1"/>
  <c r="H166" i="1"/>
  <c r="E166" i="1"/>
  <c r="AU165" i="1"/>
  <c r="AR165" i="1"/>
  <c r="AO165" i="1"/>
  <c r="AL165" i="1"/>
  <c r="AI165" i="1"/>
  <c r="AF165" i="1"/>
  <c r="AC165" i="1"/>
  <c r="Z165" i="1"/>
  <c r="W165" i="1"/>
  <c r="T165" i="1"/>
  <c r="Q165" i="1"/>
  <c r="N165" i="1"/>
  <c r="K165" i="1"/>
  <c r="H165" i="1"/>
  <c r="E165" i="1"/>
  <c r="AU164" i="1"/>
  <c r="AR164" i="1"/>
  <c r="AO164" i="1"/>
  <c r="AL164" i="1"/>
  <c r="AI164" i="1"/>
  <c r="AF164" i="1"/>
  <c r="AC164" i="1"/>
  <c r="Z164" i="1"/>
  <c r="W164" i="1"/>
  <c r="T164" i="1"/>
  <c r="Q164" i="1"/>
  <c r="N164" i="1"/>
  <c r="K164" i="1"/>
  <c r="H164" i="1"/>
  <c r="E164" i="1"/>
  <c r="AU163" i="1"/>
  <c r="AR163" i="1"/>
  <c r="AO163" i="1"/>
  <c r="AL163" i="1"/>
  <c r="AI163" i="1"/>
  <c r="AF163" i="1"/>
  <c r="AC163" i="1"/>
  <c r="Z163" i="1"/>
  <c r="W163" i="1"/>
  <c r="T163" i="1"/>
  <c r="Q163" i="1"/>
  <c r="N163" i="1"/>
  <c r="K163" i="1"/>
  <c r="H163" i="1"/>
  <c r="E163" i="1"/>
  <c r="AU162" i="1"/>
  <c r="AR162" i="1"/>
  <c r="AO162" i="1"/>
  <c r="AL162" i="1"/>
  <c r="AI162" i="1"/>
  <c r="AF162" i="1"/>
  <c r="AC162" i="1"/>
  <c r="Z162" i="1"/>
  <c r="W162" i="1"/>
  <c r="T162" i="1"/>
  <c r="Q162" i="1"/>
  <c r="N162" i="1"/>
  <c r="K162" i="1"/>
  <c r="H162" i="1"/>
  <c r="E162" i="1"/>
  <c r="AU161" i="1"/>
  <c r="AR161" i="1"/>
  <c r="AO161" i="1"/>
  <c r="AL161" i="1"/>
  <c r="AI161" i="1"/>
  <c r="AF161" i="1"/>
  <c r="AC161" i="1"/>
  <c r="Z161" i="1"/>
  <c r="W161" i="1"/>
  <c r="T161" i="1"/>
  <c r="Q161" i="1"/>
  <c r="N161" i="1"/>
  <c r="K161" i="1"/>
  <c r="H161" i="1"/>
  <c r="E161" i="1"/>
  <c r="AU160" i="1"/>
  <c r="AR160" i="1"/>
  <c r="AO160" i="1"/>
  <c r="AL160" i="1"/>
  <c r="AI160" i="1"/>
  <c r="AF160" i="1"/>
  <c r="AC160" i="1"/>
  <c r="Z160" i="1"/>
  <c r="W160" i="1"/>
  <c r="T160" i="1"/>
  <c r="Q160" i="1"/>
  <c r="N160" i="1"/>
  <c r="K160" i="1"/>
  <c r="H160" i="1"/>
  <c r="E160" i="1"/>
  <c r="AU159" i="1"/>
  <c r="AR159" i="1"/>
  <c r="AO159" i="1"/>
  <c r="AL159" i="1"/>
  <c r="AI159" i="1"/>
  <c r="AF159" i="1"/>
  <c r="AC159" i="1"/>
  <c r="Z159" i="1"/>
  <c r="W159" i="1"/>
  <c r="T159" i="1"/>
  <c r="Q159" i="1"/>
  <c r="N159" i="1"/>
  <c r="K159" i="1"/>
  <c r="H159" i="1"/>
  <c r="E159" i="1"/>
  <c r="AU149" i="1"/>
  <c r="AR149" i="1"/>
  <c r="AO149" i="1"/>
  <c r="AL149" i="1"/>
  <c r="AI149" i="1"/>
  <c r="AF149" i="1"/>
  <c r="AC149" i="1"/>
  <c r="Z149" i="1"/>
  <c r="W149" i="1"/>
  <c r="T149" i="1"/>
  <c r="Q149" i="1"/>
  <c r="N149" i="1"/>
  <c r="K149" i="1"/>
  <c r="H149" i="1"/>
  <c r="E149" i="1"/>
  <c r="B149" i="1"/>
  <c r="AU148" i="1"/>
  <c r="AR148" i="1"/>
  <c r="AO148" i="1"/>
  <c r="AL148" i="1"/>
  <c r="AI148" i="1"/>
  <c r="AF148" i="1"/>
  <c r="AC148" i="1"/>
  <c r="Z148" i="1"/>
  <c r="W148" i="1"/>
  <c r="T148" i="1"/>
  <c r="Q148" i="1"/>
  <c r="N148" i="1"/>
  <c r="K148" i="1"/>
  <c r="H148" i="1"/>
  <c r="E148" i="1"/>
  <c r="B148" i="1"/>
  <c r="AU147" i="1"/>
  <c r="AR147" i="1"/>
  <c r="AO147" i="1"/>
  <c r="AL147" i="1"/>
  <c r="AI147" i="1"/>
  <c r="AF147" i="1"/>
  <c r="AC147" i="1"/>
  <c r="Z147" i="1"/>
  <c r="W147" i="1"/>
  <c r="T147" i="1"/>
  <c r="Q147" i="1"/>
  <c r="N147" i="1"/>
  <c r="K147" i="1"/>
  <c r="H147" i="1"/>
  <c r="E147" i="1"/>
  <c r="B147" i="1"/>
  <c r="AU146" i="1"/>
  <c r="AR146" i="1"/>
  <c r="AO146" i="1"/>
  <c r="AL146" i="1"/>
  <c r="AI146" i="1"/>
  <c r="AF146" i="1"/>
  <c r="AC146" i="1"/>
  <c r="Z146" i="1"/>
  <c r="W146" i="1"/>
  <c r="T146" i="1"/>
  <c r="Q146" i="1"/>
  <c r="N146" i="1"/>
  <c r="K146" i="1"/>
  <c r="H146" i="1"/>
  <c r="E146" i="1"/>
  <c r="B146" i="1"/>
  <c r="AU145" i="1"/>
  <c r="AR145" i="1"/>
  <c r="AO145" i="1"/>
  <c r="AL145" i="1"/>
  <c r="AI145" i="1"/>
  <c r="AF145" i="1"/>
  <c r="AC145" i="1"/>
  <c r="Z145" i="1"/>
  <c r="W145" i="1"/>
  <c r="T145" i="1"/>
  <c r="Q145" i="1"/>
  <c r="N145" i="1"/>
  <c r="K145" i="1"/>
  <c r="H145" i="1"/>
  <c r="E145" i="1"/>
  <c r="B145" i="1"/>
  <c r="AU144" i="1"/>
  <c r="AR144" i="1"/>
  <c r="AO144" i="1"/>
  <c r="AL144" i="1"/>
  <c r="AI144" i="1"/>
  <c r="AF144" i="1"/>
  <c r="AC144" i="1"/>
  <c r="Z144" i="1"/>
  <c r="W144" i="1"/>
  <c r="T144" i="1"/>
  <c r="Q144" i="1"/>
  <c r="N144" i="1"/>
  <c r="K144" i="1"/>
  <c r="H144" i="1"/>
  <c r="E144" i="1"/>
  <c r="B144" i="1"/>
  <c r="AU143" i="1"/>
  <c r="AR143" i="1"/>
  <c r="AO143" i="1"/>
  <c r="AL143" i="1"/>
  <c r="AI143" i="1"/>
  <c r="AF143" i="1"/>
  <c r="AC143" i="1"/>
  <c r="Z143" i="1"/>
  <c r="W143" i="1"/>
  <c r="T143" i="1"/>
  <c r="Q143" i="1"/>
  <c r="N143" i="1"/>
  <c r="K143" i="1"/>
  <c r="H143" i="1"/>
  <c r="E143" i="1"/>
  <c r="B143" i="1"/>
  <c r="AU142" i="1"/>
  <c r="AR142" i="1"/>
  <c r="AO142" i="1"/>
  <c r="AL142" i="1"/>
  <c r="AI142" i="1"/>
  <c r="AF142" i="1"/>
  <c r="AC142" i="1"/>
  <c r="Z142" i="1"/>
  <c r="W142" i="1"/>
  <c r="T142" i="1"/>
  <c r="Q142" i="1"/>
  <c r="N142" i="1"/>
  <c r="K142" i="1"/>
  <c r="H142" i="1"/>
  <c r="E142" i="1"/>
  <c r="B142" i="1"/>
  <c r="AU141" i="1"/>
  <c r="AR141" i="1"/>
  <c r="AO141" i="1"/>
  <c r="AL141" i="1"/>
  <c r="AI141" i="1"/>
  <c r="AF141" i="1"/>
  <c r="AC141" i="1"/>
  <c r="Z141" i="1"/>
  <c r="W141" i="1"/>
  <c r="T141" i="1"/>
  <c r="Q141" i="1"/>
  <c r="N141" i="1"/>
  <c r="K141" i="1"/>
  <c r="H141" i="1"/>
  <c r="E141" i="1"/>
  <c r="B141" i="1"/>
  <c r="AU140" i="1"/>
  <c r="AR140" i="1"/>
  <c r="AO140" i="1"/>
  <c r="AL140" i="1"/>
  <c r="AI140" i="1"/>
  <c r="AF140" i="1"/>
  <c r="AC140" i="1"/>
  <c r="Z140" i="1"/>
  <c r="W140" i="1"/>
  <c r="T140" i="1"/>
  <c r="Q140" i="1"/>
  <c r="N140" i="1"/>
  <c r="K140" i="1"/>
  <c r="H140" i="1"/>
  <c r="E140" i="1"/>
  <c r="B140" i="1"/>
  <c r="AU139" i="1"/>
  <c r="AR139" i="1"/>
  <c r="AO139" i="1"/>
  <c r="AL139" i="1"/>
  <c r="AI139" i="1"/>
  <c r="AF139" i="1"/>
  <c r="AC139" i="1"/>
  <c r="Z139" i="1"/>
  <c r="W139" i="1"/>
  <c r="T139" i="1"/>
  <c r="Q139" i="1"/>
  <c r="N139" i="1"/>
  <c r="K139" i="1"/>
  <c r="H139" i="1"/>
  <c r="E139" i="1"/>
  <c r="B139" i="1"/>
  <c r="AU138" i="1"/>
  <c r="AR138" i="1"/>
  <c r="AO138" i="1"/>
  <c r="AL138" i="1"/>
  <c r="AI138" i="1"/>
  <c r="AF138" i="1"/>
  <c r="AC138" i="1"/>
  <c r="Z138" i="1"/>
  <c r="W138" i="1"/>
  <c r="T138" i="1"/>
  <c r="Q138" i="1"/>
  <c r="N138" i="1"/>
  <c r="K138" i="1"/>
  <c r="H138" i="1"/>
  <c r="E138" i="1"/>
  <c r="B138" i="1"/>
  <c r="AU137" i="1"/>
  <c r="AR137" i="1"/>
  <c r="AO137" i="1"/>
  <c r="AL137" i="1"/>
  <c r="AI137" i="1"/>
  <c r="AF137" i="1"/>
  <c r="AC137" i="1"/>
  <c r="Z137" i="1"/>
  <c r="W137" i="1"/>
  <c r="T137" i="1"/>
  <c r="Q137" i="1"/>
  <c r="N137" i="1"/>
  <c r="K137" i="1"/>
  <c r="H137" i="1"/>
  <c r="E137" i="1"/>
  <c r="B137" i="1"/>
  <c r="AU136" i="1"/>
  <c r="AR136" i="1"/>
  <c r="AO136" i="1"/>
  <c r="AL136" i="1"/>
  <c r="AI136" i="1"/>
  <c r="AF136" i="1"/>
  <c r="AC136" i="1"/>
  <c r="Z136" i="1"/>
  <c r="W136" i="1"/>
  <c r="T136" i="1"/>
  <c r="Q136" i="1"/>
  <c r="N136" i="1"/>
  <c r="K136" i="1"/>
  <c r="H136" i="1"/>
  <c r="E136" i="1"/>
  <c r="B136" i="1"/>
  <c r="AU135" i="1"/>
  <c r="AR135" i="1"/>
  <c r="AO135" i="1"/>
  <c r="AL135" i="1"/>
  <c r="AI135" i="1"/>
  <c r="AF135" i="1"/>
  <c r="AC135" i="1"/>
  <c r="Z135" i="1"/>
  <c r="W135" i="1"/>
  <c r="T135" i="1"/>
  <c r="Q135" i="1"/>
  <c r="N135" i="1"/>
  <c r="K135" i="1"/>
  <c r="H135" i="1"/>
  <c r="E135" i="1"/>
  <c r="B135" i="1"/>
  <c r="AU134" i="1"/>
  <c r="AR134" i="1"/>
  <c r="AO134" i="1"/>
  <c r="AL134" i="1"/>
  <c r="AI134" i="1"/>
  <c r="AF134" i="1"/>
  <c r="AC134" i="1"/>
  <c r="Z134" i="1"/>
  <c r="W134" i="1"/>
  <c r="T134" i="1"/>
  <c r="Q134" i="1"/>
  <c r="N134" i="1"/>
  <c r="K134" i="1"/>
  <c r="H134" i="1"/>
  <c r="E134" i="1"/>
  <c r="B134" i="1"/>
  <c r="AU133" i="1"/>
  <c r="AR133" i="1"/>
  <c r="AO133" i="1"/>
  <c r="AL133" i="1"/>
  <c r="AI133" i="1"/>
  <c r="AF133" i="1"/>
  <c r="AC133" i="1"/>
  <c r="Z133" i="1"/>
  <c r="W133" i="1"/>
  <c r="T133" i="1"/>
  <c r="Q133" i="1"/>
  <c r="N133" i="1"/>
  <c r="K133" i="1"/>
  <c r="H133" i="1"/>
  <c r="E133" i="1"/>
  <c r="B133" i="1"/>
  <c r="AU132" i="1"/>
  <c r="AR132" i="1"/>
  <c r="AO132" i="1"/>
  <c r="AL132" i="1"/>
  <c r="AI132" i="1"/>
  <c r="AF132" i="1"/>
  <c r="AC132" i="1"/>
  <c r="Z132" i="1"/>
  <c r="W132" i="1"/>
  <c r="T132" i="1"/>
  <c r="Q132" i="1"/>
  <c r="N132" i="1"/>
  <c r="K132" i="1"/>
  <c r="H132" i="1"/>
  <c r="E132" i="1"/>
  <c r="B132" i="1"/>
  <c r="AU131" i="1"/>
  <c r="AR131" i="1"/>
  <c r="AO131" i="1"/>
  <c r="AL131" i="1"/>
  <c r="AI131" i="1"/>
  <c r="AF131" i="1"/>
  <c r="AC131" i="1"/>
  <c r="Z131" i="1"/>
  <c r="W131" i="1"/>
  <c r="T131" i="1"/>
  <c r="Q131" i="1"/>
  <c r="N131" i="1"/>
  <c r="K131" i="1"/>
  <c r="H131" i="1"/>
  <c r="E131" i="1"/>
  <c r="B131" i="1"/>
  <c r="AU130" i="1"/>
  <c r="AR130" i="1"/>
  <c r="AO130" i="1"/>
  <c r="AL130" i="1"/>
  <c r="AI130" i="1"/>
  <c r="AF130" i="1"/>
  <c r="AC130" i="1"/>
  <c r="Z130" i="1"/>
  <c r="W130" i="1"/>
  <c r="T130" i="1"/>
  <c r="Q130" i="1"/>
  <c r="N130" i="1"/>
  <c r="K130" i="1"/>
  <c r="H130" i="1"/>
  <c r="E130" i="1"/>
  <c r="B130" i="1"/>
  <c r="AU129" i="1"/>
  <c r="AR129" i="1"/>
  <c r="AO129" i="1"/>
  <c r="AL129" i="1"/>
  <c r="AI129" i="1"/>
  <c r="AF129" i="1"/>
  <c r="AC129" i="1"/>
  <c r="Z129" i="1"/>
  <c r="W129" i="1"/>
  <c r="T129" i="1"/>
  <c r="Q129" i="1"/>
  <c r="N129" i="1"/>
  <c r="K129" i="1"/>
  <c r="H129" i="1"/>
  <c r="E129" i="1"/>
  <c r="B129" i="1"/>
  <c r="AU118" i="1"/>
  <c r="AR118" i="1"/>
  <c r="AO118" i="1"/>
  <c r="AL118" i="1"/>
  <c r="AI118" i="1"/>
  <c r="AF118" i="1"/>
  <c r="AC118" i="1"/>
  <c r="Z118" i="1"/>
  <c r="W118" i="1"/>
  <c r="T118" i="1"/>
  <c r="Q118" i="1"/>
  <c r="N118" i="1"/>
  <c r="K118" i="1"/>
  <c r="H118" i="1"/>
  <c r="E118" i="1"/>
  <c r="B118" i="1"/>
  <c r="AU117" i="1"/>
  <c r="AR117" i="1"/>
  <c r="AO117" i="1"/>
  <c r="AL117" i="1"/>
  <c r="AI117" i="1"/>
  <c r="AF117" i="1"/>
  <c r="AC117" i="1"/>
  <c r="Z117" i="1"/>
  <c r="W117" i="1"/>
  <c r="T117" i="1"/>
  <c r="Q117" i="1"/>
  <c r="N117" i="1"/>
  <c r="K117" i="1"/>
  <c r="H117" i="1"/>
  <c r="E117" i="1"/>
  <c r="B117" i="1"/>
  <c r="AU116" i="1"/>
  <c r="AR116" i="1"/>
  <c r="AO116" i="1"/>
  <c r="AL116" i="1"/>
  <c r="AI116" i="1"/>
  <c r="AF116" i="1"/>
  <c r="AC116" i="1"/>
  <c r="Z116" i="1"/>
  <c r="W116" i="1"/>
  <c r="T116" i="1"/>
  <c r="Q116" i="1"/>
  <c r="N116" i="1"/>
  <c r="K116" i="1"/>
  <c r="H116" i="1"/>
  <c r="E116" i="1"/>
  <c r="B116" i="1"/>
  <c r="AU115" i="1"/>
  <c r="AR115" i="1"/>
  <c r="AO115" i="1"/>
  <c r="AL115" i="1"/>
  <c r="AI115" i="1"/>
  <c r="AF115" i="1"/>
  <c r="AC115" i="1"/>
  <c r="Z115" i="1"/>
  <c r="W115" i="1"/>
  <c r="T115" i="1"/>
  <c r="Q115" i="1"/>
  <c r="N115" i="1"/>
  <c r="K115" i="1"/>
  <c r="H115" i="1"/>
  <c r="E115" i="1"/>
  <c r="B115" i="1"/>
  <c r="AU114" i="1"/>
  <c r="AR114" i="1"/>
  <c r="AO114" i="1"/>
  <c r="AL114" i="1"/>
  <c r="AI114" i="1"/>
  <c r="AF114" i="1"/>
  <c r="AC114" i="1"/>
  <c r="Z114" i="1"/>
  <c r="W114" i="1"/>
  <c r="T114" i="1"/>
  <c r="Q114" i="1"/>
  <c r="N114" i="1"/>
  <c r="K114" i="1"/>
  <c r="H114" i="1"/>
  <c r="E114" i="1"/>
  <c r="B114" i="1"/>
  <c r="AU113" i="1"/>
  <c r="AR113" i="1"/>
  <c r="AO113" i="1"/>
  <c r="AL113" i="1"/>
  <c r="AI113" i="1"/>
  <c r="AF113" i="1"/>
  <c r="AC113" i="1"/>
  <c r="Z113" i="1"/>
  <c r="W113" i="1"/>
  <c r="T113" i="1"/>
  <c r="Q113" i="1"/>
  <c r="N113" i="1"/>
  <c r="K113" i="1"/>
  <c r="H113" i="1"/>
  <c r="E113" i="1"/>
  <c r="B113" i="1"/>
  <c r="AU112" i="1"/>
  <c r="AR112" i="1"/>
  <c r="AO112" i="1"/>
  <c r="AL112" i="1"/>
  <c r="AI112" i="1"/>
  <c r="AF112" i="1"/>
  <c r="AC112" i="1"/>
  <c r="Z112" i="1"/>
  <c r="W112" i="1"/>
  <c r="T112" i="1"/>
  <c r="Q112" i="1"/>
  <c r="N112" i="1"/>
  <c r="K112" i="1"/>
  <c r="H112" i="1"/>
  <c r="E112" i="1"/>
  <c r="B112" i="1"/>
  <c r="AU111" i="1"/>
  <c r="AR111" i="1"/>
  <c r="AO111" i="1"/>
  <c r="AL111" i="1"/>
  <c r="AI111" i="1"/>
  <c r="AF111" i="1"/>
  <c r="AC111" i="1"/>
  <c r="Z111" i="1"/>
  <c r="W111" i="1"/>
  <c r="T111" i="1"/>
  <c r="Q111" i="1"/>
  <c r="N111" i="1"/>
  <c r="K111" i="1"/>
  <c r="H111" i="1"/>
  <c r="E111" i="1"/>
  <c r="B111" i="1"/>
  <c r="AU110" i="1"/>
  <c r="AR110" i="1"/>
  <c r="AO110" i="1"/>
  <c r="AL110" i="1"/>
  <c r="AI110" i="1"/>
  <c r="AF110" i="1"/>
  <c r="AC110" i="1"/>
  <c r="Z110" i="1"/>
  <c r="W110" i="1"/>
  <c r="T110" i="1"/>
  <c r="Q110" i="1"/>
  <c r="N110" i="1"/>
  <c r="K110" i="1"/>
  <c r="H110" i="1"/>
  <c r="E110" i="1"/>
  <c r="B110" i="1"/>
  <c r="AU109" i="1"/>
  <c r="AR109" i="1"/>
  <c r="AO109" i="1"/>
  <c r="AL109" i="1"/>
  <c r="AI109" i="1"/>
  <c r="AF109" i="1"/>
  <c r="AC109" i="1"/>
  <c r="Z109" i="1"/>
  <c r="W109" i="1"/>
  <c r="T109" i="1"/>
  <c r="Q109" i="1"/>
  <c r="N109" i="1"/>
  <c r="K109" i="1"/>
  <c r="H109" i="1"/>
  <c r="E109" i="1"/>
  <c r="B109" i="1"/>
  <c r="AU108" i="1"/>
  <c r="AR108" i="1"/>
  <c r="AO108" i="1"/>
  <c r="AL108" i="1"/>
  <c r="AI108" i="1"/>
  <c r="AF108" i="1"/>
  <c r="AC108" i="1"/>
  <c r="Z108" i="1"/>
  <c r="W108" i="1"/>
  <c r="T108" i="1"/>
  <c r="Q108" i="1"/>
  <c r="N108" i="1"/>
  <c r="K108" i="1"/>
  <c r="H108" i="1"/>
  <c r="E108" i="1"/>
  <c r="B108" i="1"/>
  <c r="AU107" i="1"/>
  <c r="AR107" i="1"/>
  <c r="AO107" i="1"/>
  <c r="AL107" i="1"/>
  <c r="AI107" i="1"/>
  <c r="AF107" i="1"/>
  <c r="AC107" i="1"/>
  <c r="Z107" i="1"/>
  <c r="W107" i="1"/>
  <c r="T107" i="1"/>
  <c r="Q107" i="1"/>
  <c r="N107" i="1"/>
  <c r="K107" i="1"/>
  <c r="H107" i="1"/>
  <c r="E107" i="1"/>
  <c r="B107" i="1"/>
  <c r="AU106" i="1"/>
  <c r="AR106" i="1"/>
  <c r="AO106" i="1"/>
  <c r="AL106" i="1"/>
  <c r="AI106" i="1"/>
  <c r="AF106" i="1"/>
  <c r="AC106" i="1"/>
  <c r="Z106" i="1"/>
  <c r="W106" i="1"/>
  <c r="T106" i="1"/>
  <c r="Q106" i="1"/>
  <c r="N106" i="1"/>
  <c r="K106" i="1"/>
  <c r="H106" i="1"/>
  <c r="E106" i="1"/>
  <c r="B106" i="1"/>
  <c r="AU105" i="1"/>
  <c r="AR105" i="1"/>
  <c r="AO105" i="1"/>
  <c r="AL105" i="1"/>
  <c r="AI105" i="1"/>
  <c r="AF105" i="1"/>
  <c r="AC105" i="1"/>
  <c r="Z105" i="1"/>
  <c r="W105" i="1"/>
  <c r="T105" i="1"/>
  <c r="Q105" i="1"/>
  <c r="N105" i="1"/>
  <c r="K105" i="1"/>
  <c r="H105" i="1"/>
  <c r="E105" i="1"/>
  <c r="B105" i="1"/>
  <c r="AU104" i="1"/>
  <c r="AR104" i="1"/>
  <c r="AO104" i="1"/>
  <c r="AL104" i="1"/>
  <c r="AI104" i="1"/>
  <c r="AF104" i="1"/>
  <c r="AC104" i="1"/>
  <c r="Z104" i="1"/>
  <c r="W104" i="1"/>
  <c r="T104" i="1"/>
  <c r="Q104" i="1"/>
  <c r="N104" i="1"/>
  <c r="K104" i="1"/>
  <c r="H104" i="1"/>
  <c r="E104" i="1"/>
  <c r="B104" i="1"/>
  <c r="AU103" i="1"/>
  <c r="AR103" i="1"/>
  <c r="AO103" i="1"/>
  <c r="AL103" i="1"/>
  <c r="AI103" i="1"/>
  <c r="AF103" i="1"/>
  <c r="AC103" i="1"/>
  <c r="Z103" i="1"/>
  <c r="W103" i="1"/>
  <c r="T103" i="1"/>
  <c r="Q103" i="1"/>
  <c r="N103" i="1"/>
  <c r="K103" i="1"/>
  <c r="H103" i="1"/>
  <c r="E103" i="1"/>
  <c r="B103" i="1"/>
  <c r="AU102" i="1"/>
  <c r="AR102" i="1"/>
  <c r="AO102" i="1"/>
  <c r="AL102" i="1"/>
  <c r="AI102" i="1"/>
  <c r="AF102" i="1"/>
  <c r="AC102" i="1"/>
  <c r="Z102" i="1"/>
  <c r="W102" i="1"/>
  <c r="T102" i="1"/>
  <c r="Q102" i="1"/>
  <c r="N102" i="1"/>
  <c r="K102" i="1"/>
  <c r="H102" i="1"/>
  <c r="E102" i="1"/>
  <c r="B102" i="1"/>
  <c r="AU101" i="1"/>
  <c r="AR101" i="1"/>
  <c r="AO101" i="1"/>
  <c r="AL101" i="1"/>
  <c r="AI101" i="1"/>
  <c r="AF101" i="1"/>
  <c r="AC101" i="1"/>
  <c r="Z101" i="1"/>
  <c r="W101" i="1"/>
  <c r="T101" i="1"/>
  <c r="Q101" i="1"/>
  <c r="N101" i="1"/>
  <c r="K101" i="1"/>
  <c r="H101" i="1"/>
  <c r="E101" i="1"/>
  <c r="B101" i="1"/>
  <c r="AU100" i="1"/>
  <c r="AR100" i="1"/>
  <c r="AO100" i="1"/>
  <c r="AL100" i="1"/>
  <c r="AI100" i="1"/>
  <c r="AF100" i="1"/>
  <c r="AC100" i="1"/>
  <c r="Z100" i="1"/>
  <c r="W100" i="1"/>
  <c r="T100" i="1"/>
  <c r="Q100" i="1"/>
  <c r="N100" i="1"/>
  <c r="K100" i="1"/>
  <c r="H100" i="1"/>
  <c r="E100" i="1"/>
  <c r="B100" i="1"/>
  <c r="AU99" i="1"/>
  <c r="AR99" i="1"/>
  <c r="AO99" i="1"/>
  <c r="AL99" i="1"/>
  <c r="AI99" i="1"/>
  <c r="AF99" i="1"/>
  <c r="AC99" i="1"/>
  <c r="Z99" i="1"/>
  <c r="W99" i="1"/>
  <c r="T99" i="1"/>
  <c r="Q99" i="1"/>
  <c r="N99" i="1"/>
  <c r="K99" i="1"/>
  <c r="H99" i="1"/>
  <c r="E99" i="1"/>
  <c r="B99" i="1"/>
  <c r="AU98" i="1"/>
  <c r="AR98" i="1"/>
  <c r="AO98" i="1"/>
  <c r="AL98" i="1"/>
  <c r="AI98" i="1"/>
  <c r="AF98" i="1"/>
  <c r="AC98" i="1"/>
  <c r="Z98" i="1"/>
  <c r="W98" i="1"/>
  <c r="T98" i="1"/>
  <c r="Q98" i="1"/>
  <c r="N98" i="1"/>
  <c r="K98" i="1"/>
  <c r="H98" i="1"/>
  <c r="E98" i="1"/>
  <c r="B98" i="1"/>
  <c r="AU88" i="1"/>
  <c r="AR88" i="1"/>
  <c r="AO88" i="1"/>
  <c r="AL88" i="1"/>
  <c r="AI88" i="1"/>
  <c r="AF88" i="1"/>
  <c r="AC88" i="1"/>
  <c r="Z88" i="1"/>
  <c r="W88" i="1"/>
  <c r="T88" i="1"/>
  <c r="Q88" i="1"/>
  <c r="N88" i="1"/>
  <c r="K88" i="1"/>
  <c r="H88" i="1"/>
  <c r="E88" i="1"/>
  <c r="B88" i="1"/>
  <c r="AU87" i="1"/>
  <c r="AR87" i="1"/>
  <c r="AO87" i="1"/>
  <c r="AL87" i="1"/>
  <c r="AI87" i="1"/>
  <c r="AF87" i="1"/>
  <c r="AC87" i="1"/>
  <c r="Z87" i="1"/>
  <c r="W87" i="1"/>
  <c r="T87" i="1"/>
  <c r="Q87" i="1"/>
  <c r="N87" i="1"/>
  <c r="K87" i="1"/>
  <c r="H87" i="1"/>
  <c r="E87" i="1"/>
  <c r="B87" i="1"/>
  <c r="AU86" i="1"/>
  <c r="AR86" i="1"/>
  <c r="AO86" i="1"/>
  <c r="AL86" i="1"/>
  <c r="AI86" i="1"/>
  <c r="AF86" i="1"/>
  <c r="AC86" i="1"/>
  <c r="Z86" i="1"/>
  <c r="W86" i="1"/>
  <c r="T86" i="1"/>
  <c r="Q86" i="1"/>
  <c r="N86" i="1"/>
  <c r="K86" i="1"/>
  <c r="H86" i="1"/>
  <c r="E86" i="1"/>
  <c r="B86" i="1"/>
  <c r="AU85" i="1"/>
  <c r="AR85" i="1"/>
  <c r="AO85" i="1"/>
  <c r="AL85" i="1"/>
  <c r="AI85" i="1"/>
  <c r="AF85" i="1"/>
  <c r="AC85" i="1"/>
  <c r="Z85" i="1"/>
  <c r="W85" i="1"/>
  <c r="T85" i="1"/>
  <c r="Q85" i="1"/>
  <c r="N85" i="1"/>
  <c r="K85" i="1"/>
  <c r="H85" i="1"/>
  <c r="E85" i="1"/>
  <c r="B85" i="1"/>
  <c r="AU84" i="1"/>
  <c r="AR84" i="1"/>
  <c r="AO84" i="1"/>
  <c r="AL84" i="1"/>
  <c r="AI84" i="1"/>
  <c r="AF84" i="1"/>
  <c r="AC84" i="1"/>
  <c r="Z84" i="1"/>
  <c r="W84" i="1"/>
  <c r="T84" i="1"/>
  <c r="Q84" i="1"/>
  <c r="N84" i="1"/>
  <c r="K84" i="1"/>
  <c r="H84" i="1"/>
  <c r="E84" i="1"/>
  <c r="B84" i="1"/>
  <c r="AU83" i="1"/>
  <c r="AR83" i="1"/>
  <c r="AO83" i="1"/>
  <c r="AL83" i="1"/>
  <c r="AI83" i="1"/>
  <c r="AF83" i="1"/>
  <c r="AC83" i="1"/>
  <c r="Z83" i="1"/>
  <c r="W83" i="1"/>
  <c r="T83" i="1"/>
  <c r="Q83" i="1"/>
  <c r="N83" i="1"/>
  <c r="K83" i="1"/>
  <c r="H83" i="1"/>
  <c r="E83" i="1"/>
  <c r="B83" i="1"/>
  <c r="AU82" i="1"/>
  <c r="AR82" i="1"/>
  <c r="AO82" i="1"/>
  <c r="AL82" i="1"/>
  <c r="AI82" i="1"/>
  <c r="AF82" i="1"/>
  <c r="AC82" i="1"/>
  <c r="Z82" i="1"/>
  <c r="W82" i="1"/>
  <c r="T82" i="1"/>
  <c r="Q82" i="1"/>
  <c r="N82" i="1"/>
  <c r="K82" i="1"/>
  <c r="H82" i="1"/>
  <c r="E82" i="1"/>
  <c r="B82" i="1"/>
  <c r="AU81" i="1"/>
  <c r="AR81" i="1"/>
  <c r="AO81" i="1"/>
  <c r="AL81" i="1"/>
  <c r="AI81" i="1"/>
  <c r="AF81" i="1"/>
  <c r="AC81" i="1"/>
  <c r="Z81" i="1"/>
  <c r="W81" i="1"/>
  <c r="T81" i="1"/>
  <c r="Q81" i="1"/>
  <c r="N81" i="1"/>
  <c r="K81" i="1"/>
  <c r="H81" i="1"/>
  <c r="E81" i="1"/>
  <c r="B81" i="1"/>
  <c r="AU80" i="1"/>
  <c r="AR80" i="1"/>
  <c r="AO80" i="1"/>
  <c r="AL80" i="1"/>
  <c r="AI80" i="1"/>
  <c r="AF80" i="1"/>
  <c r="AC80" i="1"/>
  <c r="Z80" i="1"/>
  <c r="W80" i="1"/>
  <c r="T80" i="1"/>
  <c r="Q80" i="1"/>
  <c r="N80" i="1"/>
  <c r="K80" i="1"/>
  <c r="H80" i="1"/>
  <c r="E80" i="1"/>
  <c r="B80" i="1"/>
  <c r="AU79" i="1"/>
  <c r="AR79" i="1"/>
  <c r="AO79" i="1"/>
  <c r="AL79" i="1"/>
  <c r="AI79" i="1"/>
  <c r="AF79" i="1"/>
  <c r="AC79" i="1"/>
  <c r="Z79" i="1"/>
  <c r="W79" i="1"/>
  <c r="T79" i="1"/>
  <c r="Q79" i="1"/>
  <c r="N79" i="1"/>
  <c r="K79" i="1"/>
  <c r="H79" i="1"/>
  <c r="E79" i="1"/>
  <c r="B79" i="1"/>
  <c r="AU78" i="1"/>
  <c r="AR78" i="1"/>
  <c r="AO78" i="1"/>
  <c r="AL78" i="1"/>
  <c r="AI78" i="1"/>
  <c r="AF78" i="1"/>
  <c r="AC78" i="1"/>
  <c r="Z78" i="1"/>
  <c r="W78" i="1"/>
  <c r="T78" i="1"/>
  <c r="Q78" i="1"/>
  <c r="N78" i="1"/>
  <c r="K78" i="1"/>
  <c r="H78" i="1"/>
  <c r="E78" i="1"/>
  <c r="B78" i="1"/>
  <c r="AU77" i="1"/>
  <c r="AR77" i="1"/>
  <c r="AO77" i="1"/>
  <c r="AL77" i="1"/>
  <c r="AI77" i="1"/>
  <c r="AF77" i="1"/>
  <c r="AC77" i="1"/>
  <c r="Z77" i="1"/>
  <c r="W77" i="1"/>
  <c r="T77" i="1"/>
  <c r="Q77" i="1"/>
  <c r="N77" i="1"/>
  <c r="K77" i="1"/>
  <c r="H77" i="1"/>
  <c r="E77" i="1"/>
  <c r="B77" i="1"/>
  <c r="AU76" i="1"/>
  <c r="AR76" i="1"/>
  <c r="AO76" i="1"/>
  <c r="AL76" i="1"/>
  <c r="AI76" i="1"/>
  <c r="AF76" i="1"/>
  <c r="AC76" i="1"/>
  <c r="Z76" i="1"/>
  <c r="W76" i="1"/>
  <c r="T76" i="1"/>
  <c r="Q76" i="1"/>
  <c r="N76" i="1"/>
  <c r="K76" i="1"/>
  <c r="H76" i="1"/>
  <c r="E76" i="1"/>
  <c r="B76" i="1"/>
  <c r="AU75" i="1"/>
  <c r="AR75" i="1"/>
  <c r="AO75" i="1"/>
  <c r="AL75" i="1"/>
  <c r="AI75" i="1"/>
  <c r="AF75" i="1"/>
  <c r="AC75" i="1"/>
  <c r="Z75" i="1"/>
  <c r="W75" i="1"/>
  <c r="T75" i="1"/>
  <c r="Q75" i="1"/>
  <c r="N75" i="1"/>
  <c r="K75" i="1"/>
  <c r="H75" i="1"/>
  <c r="E75" i="1"/>
  <c r="B75" i="1"/>
  <c r="AU74" i="1"/>
  <c r="AR74" i="1"/>
  <c r="AO74" i="1"/>
  <c r="AL74" i="1"/>
  <c r="AI74" i="1"/>
  <c r="AF74" i="1"/>
  <c r="AC74" i="1"/>
  <c r="Z74" i="1"/>
  <c r="W74" i="1"/>
  <c r="T74" i="1"/>
  <c r="Q74" i="1"/>
  <c r="N74" i="1"/>
  <c r="K74" i="1"/>
  <c r="H74" i="1"/>
  <c r="E74" i="1"/>
  <c r="B74" i="1"/>
  <c r="AU73" i="1"/>
  <c r="AR73" i="1"/>
  <c r="AO73" i="1"/>
  <c r="AL73" i="1"/>
  <c r="AI73" i="1"/>
  <c r="AF73" i="1"/>
  <c r="AC73" i="1"/>
  <c r="Z73" i="1"/>
  <c r="W73" i="1"/>
  <c r="T73" i="1"/>
  <c r="Q73" i="1"/>
  <c r="N73" i="1"/>
  <c r="K73" i="1"/>
  <c r="H73" i="1"/>
  <c r="E73" i="1"/>
  <c r="B73" i="1"/>
  <c r="AU72" i="1"/>
  <c r="AR72" i="1"/>
  <c r="AO72" i="1"/>
  <c r="AL72" i="1"/>
  <c r="AI72" i="1"/>
  <c r="AF72" i="1"/>
  <c r="AC72" i="1"/>
  <c r="Z72" i="1"/>
  <c r="W72" i="1"/>
  <c r="T72" i="1"/>
  <c r="Q72" i="1"/>
  <c r="N72" i="1"/>
  <c r="K72" i="1"/>
  <c r="H72" i="1"/>
  <c r="E72" i="1"/>
  <c r="B72" i="1"/>
  <c r="AU71" i="1"/>
  <c r="AR71" i="1"/>
  <c r="AO71" i="1"/>
  <c r="AL71" i="1"/>
  <c r="AI71" i="1"/>
  <c r="AF71" i="1"/>
  <c r="AC71" i="1"/>
  <c r="Z71" i="1"/>
  <c r="W71" i="1"/>
  <c r="T71" i="1"/>
  <c r="Q71" i="1"/>
  <c r="N71" i="1"/>
  <c r="K71" i="1"/>
  <c r="H71" i="1"/>
  <c r="E71" i="1"/>
  <c r="B71" i="1"/>
  <c r="AU70" i="1"/>
  <c r="AR70" i="1"/>
  <c r="AO70" i="1"/>
  <c r="AL70" i="1"/>
  <c r="AI70" i="1"/>
  <c r="AF70" i="1"/>
  <c r="AC70" i="1"/>
  <c r="Z70" i="1"/>
  <c r="W70" i="1"/>
  <c r="T70" i="1"/>
  <c r="Q70" i="1"/>
  <c r="N70" i="1"/>
  <c r="K70" i="1"/>
  <c r="H70" i="1"/>
  <c r="E70" i="1"/>
  <c r="B70" i="1"/>
  <c r="AU69" i="1"/>
  <c r="AR69" i="1"/>
  <c r="AO69" i="1"/>
  <c r="AL69" i="1"/>
  <c r="AI69" i="1"/>
  <c r="AF69" i="1"/>
  <c r="AC69" i="1"/>
  <c r="Z69" i="1"/>
  <c r="W69" i="1"/>
  <c r="T69" i="1"/>
  <c r="Q69" i="1"/>
  <c r="N69" i="1"/>
  <c r="K69" i="1"/>
  <c r="H69" i="1"/>
  <c r="E69" i="1"/>
  <c r="B69" i="1"/>
  <c r="AU68" i="1"/>
  <c r="AR68" i="1"/>
  <c r="AO68" i="1"/>
  <c r="AL68" i="1"/>
  <c r="AI68" i="1"/>
  <c r="AF68" i="1"/>
  <c r="AC68" i="1"/>
  <c r="Z68" i="1"/>
  <c r="W68" i="1"/>
  <c r="T68" i="1"/>
  <c r="Q68" i="1"/>
  <c r="N68" i="1"/>
  <c r="K68" i="1"/>
  <c r="H68" i="1"/>
  <c r="E68" i="1"/>
  <c r="B68" i="1"/>
  <c r="AU57" i="1"/>
  <c r="AR57" i="1"/>
  <c r="AO57" i="1"/>
  <c r="AL57" i="1"/>
  <c r="AI57" i="1"/>
  <c r="AF57" i="1"/>
  <c r="AC57" i="1"/>
  <c r="Z57" i="1"/>
  <c r="W57" i="1"/>
  <c r="T57" i="1"/>
  <c r="Q57" i="1"/>
  <c r="N57" i="1"/>
  <c r="K57" i="1"/>
  <c r="H57" i="1"/>
  <c r="E57" i="1"/>
  <c r="B57" i="1"/>
  <c r="AU56" i="1"/>
  <c r="AR56" i="1"/>
  <c r="AO56" i="1"/>
  <c r="AL56" i="1"/>
  <c r="AI56" i="1"/>
  <c r="AF56" i="1"/>
  <c r="AC56" i="1"/>
  <c r="Z56" i="1"/>
  <c r="W56" i="1"/>
  <c r="T56" i="1"/>
  <c r="Q56" i="1"/>
  <c r="N56" i="1"/>
  <c r="K56" i="1"/>
  <c r="H56" i="1"/>
  <c r="E56" i="1"/>
  <c r="B56" i="1"/>
  <c r="AU55" i="1"/>
  <c r="AR55" i="1"/>
  <c r="AO55" i="1"/>
  <c r="AL55" i="1"/>
  <c r="AI55" i="1"/>
  <c r="AF55" i="1"/>
  <c r="AC55" i="1"/>
  <c r="Z55" i="1"/>
  <c r="W55" i="1"/>
  <c r="T55" i="1"/>
  <c r="Q55" i="1"/>
  <c r="N55" i="1"/>
  <c r="K55" i="1"/>
  <c r="H55" i="1"/>
  <c r="E55" i="1"/>
  <c r="B55" i="1"/>
  <c r="AU54" i="1"/>
  <c r="AR54" i="1"/>
  <c r="AO54" i="1"/>
  <c r="AL54" i="1"/>
  <c r="AI54" i="1"/>
  <c r="AF54" i="1"/>
  <c r="AC54" i="1"/>
  <c r="Z54" i="1"/>
  <c r="W54" i="1"/>
  <c r="T54" i="1"/>
  <c r="Q54" i="1"/>
  <c r="N54" i="1"/>
  <c r="K54" i="1"/>
  <c r="H54" i="1"/>
  <c r="E54" i="1"/>
  <c r="B54" i="1"/>
  <c r="AU53" i="1"/>
  <c r="AR53" i="1"/>
  <c r="AO53" i="1"/>
  <c r="AL53" i="1"/>
  <c r="AI53" i="1"/>
  <c r="AF53" i="1"/>
  <c r="AC53" i="1"/>
  <c r="Z53" i="1"/>
  <c r="W53" i="1"/>
  <c r="T53" i="1"/>
  <c r="Q53" i="1"/>
  <c r="N53" i="1"/>
  <c r="K53" i="1"/>
  <c r="H53" i="1"/>
  <c r="E53" i="1"/>
  <c r="B53" i="1"/>
  <c r="AU52" i="1"/>
  <c r="AR52" i="1"/>
  <c r="AO52" i="1"/>
  <c r="AL52" i="1"/>
  <c r="AI52" i="1"/>
  <c r="AF52" i="1"/>
  <c r="AC52" i="1"/>
  <c r="Z52" i="1"/>
  <c r="W52" i="1"/>
  <c r="T52" i="1"/>
  <c r="Q52" i="1"/>
  <c r="N52" i="1"/>
  <c r="K52" i="1"/>
  <c r="H52" i="1"/>
  <c r="E52" i="1"/>
  <c r="B52" i="1"/>
  <c r="AU51" i="1"/>
  <c r="AR51" i="1"/>
  <c r="AO51" i="1"/>
  <c r="AL51" i="1"/>
  <c r="AI51" i="1"/>
  <c r="AF51" i="1"/>
  <c r="AC51" i="1"/>
  <c r="Z51" i="1"/>
  <c r="W51" i="1"/>
  <c r="T51" i="1"/>
  <c r="Q51" i="1"/>
  <c r="N51" i="1"/>
  <c r="K51" i="1"/>
  <c r="H51" i="1"/>
  <c r="E51" i="1"/>
  <c r="B51" i="1"/>
  <c r="AU50" i="1"/>
  <c r="AR50" i="1"/>
  <c r="AO50" i="1"/>
  <c r="AL50" i="1"/>
  <c r="AI50" i="1"/>
  <c r="AF50" i="1"/>
  <c r="AC50" i="1"/>
  <c r="Z50" i="1"/>
  <c r="W50" i="1"/>
  <c r="T50" i="1"/>
  <c r="Q50" i="1"/>
  <c r="N50" i="1"/>
  <c r="K50" i="1"/>
  <c r="H50" i="1"/>
  <c r="E50" i="1"/>
  <c r="B50" i="1"/>
  <c r="AU49" i="1"/>
  <c r="AR49" i="1"/>
  <c r="AO49" i="1"/>
  <c r="AL49" i="1"/>
  <c r="AI49" i="1"/>
  <c r="AF49" i="1"/>
  <c r="AC49" i="1"/>
  <c r="Z49" i="1"/>
  <c r="W49" i="1"/>
  <c r="T49" i="1"/>
  <c r="Q49" i="1"/>
  <c r="N49" i="1"/>
  <c r="K49" i="1"/>
  <c r="H49" i="1"/>
  <c r="E49" i="1"/>
  <c r="B49" i="1"/>
  <c r="AU48" i="1"/>
  <c r="AR48" i="1"/>
  <c r="AO48" i="1"/>
  <c r="AL48" i="1"/>
  <c r="AI48" i="1"/>
  <c r="AF48" i="1"/>
  <c r="AC48" i="1"/>
  <c r="Z48" i="1"/>
  <c r="W48" i="1"/>
  <c r="T48" i="1"/>
  <c r="Q48" i="1"/>
  <c r="N48" i="1"/>
  <c r="K48" i="1"/>
  <c r="H48" i="1"/>
  <c r="E48" i="1"/>
  <c r="B48" i="1"/>
  <c r="AU47" i="1"/>
  <c r="AR47" i="1"/>
  <c r="AO47" i="1"/>
  <c r="AL47" i="1"/>
  <c r="AI47" i="1"/>
  <c r="AF47" i="1"/>
  <c r="AC47" i="1"/>
  <c r="Z47" i="1"/>
  <c r="W47" i="1"/>
  <c r="T47" i="1"/>
  <c r="Q47" i="1"/>
  <c r="N47" i="1"/>
  <c r="K47" i="1"/>
  <c r="H47" i="1"/>
  <c r="E47" i="1"/>
  <c r="B47" i="1"/>
  <c r="AU46" i="1"/>
  <c r="AR46" i="1"/>
  <c r="AO46" i="1"/>
  <c r="AL46" i="1"/>
  <c r="AI46" i="1"/>
  <c r="AF46" i="1"/>
  <c r="AC46" i="1"/>
  <c r="Z46" i="1"/>
  <c r="W46" i="1"/>
  <c r="T46" i="1"/>
  <c r="Q46" i="1"/>
  <c r="N46" i="1"/>
  <c r="K46" i="1"/>
  <c r="H46" i="1"/>
  <c r="E46" i="1"/>
  <c r="B46" i="1"/>
  <c r="AU45" i="1"/>
  <c r="AR45" i="1"/>
  <c r="AO45" i="1"/>
  <c r="AL45" i="1"/>
  <c r="AI45" i="1"/>
  <c r="AF45" i="1"/>
  <c r="AC45" i="1"/>
  <c r="Z45" i="1"/>
  <c r="W45" i="1"/>
  <c r="T45" i="1"/>
  <c r="Q45" i="1"/>
  <c r="N45" i="1"/>
  <c r="K45" i="1"/>
  <c r="H45" i="1"/>
  <c r="E45" i="1"/>
  <c r="B45" i="1"/>
  <c r="AU44" i="1"/>
  <c r="AR44" i="1"/>
  <c r="AO44" i="1"/>
  <c r="AL44" i="1"/>
  <c r="AI44" i="1"/>
  <c r="AF44" i="1"/>
  <c r="AC44" i="1"/>
  <c r="Z44" i="1"/>
  <c r="W44" i="1"/>
  <c r="T44" i="1"/>
  <c r="Q44" i="1"/>
  <c r="N44" i="1"/>
  <c r="K44" i="1"/>
  <c r="H44" i="1"/>
  <c r="E44" i="1"/>
  <c r="B44" i="1"/>
  <c r="AU43" i="1"/>
  <c r="AR43" i="1"/>
  <c r="AO43" i="1"/>
  <c r="AL43" i="1"/>
  <c r="AI43" i="1"/>
  <c r="AF43" i="1"/>
  <c r="AC43" i="1"/>
  <c r="Z43" i="1"/>
  <c r="W43" i="1"/>
  <c r="T43" i="1"/>
  <c r="Q43" i="1"/>
  <c r="N43" i="1"/>
  <c r="K43" i="1"/>
  <c r="H43" i="1"/>
  <c r="E43" i="1"/>
  <c r="B43" i="1"/>
  <c r="AU42" i="1"/>
  <c r="AR42" i="1"/>
  <c r="AO42" i="1"/>
  <c r="AL42" i="1"/>
  <c r="AI42" i="1"/>
  <c r="AF42" i="1"/>
  <c r="AC42" i="1"/>
  <c r="Z42" i="1"/>
  <c r="W42" i="1"/>
  <c r="T42" i="1"/>
  <c r="Q42" i="1"/>
  <c r="N42" i="1"/>
  <c r="K42" i="1"/>
  <c r="H42" i="1"/>
  <c r="E42" i="1"/>
  <c r="B42" i="1"/>
  <c r="AU41" i="1"/>
  <c r="AR41" i="1"/>
  <c r="AO41" i="1"/>
  <c r="AL41" i="1"/>
  <c r="AI41" i="1"/>
  <c r="AF41" i="1"/>
  <c r="AC41" i="1"/>
  <c r="Z41" i="1"/>
  <c r="W41" i="1"/>
  <c r="T41" i="1"/>
  <c r="Q41" i="1"/>
  <c r="N41" i="1"/>
  <c r="K41" i="1"/>
  <c r="H41" i="1"/>
  <c r="E41" i="1"/>
  <c r="B41" i="1"/>
  <c r="AU40" i="1"/>
  <c r="AR40" i="1"/>
  <c r="AO40" i="1"/>
  <c r="AL40" i="1"/>
  <c r="AI40" i="1"/>
  <c r="AF40" i="1"/>
  <c r="AC40" i="1"/>
  <c r="Z40" i="1"/>
  <c r="W40" i="1"/>
  <c r="T40" i="1"/>
  <c r="Q40" i="1"/>
  <c r="N40" i="1"/>
  <c r="K40" i="1"/>
  <c r="H40" i="1"/>
  <c r="E40" i="1"/>
  <c r="B40" i="1"/>
  <c r="AU39" i="1"/>
  <c r="AR39" i="1"/>
  <c r="AO39" i="1"/>
  <c r="AL39" i="1"/>
  <c r="AI39" i="1"/>
  <c r="AF39" i="1"/>
  <c r="AC39" i="1"/>
  <c r="Z39" i="1"/>
  <c r="W39" i="1"/>
  <c r="T39" i="1"/>
  <c r="Q39" i="1"/>
  <c r="N39" i="1"/>
  <c r="K39" i="1"/>
  <c r="H39" i="1"/>
  <c r="E39" i="1"/>
  <c r="B39" i="1"/>
  <c r="AU38" i="1"/>
  <c r="AR38" i="1"/>
  <c r="AO38" i="1"/>
  <c r="AL38" i="1"/>
  <c r="AI38" i="1"/>
  <c r="AF38" i="1"/>
  <c r="AC38" i="1"/>
  <c r="Z38" i="1"/>
  <c r="W38" i="1"/>
  <c r="T38" i="1"/>
  <c r="Q38" i="1"/>
  <c r="N38" i="1"/>
  <c r="K38" i="1"/>
  <c r="H38" i="1"/>
  <c r="E38" i="1"/>
  <c r="B38" i="1"/>
  <c r="AU37" i="1"/>
  <c r="AR37" i="1"/>
  <c r="AO37" i="1"/>
  <c r="AL37" i="1"/>
  <c r="AI37" i="1"/>
  <c r="AF37" i="1"/>
  <c r="AC37" i="1"/>
  <c r="Z37" i="1"/>
  <c r="W37" i="1"/>
  <c r="T37" i="1"/>
  <c r="Q37" i="1"/>
  <c r="N37" i="1"/>
  <c r="K37" i="1"/>
  <c r="H37" i="1"/>
  <c r="E37" i="1"/>
  <c r="B37" i="1"/>
  <c r="AU27" i="1"/>
  <c r="AR27" i="1"/>
  <c r="AO27" i="1"/>
  <c r="AL27" i="1"/>
  <c r="AI27" i="1"/>
  <c r="AF27" i="1"/>
  <c r="AC27" i="1"/>
  <c r="Z27" i="1"/>
  <c r="W27" i="1"/>
  <c r="T27" i="1"/>
  <c r="Q27" i="1"/>
  <c r="N27" i="1"/>
  <c r="K27" i="1"/>
  <c r="H27" i="1"/>
  <c r="E27" i="1"/>
  <c r="B27" i="1"/>
  <c r="AU26" i="1"/>
  <c r="AR26" i="1"/>
  <c r="AO26" i="1"/>
  <c r="AL26" i="1"/>
  <c r="AI26" i="1"/>
  <c r="AF26" i="1"/>
  <c r="AC26" i="1"/>
  <c r="Z26" i="1"/>
  <c r="W26" i="1"/>
  <c r="T26" i="1"/>
  <c r="Q26" i="1"/>
  <c r="N26" i="1"/>
  <c r="K26" i="1"/>
  <c r="H26" i="1"/>
  <c r="E26" i="1"/>
  <c r="B26" i="1"/>
  <c r="AU25" i="1"/>
  <c r="AR25" i="1"/>
  <c r="AO25" i="1"/>
  <c r="AL25" i="1"/>
  <c r="AI25" i="1"/>
  <c r="AF25" i="1"/>
  <c r="AC25" i="1"/>
  <c r="Z25" i="1"/>
  <c r="W25" i="1"/>
  <c r="T25" i="1"/>
  <c r="Q25" i="1"/>
  <c r="N25" i="1"/>
  <c r="K25" i="1"/>
  <c r="H25" i="1"/>
  <c r="E25" i="1"/>
  <c r="B25" i="1"/>
  <c r="AU24" i="1"/>
  <c r="AR24" i="1"/>
  <c r="AO24" i="1"/>
  <c r="AL24" i="1"/>
  <c r="AI24" i="1"/>
  <c r="AF24" i="1"/>
  <c r="AC24" i="1"/>
  <c r="Z24" i="1"/>
  <c r="W24" i="1"/>
  <c r="T24" i="1"/>
  <c r="Q24" i="1"/>
  <c r="N24" i="1"/>
  <c r="K24" i="1"/>
  <c r="H24" i="1"/>
  <c r="E24" i="1"/>
  <c r="B24" i="1"/>
  <c r="AU23" i="1"/>
  <c r="AR23" i="1"/>
  <c r="AO23" i="1"/>
  <c r="AL23" i="1"/>
  <c r="AI23" i="1"/>
  <c r="AF23" i="1"/>
  <c r="AC23" i="1"/>
  <c r="Z23" i="1"/>
  <c r="W23" i="1"/>
  <c r="T23" i="1"/>
  <c r="Q23" i="1"/>
  <c r="N23" i="1"/>
  <c r="K23" i="1"/>
  <c r="H23" i="1"/>
  <c r="E23" i="1"/>
  <c r="B23" i="1"/>
  <c r="AU22" i="1"/>
  <c r="AR22" i="1"/>
  <c r="AO22" i="1"/>
  <c r="AL22" i="1"/>
  <c r="AI22" i="1"/>
  <c r="AF22" i="1"/>
  <c r="AC22" i="1"/>
  <c r="Z22" i="1"/>
  <c r="W22" i="1"/>
  <c r="T22" i="1"/>
  <c r="Q22" i="1"/>
  <c r="N22" i="1"/>
  <c r="K22" i="1"/>
  <c r="H22" i="1"/>
  <c r="E22" i="1"/>
  <c r="B22" i="1"/>
  <c r="AU21" i="1"/>
  <c r="AR21" i="1"/>
  <c r="AO21" i="1"/>
  <c r="AL21" i="1"/>
  <c r="AI21" i="1"/>
  <c r="AF21" i="1"/>
  <c r="AC21" i="1"/>
  <c r="Z21" i="1"/>
  <c r="W21" i="1"/>
  <c r="T21" i="1"/>
  <c r="Q21" i="1"/>
  <c r="N21" i="1"/>
  <c r="K21" i="1"/>
  <c r="H21" i="1"/>
  <c r="E21" i="1"/>
  <c r="B21" i="1"/>
  <c r="AU20" i="1"/>
  <c r="AR20" i="1"/>
  <c r="AO20" i="1"/>
  <c r="AL20" i="1"/>
  <c r="AI20" i="1"/>
  <c r="AF20" i="1"/>
  <c r="AC20" i="1"/>
  <c r="Z20" i="1"/>
  <c r="W20" i="1"/>
  <c r="T20" i="1"/>
  <c r="Q20" i="1"/>
  <c r="N20" i="1"/>
  <c r="K20" i="1"/>
  <c r="H20" i="1"/>
  <c r="E20" i="1"/>
  <c r="B20" i="1"/>
  <c r="AU19" i="1"/>
  <c r="AR19" i="1"/>
  <c r="AO19" i="1"/>
  <c r="AL19" i="1"/>
  <c r="AI19" i="1"/>
  <c r="AF19" i="1"/>
  <c r="AC19" i="1"/>
  <c r="Z19" i="1"/>
  <c r="W19" i="1"/>
  <c r="T19" i="1"/>
  <c r="Q19" i="1"/>
  <c r="N19" i="1"/>
  <c r="K19" i="1"/>
  <c r="H19" i="1"/>
  <c r="E19" i="1"/>
  <c r="B19" i="1"/>
  <c r="AU18" i="1"/>
  <c r="AR18" i="1"/>
  <c r="AO18" i="1"/>
  <c r="AL18" i="1"/>
  <c r="AI18" i="1"/>
  <c r="AF18" i="1"/>
  <c r="AC18" i="1"/>
  <c r="Z18" i="1"/>
  <c r="W18" i="1"/>
  <c r="T18" i="1"/>
  <c r="Q18" i="1"/>
  <c r="N18" i="1"/>
  <c r="K18" i="1"/>
  <c r="H18" i="1"/>
  <c r="E18" i="1"/>
  <c r="B18" i="1"/>
  <c r="AU17" i="1"/>
  <c r="AR17" i="1"/>
  <c r="AO17" i="1"/>
  <c r="AL17" i="1"/>
  <c r="AI17" i="1"/>
  <c r="AF17" i="1"/>
  <c r="AC17" i="1"/>
  <c r="Z17" i="1"/>
  <c r="W17" i="1"/>
  <c r="T17" i="1"/>
  <c r="Q17" i="1"/>
  <c r="N17" i="1"/>
  <c r="K17" i="1"/>
  <c r="H17" i="1"/>
  <c r="E17" i="1"/>
  <c r="B17" i="1"/>
  <c r="AU16" i="1"/>
  <c r="AR16" i="1"/>
  <c r="AO16" i="1"/>
  <c r="AL16" i="1"/>
  <c r="AI16" i="1"/>
  <c r="AF16" i="1"/>
  <c r="AC16" i="1"/>
  <c r="Z16" i="1"/>
  <c r="W16" i="1"/>
  <c r="T16" i="1"/>
  <c r="Q16" i="1"/>
  <c r="N16" i="1"/>
  <c r="K16" i="1"/>
  <c r="H16" i="1"/>
  <c r="E16" i="1"/>
  <c r="B16" i="1"/>
  <c r="AU15" i="1"/>
  <c r="AR15" i="1"/>
  <c r="AO15" i="1"/>
  <c r="AL15" i="1"/>
  <c r="AI15" i="1"/>
  <c r="AF15" i="1"/>
  <c r="AC15" i="1"/>
  <c r="Z15" i="1"/>
  <c r="W15" i="1"/>
  <c r="T15" i="1"/>
  <c r="Q15" i="1"/>
  <c r="N15" i="1"/>
  <c r="K15" i="1"/>
  <c r="H15" i="1"/>
  <c r="E15" i="1"/>
  <c r="B15" i="1"/>
  <c r="AU14" i="1"/>
  <c r="AR14" i="1"/>
  <c r="AO14" i="1"/>
  <c r="AL14" i="1"/>
  <c r="AI14" i="1"/>
  <c r="AF14" i="1"/>
  <c r="AC14" i="1"/>
  <c r="Z14" i="1"/>
  <c r="W14" i="1"/>
  <c r="T14" i="1"/>
  <c r="Q14" i="1"/>
  <c r="N14" i="1"/>
  <c r="K14" i="1"/>
  <c r="H14" i="1"/>
  <c r="E14" i="1"/>
  <c r="B14" i="1"/>
  <c r="AU13" i="1"/>
  <c r="AR13" i="1"/>
  <c r="AO13" i="1"/>
  <c r="AL13" i="1"/>
  <c r="AI13" i="1"/>
  <c r="AF13" i="1"/>
  <c r="AC13" i="1"/>
  <c r="Z13" i="1"/>
  <c r="W13" i="1"/>
  <c r="T13" i="1"/>
  <c r="Q13" i="1"/>
  <c r="N13" i="1"/>
  <c r="K13" i="1"/>
  <c r="H13" i="1"/>
  <c r="E13" i="1"/>
  <c r="B13" i="1"/>
  <c r="AU12" i="1"/>
  <c r="AR12" i="1"/>
  <c r="AO12" i="1"/>
  <c r="AL12" i="1"/>
  <c r="AI12" i="1"/>
  <c r="AF12" i="1"/>
  <c r="AC12" i="1"/>
  <c r="Z12" i="1"/>
  <c r="W12" i="1"/>
  <c r="T12" i="1"/>
  <c r="Q12" i="1"/>
  <c r="N12" i="1"/>
  <c r="K12" i="1"/>
  <c r="H12" i="1"/>
  <c r="E12" i="1"/>
  <c r="B12" i="1"/>
  <c r="AU11" i="1"/>
  <c r="AR11" i="1"/>
  <c r="AO11" i="1"/>
  <c r="AL11" i="1"/>
  <c r="AI11" i="1"/>
  <c r="AF11" i="1"/>
  <c r="AC11" i="1"/>
  <c r="Z11" i="1"/>
  <c r="W11" i="1"/>
  <c r="T11" i="1"/>
  <c r="Q11" i="1"/>
  <c r="N11" i="1"/>
  <c r="K11" i="1"/>
  <c r="H11" i="1"/>
  <c r="E11" i="1"/>
  <c r="B11" i="1"/>
  <c r="AU10" i="1"/>
  <c r="AR10" i="1"/>
  <c r="AO10" i="1"/>
  <c r="AL10" i="1"/>
  <c r="AI10" i="1"/>
  <c r="AF10" i="1"/>
  <c r="AC10" i="1"/>
  <c r="Z10" i="1"/>
  <c r="W10" i="1"/>
  <c r="T10" i="1"/>
  <c r="Q10" i="1"/>
  <c r="N10" i="1"/>
  <c r="K10" i="1"/>
  <c r="H10" i="1"/>
  <c r="E10" i="1"/>
  <c r="B10" i="1"/>
  <c r="AU9" i="1"/>
  <c r="AR9" i="1"/>
  <c r="AO9" i="1"/>
  <c r="AL9" i="1"/>
  <c r="AI9" i="1"/>
  <c r="AF9" i="1"/>
  <c r="AC9" i="1"/>
  <c r="Z9" i="1"/>
  <c r="W9" i="1"/>
  <c r="T9" i="1"/>
  <c r="Q9" i="1"/>
  <c r="N9" i="1"/>
  <c r="K9" i="1"/>
  <c r="H9" i="1"/>
  <c r="E9" i="1"/>
  <c r="B9" i="1"/>
  <c r="AU8" i="1"/>
  <c r="AR8" i="1"/>
  <c r="AO8" i="1"/>
  <c r="AL8" i="1"/>
  <c r="AI8" i="1"/>
  <c r="AF8" i="1"/>
  <c r="AC8" i="1"/>
  <c r="Z8" i="1"/>
  <c r="W8" i="1"/>
  <c r="T8" i="1"/>
  <c r="Q8" i="1"/>
  <c r="N8" i="1"/>
  <c r="K8" i="1"/>
  <c r="H8" i="1"/>
  <c r="E8" i="1"/>
  <c r="B8" i="1"/>
  <c r="AU7" i="1"/>
  <c r="AR7" i="1"/>
  <c r="AO7" i="1"/>
  <c r="AL7" i="1"/>
  <c r="AI7" i="1"/>
  <c r="AF7" i="1"/>
  <c r="AC7" i="1"/>
  <c r="Z7" i="1"/>
  <c r="W7" i="1"/>
  <c r="T7" i="1"/>
  <c r="Q7" i="1"/>
  <c r="N7" i="1"/>
  <c r="K7" i="1"/>
  <c r="H7" i="1"/>
  <c r="E7" i="1"/>
  <c r="B7" i="1"/>
</calcChain>
</file>

<file path=xl/sharedStrings.xml><?xml version="1.0" encoding="utf-8"?>
<sst xmlns="http://schemas.openxmlformats.org/spreadsheetml/2006/main" count="3064" uniqueCount="103">
  <si>
    <t>Model 1</t>
  </si>
  <si>
    <t>5P slide slide tether</t>
  </si>
  <si>
    <t>Facet Peak Stress (CPRESS)</t>
  </si>
  <si>
    <t>S2_5P_SlideSlide_Tether.odb</t>
  </si>
  <si>
    <t>units=</t>
  </si>
  <si>
    <t>mPa</t>
  </si>
  <si>
    <t>7UR</t>
  </si>
  <si>
    <t>7UL</t>
  </si>
  <si>
    <t>6LR</t>
  </si>
  <si>
    <t>6LL</t>
  </si>
  <si>
    <t>6UR</t>
  </si>
  <si>
    <t>6UL</t>
  </si>
  <si>
    <t>5LR</t>
  </si>
  <si>
    <t>5LL</t>
  </si>
  <si>
    <t>5UR</t>
  </si>
  <si>
    <t>5UL</t>
  </si>
  <si>
    <t>4LR</t>
  </si>
  <si>
    <t>4LL</t>
  </si>
  <si>
    <t>4UR</t>
  </si>
  <si>
    <t>4UL</t>
  </si>
  <si>
    <t>3LR</t>
  </si>
  <si>
    <t>3LL</t>
  </si>
  <si>
    <t>time</t>
  </si>
  <si>
    <t>moment</t>
  </si>
  <si>
    <t>Stress</t>
  </si>
  <si>
    <t xml:space="preserve">Stress </t>
  </si>
  <si>
    <t>average</t>
  </si>
  <si>
    <t>max</t>
  </si>
  <si>
    <t>5N slide slide tether</t>
  </si>
  <si>
    <t>S2_5N_SlideSlide_Tether.odb</t>
  </si>
  <si>
    <t>moment is negative bc of rotation</t>
  </si>
  <si>
    <t>Note: These ones (in this row) seem to have a lot of stress on them</t>
  </si>
  <si>
    <t>Note: Very minimal stress</t>
  </si>
  <si>
    <t>Model 2</t>
  </si>
  <si>
    <t>5P slide slide No tether</t>
  </si>
  <si>
    <t>S2_5P_SlideSlide_NoTether.odb</t>
  </si>
  <si>
    <t>5N slide slide No tether</t>
  </si>
  <si>
    <t>S2_5N_SlideSlide_NoTether.odb</t>
  </si>
  <si>
    <t>averge</t>
  </si>
  <si>
    <t>Model 3</t>
  </si>
  <si>
    <t>5P APslide tether</t>
  </si>
  <si>
    <t>S2_5P_APSlide_Tether.odb</t>
  </si>
  <si>
    <t>5N APslide tether</t>
  </si>
  <si>
    <t>S2_5N_APSlide_Tether.odb</t>
  </si>
  <si>
    <t>Model 4</t>
  </si>
  <si>
    <t>5P APslide No tether</t>
  </si>
  <si>
    <t>S2_5P_APSlide_NoTether.odb</t>
  </si>
  <si>
    <t>5N APslide No tether</t>
  </si>
  <si>
    <t>S2_5N_APSlide_NoTether.odb</t>
  </si>
  <si>
    <t>Model 5</t>
  </si>
  <si>
    <t>5P Latslide tether</t>
  </si>
  <si>
    <t>S2_5P_LatSlide_Tether.odb</t>
  </si>
  <si>
    <t>5N LatSlide Tether</t>
  </si>
  <si>
    <t>S2_5N_LatSlide_Tether.odb</t>
  </si>
  <si>
    <t>Model 6</t>
  </si>
  <si>
    <t>5P Latslide NoTether</t>
  </si>
  <si>
    <t>S2_5P_LatSlide_NoTether.odb</t>
  </si>
  <si>
    <t>5N LatSlide NoTether</t>
  </si>
  <si>
    <t>S2_5N_LatSlide_NoTether.odb</t>
  </si>
  <si>
    <t>Model 7</t>
  </si>
  <si>
    <t>5P PhysPhys Tether</t>
  </si>
  <si>
    <t>S2_5P_PhysPhys_Tether.odb</t>
  </si>
  <si>
    <t>5N PhysPhys Tether</t>
  </si>
  <si>
    <t>S2_5N_PhysPhys_Tether.odb</t>
  </si>
  <si>
    <t>Model 8</t>
  </si>
  <si>
    <t>5P PhysPhys NoTether</t>
  </si>
  <si>
    <t>S2_5P_PhysPhys_NoTether.odb</t>
  </si>
  <si>
    <t>5N PhysPhys NoTether</t>
  </si>
  <si>
    <t>S2_5N_PhysPhys_NoTether.odb</t>
  </si>
  <si>
    <t>Model 9</t>
  </si>
  <si>
    <t>5P APPhys Tether</t>
  </si>
  <si>
    <t>S2_5P_APPhys_Tether.odb</t>
  </si>
  <si>
    <t>5N APPhys Tether</t>
  </si>
  <si>
    <t>S2_5N_APPhys_Tether.odb</t>
  </si>
  <si>
    <t>Model 10</t>
  </si>
  <si>
    <t>5P APPhysNo tether</t>
  </si>
  <si>
    <t>S2_5P_APPhys_NoTether.odb</t>
  </si>
  <si>
    <t>5N APPhys No tether</t>
  </si>
  <si>
    <t>S2_5N_APPhys_NoTether.odb</t>
  </si>
  <si>
    <t>Model 11</t>
  </si>
  <si>
    <t>5P  LatPhys Tether</t>
  </si>
  <si>
    <t>S2_5P_LatPhys_Tether.odb</t>
  </si>
  <si>
    <t>5N LatPhys tether</t>
  </si>
  <si>
    <t>S2_5N_LatPhys_Tether.odb</t>
  </si>
  <si>
    <t>Model 12</t>
  </si>
  <si>
    <t>5P  LatPhys NoTether</t>
  </si>
  <si>
    <t>S2_5P_LatPhys_NoTether.odb</t>
  </si>
  <si>
    <t>5N LatPhysNoTether</t>
  </si>
  <si>
    <t>S2_5N_LatPhys_NoTether.odb</t>
  </si>
  <si>
    <t>Model 13</t>
  </si>
  <si>
    <t>5P  Fixed Tether</t>
  </si>
  <si>
    <t>S2_5P_Fixed_Tether.odb</t>
  </si>
  <si>
    <t>5N Fixed Tether</t>
  </si>
  <si>
    <t>S2_5N_Fixed_NoTether.odb</t>
  </si>
  <si>
    <t>Model 14</t>
  </si>
  <si>
    <t>5P  Fixed NoTether</t>
  </si>
  <si>
    <t>S2_5P_Fixed_NoTether.odb</t>
  </si>
  <si>
    <t>5N Fixed NoTether</t>
  </si>
  <si>
    <t>Model 15</t>
  </si>
  <si>
    <t xml:space="preserve">5P intact </t>
  </si>
  <si>
    <t>TLC_5P_1-26.odb</t>
  </si>
  <si>
    <t>5N intact model</t>
  </si>
  <si>
    <t>TLC_5N_1-26.odb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</si>
</sst>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11" fontId="2" fillId="0" borderId="2" xfId="0" applyNumberFormat="1" applyFont="1" applyBorder="1"/>
    <xf numFmtId="0" fontId="2" fillId="0" borderId="3" xfId="0" applyFont="1" applyBorder="1"/>
    <xf numFmtId="0" fontId="2" fillId="0" borderId="4" xfId="0" applyFont="1" applyBorder="1"/>
    <xf numFmtId="11" fontId="2" fillId="0" borderId="4" xfId="0" applyNumberFormat="1" applyFont="1" applyBorder="1"/>
    <xf numFmtId="0" fontId="2" fillId="0" borderId="5" xfId="0" applyFont="1" applyBorder="1"/>
    <xf numFmtId="0" fontId="2" fillId="0" borderId="6" xfId="0" applyFont="1" applyBorder="1"/>
    <xf numFmtId="11" fontId="2" fillId="0" borderId="6" xfId="0" applyNumberFormat="1" applyFont="1" applyBorder="1"/>
    <xf numFmtId="11" fontId="2" fillId="0" borderId="0" xfId="0" applyNumberFormat="1" applyFont="1"/>
    <xf numFmtId="0" fontId="2" fillId="0" borderId="0" xfId="0" applyFont="1"/>
    <xf numFmtId="0" fontId="2" fillId="0" borderId="7" xfId="0" applyFont="1" applyBorder="1"/>
    <xf numFmtId="11" fontId="2" fillId="0" borderId="7" xfId="0" applyNumberFormat="1" applyFont="1" applyBorder="1"/>
    <xf numFmtId="0" fontId="2" fillId="0" borderId="8" xfId="0" applyFont="1" applyBorder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48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569D46-ADCE-4458-8D0B-FD4223CDA388}" name="Table1" displayName="Table1" ref="A6:C27" totalsRowShown="0">
  <autoFilter ref="A6:C27" xr:uid="{DC569D46-ADCE-4458-8D0B-FD4223CDA388}"/>
  <tableColumns count="3">
    <tableColumn id="1" xr3:uid="{5CFA9492-A2FC-4EDC-B8D6-B961294FBC15}" name="time"/>
    <tableColumn id="2" xr3:uid="{267455FB-50CB-4EE9-8D36-2A2FB18AB49A}" name="moment" dataDxfId="479">
      <calculatedColumnFormula>(Table1[[#This Row],[time]]-2)*2</calculatedColumnFormula>
    </tableColumn>
    <tableColumn id="3" xr3:uid="{167471F3-4CB8-443E-9623-B059E6C1B5E5}" name="Stres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9CFC9C-18DE-43B0-985B-0D99756470A0}" name="Table246" displayName="Table246" ref="M6:O27" totalsRowShown="0">
  <autoFilter ref="M6:O27" xr:uid="{099CFC9C-18DE-43B0-985B-0D99756470A0}"/>
  <tableColumns count="3">
    <tableColumn id="1" xr3:uid="{E8ED49BD-5A12-4D9F-9B66-9342A9F247AA}" name="time"/>
    <tableColumn id="2" xr3:uid="{A2D66B21-1446-493D-BEB4-69EC2DFCC34F}" name="moment" dataDxfId="470">
      <calculatedColumnFormula>(Table246[[#This Row],[time]]-2)*2</calculatedColumnFormula>
    </tableColumn>
    <tableColumn id="3" xr3:uid="{08D131E3-0772-4CB9-B9B4-349FFBA8B20F}" name="Stress"/>
  </tableColumns>
  <tableStyleInfo name="TableStyleMedium27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9EBD0D7B-8D10-4265-92B8-99E8677D2ED1}" name="Table5290322354" displayName="Table5290322354" ref="V189:X210" totalsRowShown="0">
  <autoFilter ref="V189:X210" xr:uid="{9EBD0D7B-8D10-4265-92B8-99E8677D2ED1}"/>
  <tableColumns count="3">
    <tableColumn id="1" xr3:uid="{AFD2EFF0-658C-4AA2-ABB4-41131F82F89C}" name="time"/>
    <tableColumn id="2" xr3:uid="{2DE99492-637A-4F1D-AC76-FF36639A168E}" name="moment" dataDxfId="380">
      <calculatedColumnFormula>(Table5290322354[[#This Row],[time]]-2)*2</calculatedColumnFormula>
    </tableColumn>
    <tableColumn id="3" xr3:uid="{015B7080-97DA-4D34-9B97-BEAD8127C1F4}" name="Stress"/>
  </tableColumns>
  <tableStyleInfo name="TableStyleLight5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ABB69350-F82A-4C3F-A9D3-15DA77BE80F1}" name="Table6291323355" displayName="Table6291323355" ref="AB189:AD210" totalsRowShown="0">
  <autoFilter ref="AB189:AD210" xr:uid="{ABB69350-F82A-4C3F-A9D3-15DA77BE80F1}"/>
  <tableColumns count="3">
    <tableColumn id="1" xr3:uid="{2D171A79-F5C8-4C71-A886-6C8BEC30F9E9}" name="time"/>
    <tableColumn id="2" xr3:uid="{01672F19-5F51-4844-AFEA-5BE3399267D8}" name="moment" dataDxfId="379">
      <calculatedColumnFormula>(Table6291323355[[#This Row],[time]]-2)*2</calculatedColumnFormula>
    </tableColumn>
    <tableColumn id="3" xr3:uid="{A42212F3-C7B6-4AAF-BC62-298209CC6146}" name="Stress"/>
  </tableColumns>
  <tableStyleInfo name="TableStyleLight6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730405A-C087-4885-8BA7-926B641634F4}" name="Table7292324356" displayName="Table7292324356" ref="AH189:AJ210" totalsRowShown="0">
  <autoFilter ref="AH189:AJ210" xr:uid="{3730405A-C087-4885-8BA7-926B641634F4}"/>
  <tableColumns count="3">
    <tableColumn id="1" xr3:uid="{758F2F85-330D-45C5-A106-88E19EE128E7}" name="time"/>
    <tableColumn id="2" xr3:uid="{406CB76C-65E1-4AB2-AA4F-1A5BF072D034}" name="moment" dataDxfId="378">
      <calculatedColumnFormula>(Table7292324356[[#This Row],[time]]-2)*2</calculatedColumnFormula>
    </tableColumn>
    <tableColumn id="3" xr3:uid="{03198B46-4267-4882-B3AC-F93FA637A716}" name="Stress"/>
  </tableColumns>
  <tableStyleInfo name="TableStyleLight7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F2BE2E5-2525-44F0-8B46-73C000AB1454}" name="Table8293325357" displayName="Table8293325357" ref="AN189:AP210" totalsRowShown="0">
  <autoFilter ref="AN189:AP210" xr:uid="{0F2BE2E5-2525-44F0-8B46-73C000AB1454}"/>
  <tableColumns count="3">
    <tableColumn id="1" xr3:uid="{4D546DED-171A-4637-89AD-9C43344FD5F2}" name="time"/>
    <tableColumn id="2" xr3:uid="{D0A21789-6BC2-4325-82E1-C9FFD4492083}" name="moment" dataDxfId="377">
      <calculatedColumnFormula>(Table8293325357[[#This Row],[time]]-2)*2</calculatedColumnFormula>
    </tableColumn>
    <tableColumn id="3" xr3:uid="{33B79398-D7A7-41B3-B125-B5C55B7DC57A}" name="Stress"/>
  </tableColumns>
  <tableStyleInfo name="TableStyleLight8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B9F738B6-7B10-483D-ADBE-F7D77CEE3826}" name="Table245294326358" displayName="Table245294326358" ref="G189:I210" totalsRowShown="0">
  <autoFilter ref="G189:I210" xr:uid="{B9F738B6-7B10-483D-ADBE-F7D77CEE3826}"/>
  <tableColumns count="3">
    <tableColumn id="1" xr3:uid="{B197BB32-2B47-4EFF-B4AE-E801F86816A2}" name="time"/>
    <tableColumn id="2" xr3:uid="{25E9F441-8B01-47CC-BC66-158C44205684}" name="moment" dataDxfId="376">
      <calculatedColumnFormula>(Table245294326358[[#This Row],[time]]-2)*2</calculatedColumnFormula>
    </tableColumn>
    <tableColumn id="3" xr3:uid="{2FE4E9FA-2E2C-4124-92B1-C9F2FB1F2B35}" name="Stress"/>
  </tableColumns>
  <tableStyleInfo name="TableStyleMedium26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DE9E1A90-D148-4B11-90D3-FC0985171D59}" name="Table246295327359" displayName="Table246295327359" ref="M189:O210" totalsRowShown="0">
  <autoFilter ref="M189:O210" xr:uid="{DE9E1A90-D148-4B11-90D3-FC0985171D59}"/>
  <tableColumns count="3">
    <tableColumn id="1" xr3:uid="{2AC467FC-0ABE-4200-BF0F-8FDA6B7A0C81}" name="time"/>
    <tableColumn id="2" xr3:uid="{42DD6D8F-96F0-4492-AFD6-8A41FA4377D2}" name="moment" dataDxfId="375">
      <calculatedColumnFormula>(Table246295327359[[#This Row],[time]]-2)*2</calculatedColumnFormula>
    </tableColumn>
    <tableColumn id="3" xr3:uid="{DC63BF91-AD96-4A21-8B9D-239DD1FA0B99}" name="Stress"/>
  </tableColumns>
  <tableStyleInfo name="TableStyleMedium27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23EBA2EB-F130-4F89-8BA2-7B960D146B9F}" name="Table247296328360" displayName="Table247296328360" ref="S189:U210" totalsRowShown="0">
  <autoFilter ref="S189:U210" xr:uid="{23EBA2EB-F130-4F89-8BA2-7B960D146B9F}"/>
  <tableColumns count="3">
    <tableColumn id="1" xr3:uid="{DE09EF96-D67E-43F2-BDBC-53321DB582F2}" name="time"/>
    <tableColumn id="2" xr3:uid="{3BECC01C-9E44-4D32-BE23-AE513D3F681F}" name="moment" dataDxfId="374">
      <calculatedColumnFormula>(Table247296328360[[#This Row],[time]]-2)*2</calculatedColumnFormula>
    </tableColumn>
    <tableColumn id="3" xr3:uid="{4C7D0C83-C2E3-415B-B114-6E2E70BD545F}" name="Stress"/>
  </tableColumns>
  <tableStyleInfo name="TableStyleMedium24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6609860F-0BA1-439B-AFE5-5986E6FEC0F0}" name="Table248297329361" displayName="Table248297329361" ref="Y189:AA210" totalsRowShown="0">
  <autoFilter ref="Y189:AA210" xr:uid="{6609860F-0BA1-439B-AFE5-5986E6FEC0F0}"/>
  <tableColumns count="3">
    <tableColumn id="1" xr3:uid="{1551692F-EEC9-45EF-9019-2AE0636907D3}" name="time"/>
    <tableColumn id="2" xr3:uid="{B8042D12-6130-483C-A24E-AD8FCFFC4B23}" name="moment" dataDxfId="373">
      <calculatedColumnFormula>(Table248297329361[[#This Row],[time]]-2)*2</calculatedColumnFormula>
    </tableColumn>
    <tableColumn id="3" xr3:uid="{B1BB1158-65AD-42D7-A4EF-5F6BE2BD193F}" name="Stress"/>
  </tableColumns>
  <tableStyleInfo name="TableStyleMedium25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94C24480-B89A-4ABC-912A-8B7DC275AA18}" name="Table249298330362" displayName="Table249298330362" ref="AE189:AG210" totalsRowShown="0">
  <autoFilter ref="AE189:AG210" xr:uid="{94C24480-B89A-4ABC-912A-8B7DC275AA18}"/>
  <tableColumns count="3">
    <tableColumn id="1" xr3:uid="{378BCBFD-5BF1-4AAF-8F00-8DE248352369}" name="time"/>
    <tableColumn id="2" xr3:uid="{574BA5F6-85BD-4D75-BD1F-31A05F28330D}" name="moment" dataDxfId="372">
      <calculatedColumnFormula>(Table249298330362[[#This Row],[time]]-2)*2</calculatedColumnFormula>
    </tableColumn>
    <tableColumn id="3" xr3:uid="{70AC8B3A-E5A8-45E0-A1D3-F7E9978DE114}" name="Stress"/>
  </tableColumns>
  <tableStyleInfo name="TableStyleMedium26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ECBA2D4A-20DD-49BB-BE5F-E67025937868}" name="Table250299331363" displayName="Table250299331363" ref="AK189:AM210" totalsRowShown="0">
  <autoFilter ref="AK189:AM210" xr:uid="{ECBA2D4A-20DD-49BB-BE5F-E67025937868}"/>
  <tableColumns count="3">
    <tableColumn id="1" xr3:uid="{35AF6BDF-52A2-4361-BA3D-5C2F81BA9B14}" name="time"/>
    <tableColumn id="2" xr3:uid="{0C9CA491-4D1B-4C4F-949F-46B354C53023}" name="moment" dataDxfId="371">
      <calculatedColumnFormula>(Table250299331363[[#This Row],[time]]-2)*2</calculatedColumnFormula>
    </tableColumn>
    <tableColumn id="3" xr3:uid="{CF5AF65C-D6C6-4D89-B74D-BC950A1CDD87}" name="Stress"/>
  </tableColumns>
  <tableStyleInfo name="TableStyleMedium2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99D26B-DDD3-47A0-B698-34FCD38A5C57}" name="Table247" displayName="Table247" ref="S6:U27" totalsRowShown="0">
  <autoFilter ref="S6:U27" xr:uid="{6699D26B-DDD3-47A0-B698-34FCD38A5C57}"/>
  <tableColumns count="3">
    <tableColumn id="1" xr3:uid="{C61CD9FF-FF98-4673-A9FC-5643965E2441}" name="time"/>
    <tableColumn id="2" xr3:uid="{CBBD808F-21E1-4B41-A145-ED096F42E975}" name="moment" dataDxfId="469">
      <calculatedColumnFormula>(Table247[[#This Row],[time]]-2)*2</calculatedColumnFormula>
    </tableColumn>
    <tableColumn id="3" xr3:uid="{CDF925D1-C085-4A8B-9DA8-2A78BB2A9D76}" name="Stress"/>
  </tableColumns>
  <tableStyleInfo name="TableStyleMedium24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29D21B1A-0D2A-4AF4-AA09-400A24EDEE10}" name="Table252300332364" displayName="Table252300332364" ref="AQ189:AS210" totalsRowShown="0">
  <autoFilter ref="AQ189:AS210" xr:uid="{29D21B1A-0D2A-4AF4-AA09-400A24EDEE10}"/>
  <tableColumns count="3">
    <tableColumn id="1" xr3:uid="{6740EF1C-D9E2-4DF3-A78C-AA51A04139D6}" name="time"/>
    <tableColumn id="2" xr3:uid="{6F914A98-08B4-411D-B4E2-5B37A7C19A30}" name="moment" dataDxfId="370">
      <calculatedColumnFormula>(Table252300332364[[#This Row],[time]]-2)*2</calculatedColumnFormula>
    </tableColumn>
    <tableColumn id="3" xr3:uid="{9A87883D-9381-4708-9D1D-F2C2043C4B40}" name="Stress"/>
  </tableColumns>
  <tableStyleInfo name="TableStyleMedium26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C736F1E8-7B44-4245-91D5-FFA68A5CD71B}" name="Table253301333365" displayName="Table253301333365" ref="AT189:AV210" totalsRowShown="0">
  <autoFilter ref="AT189:AV210" xr:uid="{C736F1E8-7B44-4245-91D5-FFA68A5CD71B}"/>
  <tableColumns count="3">
    <tableColumn id="1" xr3:uid="{B3B09F17-E59A-4277-898C-C69EBFB316D0}" name="time"/>
    <tableColumn id="2" xr3:uid="{648BC8E0-A303-4461-B31F-006C4FEC0ECE}" name="moment" dataDxfId="369">
      <calculatedColumnFormula>(Table253301333365[[#This Row],[time]]-2)*2</calculatedColumnFormula>
    </tableColumn>
    <tableColumn id="3" xr3:uid="{B9FA91E8-DE49-4F2E-BC8B-8B6710B453CC}" name="Stress"/>
  </tableColumns>
  <tableStyleInfo name="TableStyleMedium24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0D971FD6-4768-49D0-A82A-BB6C10D3004A}" name="Table1254302334366" displayName="Table1254302334366" ref="A219:C240" totalsRowShown="0">
  <autoFilter ref="A219:C240" xr:uid="{0D971FD6-4768-49D0-A82A-BB6C10D3004A}"/>
  <tableColumns count="3">
    <tableColumn id="1" xr3:uid="{6A8926AC-3C87-4DCE-88D2-EA8A2D6EF405}" name="time"/>
    <tableColumn id="2" xr3:uid="{C3C15003-439B-4635-9265-82A71F7E4941}" name="moment" dataDxfId="368">
      <calculatedColumnFormula>-(Table1254302334366[[#This Row],[time]]-2)*2</calculatedColumnFormula>
    </tableColumn>
    <tableColumn id="3" xr3:uid="{6F631460-0E56-49A9-8566-6CB4E99DB14A}" name="Stress"/>
  </tableColumns>
  <tableStyleInfo name="TableStyleLight1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E145BC6-3631-4E70-9047-BB60C477C159}" name="Table2255303335367" displayName="Table2255303335367" ref="D219:F240" totalsRowShown="0">
  <autoFilter ref="D219:F240" xr:uid="{EE145BC6-3631-4E70-9047-BB60C477C159}"/>
  <tableColumns count="3">
    <tableColumn id="1" xr3:uid="{D9D14EE8-2533-435C-A27A-9B8E3635515A}" name="time"/>
    <tableColumn id="2" xr3:uid="{C7052AAD-FDE2-4DEB-8680-48E70E4D3666}" name="moment" dataDxfId="367">
      <calculatedColumnFormula>-(Table2255303335367[[#This Row],[time]]-2)*2</calculatedColumnFormula>
    </tableColumn>
    <tableColumn id="3" xr3:uid="{C8B3E5C6-6B2B-41C3-8240-55198C99AEE3}" name="Stress "/>
  </tableColumns>
  <tableStyleInfo name="TableStyleLight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9B175A27-1509-4AFE-AD82-D29299CE542B}" name="Table3256304336368" displayName="Table3256304336368" ref="J219:L240" totalsRowShown="0">
  <autoFilter ref="J219:L240" xr:uid="{9B175A27-1509-4AFE-AD82-D29299CE542B}"/>
  <tableColumns count="3">
    <tableColumn id="1" xr3:uid="{ABFC5B21-6EC3-42BB-894B-B7CCAA1EBAAB}" name="time"/>
    <tableColumn id="2" xr3:uid="{2ECD66CE-D408-4B0F-A9C7-0D45EC5049C5}" name="moment" dataDxfId="366">
      <calculatedColumnFormula>-(Table3256304336368[[#This Row],[time]]-2)*2</calculatedColumnFormula>
    </tableColumn>
    <tableColumn id="3" xr3:uid="{A3D1376A-AF1F-462D-9F1B-8CE00AF5BE46}" name="Stress"/>
  </tableColumns>
  <tableStyleInfo name="TableStyleLight3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913741DC-FDE0-4769-A0BA-687323E95637}" name="Table4257305337369" displayName="Table4257305337369" ref="P219:R240" totalsRowShown="0">
  <autoFilter ref="P219:R240" xr:uid="{913741DC-FDE0-4769-A0BA-687323E95637}"/>
  <tableColumns count="3">
    <tableColumn id="1" xr3:uid="{320F34C8-4119-439E-9DC2-BD3221877A92}" name="time"/>
    <tableColumn id="2" xr3:uid="{945B1AA7-C85E-41E3-B96C-B1FB480AB1A5}" name="moment" dataDxfId="365">
      <calculatedColumnFormula>-(Table4257305337369[[#This Row],[time]]-2)*2</calculatedColumnFormula>
    </tableColumn>
    <tableColumn id="3" xr3:uid="{0C3E8C8E-7522-4DA2-8459-36F6BB1D94B1}" name="Stress"/>
  </tableColumns>
  <tableStyleInfo name="TableStyleLight4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48C961B5-E883-44A8-BC46-83143400F3F8}" name="Table5258306338370" displayName="Table5258306338370" ref="V219:X240" totalsRowShown="0">
  <autoFilter ref="V219:X240" xr:uid="{48C961B5-E883-44A8-BC46-83143400F3F8}"/>
  <tableColumns count="3">
    <tableColumn id="1" xr3:uid="{01BAADD0-AA3E-4C4E-9B73-5AA1A6D7A988}" name="time"/>
    <tableColumn id="2" xr3:uid="{0FEF874D-8B19-480F-9BFC-6654B7E6DC94}" name="moment" dataDxfId="364">
      <calculatedColumnFormula>-(Table5258306338370[[#This Row],[time]]-2)*2</calculatedColumnFormula>
    </tableColumn>
    <tableColumn id="3" xr3:uid="{2B94E74F-44A1-41A9-9399-7F3A0A314916}" name="Stress"/>
  </tableColumns>
  <tableStyleInfo name="TableStyleLight5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EA76066-B028-40B2-8E0B-6C394DABDC38}" name="Table6259307339371" displayName="Table6259307339371" ref="AB219:AD240" totalsRowShown="0">
  <autoFilter ref="AB219:AD240" xr:uid="{EEA76066-B028-40B2-8E0B-6C394DABDC38}"/>
  <tableColumns count="3">
    <tableColumn id="1" xr3:uid="{9498695E-B336-48D6-BDFE-A76F6588B094}" name="time"/>
    <tableColumn id="2" xr3:uid="{9AD47AAC-35C3-41A7-AAE3-6768220F35BD}" name="moment" dataDxfId="363">
      <calculatedColumnFormula>-(Table6259307339371[[#This Row],[time]]-2)*2</calculatedColumnFormula>
    </tableColumn>
    <tableColumn id="3" xr3:uid="{EF4A5342-62F6-436D-9CB9-96C5CAF70B69}" name="Stress"/>
  </tableColumns>
  <tableStyleInfo name="TableStyleLight6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A66AB49A-855B-4A8D-A3FE-FE0C8B8A33AD}" name="Table7260308340372" displayName="Table7260308340372" ref="AH219:AJ240" totalsRowShown="0">
  <autoFilter ref="AH219:AJ240" xr:uid="{A66AB49A-855B-4A8D-A3FE-FE0C8B8A33AD}"/>
  <tableColumns count="3">
    <tableColumn id="1" xr3:uid="{13F469C3-D40E-44BE-9A60-1F94D23053C7}" name="time"/>
    <tableColumn id="2" xr3:uid="{07909A21-F70B-439E-837B-50C5712E76D6}" name="moment" dataDxfId="362">
      <calculatedColumnFormula>-(Table7260308340372[[#This Row],[time]]-2)*2</calculatedColumnFormula>
    </tableColumn>
    <tableColumn id="3" xr3:uid="{C3504ADF-4AF9-45B1-BB9A-9218A075094B}" name="Stress"/>
  </tableColumns>
  <tableStyleInfo name="TableStyleLight7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2BDCBA98-58B6-4A00-BB3C-0521BD7CC1A9}" name="Table8261309341373" displayName="Table8261309341373" ref="AN219:AP240" totalsRowShown="0">
  <autoFilter ref="AN219:AP240" xr:uid="{2BDCBA98-58B6-4A00-BB3C-0521BD7CC1A9}"/>
  <tableColumns count="3">
    <tableColumn id="1" xr3:uid="{C080D0D4-FC1D-4E18-AFF0-4F67D33EBB58}" name="time"/>
    <tableColumn id="2" xr3:uid="{DB8B13B9-EF91-4412-AA32-9C7A3C92A065}" name="moment" dataDxfId="361">
      <calculatedColumnFormula>-(Table8261309341373[[#This Row],[time]]-2)*2</calculatedColumnFormula>
    </tableColumn>
    <tableColumn id="3" xr3:uid="{004F1915-B39F-41B2-877D-9A7184EBE065}" name="Stress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6BB5DC-D538-4230-B9D9-65FA0D820263}" name="Table248" displayName="Table248" ref="Y6:AA27" totalsRowShown="0">
  <autoFilter ref="Y6:AA27" xr:uid="{5C6BB5DC-D538-4230-B9D9-65FA0D820263}"/>
  <tableColumns count="3">
    <tableColumn id="1" xr3:uid="{F6C2CCEF-E28E-4B88-9170-D7A5EAA68EDB}" name="time"/>
    <tableColumn id="2" xr3:uid="{D3E6E5F2-9737-4B4F-AF8A-881D32F3A0A7}" name="moment" dataDxfId="468">
      <calculatedColumnFormula>(Table248[[#This Row],[time]]-2)*2</calculatedColumnFormula>
    </tableColumn>
    <tableColumn id="3" xr3:uid="{D801C86D-A755-43B7-911D-032937706E94}" name="Stress"/>
  </tableColumns>
  <tableStyleInfo name="TableStyleMedium25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1D75DF3F-2D2E-46BF-AF4E-423AC89743FD}" name="Table245262310342374" displayName="Table245262310342374" ref="G219:I240" totalsRowShown="0">
  <autoFilter ref="G219:I240" xr:uid="{1D75DF3F-2D2E-46BF-AF4E-423AC89743FD}"/>
  <tableColumns count="3">
    <tableColumn id="1" xr3:uid="{70BA2A20-DB98-472F-9305-B7FE88AD5CF7}" name="time"/>
    <tableColumn id="2" xr3:uid="{C396F0DB-779F-48ED-A8D8-692F91B783B1}" name="moment" dataDxfId="360">
      <calculatedColumnFormula>-(Table245262310342374[[#This Row],[time]]-2)*2</calculatedColumnFormula>
    </tableColumn>
    <tableColumn id="3" xr3:uid="{5552F5E2-812E-4E85-9AF7-2EF1E7A000B4}" name="Stress"/>
  </tableColumns>
  <tableStyleInfo name="TableStyleMedium26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15C72B5-1BEF-42D2-9A9B-6C6F83A8F364}" name="Table246263311343375" displayName="Table246263311343375" ref="M219:O240" totalsRowShown="0">
  <autoFilter ref="M219:O240" xr:uid="{C15C72B5-1BEF-42D2-9A9B-6C6F83A8F364}"/>
  <tableColumns count="3">
    <tableColumn id="1" xr3:uid="{1D81BDD1-4AAA-4DAC-ABF2-8158754030C6}" name="time"/>
    <tableColumn id="2" xr3:uid="{FE042A13-5696-4180-8A51-9EECB408F774}" name="moment" dataDxfId="359">
      <calculatedColumnFormula>-(Table246263311343375[[#This Row],[time]]-2)*2</calculatedColumnFormula>
    </tableColumn>
    <tableColumn id="3" xr3:uid="{82822B12-32E2-45C0-8315-F438A48C5D68}" name="Stress"/>
  </tableColumns>
  <tableStyleInfo name="TableStyleMedium27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6F67125F-8485-4525-AC61-BDD3FBBD5498}" name="Table247264312344376" displayName="Table247264312344376" ref="S219:U240" totalsRowShown="0">
  <autoFilter ref="S219:U240" xr:uid="{6F67125F-8485-4525-AC61-BDD3FBBD5498}"/>
  <tableColumns count="3">
    <tableColumn id="1" xr3:uid="{D6FD3086-4C42-4FFD-8EE5-27413E69F0B0}" name="time"/>
    <tableColumn id="2" xr3:uid="{87FAC9D7-7AF3-42CA-ADC9-F9B54C07EEAC}" name="moment" dataDxfId="358">
      <calculatedColumnFormula>-(Table247264312344376[[#This Row],[time]]-2)*2</calculatedColumnFormula>
    </tableColumn>
    <tableColumn id="3" xr3:uid="{D5281A14-732B-4414-A933-22A35BD9A9BC}" name="Stress"/>
  </tableColumns>
  <tableStyleInfo name="TableStyleMedium24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E1DF98CB-CA3A-41AB-8708-A1C51CB15CC3}" name="Table248265313345377" displayName="Table248265313345377" ref="Y219:AA240" totalsRowShown="0">
  <autoFilter ref="Y219:AA240" xr:uid="{E1DF98CB-CA3A-41AB-8708-A1C51CB15CC3}"/>
  <tableColumns count="3">
    <tableColumn id="1" xr3:uid="{B9719AC5-C1C9-4781-AB46-482339B066F7}" name="time"/>
    <tableColumn id="2" xr3:uid="{BCA6D298-0110-4B35-B8A8-8E930DBA0D66}" name="moment" dataDxfId="357">
      <calculatedColumnFormula>-(Table248265313345377[[#This Row],[time]]-2)*2</calculatedColumnFormula>
    </tableColumn>
    <tableColumn id="3" xr3:uid="{67B6F4BE-839E-43C7-BA63-20514FBC8AB3}" name="Stress"/>
  </tableColumns>
  <tableStyleInfo name="TableStyleMedium25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395DAED3-FF62-4FF0-8389-503F27B4B9BE}" name="Table249266314346378" displayName="Table249266314346378" ref="AE219:AG240" totalsRowShown="0">
  <autoFilter ref="AE219:AG240" xr:uid="{395DAED3-FF62-4FF0-8389-503F27B4B9BE}"/>
  <tableColumns count="3">
    <tableColumn id="1" xr3:uid="{34EC96C8-267B-491A-8E27-10557047860A}" name="time"/>
    <tableColumn id="2" xr3:uid="{7E489121-5A4D-4DB2-BD40-3D13C71786D0}" name="moment" dataDxfId="356">
      <calculatedColumnFormula>-(Table249266314346378[[#This Row],[time]]-2)*2</calculatedColumnFormula>
    </tableColumn>
    <tableColumn id="3" xr3:uid="{72DF480F-FC17-438A-8ECF-640A3EDBFAD2}" name="Stress"/>
  </tableColumns>
  <tableStyleInfo name="TableStyleMedium26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4093A6F4-0C59-445D-A8AE-547F5CE9EF4C}" name="Table250267315347379" displayName="Table250267315347379" ref="AK219:AM240" totalsRowShown="0">
  <autoFilter ref="AK219:AM240" xr:uid="{4093A6F4-0C59-445D-A8AE-547F5CE9EF4C}"/>
  <tableColumns count="3">
    <tableColumn id="1" xr3:uid="{6227B4C6-50B1-4801-A996-3EF0AC6578AB}" name="time"/>
    <tableColumn id="2" xr3:uid="{36562795-28AC-4BCA-B73E-C40BDB35A8A6}" name="moment" dataDxfId="355">
      <calculatedColumnFormula>-(Table250267315347379[[#This Row],[time]]-2)*2</calculatedColumnFormula>
    </tableColumn>
    <tableColumn id="3" xr3:uid="{4C56E13E-D96E-4194-878A-A3C4EBEDB90A}" name="Stress"/>
  </tableColumns>
  <tableStyleInfo name="TableStyleMedium27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A5BC5854-0F65-4A0D-B051-DFD4F16FB14F}" name="Table252268316348380" displayName="Table252268316348380" ref="AQ219:AS240" totalsRowShown="0">
  <autoFilter ref="AQ219:AS240" xr:uid="{A5BC5854-0F65-4A0D-B051-DFD4F16FB14F}"/>
  <tableColumns count="3">
    <tableColumn id="1" xr3:uid="{9121EDCD-CDE2-4E17-B97F-F6D30B7E5A9D}" name="time"/>
    <tableColumn id="2" xr3:uid="{8CD57B04-B417-49A0-9565-CEB447B62FE5}" name="moment" dataDxfId="354">
      <calculatedColumnFormula>-(Table252268316348380[[#This Row],[time]]-2)*2</calculatedColumnFormula>
    </tableColumn>
    <tableColumn id="3" xr3:uid="{BB9301A5-942A-4DC4-9179-438D09416638}" name="Stress"/>
  </tableColumns>
  <tableStyleInfo name="TableStyleMedium26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0C6390B5-6751-458B-84DE-FA00F9DA403C}" name="Table253269317349381" displayName="Table253269317349381" ref="AT219:AV240" totalsRowShown="0">
  <autoFilter ref="AT219:AV240" xr:uid="{0C6390B5-6751-458B-84DE-FA00F9DA403C}"/>
  <tableColumns count="3">
    <tableColumn id="1" xr3:uid="{E195EABE-0CC3-466C-A802-9AFAC62AD9E9}" name="time"/>
    <tableColumn id="2" xr3:uid="{1302DBC2-1E01-49F0-841C-24AE738EE908}" name="moment" dataDxfId="353">
      <calculatedColumnFormula>-(Table253269317349381[[#This Row],[time]]-2)*2</calculatedColumnFormula>
    </tableColumn>
    <tableColumn id="3" xr3:uid="{4CB5411F-846A-44B8-96FE-B5A4CD51BCDE}" name="Stress"/>
  </tableColumns>
  <tableStyleInfo name="TableStyleMedium24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5E79EF9B-BD24-4AAE-895E-F62072267724}" name="Table1286318350382" displayName="Table1286318350382" ref="A250:C271" totalsRowShown="0">
  <autoFilter ref="A250:C271" xr:uid="{5E79EF9B-BD24-4AAE-895E-F62072267724}"/>
  <tableColumns count="3">
    <tableColumn id="1" xr3:uid="{EB9D4C3F-0F19-40E4-803D-69B153357F1F}" name="time"/>
    <tableColumn id="2" xr3:uid="{268CD1F5-1A5F-4DD6-816B-B4C702DDBF37}" name="moment" dataDxfId="352">
      <calculatedColumnFormula>(Table1286318350382[[#This Row],[time]]-2)*2</calculatedColumnFormula>
    </tableColumn>
    <tableColumn id="3" xr3:uid="{7EEEDE14-20D0-413B-AE22-6116357F1CC3}" name="Stress"/>
  </tableColumns>
  <tableStyleInfo name="TableStyleLight1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1893E984-B54C-4B9F-8BFC-E9486A9688C3}" name="Table2287319351383" displayName="Table2287319351383" ref="D250:F271" totalsRowShown="0">
  <autoFilter ref="D250:F271" xr:uid="{1893E984-B54C-4B9F-8BFC-E9486A9688C3}"/>
  <tableColumns count="3">
    <tableColumn id="1" xr3:uid="{5A854779-6B9B-4810-A46D-C39E360B514A}" name="time"/>
    <tableColumn id="2" xr3:uid="{9C42B3E0-8F0B-4D37-900B-55140D1E4931}" name="moment" dataDxfId="351">
      <calculatedColumnFormula>(Table2287319351383[[#This Row],[time]]-2)*2</calculatedColumnFormula>
    </tableColumn>
    <tableColumn id="3" xr3:uid="{95C9C232-F5BE-4D38-9BA9-84FA55544477}" name="Stress 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EC184D0-F453-4B76-B49C-FA3AFF86B05C}" name="Table249" displayName="Table249" ref="AE6:AG27" totalsRowShown="0">
  <autoFilter ref="AE6:AG27" xr:uid="{9EC184D0-F453-4B76-B49C-FA3AFF86B05C}"/>
  <tableColumns count="3">
    <tableColumn id="1" xr3:uid="{465B6CAE-B62C-44AB-9585-74916831178F}" name="time"/>
    <tableColumn id="2" xr3:uid="{A651EF9F-12C9-489D-B9CF-8C43F691A25D}" name="moment" dataDxfId="467">
      <calculatedColumnFormula>(Table249[[#This Row],[time]]-2)*2</calculatedColumnFormula>
    </tableColumn>
    <tableColumn id="3" xr3:uid="{D772DDFE-9F6C-4B62-9C4D-229FF76FF3ED}" name="Stress"/>
  </tableColumns>
  <tableStyleInfo name="TableStyleMedium26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9894B97E-0672-4650-85E8-EF789CD2EF95}" name="Table3288320352384" displayName="Table3288320352384" ref="J250:L271" totalsRowShown="0">
  <autoFilter ref="J250:L271" xr:uid="{9894B97E-0672-4650-85E8-EF789CD2EF95}"/>
  <tableColumns count="3">
    <tableColumn id="1" xr3:uid="{EFC3259F-8E58-46D1-9901-5D9617D52CC6}" name="time"/>
    <tableColumn id="2" xr3:uid="{9166AEEF-534C-4598-B16B-B1788F61E461}" name="moment" dataDxfId="350">
      <calculatedColumnFormula>(Table3288320352384[[#This Row],[time]]-2)*2</calculatedColumnFormula>
    </tableColumn>
    <tableColumn id="3" xr3:uid="{6AAB55C3-A740-431A-B061-1237AC76D090}" name="Stress"/>
  </tableColumns>
  <tableStyleInfo name="TableStyleLight3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11B3B631-2C70-4D77-8C0C-750C49C72E87}" name="Table4289321353385" displayName="Table4289321353385" ref="P250:R271" totalsRowShown="0">
  <autoFilter ref="P250:R271" xr:uid="{11B3B631-2C70-4D77-8C0C-750C49C72E87}"/>
  <tableColumns count="3">
    <tableColumn id="1" xr3:uid="{2E2B3F5E-CFD8-4596-85FB-1E7478137EF5}" name="time"/>
    <tableColumn id="2" xr3:uid="{DCFCCE5B-536C-48BC-A59C-85D5DE7BCCA3}" name="moment" dataDxfId="349">
      <calculatedColumnFormula>(Table4289321353385[[#This Row],[time]]-2)*2</calculatedColumnFormula>
    </tableColumn>
    <tableColumn id="3" xr3:uid="{84D5B899-CE2E-43BF-9A58-6B8BDCE62602}" name="Stress"/>
  </tableColumns>
  <tableStyleInfo name="TableStyleLight4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EDB65A89-DB2E-4F53-B464-5C57428FC661}" name="Table5290322354386" displayName="Table5290322354386" ref="V250:X271" totalsRowShown="0">
  <autoFilter ref="V250:X271" xr:uid="{EDB65A89-DB2E-4F53-B464-5C57428FC661}"/>
  <tableColumns count="3">
    <tableColumn id="1" xr3:uid="{A9B02306-674B-4EC0-A519-448994D8532A}" name="time"/>
    <tableColumn id="2" xr3:uid="{6F408B43-3078-46B9-B53C-441C6CD253E0}" name="moment" dataDxfId="348">
      <calculatedColumnFormula>(Table5290322354386[[#This Row],[time]]-2)*2</calculatedColumnFormula>
    </tableColumn>
    <tableColumn id="3" xr3:uid="{E88D81E0-FDBC-4136-B467-A0B3C2B6526A}" name="Stress"/>
  </tableColumns>
  <tableStyleInfo name="TableStyleLight5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9A8E040E-B158-4874-AF99-A9FD1DE4179F}" name="Table6291323355387" displayName="Table6291323355387" ref="AB250:AD271" totalsRowShown="0">
  <autoFilter ref="AB250:AD271" xr:uid="{9A8E040E-B158-4874-AF99-A9FD1DE4179F}"/>
  <tableColumns count="3">
    <tableColumn id="1" xr3:uid="{F538E0A0-4E06-4FF4-A1B1-45225848CADE}" name="time"/>
    <tableColumn id="2" xr3:uid="{0083189A-0AA1-4E3E-9A6A-58FE5E024EEB}" name="moment" dataDxfId="347">
      <calculatedColumnFormula>(Table6291323355387[[#This Row],[time]]-2)*2</calculatedColumnFormula>
    </tableColumn>
    <tableColumn id="3" xr3:uid="{69C09B66-20BB-4FE2-AC75-9E4741AA4281}" name="Stress"/>
  </tableColumns>
  <tableStyleInfo name="TableStyleLight6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598C19AC-F9A9-419E-A916-3CAA16FE7F49}" name="Table7292324356388" displayName="Table7292324356388" ref="AH250:AJ271" totalsRowShown="0">
  <autoFilter ref="AH250:AJ271" xr:uid="{598C19AC-F9A9-419E-A916-3CAA16FE7F49}"/>
  <tableColumns count="3">
    <tableColumn id="1" xr3:uid="{722089A9-C845-433F-9FC0-500BD988F7B6}" name="time"/>
    <tableColumn id="2" xr3:uid="{9A642012-2D59-4A3C-B7B2-69031C480F92}" name="moment" dataDxfId="346">
      <calculatedColumnFormula>(Table7292324356388[[#This Row],[time]]-2)*2</calculatedColumnFormula>
    </tableColumn>
    <tableColumn id="3" xr3:uid="{B6B36A56-82C9-4672-B9CF-12D8563FBD3C}" name="Stress"/>
  </tableColumns>
  <tableStyleInfo name="TableStyleLight7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F1BDAFDC-F3AD-4263-9D5D-26A005D4BED7}" name="Table8293325357389" displayName="Table8293325357389" ref="AN250:AP271" totalsRowShown="0">
  <autoFilter ref="AN250:AP271" xr:uid="{F1BDAFDC-F3AD-4263-9D5D-26A005D4BED7}"/>
  <tableColumns count="3">
    <tableColumn id="1" xr3:uid="{3FE9B3B2-D85C-4958-A72E-724B9CEF46C4}" name="time"/>
    <tableColumn id="2" xr3:uid="{DAA3CFAB-BD5F-43A7-9C1E-045A0B705CE8}" name="moment" dataDxfId="345">
      <calculatedColumnFormula>(Table8293325357389[[#This Row],[time]]-2)*2</calculatedColumnFormula>
    </tableColumn>
    <tableColumn id="3" xr3:uid="{1CA0AA29-0697-4E24-AB61-E8ADBCF3B089}" name="Stress"/>
  </tableColumns>
  <tableStyleInfo name="TableStyleLight8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ED645287-BD6A-491A-9CEB-18E877E8401E}" name="Table245294326358390" displayName="Table245294326358390" ref="G250:I271" totalsRowShown="0">
  <autoFilter ref="G250:I271" xr:uid="{ED645287-BD6A-491A-9CEB-18E877E8401E}"/>
  <tableColumns count="3">
    <tableColumn id="1" xr3:uid="{BA64C342-05FE-45BA-98B8-7E535838ABCE}" name="time"/>
    <tableColumn id="2" xr3:uid="{C29CBAE2-B270-499A-99C9-DB15598C609F}" name="moment" dataDxfId="344">
      <calculatedColumnFormula>(Table245294326358390[[#This Row],[time]]-2)*2</calculatedColumnFormula>
    </tableColumn>
    <tableColumn id="3" xr3:uid="{AC6E45AF-9556-4A1C-B8EF-2E0841777D6C}" name="Stress"/>
  </tableColumns>
  <tableStyleInfo name="TableStyleMedium26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E2D910F8-CDE8-43E5-A995-F1BB403F553A}" name="Table246295327359391" displayName="Table246295327359391" ref="M250:O271" totalsRowShown="0">
  <autoFilter ref="M250:O271" xr:uid="{E2D910F8-CDE8-43E5-A995-F1BB403F553A}"/>
  <tableColumns count="3">
    <tableColumn id="1" xr3:uid="{8977AF43-177A-4E64-AF98-A441253C8DF6}" name="time"/>
    <tableColumn id="2" xr3:uid="{527D4776-C0BE-48AB-B5B8-1FA4A8FFA566}" name="moment" dataDxfId="343">
      <calculatedColumnFormula>(Table246295327359391[[#This Row],[time]]-2)*2</calculatedColumnFormula>
    </tableColumn>
    <tableColumn id="3" xr3:uid="{4156AE48-BF63-4B5C-A722-C9556EA53F22}" name="Stress"/>
  </tableColumns>
  <tableStyleInfo name="TableStyleMedium27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A0A8271D-250A-49B0-A018-2BF31368B10A}" name="Table247296328360392" displayName="Table247296328360392" ref="S250:U271" totalsRowShown="0">
  <autoFilter ref="S250:U271" xr:uid="{A0A8271D-250A-49B0-A018-2BF31368B10A}"/>
  <tableColumns count="3">
    <tableColumn id="1" xr3:uid="{D8519425-A0EF-4AD6-B169-D0323A98CE23}" name="time"/>
    <tableColumn id="2" xr3:uid="{5C62D257-08ED-4FC3-88E9-52A5FBBDF0AB}" name="moment" dataDxfId="342">
      <calculatedColumnFormula>(Table247296328360392[[#This Row],[time]]-2)*2</calculatedColumnFormula>
    </tableColumn>
    <tableColumn id="3" xr3:uid="{8711768E-D619-419D-8BA2-FE82EAA6B44D}" name="Stress"/>
  </tableColumns>
  <tableStyleInfo name="TableStyleMedium24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7D2567B1-58DF-4B5E-9D93-CA4E5DCEE3AF}" name="Table248297329361393" displayName="Table248297329361393" ref="Y250:AA271" totalsRowShown="0">
  <autoFilter ref="Y250:AA271" xr:uid="{7D2567B1-58DF-4B5E-9D93-CA4E5DCEE3AF}"/>
  <tableColumns count="3">
    <tableColumn id="1" xr3:uid="{D5567705-39DC-4F70-AF2E-85EE727D37AC}" name="time"/>
    <tableColumn id="2" xr3:uid="{501D874D-6CED-4E9A-9D01-5C6141C53B9D}" name="moment" dataDxfId="341">
      <calculatedColumnFormula>(Table248297329361393[[#This Row],[time]]-2)*2</calculatedColumnFormula>
    </tableColumn>
    <tableColumn id="3" xr3:uid="{EE2F32A1-5283-4CE3-B0D0-687D2D1F19CB}" name="Stress"/>
  </tableColumns>
  <tableStyleInfo name="TableStyleMedium2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3623C75-C0EA-48B1-9F6B-89CBA3A08924}" name="Table250" displayName="Table250" ref="AK6:AM27" totalsRowShown="0">
  <autoFilter ref="AK6:AM27" xr:uid="{D3623C75-C0EA-48B1-9F6B-89CBA3A08924}"/>
  <tableColumns count="3">
    <tableColumn id="1" xr3:uid="{0386772F-AA64-4FF6-8101-F02717D85F80}" name="time"/>
    <tableColumn id="2" xr3:uid="{4B542E8D-B35A-4BB8-AED9-781FE1328E5C}" name="moment" dataDxfId="466">
      <calculatedColumnFormula>(Table250[[#This Row],[time]]-2)*2</calculatedColumnFormula>
    </tableColumn>
    <tableColumn id="3" xr3:uid="{20A6C61C-6938-472A-BAAF-1DDCC84D0C4D}" name="Stress"/>
  </tableColumns>
  <tableStyleInfo name="TableStyleMedium27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96DB2683-19B8-4DE4-8221-914E916EDBBB}" name="Table249298330362394" displayName="Table249298330362394" ref="AE250:AG271" totalsRowShown="0">
  <autoFilter ref="AE250:AG271" xr:uid="{96DB2683-19B8-4DE4-8221-914E916EDBBB}"/>
  <tableColumns count="3">
    <tableColumn id="1" xr3:uid="{BEC1410D-C97F-42E9-8FE2-151DF73E9F82}" name="time"/>
    <tableColumn id="2" xr3:uid="{858C6DE9-3DDD-453E-9B06-064383AEBAB0}" name="moment" dataDxfId="340">
      <calculatedColumnFormula>(Table249298330362394[[#This Row],[time]]-2)*2</calculatedColumnFormula>
    </tableColumn>
    <tableColumn id="3" xr3:uid="{42F56B59-E7B8-473E-90BD-1115BCCDE1B2}" name="Stress"/>
  </tableColumns>
  <tableStyleInfo name="TableStyleMedium26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B774B045-0FEA-4D81-BF2A-2EFC2466E78D}" name="Table250299331363395" displayName="Table250299331363395" ref="AK250:AM271" totalsRowShown="0">
  <autoFilter ref="AK250:AM271" xr:uid="{B774B045-0FEA-4D81-BF2A-2EFC2466E78D}"/>
  <tableColumns count="3">
    <tableColumn id="1" xr3:uid="{E500C24F-63EB-4B52-889F-1570B02B6CFB}" name="time"/>
    <tableColumn id="2" xr3:uid="{2483665C-18EC-4777-836F-F7B7C5FF4D21}" name="moment" dataDxfId="339">
      <calculatedColumnFormula>(Table250299331363395[[#This Row],[time]]-2)*2</calculatedColumnFormula>
    </tableColumn>
    <tableColumn id="3" xr3:uid="{C01C1A1C-8B34-4676-8DC9-47A3949AAD88}" name="Stress"/>
  </tableColumns>
  <tableStyleInfo name="TableStyleMedium27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2E1C294E-8342-4E3F-AB20-ACE0E3B48440}" name="Table252300332364396" displayName="Table252300332364396" ref="AQ250:AS271" totalsRowShown="0">
  <autoFilter ref="AQ250:AS271" xr:uid="{2E1C294E-8342-4E3F-AB20-ACE0E3B48440}"/>
  <tableColumns count="3">
    <tableColumn id="1" xr3:uid="{AB3C937B-4F45-488E-83AC-0361EB6DA23B}" name="time"/>
    <tableColumn id="2" xr3:uid="{F934F8F0-75B5-409F-A5F1-5ADE2CFEEB74}" name="moment" dataDxfId="338">
      <calculatedColumnFormula>(Table252300332364396[[#This Row],[time]]-2)*2</calculatedColumnFormula>
    </tableColumn>
    <tableColumn id="3" xr3:uid="{93A962E4-0BAE-42A2-AA26-770FEDD260BA}" name="Stress"/>
  </tableColumns>
  <tableStyleInfo name="TableStyleMedium26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23D7FC12-ADAF-4C12-9422-531F2B311056}" name="Table253301333365397" displayName="Table253301333365397" ref="AT250:AV271" totalsRowShown="0">
  <autoFilter ref="AT250:AV271" xr:uid="{23D7FC12-ADAF-4C12-9422-531F2B311056}"/>
  <tableColumns count="3">
    <tableColumn id="1" xr3:uid="{66AF686C-795C-46F3-A89D-1E5582A9C1EF}" name="time"/>
    <tableColumn id="2" xr3:uid="{64C66558-AB99-4BC2-9F54-D9C60F4A6F1B}" name="moment" dataDxfId="337">
      <calculatedColumnFormula>(Table253301333365397[[#This Row],[time]]-2)*2</calculatedColumnFormula>
    </tableColumn>
    <tableColumn id="3" xr3:uid="{BFADB455-1D57-4082-833A-86CAEE129BD4}" name="Stress"/>
  </tableColumns>
  <tableStyleInfo name="TableStyleMedium24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F89CDD5D-C204-4CA5-ACCC-C5B32E1E18F1}" name="Table1254302334366398" displayName="Table1254302334366398" ref="A280:C301" totalsRowShown="0">
  <autoFilter ref="A280:C301" xr:uid="{F89CDD5D-C204-4CA5-ACCC-C5B32E1E18F1}"/>
  <tableColumns count="3">
    <tableColumn id="1" xr3:uid="{3A3FB206-4B24-47FA-A48C-180230E4E9D1}" name="time"/>
    <tableColumn id="2" xr3:uid="{9F79353C-CD56-42FE-B4D0-0B46BB1E3B14}" name="moment" dataDxfId="336">
      <calculatedColumnFormula>-(Table1254302334366398[[#This Row],[time]]-2)*2</calculatedColumnFormula>
    </tableColumn>
    <tableColumn id="3" xr3:uid="{8F282DBC-0FB7-4C7D-86F6-A94381402660}" name="Stress"/>
  </tableColumns>
  <tableStyleInfo name="TableStyleLight1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2629379-934B-434C-9371-094C223A27EA}" name="Table2255303335367399" displayName="Table2255303335367399" ref="D280:F301" totalsRowShown="0">
  <autoFilter ref="D280:F301" xr:uid="{02629379-934B-434C-9371-094C223A27EA}"/>
  <tableColumns count="3">
    <tableColumn id="1" xr3:uid="{757B974E-D387-41AB-9A84-92C7AC04611B}" name="time"/>
    <tableColumn id="2" xr3:uid="{695058D5-D020-46E8-8E2C-859CB2680A54}" name="moment" dataDxfId="335">
      <calculatedColumnFormula>-(Table2255303335367399[[#This Row],[time]]-2)*2</calculatedColumnFormula>
    </tableColumn>
    <tableColumn id="3" xr3:uid="{16636D9C-2399-403F-8F90-921BAED38229}" name="Stress "/>
  </tableColumns>
  <tableStyleInfo name="TableStyleLight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2F1197FE-BC65-4069-875C-940CCAD306C6}" name="Table3256304336368400" displayName="Table3256304336368400" ref="J280:L301" totalsRowShown="0">
  <autoFilter ref="J280:L301" xr:uid="{2F1197FE-BC65-4069-875C-940CCAD306C6}"/>
  <tableColumns count="3">
    <tableColumn id="1" xr3:uid="{AD30B3FF-CA3B-4421-89E6-E4324BE9A697}" name="time"/>
    <tableColumn id="2" xr3:uid="{698156A6-93E6-41F1-A61F-DA684CAA4102}" name="moment" dataDxfId="334">
      <calculatedColumnFormula>-(Table3256304336368400[[#This Row],[time]]-2)*2</calculatedColumnFormula>
    </tableColumn>
    <tableColumn id="3" xr3:uid="{C36FD972-54E8-4F9B-8BDD-5DB2FDE19116}" name="Stress"/>
  </tableColumns>
  <tableStyleInfo name="TableStyleLight3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F0428BE5-6AC4-42D7-A36A-C75303A83CF4}" name="Table4257305337369401" displayName="Table4257305337369401" ref="P280:R301" totalsRowShown="0">
  <autoFilter ref="P280:R301" xr:uid="{F0428BE5-6AC4-42D7-A36A-C75303A83CF4}"/>
  <tableColumns count="3">
    <tableColumn id="1" xr3:uid="{2E51A19D-DDA3-40AA-AA3D-828CE4C03AF8}" name="time"/>
    <tableColumn id="2" xr3:uid="{B63F9A10-1258-4004-8825-021A94CF8C7C}" name="moment" dataDxfId="333">
      <calculatedColumnFormula>-(Table4257305337369401[[#This Row],[time]]-2)*2</calculatedColumnFormula>
    </tableColumn>
    <tableColumn id="3" xr3:uid="{F407B8B9-415C-4F8C-82CC-38AF520188D6}" name="Stress"/>
  </tableColumns>
  <tableStyleInfo name="TableStyleLight4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A9F58306-4432-4B79-8232-048885FBCFB2}" name="Table5258306338370402" displayName="Table5258306338370402" ref="V280:X301" totalsRowShown="0">
  <autoFilter ref="V280:X301" xr:uid="{A9F58306-4432-4B79-8232-048885FBCFB2}"/>
  <tableColumns count="3">
    <tableColumn id="1" xr3:uid="{A5ADBBE3-3E5F-4D2A-9E0E-4CC5DD96521D}" name="time"/>
    <tableColumn id="2" xr3:uid="{9822F0AA-074B-4215-AA40-7265B1F8C891}" name="moment" dataDxfId="332">
      <calculatedColumnFormula>-(Table5258306338370402[[#This Row],[time]]-2)*2</calculatedColumnFormula>
    </tableColumn>
    <tableColumn id="3" xr3:uid="{23CEA67E-119A-492A-9C74-A3FF18434584}" name="Stress"/>
  </tableColumns>
  <tableStyleInfo name="TableStyleLight5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A288317E-B06F-40D0-B8B6-E9E19F6068C1}" name="Table6259307339371403" displayName="Table6259307339371403" ref="AB280:AD301" totalsRowShown="0">
  <autoFilter ref="AB280:AD301" xr:uid="{A288317E-B06F-40D0-B8B6-E9E19F6068C1}"/>
  <tableColumns count="3">
    <tableColumn id="1" xr3:uid="{953B6607-F542-4D7F-8798-E4951438AF5B}" name="time"/>
    <tableColumn id="2" xr3:uid="{28681FED-07B4-4F0B-AAE8-3AD5AA374886}" name="moment" dataDxfId="331">
      <calculatedColumnFormula>-(Table6259307339371403[[#This Row],[time]]-2)*2</calculatedColumnFormula>
    </tableColumn>
    <tableColumn id="3" xr3:uid="{6F2BAC95-5988-4A60-836C-DE4C6E6B6246}" name="Stress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B6DFF21-EA0B-4374-895D-4B0CAAED94BE}" name="Table252" displayName="Table252" ref="AQ6:AS27" totalsRowShown="0">
  <autoFilter ref="AQ6:AS27" xr:uid="{0B6DFF21-EA0B-4374-895D-4B0CAAED94BE}"/>
  <tableColumns count="3">
    <tableColumn id="1" xr3:uid="{C291FE94-E3ED-47FF-9E93-6D63D8ACBDB8}" name="time"/>
    <tableColumn id="2" xr3:uid="{4CFB6A4C-3589-4E2E-8AB1-F771E506F46F}" name="moment" dataDxfId="465">
      <calculatedColumnFormula>(Table252[[#This Row],[time]]-2)*2</calculatedColumnFormula>
    </tableColumn>
    <tableColumn id="3" xr3:uid="{AC91C1DF-EF6F-47E9-9CFE-E1290A320C7D}" name="Stress"/>
  </tableColumns>
  <tableStyleInfo name="TableStyleMedium26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5F8E4B78-6E0E-48B3-B3D6-704370E0D0CF}" name="Table7260308340372404" displayName="Table7260308340372404" ref="AH280:AJ301" totalsRowShown="0">
  <autoFilter ref="AH280:AJ301" xr:uid="{5F8E4B78-6E0E-48B3-B3D6-704370E0D0CF}"/>
  <tableColumns count="3">
    <tableColumn id="1" xr3:uid="{C8E1781C-B5EF-4B63-99AC-21DDDCB30029}" name="time"/>
    <tableColumn id="2" xr3:uid="{EECF81E4-5053-4632-84D2-C957B4429A20}" name="moment" dataDxfId="330">
      <calculatedColumnFormula>-(Table7260308340372404[[#This Row],[time]]-2)*2</calculatedColumnFormula>
    </tableColumn>
    <tableColumn id="3" xr3:uid="{E8B545CF-37C9-4022-B1C8-266394AE3605}" name="Stress"/>
  </tableColumns>
  <tableStyleInfo name="TableStyleLight7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BF72B3A4-8C58-44C9-BA6B-8D03D5A20505}" name="Table8261309341373405" displayName="Table8261309341373405" ref="AN280:AP301" totalsRowShown="0">
  <autoFilter ref="AN280:AP301" xr:uid="{BF72B3A4-8C58-44C9-BA6B-8D03D5A20505}"/>
  <tableColumns count="3">
    <tableColumn id="1" xr3:uid="{397BCF98-BF7B-4B49-867B-F644A30BAD2C}" name="time"/>
    <tableColumn id="2" xr3:uid="{416FCAB1-3433-47D9-9BFB-200498E15AD2}" name="moment" dataDxfId="329">
      <calculatedColumnFormula>-(Table8261309341373405[[#This Row],[time]]-2)*2</calculatedColumnFormula>
    </tableColumn>
    <tableColumn id="3" xr3:uid="{527D43D8-CC18-4736-AF98-C97BFC37706E}" name="Stress"/>
  </tableColumns>
  <tableStyleInfo name="TableStyleLight8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EEF461BE-1FAC-4988-B865-916ADA2BE8F9}" name="Table245262310342374406" displayName="Table245262310342374406" ref="G280:I301" totalsRowShown="0">
  <autoFilter ref="G280:I301" xr:uid="{EEF461BE-1FAC-4988-B865-916ADA2BE8F9}"/>
  <tableColumns count="3">
    <tableColumn id="1" xr3:uid="{B0E9C0F5-14FB-4375-A1D9-B641F6DD7D9E}" name="time"/>
    <tableColumn id="2" xr3:uid="{C912E5F6-925A-4189-8B6E-A2538EB08012}" name="moment" dataDxfId="328">
      <calculatedColumnFormula>-(Table245262310342374406[[#This Row],[time]]-2)*2</calculatedColumnFormula>
    </tableColumn>
    <tableColumn id="3" xr3:uid="{0611CC34-7394-43D2-A2E3-AAE9305F1AF1}" name="Stress"/>
  </tableColumns>
  <tableStyleInfo name="TableStyleMedium26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67773707-B4BE-4881-97F4-619698007153}" name="Table246263311343375407" displayName="Table246263311343375407" ref="M280:O301" totalsRowShown="0">
  <autoFilter ref="M280:O301" xr:uid="{67773707-B4BE-4881-97F4-619698007153}"/>
  <tableColumns count="3">
    <tableColumn id="1" xr3:uid="{D6B8F0E3-0552-4B62-B8F0-BDD9429D5925}" name="time"/>
    <tableColumn id="2" xr3:uid="{D5C9F7E0-B92F-43CD-AD64-5271E998AEA2}" name="moment" dataDxfId="327">
      <calculatedColumnFormula>-(Table246263311343375407[[#This Row],[time]]-2)*2</calculatedColumnFormula>
    </tableColumn>
    <tableColumn id="3" xr3:uid="{B11AB995-D962-4A64-95CC-A7BA2FE634B7}" name="Stress"/>
  </tableColumns>
  <tableStyleInfo name="TableStyleMedium27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DD5D2FF6-046C-4626-8AF9-08DA4CC3034C}" name="Table247264312344376408" displayName="Table247264312344376408" ref="S280:U301" totalsRowShown="0">
  <autoFilter ref="S280:U301" xr:uid="{DD5D2FF6-046C-4626-8AF9-08DA4CC3034C}"/>
  <tableColumns count="3">
    <tableColumn id="1" xr3:uid="{2E6F9AE7-6419-4DD2-A140-D6679F80BF25}" name="time"/>
    <tableColumn id="2" xr3:uid="{7054A999-A323-4849-AA3F-2AF0E24E480A}" name="moment" dataDxfId="326">
      <calculatedColumnFormula>-(Table247264312344376408[[#This Row],[time]]-2)*2</calculatedColumnFormula>
    </tableColumn>
    <tableColumn id="3" xr3:uid="{6C49ABFD-5789-4D4B-89FE-8900CEA80DC0}" name="Stress"/>
  </tableColumns>
  <tableStyleInfo name="TableStyleMedium24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BEDA4943-F81E-450B-BB52-1F46C92DEF91}" name="Table248265313345377409" displayName="Table248265313345377409" ref="Y280:AA301" totalsRowShown="0">
  <autoFilter ref="Y280:AA301" xr:uid="{BEDA4943-F81E-450B-BB52-1F46C92DEF91}"/>
  <tableColumns count="3">
    <tableColumn id="1" xr3:uid="{213212DE-AFDE-460E-A110-576D9F9DE681}" name="time"/>
    <tableColumn id="2" xr3:uid="{FF12059D-EE74-4A6E-AD3F-2742487224C2}" name="moment" dataDxfId="325">
      <calculatedColumnFormula>-(Table248265313345377409[[#This Row],[time]]-2)*2</calculatedColumnFormula>
    </tableColumn>
    <tableColumn id="3" xr3:uid="{83DA4541-0D18-4E5E-BE92-C726FDD2733A}" name="Stress"/>
  </tableColumns>
  <tableStyleInfo name="TableStyleMedium25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01FF1E69-545A-4943-9A90-D3586B206193}" name="Table249266314346378410" displayName="Table249266314346378410" ref="AE280:AG301" totalsRowShown="0">
  <autoFilter ref="AE280:AG301" xr:uid="{01FF1E69-545A-4943-9A90-D3586B206193}"/>
  <tableColumns count="3">
    <tableColumn id="1" xr3:uid="{F935F0A1-E24A-4206-BFBB-503F6567C29D}" name="time"/>
    <tableColumn id="2" xr3:uid="{BDDF2339-5E21-4AFE-9F44-4DC639F96045}" name="moment" dataDxfId="324">
      <calculatedColumnFormula>-(Table249266314346378410[[#This Row],[time]]-2)*2</calculatedColumnFormula>
    </tableColumn>
    <tableColumn id="3" xr3:uid="{F577D3D5-1C48-460D-A80D-46D31243A6C4}" name="Stress"/>
  </tableColumns>
  <tableStyleInfo name="TableStyleMedium26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8B1CE8F2-C806-47D3-B972-7897997B0524}" name="Table250267315347379411" displayName="Table250267315347379411" ref="AK280:AM301" totalsRowShown="0">
  <autoFilter ref="AK280:AM301" xr:uid="{8B1CE8F2-C806-47D3-B972-7897997B0524}"/>
  <tableColumns count="3">
    <tableColumn id="1" xr3:uid="{6313635F-FB5D-4661-8BF4-BF854C410B70}" name="time"/>
    <tableColumn id="2" xr3:uid="{93C30785-902C-4702-A688-231689F458EC}" name="moment" dataDxfId="323">
      <calculatedColumnFormula>-(Table250267315347379411[[#This Row],[time]]-2)*2</calculatedColumnFormula>
    </tableColumn>
    <tableColumn id="3" xr3:uid="{B8229FDF-5B89-480E-BE94-EE6C8523FBAD}" name="Stress"/>
  </tableColumns>
  <tableStyleInfo name="TableStyleMedium27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C171EF3E-A496-482D-B959-66C15FA7A152}" name="Table252268316348380412" displayName="Table252268316348380412" ref="AQ280:AS301" totalsRowShown="0">
  <autoFilter ref="AQ280:AS301" xr:uid="{C171EF3E-A496-482D-B959-66C15FA7A152}"/>
  <tableColumns count="3">
    <tableColumn id="1" xr3:uid="{FDDD8864-B6AA-4E07-86F1-577F149067E4}" name="time"/>
    <tableColumn id="2" xr3:uid="{B9B98859-35D6-4FF0-BCB5-462B5F0E9529}" name="moment" dataDxfId="322">
      <calculatedColumnFormula>-(Table252268316348380412[[#This Row],[time]]-2)*2</calculatedColumnFormula>
    </tableColumn>
    <tableColumn id="3" xr3:uid="{4F452B9B-136C-4117-9F13-92857C68CCB4}" name="Stress"/>
  </tableColumns>
  <tableStyleInfo name="TableStyleMedium26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10563775-4DCA-405F-A059-2C84C131C7B0}" name="Table253269317349381413" displayName="Table253269317349381413" ref="AT280:AV301" totalsRowShown="0">
  <autoFilter ref="AT280:AV301" xr:uid="{10563775-4DCA-405F-A059-2C84C131C7B0}"/>
  <tableColumns count="3">
    <tableColumn id="1" xr3:uid="{885D8025-E6F8-4E28-B5EA-8A9B9D7236BA}" name="time"/>
    <tableColumn id="2" xr3:uid="{DB68CB52-1ACF-421C-B5F9-D3E9515D2992}" name="moment" dataDxfId="321">
      <calculatedColumnFormula>-(Table253269317349381413[[#This Row],[time]]-2)*2</calculatedColumnFormula>
    </tableColumn>
    <tableColumn id="3" xr3:uid="{654396FE-377D-4EB8-92D9-765C06DD8FAE}" name="Stress"/>
  </tableColumns>
  <tableStyleInfo name="TableStyleMedium2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2DC026A-412C-4BEC-8D8F-96EB92893475}" name="Table253" displayName="Table253" ref="AT6:AV27" totalsRowShown="0">
  <autoFilter ref="AT6:AV27" xr:uid="{12DC026A-412C-4BEC-8D8F-96EB92893475}"/>
  <tableColumns count="3">
    <tableColumn id="1" xr3:uid="{A6E41FAE-D89F-49FE-9790-6CD67634495F}" name="time"/>
    <tableColumn id="2" xr3:uid="{6B9CC0D5-3942-4394-9851-EAE02C7C050C}" name="moment" dataDxfId="464">
      <calculatedColumnFormula>(Table253[[#This Row],[time]]-2)*2</calculatedColumnFormula>
    </tableColumn>
    <tableColumn id="3" xr3:uid="{BAA9C1B5-C6B4-4A4E-96B3-AFE08EBA5AA4}" name="Stress"/>
  </tableColumns>
  <tableStyleInfo name="TableStyleMedium24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73B8C46B-ABBE-4FD5-9D91-C352F22562A4}" name="Table1286318350382414" displayName="Table1286318350382414" ref="A311:C332" totalsRowShown="0">
  <autoFilter ref="A311:C332" xr:uid="{73B8C46B-ABBE-4FD5-9D91-C352F22562A4}"/>
  <tableColumns count="3">
    <tableColumn id="1" xr3:uid="{6F5B7A3C-77D4-413A-A698-C693827D0CCB}" name="time"/>
    <tableColumn id="2" xr3:uid="{05087350-DDAD-4FF5-A6BA-42460465D00F}" name="moment" dataDxfId="320">
      <calculatedColumnFormula>(Table1286318350382414[[#This Row],[time]]-2)*2</calculatedColumnFormula>
    </tableColumn>
    <tableColumn id="3" xr3:uid="{1FF80130-F87A-4AEF-B49B-C6F3078DB06A}" name="Stress"/>
  </tableColumns>
  <tableStyleInfo name="TableStyleLight1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A036A9F9-348B-49C7-B9AC-5B601B10492F}" name="Table2287319351383415" displayName="Table2287319351383415" ref="D311:F332" totalsRowShown="0">
  <autoFilter ref="D311:F332" xr:uid="{A036A9F9-348B-49C7-B9AC-5B601B10492F}"/>
  <tableColumns count="3">
    <tableColumn id="1" xr3:uid="{45A7C3BD-C60F-4EBF-9DB8-E544C0E5E767}" name="time"/>
    <tableColumn id="2" xr3:uid="{EB1C55E4-9EA1-4808-AFEF-ED8F244D20EF}" name="moment" dataDxfId="319">
      <calculatedColumnFormula>(Table2287319351383415[[#This Row],[time]]-2)*2</calculatedColumnFormula>
    </tableColumn>
    <tableColumn id="3" xr3:uid="{8F4598A5-7600-4C06-A633-95FF1CE12411}" name="Stress "/>
  </tableColumns>
  <tableStyleInfo name="TableStyleLight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1BDD603C-630E-4075-BDF9-C921AE411A08}" name="Table3288320352384416" displayName="Table3288320352384416" ref="J311:L332" totalsRowShown="0">
  <autoFilter ref="J311:L332" xr:uid="{1BDD603C-630E-4075-BDF9-C921AE411A08}"/>
  <tableColumns count="3">
    <tableColumn id="1" xr3:uid="{75F61EA8-69A3-4D67-9201-54B517ACF9B4}" name="time"/>
    <tableColumn id="2" xr3:uid="{23C3F09B-B9DC-4ECC-B3B4-D7BFC7932193}" name="moment" dataDxfId="318">
      <calculatedColumnFormula>(Table3288320352384416[[#This Row],[time]]-2)*2</calculatedColumnFormula>
    </tableColumn>
    <tableColumn id="3" xr3:uid="{456079A0-CA7D-4204-BD22-7CB18263F9B2}" name="Stress"/>
  </tableColumns>
  <tableStyleInfo name="TableStyleLight3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01A506E7-9CB5-4C23-AF51-BE481BFBFF8F}" name="Table4289321353385417" displayName="Table4289321353385417" ref="P311:R332" totalsRowShown="0">
  <autoFilter ref="P311:R332" xr:uid="{01A506E7-9CB5-4C23-AF51-BE481BFBFF8F}"/>
  <tableColumns count="3">
    <tableColumn id="1" xr3:uid="{1222F4AA-7151-4DAC-A186-5323D3AD76A7}" name="time"/>
    <tableColumn id="2" xr3:uid="{1A1671E3-76AA-4577-B84F-8BD295B74CCF}" name="moment" dataDxfId="317">
      <calculatedColumnFormula>(Table4289321353385417[[#This Row],[time]]-2)*2</calculatedColumnFormula>
    </tableColumn>
    <tableColumn id="3" xr3:uid="{1C4EF0A4-2D0F-4EF2-8AEA-61A555C1031F}" name="Stress"/>
  </tableColumns>
  <tableStyleInfo name="TableStyleLight4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22D04C5A-C526-4738-B065-4055436A96B0}" name="Table5290322354386418" displayName="Table5290322354386418" ref="V311:X332" totalsRowShown="0">
  <autoFilter ref="V311:X332" xr:uid="{22D04C5A-C526-4738-B065-4055436A96B0}"/>
  <tableColumns count="3">
    <tableColumn id="1" xr3:uid="{604DA170-46A7-4EA4-B9AA-BAEB2BB3141D}" name="time"/>
    <tableColumn id="2" xr3:uid="{9B19C4D0-48F3-4889-B8D9-3BEA313324A2}" name="moment" dataDxfId="316">
      <calculatedColumnFormula>(Table5290322354386418[[#This Row],[time]]-2)*2</calculatedColumnFormula>
    </tableColumn>
    <tableColumn id="3" xr3:uid="{9F5F2A38-D04A-4881-9902-C606AC780438}" name="Stress"/>
  </tableColumns>
  <tableStyleInfo name="TableStyleLight5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3D35A1A-67C1-49DA-BB24-67E0ED3F1DF6}" name="Table6291323355387419" displayName="Table6291323355387419" ref="AB311:AD332" totalsRowShown="0">
  <autoFilter ref="AB311:AD332" xr:uid="{A3D35A1A-67C1-49DA-BB24-67E0ED3F1DF6}"/>
  <tableColumns count="3">
    <tableColumn id="1" xr3:uid="{AFADBA6A-C18E-46C1-8486-855821272D50}" name="time"/>
    <tableColumn id="2" xr3:uid="{986EB7C6-8878-449F-927B-915612837995}" name="moment" dataDxfId="315">
      <calculatedColumnFormula>(Table6291323355387419[[#This Row],[time]]-2)*2</calculatedColumnFormula>
    </tableColumn>
    <tableColumn id="3" xr3:uid="{EFF51599-2B77-4112-A5D2-6BCFD23166E9}" name="Stress"/>
  </tableColumns>
  <tableStyleInfo name="TableStyleLight6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994B93EE-4ABD-4533-89DA-47EC5F18972B}" name="Table7292324356388420" displayName="Table7292324356388420" ref="AH311:AJ332" totalsRowShown="0">
  <autoFilter ref="AH311:AJ332" xr:uid="{994B93EE-4ABD-4533-89DA-47EC5F18972B}"/>
  <tableColumns count="3">
    <tableColumn id="1" xr3:uid="{750FE85A-EE17-47C6-93DC-591726F811AC}" name="time"/>
    <tableColumn id="2" xr3:uid="{EBBA9691-0A1F-4B1F-9287-2D42F6E30798}" name="moment" dataDxfId="314">
      <calculatedColumnFormula>(Table7292324356388420[[#This Row],[time]]-2)*2</calculatedColumnFormula>
    </tableColumn>
    <tableColumn id="3" xr3:uid="{01C6AD73-6936-42E6-9635-C43BD6247195}" name="Stress"/>
  </tableColumns>
  <tableStyleInfo name="TableStyleLight7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261D27B2-DC54-44F0-9A3A-5E4398644B34}" name="Table8293325357389421" displayName="Table8293325357389421" ref="AN311:AP332" totalsRowShown="0">
  <autoFilter ref="AN311:AP332" xr:uid="{261D27B2-DC54-44F0-9A3A-5E4398644B34}"/>
  <tableColumns count="3">
    <tableColumn id="1" xr3:uid="{400724CA-5FB1-451B-A595-3DCDD2BE2145}" name="time"/>
    <tableColumn id="2" xr3:uid="{1E787789-D061-44BB-8841-716415E5943A}" name="moment" dataDxfId="313">
      <calculatedColumnFormula>(Table8293325357389421[[#This Row],[time]]-2)*2</calculatedColumnFormula>
    </tableColumn>
    <tableColumn id="3" xr3:uid="{77AC8CBD-DE08-4ACA-BEF1-714D371246EE}" name="Stress"/>
  </tableColumns>
  <tableStyleInfo name="TableStyleLight8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968DBB89-B136-424A-98B8-65A0DA7B5524}" name="Table245294326358390422" displayName="Table245294326358390422" ref="G311:I332" totalsRowShown="0">
  <autoFilter ref="G311:I332" xr:uid="{968DBB89-B136-424A-98B8-65A0DA7B5524}"/>
  <tableColumns count="3">
    <tableColumn id="1" xr3:uid="{844817E9-78CD-447B-BE3A-A89E82C9A3E5}" name="time"/>
    <tableColumn id="2" xr3:uid="{BD3B32C1-24CB-465C-9799-AF8AC35F3BB8}" name="moment" dataDxfId="312">
      <calculatedColumnFormula>(Table245294326358390422[[#This Row],[time]]-2)*2</calculatedColumnFormula>
    </tableColumn>
    <tableColumn id="3" xr3:uid="{D351E7A8-7979-438F-94EC-38394317CEEF}" name="Stress"/>
  </tableColumns>
  <tableStyleInfo name="TableStyleMedium26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CA2A1998-1F4B-4F6C-AFC4-027D02EBCFDF}" name="Table246295327359391423" displayName="Table246295327359391423" ref="M311:O332" totalsRowShown="0">
  <autoFilter ref="M311:O332" xr:uid="{CA2A1998-1F4B-4F6C-AFC4-027D02EBCFDF}"/>
  <tableColumns count="3">
    <tableColumn id="1" xr3:uid="{E2B0E31C-13AF-4105-8013-036B59A1911C}" name="time"/>
    <tableColumn id="2" xr3:uid="{69399C58-37E0-40C4-815C-C8B3A7DB16D0}" name="moment" dataDxfId="311">
      <calculatedColumnFormula>(Table246295327359391423[[#This Row],[time]]-2)*2</calculatedColumnFormula>
    </tableColumn>
    <tableColumn id="3" xr3:uid="{0E74FDD3-21F2-439E-8F90-490CD76DE4F2}" name="Stress"/>
  </tableColumns>
  <tableStyleInfo name="TableStyleMedium2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6B03FC2-63AA-45DF-A9F0-3F5257F43C55}" name="Table1254" displayName="Table1254" ref="A36:C57" totalsRowShown="0">
  <autoFilter ref="A36:C57" xr:uid="{56B03FC2-63AA-45DF-A9F0-3F5257F43C55}"/>
  <tableColumns count="3">
    <tableColumn id="1" xr3:uid="{78E1986C-75E8-4A0C-B3C3-A66EF0BBE828}" name="time"/>
    <tableColumn id="2" xr3:uid="{3533A9BE-FA84-4C23-82A7-BAE9CD2CE17C}" name="moment" dataDxfId="463">
      <calculatedColumnFormula>-(Table1254[[#This Row],[time]]-2)*2</calculatedColumnFormula>
    </tableColumn>
    <tableColumn id="3" xr3:uid="{1ECAE47D-A6E0-46BB-88A2-CA6BF0D07270}" name="Stress"/>
  </tableColumns>
  <tableStyleInfo name="TableStyleLight1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6AFAF9F4-B4C4-4D36-B5CE-F6DB5B6D82F9}" name="Table247296328360392424" displayName="Table247296328360392424" ref="S311:U332" totalsRowShown="0">
  <autoFilter ref="S311:U332" xr:uid="{6AFAF9F4-B4C4-4D36-B5CE-F6DB5B6D82F9}"/>
  <tableColumns count="3">
    <tableColumn id="1" xr3:uid="{55311ABB-6E25-4619-9A1E-5CA04CB77454}" name="time"/>
    <tableColumn id="2" xr3:uid="{2345A4DE-0297-4835-8EDA-2323EAC29A51}" name="moment" dataDxfId="310">
      <calculatedColumnFormula>(Table247296328360392424[[#This Row],[time]]-2)*2</calculatedColumnFormula>
    </tableColumn>
    <tableColumn id="3" xr3:uid="{D22EDD83-8C30-42B2-BEC4-0D5FADDE98AC}" name="Stress"/>
  </tableColumns>
  <tableStyleInfo name="TableStyleMedium24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9C425BE7-13AC-4501-866B-1817AB053065}" name="Table248297329361393425" displayName="Table248297329361393425" ref="Y311:AA332" totalsRowShown="0">
  <autoFilter ref="Y311:AA332" xr:uid="{9C425BE7-13AC-4501-866B-1817AB053065}"/>
  <tableColumns count="3">
    <tableColumn id="1" xr3:uid="{790BFEB2-94E2-4418-9B6D-98A07CF554D5}" name="time"/>
    <tableColumn id="2" xr3:uid="{C1C98069-FCBC-45C2-8590-3EA8D8F6ED58}" name="moment" dataDxfId="309">
      <calculatedColumnFormula>(Table248297329361393425[[#This Row],[time]]-2)*2</calculatedColumnFormula>
    </tableColumn>
    <tableColumn id="3" xr3:uid="{230A9E6D-DDB1-4765-853D-BBBB5A6F9375}" name="Stress"/>
  </tableColumns>
  <tableStyleInfo name="TableStyleMedium25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B6C76B9B-419E-4176-84B9-32B65396CA15}" name="Table249298330362394426" displayName="Table249298330362394426" ref="AE311:AG332" totalsRowShown="0">
  <autoFilter ref="AE311:AG332" xr:uid="{B6C76B9B-419E-4176-84B9-32B65396CA15}"/>
  <tableColumns count="3">
    <tableColumn id="1" xr3:uid="{D3DD7657-1C8E-41FB-B7B5-5F961FE1A57F}" name="time"/>
    <tableColumn id="2" xr3:uid="{B71045F8-8E39-4AC7-A129-4ACE8A4D31BC}" name="moment" dataDxfId="308">
      <calculatedColumnFormula>(Table249298330362394426[[#This Row],[time]]-2)*2</calculatedColumnFormula>
    </tableColumn>
    <tableColumn id="3" xr3:uid="{9B69CD76-58BD-4188-B9F3-AAB23CDD1DA4}" name="Stress"/>
  </tableColumns>
  <tableStyleInfo name="TableStyleMedium26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E4378B86-90D8-496E-9CAA-9DDAF5A3BBF5}" name="Table250299331363395427" displayName="Table250299331363395427" ref="AK311:AM332" totalsRowShown="0">
  <autoFilter ref="AK311:AM332" xr:uid="{E4378B86-90D8-496E-9CAA-9DDAF5A3BBF5}"/>
  <tableColumns count="3">
    <tableColumn id="1" xr3:uid="{33FBC648-AFD6-4E82-B529-FC279C590A93}" name="time"/>
    <tableColumn id="2" xr3:uid="{1F57A442-93E2-4CED-B563-C91D6CCFC1D3}" name="moment" dataDxfId="307">
      <calculatedColumnFormula>(Table250299331363395427[[#This Row],[time]]-2)*2</calculatedColumnFormula>
    </tableColumn>
    <tableColumn id="3" xr3:uid="{6C0E0A5B-BEDF-4B35-A7E2-22367D74A4C0}" name="Stress"/>
  </tableColumns>
  <tableStyleInfo name="TableStyleMedium27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45BC6B15-C592-4005-B76B-FFC158ECAF55}" name="Table252300332364396428" displayName="Table252300332364396428" ref="AQ311:AS332" totalsRowShown="0">
  <autoFilter ref="AQ311:AS332" xr:uid="{45BC6B15-C592-4005-B76B-FFC158ECAF55}"/>
  <tableColumns count="3">
    <tableColumn id="1" xr3:uid="{986AB2B4-CCC7-4A67-BD28-431203E7B075}" name="time"/>
    <tableColumn id="2" xr3:uid="{AA335B4D-0DF6-451B-B930-397B91A3084A}" name="moment" dataDxfId="306">
      <calculatedColumnFormula>(Table252300332364396428[[#This Row],[time]]-2)*2</calculatedColumnFormula>
    </tableColumn>
    <tableColumn id="3" xr3:uid="{91637E43-AF41-425F-B90C-EACFC3E184E9}" name="Stress"/>
  </tableColumns>
  <tableStyleInfo name="TableStyleMedium26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4743C1F4-5963-4C98-AAA2-3678BD0BAD60}" name="Table253301333365397429" displayName="Table253301333365397429" ref="AT311:AV332" totalsRowShown="0">
  <autoFilter ref="AT311:AV332" xr:uid="{4743C1F4-5963-4C98-AAA2-3678BD0BAD60}"/>
  <tableColumns count="3">
    <tableColumn id="1" xr3:uid="{2CAEC73A-8687-4637-89CB-5AB12C7E4424}" name="time"/>
    <tableColumn id="2" xr3:uid="{C2C0CBE7-E54D-4A74-B17A-255A7190191C}" name="moment" dataDxfId="305">
      <calculatedColumnFormula>(Table253301333365397429[[#This Row],[time]]-2)*2</calculatedColumnFormula>
    </tableColumn>
    <tableColumn id="3" xr3:uid="{798BE65C-1CEE-48D0-9827-022C8C540F6A}" name="Stress"/>
  </tableColumns>
  <tableStyleInfo name="TableStyleMedium24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E08C5F08-7724-4505-AE94-0EE4935B0BD0}" name="Table1254302334366398430" displayName="Table1254302334366398430" ref="A341:C362" totalsRowShown="0">
  <autoFilter ref="A341:C362" xr:uid="{E08C5F08-7724-4505-AE94-0EE4935B0BD0}"/>
  <tableColumns count="3">
    <tableColumn id="1" xr3:uid="{FD582DBB-74ED-4D94-BF03-80C8939F5167}" name="time"/>
    <tableColumn id="2" xr3:uid="{00F77E70-0E38-4C2C-A061-9EDF197848C9}" name="moment" dataDxfId="304">
      <calculatedColumnFormula>-(Table1254302334366398430[[#This Row],[time]]-2)*2</calculatedColumnFormula>
    </tableColumn>
    <tableColumn id="3" xr3:uid="{5EB00773-2017-4397-84D3-0E7A0E92C601}" name="Stress"/>
  </tableColumns>
  <tableStyleInfo name="TableStyleLight1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DDC47CE4-94E9-44A8-9A26-DA9E50CE7D0E}" name="Table2255303335367399431" displayName="Table2255303335367399431" ref="D341:F362" totalsRowShown="0">
  <autoFilter ref="D341:F362" xr:uid="{DDC47CE4-94E9-44A8-9A26-DA9E50CE7D0E}"/>
  <tableColumns count="3">
    <tableColumn id="1" xr3:uid="{B8B2AE9A-7E96-45D4-A4AB-E74F17513BDB}" name="time"/>
    <tableColumn id="2" xr3:uid="{24F9E28D-8D6A-4971-A4BD-E87FED8D587B}" name="moment" dataDxfId="303">
      <calculatedColumnFormula>-(Table2255303335367399431[[#This Row],[time]]-2)*2</calculatedColumnFormula>
    </tableColumn>
    <tableColumn id="3" xr3:uid="{3292FC24-298B-482B-97D1-50D5337651C0}" name="Stress "/>
  </tableColumns>
  <tableStyleInfo name="TableStyleLight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F60AD735-7392-4D3A-A45B-E5984F9B431C}" name="Table3256304336368400432" displayName="Table3256304336368400432" ref="J341:L362" totalsRowShown="0">
  <autoFilter ref="J341:L362" xr:uid="{F60AD735-7392-4D3A-A45B-E5984F9B431C}"/>
  <tableColumns count="3">
    <tableColumn id="1" xr3:uid="{8BBDA53B-8372-4B03-BCF2-036E2D950BC9}" name="time"/>
    <tableColumn id="2" xr3:uid="{CBC55C2C-9A75-4526-8306-9FC64C00BB2E}" name="moment" dataDxfId="302">
      <calculatedColumnFormula>-(Table3256304336368400432[[#This Row],[time]]-2)*2</calculatedColumnFormula>
    </tableColumn>
    <tableColumn id="3" xr3:uid="{E6D8C972-8BF8-446A-A64A-6401F5EF8F4A}" name="Stress"/>
  </tableColumns>
  <tableStyleInfo name="TableStyleLight3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8C2B7F2D-DF95-4E1C-8BBB-7008D631D29D}" name="Table4257305337369401433" displayName="Table4257305337369401433" ref="P341:R362" totalsRowShown="0">
  <autoFilter ref="P341:R362" xr:uid="{8C2B7F2D-DF95-4E1C-8BBB-7008D631D29D}"/>
  <tableColumns count="3">
    <tableColumn id="1" xr3:uid="{7A9103E4-B1FC-4CAC-B5E3-98B6A1B4C389}" name="time"/>
    <tableColumn id="2" xr3:uid="{23B51CAC-FC59-4B53-932B-1679489C6A62}" name="moment" dataDxfId="301">
      <calculatedColumnFormula>-(Table4257305337369401433[[#This Row],[time]]-2)*2</calculatedColumnFormula>
    </tableColumn>
    <tableColumn id="3" xr3:uid="{63E89524-55BC-4F4C-8CC1-B032752B1011}" name="Stress"/>
  </tableColumns>
  <tableStyleInfo name="TableStyleLight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617129B-F424-4AE1-BA52-D94A895B06BB}" name="Table2255" displayName="Table2255" ref="D36:F57" totalsRowShown="0">
  <autoFilter ref="D36:F57" xr:uid="{4617129B-F424-4AE1-BA52-D94A895B06BB}"/>
  <tableColumns count="3">
    <tableColumn id="1" xr3:uid="{7D04CF87-E1C6-4A40-BB68-C8E413901FD5}" name="time"/>
    <tableColumn id="2" xr3:uid="{7F2E1FED-BDA8-486E-9501-54C04EC5BE12}" name="moment" dataDxfId="462">
      <calculatedColumnFormula>-(Table2255[[#This Row],[time]]-2)*2</calculatedColumnFormula>
    </tableColumn>
    <tableColumn id="3" xr3:uid="{E1C8BB77-BD22-466D-BFC8-B2995FF5BE2F}" name="Stress "/>
  </tableColumns>
  <tableStyleInfo name="TableStyleLight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44961B34-8BB6-4C6E-AD92-F00553672AD7}" name="Table5258306338370402434" displayName="Table5258306338370402434" ref="V341:X362" totalsRowShown="0">
  <autoFilter ref="V341:X362" xr:uid="{44961B34-8BB6-4C6E-AD92-F00553672AD7}"/>
  <tableColumns count="3">
    <tableColumn id="1" xr3:uid="{93D25820-EF15-43DE-9F73-728DD3F8368D}" name="time"/>
    <tableColumn id="2" xr3:uid="{2D9219E2-0343-49B8-976A-604DE0374A8A}" name="moment" dataDxfId="300">
      <calculatedColumnFormula>-(Table5258306338370402434[[#This Row],[time]]-2)*2</calculatedColumnFormula>
    </tableColumn>
    <tableColumn id="3" xr3:uid="{8E3C0DE1-C145-4946-B743-72A66F41F481}" name="Stress"/>
  </tableColumns>
  <tableStyleInfo name="TableStyleLight5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1F7AC692-51EE-4C22-B968-2FD1DC5D1280}" name="Table6259307339371403435" displayName="Table6259307339371403435" ref="AB341:AD362" totalsRowShown="0">
  <autoFilter ref="AB341:AD362" xr:uid="{1F7AC692-51EE-4C22-B968-2FD1DC5D1280}"/>
  <tableColumns count="3">
    <tableColumn id="1" xr3:uid="{3DF48C23-5C3E-46E9-A48E-6F3BA212BEC4}" name="time"/>
    <tableColumn id="2" xr3:uid="{F2B419A8-E5CE-4591-B7C3-2B352096F277}" name="moment" dataDxfId="299">
      <calculatedColumnFormula>-(Table6259307339371403435[[#This Row],[time]]-2)*2</calculatedColumnFormula>
    </tableColumn>
    <tableColumn id="3" xr3:uid="{2619396F-A724-448F-AEE4-2568DAAB17BA}" name="Stress"/>
  </tableColumns>
  <tableStyleInfo name="TableStyleLight6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B71E073F-A86B-4000-9BAB-E38A24C2E5E5}" name="Table7260308340372404436" displayName="Table7260308340372404436" ref="AH341:AJ362" totalsRowShown="0">
  <autoFilter ref="AH341:AJ362" xr:uid="{B71E073F-A86B-4000-9BAB-E38A24C2E5E5}"/>
  <tableColumns count="3">
    <tableColumn id="1" xr3:uid="{44038220-553A-425C-9842-5FAFDDDC7514}" name="time"/>
    <tableColumn id="2" xr3:uid="{2815DE8F-98FA-4C56-B1A9-9403C0CB9026}" name="moment" dataDxfId="298">
      <calculatedColumnFormula>-(Table7260308340372404436[[#This Row],[time]]-2)*2</calculatedColumnFormula>
    </tableColumn>
    <tableColumn id="3" xr3:uid="{01981010-655B-455A-B008-10E8FD93023B}" name="Stress"/>
  </tableColumns>
  <tableStyleInfo name="TableStyleLight7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BBD9210C-9839-4310-A090-CEBCBE8B329B}" name="Table8261309341373405437" displayName="Table8261309341373405437" ref="AN341:AP362" totalsRowShown="0">
  <autoFilter ref="AN341:AP362" xr:uid="{BBD9210C-9839-4310-A090-CEBCBE8B329B}"/>
  <tableColumns count="3">
    <tableColumn id="1" xr3:uid="{AC33E9E2-D600-447C-8C96-24DAA9B54BE7}" name="time"/>
    <tableColumn id="2" xr3:uid="{59A2CE14-5110-4A34-8F98-8ABD87C2BBAB}" name="moment" dataDxfId="297">
      <calculatedColumnFormula>-(Table8261309341373405437[[#This Row],[time]]-2)*2</calculatedColumnFormula>
    </tableColumn>
    <tableColumn id="3" xr3:uid="{2F9E8C61-9310-4FDC-A51F-689CB37F1703}" name="Stress"/>
  </tableColumns>
  <tableStyleInfo name="TableStyleLight8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E0A0D9E5-2A12-4D1B-9DF4-357B96835C18}" name="Table245262310342374406438" displayName="Table245262310342374406438" ref="G341:I362" totalsRowShown="0">
  <autoFilter ref="G341:I362" xr:uid="{E0A0D9E5-2A12-4D1B-9DF4-357B96835C18}"/>
  <tableColumns count="3">
    <tableColumn id="1" xr3:uid="{FDD80149-1826-4E39-B2FE-33812104B431}" name="time"/>
    <tableColumn id="2" xr3:uid="{1F15A4A6-6BA0-4C15-9ECC-DDCA20AEC78F}" name="moment" dataDxfId="296">
      <calculatedColumnFormula>-(Table245262310342374406438[[#This Row],[time]]-2)*2</calculatedColumnFormula>
    </tableColumn>
    <tableColumn id="3" xr3:uid="{5AB87D7A-8FC1-47C9-A76D-4CEFA2273C82}" name="Stress"/>
  </tableColumns>
  <tableStyleInfo name="TableStyleMedium26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69C9C43E-E726-4EA8-9CA7-C2A8ED8E049F}" name="Table246263311343375407439" displayName="Table246263311343375407439" ref="M341:O362" totalsRowShown="0">
  <autoFilter ref="M341:O362" xr:uid="{69C9C43E-E726-4EA8-9CA7-C2A8ED8E049F}"/>
  <tableColumns count="3">
    <tableColumn id="1" xr3:uid="{9E424091-0043-4E81-9761-E38CF7B0912E}" name="time"/>
    <tableColumn id="2" xr3:uid="{BE4E0647-036E-4E8C-B546-644FB2489E0E}" name="moment" dataDxfId="295">
      <calculatedColumnFormula>-(Table246263311343375407439[[#This Row],[time]]-2)*2</calculatedColumnFormula>
    </tableColumn>
    <tableColumn id="3" xr3:uid="{1309854A-B5B4-42B1-899D-20B21AD11FD3}" name="Stress"/>
  </tableColumns>
  <tableStyleInfo name="TableStyleMedium27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D6EB8B47-D097-49C1-92D7-17DFC512A033}" name="Table247264312344376408440" displayName="Table247264312344376408440" ref="S341:U362" totalsRowShown="0">
  <autoFilter ref="S341:U362" xr:uid="{D6EB8B47-D097-49C1-92D7-17DFC512A033}"/>
  <tableColumns count="3">
    <tableColumn id="1" xr3:uid="{0D208AF1-AE0A-4D24-BB75-D6114E647C82}" name="time"/>
    <tableColumn id="2" xr3:uid="{9815C098-4ECD-4182-AD0E-5D6C3B023AB8}" name="moment" dataDxfId="294">
      <calculatedColumnFormula>-(Table247264312344376408440[[#This Row],[time]]-2)*2</calculatedColumnFormula>
    </tableColumn>
    <tableColumn id="3" xr3:uid="{C85123E2-718E-4826-8009-5D2583A47B69}" name="Stress"/>
  </tableColumns>
  <tableStyleInfo name="TableStyleMedium24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19C3A7FE-B94A-444E-A712-42E48F9D0AD1}" name="Table248265313345377409441" displayName="Table248265313345377409441" ref="Y341:AA362" totalsRowShown="0">
  <autoFilter ref="Y341:AA362" xr:uid="{19C3A7FE-B94A-444E-A712-42E48F9D0AD1}"/>
  <tableColumns count="3">
    <tableColumn id="1" xr3:uid="{FCC6EB96-57FB-4FA4-8DCD-13010A7A9089}" name="time"/>
    <tableColumn id="2" xr3:uid="{D4C64687-1945-4DEC-9423-CE1E94E39DA6}" name="moment" dataDxfId="293">
      <calculatedColumnFormula>-(Table248265313345377409441[[#This Row],[time]]-2)*2</calculatedColumnFormula>
    </tableColumn>
    <tableColumn id="3" xr3:uid="{82AD5E67-B70C-4668-89B4-E65207D8B2F5}" name="Stress"/>
  </tableColumns>
  <tableStyleInfo name="TableStyleMedium25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A6328A43-25A7-4850-AF16-6F81321533AF}" name="Table249266314346378410442" displayName="Table249266314346378410442" ref="AE341:AG362" totalsRowShown="0">
  <autoFilter ref="AE341:AG362" xr:uid="{A6328A43-25A7-4850-AF16-6F81321533AF}"/>
  <tableColumns count="3">
    <tableColumn id="1" xr3:uid="{460C8294-BCD0-4DE2-95B6-019CF50689E2}" name="time"/>
    <tableColumn id="2" xr3:uid="{659F5B0C-ABF3-40CD-9B93-C3F6AA54E441}" name="moment" dataDxfId="292">
      <calculatedColumnFormula>-(Table249266314346378410442[[#This Row],[time]]-2)*2</calculatedColumnFormula>
    </tableColumn>
    <tableColumn id="3" xr3:uid="{725BA25C-5B04-4FEF-94EA-82B46AC7C382}" name="Stress"/>
  </tableColumns>
  <tableStyleInfo name="TableStyleMedium26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B37B4EAF-A064-4AA9-B231-45371B29CA19}" name="Table250267315347379411443" displayName="Table250267315347379411443" ref="AK341:AM362" totalsRowShown="0">
  <autoFilter ref="AK341:AM362" xr:uid="{B37B4EAF-A064-4AA9-B231-45371B29CA19}"/>
  <tableColumns count="3">
    <tableColumn id="1" xr3:uid="{FDB9AD58-6234-4B08-988D-E2707437E205}" name="time"/>
    <tableColumn id="2" xr3:uid="{F1B42270-A176-4D62-86AC-3C5F413700CF}" name="moment" dataDxfId="291">
      <calculatedColumnFormula>-(Table250267315347379411443[[#This Row],[time]]-2)*2</calculatedColumnFormula>
    </tableColumn>
    <tableColumn id="3" xr3:uid="{959381B9-80C0-48A1-901D-ED288F58A2D9}" name="Stress"/>
  </tableColumns>
  <tableStyleInfo name="TableStyleMedium2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40A54BB-1376-4928-BDB8-B3A3B0CAF6A8}" name="Table3256" displayName="Table3256" ref="J36:L57" totalsRowShown="0">
  <autoFilter ref="J36:L57" xr:uid="{340A54BB-1376-4928-BDB8-B3A3B0CAF6A8}"/>
  <tableColumns count="3">
    <tableColumn id="1" xr3:uid="{3B57271D-BE28-48FA-9C48-B8E0B2EE6DA7}" name="time"/>
    <tableColumn id="2" xr3:uid="{949CDF26-2D5D-4F84-B6AD-99A226590B5D}" name="moment" dataDxfId="461">
      <calculatedColumnFormula>-(Table3256[[#This Row],[time]]-2)*2</calculatedColumnFormula>
    </tableColumn>
    <tableColumn id="3" xr3:uid="{4CA93C44-1098-48A5-B79B-5CCB9535D800}" name="Stress"/>
  </tableColumns>
  <tableStyleInfo name="TableStyleLight3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8481DC07-6C2F-42FB-A8AD-F5044F3DCE99}" name="Table252268316348380412444" displayName="Table252268316348380412444" ref="AQ341:AS362" totalsRowShown="0">
  <autoFilter ref="AQ341:AS362" xr:uid="{8481DC07-6C2F-42FB-A8AD-F5044F3DCE99}"/>
  <tableColumns count="3">
    <tableColumn id="1" xr3:uid="{5A8FD326-755D-4EF2-ACB6-3397F907E6B2}" name="time"/>
    <tableColumn id="2" xr3:uid="{B5365B97-C721-46EF-B241-A7B377661A36}" name="moment" dataDxfId="290">
      <calculatedColumnFormula>-(Table252268316348380412444[[#This Row],[time]]-2)*2</calculatedColumnFormula>
    </tableColumn>
    <tableColumn id="3" xr3:uid="{D8E76821-46C0-4DD4-BF4D-423FC95B9744}" name="Stress"/>
  </tableColumns>
  <tableStyleInfo name="TableStyleMedium26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832F9233-BD56-46F8-B5FF-2E24371262B3}" name="Table253269317349381413445" displayName="Table253269317349381413445" ref="AT341:AV362" totalsRowShown="0">
  <autoFilter ref="AT341:AV362" xr:uid="{832F9233-BD56-46F8-B5FF-2E24371262B3}"/>
  <tableColumns count="3">
    <tableColumn id="1" xr3:uid="{FDE1F770-2EC7-4568-9FFC-3DC2FB8AF01E}" name="time"/>
    <tableColumn id="2" xr3:uid="{D2B9736D-2F5F-498A-89AF-91A1DB361242}" name="moment" dataDxfId="289">
      <calculatedColumnFormula>-(Table253269317349381413445[[#This Row],[time]]-2)*2</calculatedColumnFormula>
    </tableColumn>
    <tableColumn id="3" xr3:uid="{9332154C-E68C-433C-BF1A-E62272A53954}" name="Stress"/>
  </tableColumns>
  <tableStyleInfo name="TableStyleMedium24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1636F813-A807-444D-AFB3-1FD60AFCC695}" name="Table1286318350382414446" displayName="Table1286318350382414446" ref="A372:C393" totalsRowShown="0">
  <autoFilter ref="A372:C393" xr:uid="{1636F813-A807-444D-AFB3-1FD60AFCC695}"/>
  <tableColumns count="3">
    <tableColumn id="1" xr3:uid="{BD2A59B5-4616-434F-BDA4-596D2B945DE7}" name="time"/>
    <tableColumn id="2" xr3:uid="{70B54784-21AF-4BEC-978E-41A79D4DF2EE}" name="moment" dataDxfId="288">
      <calculatedColumnFormula>(Table1286318350382414446[[#This Row],[time]]-2)*2</calculatedColumnFormula>
    </tableColumn>
    <tableColumn id="3" xr3:uid="{6F51EB92-C42B-4B94-9885-9A2FDE78E2D3}" name="Stress"/>
  </tableColumns>
  <tableStyleInfo name="TableStyleLight1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08837CD7-D146-4509-A555-C87C19FA1B40}" name="Table2287319351383415447" displayName="Table2287319351383415447" ref="D372:F393" totalsRowShown="0">
  <autoFilter ref="D372:F393" xr:uid="{08837CD7-D146-4509-A555-C87C19FA1B40}"/>
  <tableColumns count="3">
    <tableColumn id="1" xr3:uid="{1066B228-1B38-4A8A-BBD2-1FEFB23F6DC6}" name="time"/>
    <tableColumn id="2" xr3:uid="{617A361B-78A0-46BB-A92C-8CAFDEEA91C5}" name="moment" dataDxfId="287">
      <calculatedColumnFormula>(Table2287319351383415447[[#This Row],[time]]-2)*2</calculatedColumnFormula>
    </tableColumn>
    <tableColumn id="3" xr3:uid="{8C0B9CC9-10FA-4402-A8AB-CDA13F025483}" name="Stress "/>
  </tableColumns>
  <tableStyleInfo name="TableStyleLight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842C03B7-E526-4A34-AD6D-A90ECD572DBA}" name="Table3288320352384416448" displayName="Table3288320352384416448" ref="J372:L393" totalsRowShown="0">
  <autoFilter ref="J372:L393" xr:uid="{842C03B7-E526-4A34-AD6D-A90ECD572DBA}"/>
  <tableColumns count="3">
    <tableColumn id="1" xr3:uid="{5A7A1AE0-C8CB-44BC-B4A5-76E48F679B0B}" name="time"/>
    <tableColumn id="2" xr3:uid="{252C888C-C094-481C-9F4B-A84F411EE079}" name="moment" dataDxfId="286">
      <calculatedColumnFormula>(Table3288320352384416448[[#This Row],[time]]-2)*2</calculatedColumnFormula>
    </tableColumn>
    <tableColumn id="3" xr3:uid="{B5AD72CF-6841-4EB8-9DC4-74F8514C36AF}" name="Stress"/>
  </tableColumns>
  <tableStyleInfo name="TableStyleLight3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F30F4A93-E0C4-4935-9FD4-0C60CD499F6A}" name="Table4289321353385417449" displayName="Table4289321353385417449" ref="P372:R393" totalsRowShown="0">
  <autoFilter ref="P372:R393" xr:uid="{F30F4A93-E0C4-4935-9FD4-0C60CD499F6A}"/>
  <tableColumns count="3">
    <tableColumn id="1" xr3:uid="{7C154A21-9691-4AB0-B74C-F7CDB4225ACE}" name="time"/>
    <tableColumn id="2" xr3:uid="{970A89AA-A43E-4C24-8EEF-01178783E712}" name="moment" dataDxfId="285">
      <calculatedColumnFormula>(Table4289321353385417449[[#This Row],[time]]-2)*2</calculatedColumnFormula>
    </tableColumn>
    <tableColumn id="3" xr3:uid="{5B9B476F-4507-4F88-88FD-0F18CEAB7923}" name="Stress"/>
  </tableColumns>
  <tableStyleInfo name="TableStyleLight4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9C742BC0-167D-4983-B311-0C8BB853B5AB}" name="Table5290322354386418450" displayName="Table5290322354386418450" ref="V372:X393" totalsRowShown="0">
  <autoFilter ref="V372:X393" xr:uid="{9C742BC0-167D-4983-B311-0C8BB853B5AB}"/>
  <tableColumns count="3">
    <tableColumn id="1" xr3:uid="{17ED1828-4BBF-486D-95D2-25CC9DF7AC18}" name="time"/>
    <tableColumn id="2" xr3:uid="{63BBD2B6-CFF1-4AD8-96EA-6F6A091F4F1D}" name="moment" dataDxfId="284">
      <calculatedColumnFormula>(Table5290322354386418450[[#This Row],[time]]-2)*2</calculatedColumnFormula>
    </tableColumn>
    <tableColumn id="3" xr3:uid="{AB576F31-2372-4186-807B-273ACC3013C2}" name="Stress"/>
  </tableColumns>
  <tableStyleInfo name="TableStyleLight5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969DA383-8127-4D8D-8B89-A8118184F807}" name="Table6291323355387419451" displayName="Table6291323355387419451" ref="AB372:AD393" totalsRowShown="0">
  <autoFilter ref="AB372:AD393" xr:uid="{969DA383-8127-4D8D-8B89-A8118184F807}"/>
  <tableColumns count="3">
    <tableColumn id="1" xr3:uid="{3FF42669-7873-493E-AE65-EA1B8657B445}" name="time"/>
    <tableColumn id="2" xr3:uid="{326FF02A-EC76-421D-9AF2-EA538F50BC8C}" name="moment" dataDxfId="283">
      <calculatedColumnFormula>(Table6291323355387419451[[#This Row],[time]]-2)*2</calculatedColumnFormula>
    </tableColumn>
    <tableColumn id="3" xr3:uid="{56B90437-C34B-4107-BD93-1A389B22127E}" name="Stress"/>
  </tableColumns>
  <tableStyleInfo name="TableStyleLight6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A6B6F21D-B8F6-4B0A-BF4B-7DB784A91B32}" name="Table7292324356388420452" displayName="Table7292324356388420452" ref="AH372:AJ393" totalsRowShown="0">
  <autoFilter ref="AH372:AJ393" xr:uid="{A6B6F21D-B8F6-4B0A-BF4B-7DB784A91B32}"/>
  <tableColumns count="3">
    <tableColumn id="1" xr3:uid="{60CEE2D7-3F58-4F7F-87B1-DC5DE08BF615}" name="time"/>
    <tableColumn id="2" xr3:uid="{CDAE1594-A5E8-4F1E-88BA-6FF54D0565C1}" name="moment" dataDxfId="282">
      <calculatedColumnFormula>(Table7292324356388420452[[#This Row],[time]]-2)*2</calculatedColumnFormula>
    </tableColumn>
    <tableColumn id="3" xr3:uid="{95CFCC39-041D-4FC2-B18A-6BFB458DAA2F}" name="Stress"/>
  </tableColumns>
  <tableStyleInfo name="TableStyleLight7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23C128F9-72CA-4474-8D21-1049881165AE}" name="Table8293325357389421453" displayName="Table8293325357389421453" ref="AN372:AP393" totalsRowShown="0">
  <autoFilter ref="AN372:AP393" xr:uid="{23C128F9-72CA-4474-8D21-1049881165AE}"/>
  <tableColumns count="3">
    <tableColumn id="1" xr3:uid="{FD2654D5-964A-4A2E-8A6C-0FEC805239A3}" name="time"/>
    <tableColumn id="2" xr3:uid="{65164CFD-3126-4A05-A1E9-5A339333561F}" name="moment" dataDxfId="281">
      <calculatedColumnFormula>(Table8293325357389421453[[#This Row],[time]]-2)*2</calculatedColumnFormula>
    </tableColumn>
    <tableColumn id="3" xr3:uid="{DF7D6256-063C-4DEF-8B47-88B7E3C61FB9}" name="Stres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151963-409D-495D-ACD8-F7810B9B7C47}" name="Table2" displayName="Table2" ref="D6:F27" totalsRowShown="0">
  <autoFilter ref="D6:F27" xr:uid="{9D151963-409D-495D-ACD8-F7810B9B7C47}"/>
  <tableColumns count="3">
    <tableColumn id="1" xr3:uid="{07D3829F-C6D3-4722-B5FA-F81AD69A8B7F}" name="time"/>
    <tableColumn id="2" xr3:uid="{3FBB347B-3816-400D-A417-41021559F926}" name="moment" dataDxfId="478">
      <calculatedColumnFormula>(Table2[[#This Row],[time]]-2)*2</calculatedColumnFormula>
    </tableColumn>
    <tableColumn id="3" xr3:uid="{C219272A-80CB-4D27-AF1F-E22A83DB659F}" name="Stress 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85EE2D9-C5EC-4909-9904-FA976D7D3B7E}" name="Table4257" displayName="Table4257" ref="P36:R57" totalsRowShown="0">
  <autoFilter ref="P36:R57" xr:uid="{C85EE2D9-C5EC-4909-9904-FA976D7D3B7E}"/>
  <tableColumns count="3">
    <tableColumn id="1" xr3:uid="{84CA252C-52FB-4D43-BA93-E3E5A62C0DC1}" name="time"/>
    <tableColumn id="2" xr3:uid="{7970DB84-F83D-4D83-AD99-990F0D6AAF6A}" name="moment" dataDxfId="460">
      <calculatedColumnFormula>-(Table4257[[#This Row],[time]]-2)*2</calculatedColumnFormula>
    </tableColumn>
    <tableColumn id="3" xr3:uid="{5F1C33C1-588A-4A25-B8E5-2CD566E719B9}" name="Stress"/>
  </tableColumns>
  <tableStyleInfo name="TableStyleLight4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983FF728-C7E2-4502-9A9A-0FD2A9BB0657}" name="Table245294326358390422454" displayName="Table245294326358390422454" ref="G372:I393" totalsRowShown="0">
  <autoFilter ref="G372:I393" xr:uid="{983FF728-C7E2-4502-9A9A-0FD2A9BB0657}"/>
  <tableColumns count="3">
    <tableColumn id="1" xr3:uid="{3A583355-8B75-4BF5-A64A-8ABAC5FDB643}" name="time"/>
    <tableColumn id="2" xr3:uid="{04A85016-4596-484B-B07C-0CA3F640B940}" name="moment" dataDxfId="280">
      <calculatedColumnFormula>(Table245294326358390422454[[#This Row],[time]]-2)*2</calculatedColumnFormula>
    </tableColumn>
    <tableColumn id="3" xr3:uid="{E8E47D81-15F0-4E14-81A4-E319D55D54A3}" name="Stress"/>
  </tableColumns>
  <tableStyleInfo name="TableStyleMedium26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0A27C583-93A5-4F32-A295-5268D95F62BD}" name="Table246295327359391423455" displayName="Table246295327359391423455" ref="M372:O393" totalsRowShown="0">
  <autoFilter ref="M372:O393" xr:uid="{0A27C583-93A5-4F32-A295-5268D95F62BD}"/>
  <tableColumns count="3">
    <tableColumn id="1" xr3:uid="{88098FA0-6732-435E-A711-A0C789B8CE2A}" name="time"/>
    <tableColumn id="2" xr3:uid="{E627F429-B4ED-4CFA-B6DC-D73DF0008CB5}" name="moment" dataDxfId="279">
      <calculatedColumnFormula>(Table246295327359391423455[[#This Row],[time]]-2)*2</calculatedColumnFormula>
    </tableColumn>
    <tableColumn id="3" xr3:uid="{C0A871B6-704D-4984-8D1A-EEABD0FB35ED}" name="Stress"/>
  </tableColumns>
  <tableStyleInfo name="TableStyleMedium27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5C177870-DC7C-420C-BB57-D87549F57465}" name="Table247296328360392424456" displayName="Table247296328360392424456" ref="S372:U393" totalsRowShown="0">
  <autoFilter ref="S372:U393" xr:uid="{5C177870-DC7C-420C-BB57-D87549F57465}"/>
  <tableColumns count="3">
    <tableColumn id="1" xr3:uid="{22C70BBD-91F0-4E37-A31C-88F03F0F74A0}" name="time"/>
    <tableColumn id="2" xr3:uid="{8EA6A069-D6C6-4D64-91B9-DE68EEE2A757}" name="moment" dataDxfId="278">
      <calculatedColumnFormula>(Table247296328360392424456[[#This Row],[time]]-2)*2</calculatedColumnFormula>
    </tableColumn>
    <tableColumn id="3" xr3:uid="{483D5B56-D809-452E-A80B-FE17CEA90066}" name="Stress"/>
  </tableColumns>
  <tableStyleInfo name="TableStyleMedium24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22D5C8BC-0D97-467B-8C67-1C7D7D7F82A1}" name="Table248297329361393425457" displayName="Table248297329361393425457" ref="Y372:AA393" totalsRowShown="0">
  <autoFilter ref="Y372:AA393" xr:uid="{22D5C8BC-0D97-467B-8C67-1C7D7D7F82A1}"/>
  <tableColumns count="3">
    <tableColumn id="1" xr3:uid="{548D4D0F-6125-4AB8-9A33-9CB5FC855109}" name="time"/>
    <tableColumn id="2" xr3:uid="{51179739-325E-44CE-BE7A-E5A20AF1DA04}" name="moment" dataDxfId="277">
      <calculatedColumnFormula>(Table248297329361393425457[[#This Row],[time]]-2)*2</calculatedColumnFormula>
    </tableColumn>
    <tableColumn id="3" xr3:uid="{8B0DAB80-132D-4007-B023-EBE8578D4CB1}" name="Stress"/>
  </tableColumns>
  <tableStyleInfo name="TableStyleMedium25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D3CFB0E2-258C-48B2-8F39-EB4CDB8607F8}" name="Table249298330362394426458" displayName="Table249298330362394426458" ref="AE372:AG393" totalsRowShown="0">
  <autoFilter ref="AE372:AG393" xr:uid="{D3CFB0E2-258C-48B2-8F39-EB4CDB8607F8}"/>
  <tableColumns count="3">
    <tableColumn id="1" xr3:uid="{46AC4476-BF19-4670-B96D-573ECF712755}" name="time"/>
    <tableColumn id="2" xr3:uid="{C6237E7D-3E86-475F-89FC-350370166D71}" name="moment" dataDxfId="276">
      <calculatedColumnFormula>(Table249298330362394426458[[#This Row],[time]]-2)*2</calculatedColumnFormula>
    </tableColumn>
    <tableColumn id="3" xr3:uid="{C406E78E-508D-4D51-9A9A-05DDD0BCDBE1}" name="Stress"/>
  </tableColumns>
  <tableStyleInfo name="TableStyleMedium26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64B85B56-FEF2-48D9-A362-A49F5121EEA4}" name="Table250299331363395427459" displayName="Table250299331363395427459" ref="AK372:AM393" totalsRowShown="0">
  <autoFilter ref="AK372:AM393" xr:uid="{64B85B56-FEF2-48D9-A362-A49F5121EEA4}"/>
  <tableColumns count="3">
    <tableColumn id="1" xr3:uid="{CDF4FA88-A4DB-4C4E-A3A0-88B431811EDE}" name="time"/>
    <tableColumn id="2" xr3:uid="{829C4433-69CF-45C0-8963-01710262B60F}" name="moment" dataDxfId="275">
      <calculatedColumnFormula>(Table250299331363395427459[[#This Row],[time]]-2)*2</calculatedColumnFormula>
    </tableColumn>
    <tableColumn id="3" xr3:uid="{2796613A-7F7C-4D91-85AC-38B47B98A627}" name="Stress"/>
  </tableColumns>
  <tableStyleInfo name="TableStyleMedium27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20AA037D-C127-4072-90ED-FC39209FE219}" name="Table252300332364396428460" displayName="Table252300332364396428460" ref="AQ372:AS393" totalsRowShown="0">
  <autoFilter ref="AQ372:AS393" xr:uid="{20AA037D-C127-4072-90ED-FC39209FE219}"/>
  <tableColumns count="3">
    <tableColumn id="1" xr3:uid="{F77511F1-A71F-4729-B58C-A28578024D8D}" name="time"/>
    <tableColumn id="2" xr3:uid="{61560747-C486-4015-B8C7-C136BFAEE505}" name="moment" dataDxfId="274">
      <calculatedColumnFormula>(Table252300332364396428460[[#This Row],[time]]-2)*2</calculatedColumnFormula>
    </tableColumn>
    <tableColumn id="3" xr3:uid="{1ED72318-C64C-4527-8313-A1F2049EB7D6}" name="Stress"/>
  </tableColumns>
  <tableStyleInfo name="TableStyleMedium26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79B8BC84-6D00-48E5-A99B-BA6C42C16393}" name="Table253301333365397429461" displayName="Table253301333365397429461" ref="AT372:AV393" totalsRowShown="0">
  <autoFilter ref="AT372:AV393" xr:uid="{79B8BC84-6D00-48E5-A99B-BA6C42C16393}"/>
  <tableColumns count="3">
    <tableColumn id="1" xr3:uid="{D533DD98-D9A1-4A6E-91BB-C10A7EC30AEC}" name="time"/>
    <tableColumn id="2" xr3:uid="{5E412244-F132-4EA6-8910-7CD727396E58}" name="moment" dataDxfId="273">
      <calculatedColumnFormula>(Table253301333365397429461[[#This Row],[time]]-2)*2</calculatedColumnFormula>
    </tableColumn>
    <tableColumn id="3" xr3:uid="{68E4B423-1ABB-4A77-AD54-9C1BB4BD00A5}" name="Stress"/>
  </tableColumns>
  <tableStyleInfo name="TableStyleMedium24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0796827-001A-41DA-8B73-795EE051A996}" name="Table1254302334366398430462" displayName="Table1254302334366398430462" ref="A402:C423" totalsRowShown="0">
  <autoFilter ref="A402:C423" xr:uid="{50796827-001A-41DA-8B73-795EE051A996}"/>
  <tableColumns count="3">
    <tableColumn id="1" xr3:uid="{FF0089DA-1D09-4203-8E02-0424123AE9F5}" name="time"/>
    <tableColumn id="2" xr3:uid="{48CEABAF-954F-49DE-9BA5-98B700F06A56}" name="moment" dataDxfId="272">
      <calculatedColumnFormula>-(Table1254302334366398430462[[#This Row],[time]]-2)*2</calculatedColumnFormula>
    </tableColumn>
    <tableColumn id="3" xr3:uid="{8A38BB23-2B67-4755-BED5-581ED6FB94F5}" name="Stress"/>
  </tableColumns>
  <tableStyleInfo name="TableStyleLight1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C1B1EB4A-F4BD-4267-A337-FD7FAF0BAFE9}" name="Table2255303335367399431463" displayName="Table2255303335367399431463" ref="D402:F423" totalsRowShown="0">
  <autoFilter ref="D402:F423" xr:uid="{C1B1EB4A-F4BD-4267-A337-FD7FAF0BAFE9}"/>
  <tableColumns count="3">
    <tableColumn id="1" xr3:uid="{FEB232D3-B2CA-4839-BF15-E1BC16B4DAF4}" name="time"/>
    <tableColumn id="2" xr3:uid="{76D4F50E-0B4E-4D2B-B36B-2A6C5C9D1F29}" name="moment" dataDxfId="271">
      <calculatedColumnFormula>-(Table2255303335367399431463[[#This Row],[time]]-2)*2</calculatedColumnFormula>
    </tableColumn>
    <tableColumn id="3" xr3:uid="{87980195-22DB-47C2-8398-57CEA9657B91}" name="Stress 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A4349A1-664B-4DDC-9543-A0D9F6697807}" name="Table5258" displayName="Table5258" ref="V36:X57" totalsRowShown="0">
  <autoFilter ref="V36:X57" xr:uid="{4A4349A1-664B-4DDC-9543-A0D9F6697807}"/>
  <tableColumns count="3">
    <tableColumn id="1" xr3:uid="{90C5D822-C6DB-4AB4-871F-475D99AFB0A1}" name="time"/>
    <tableColumn id="2" xr3:uid="{9F7300CA-CE32-468C-B33F-11424260350C}" name="moment" dataDxfId="459">
      <calculatedColumnFormula>-(Table5258[[#This Row],[time]]-2)*2</calculatedColumnFormula>
    </tableColumn>
    <tableColumn id="3" xr3:uid="{BEC6D18E-E953-4008-9D69-DA187C3FC7A8}" name="Stress"/>
  </tableColumns>
  <tableStyleInfo name="TableStyleLight5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D39B6D9-AEA9-48FD-B29E-684593E2B8E4}" name="Table3256304336368400432464" displayName="Table3256304336368400432464" ref="J402:L423" totalsRowShown="0">
  <autoFilter ref="J402:L423" xr:uid="{4D39B6D9-AEA9-48FD-B29E-684593E2B8E4}"/>
  <tableColumns count="3">
    <tableColumn id="1" xr3:uid="{3C335390-7F18-4B18-9324-B3FB81B8B64F}" name="time"/>
    <tableColumn id="2" xr3:uid="{A8611220-55E2-45DD-8F8F-431470499A39}" name="moment" dataDxfId="270">
      <calculatedColumnFormula>-(Table3256304336368400432464[[#This Row],[time]]-2)*2</calculatedColumnFormula>
    </tableColumn>
    <tableColumn id="3" xr3:uid="{02BA7BB9-5B6A-4116-93C8-26CD8CC97B71}" name="Stress"/>
  </tableColumns>
  <tableStyleInfo name="TableStyleLight3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65750B6D-94AD-4C32-BE50-E29772E6FAF4}" name="Table4257305337369401433465" displayName="Table4257305337369401433465" ref="P402:R423" totalsRowShown="0">
  <autoFilter ref="P402:R423" xr:uid="{65750B6D-94AD-4C32-BE50-E29772E6FAF4}"/>
  <tableColumns count="3">
    <tableColumn id="1" xr3:uid="{6156FE11-2B34-47E3-8E85-3C5C66DC72D9}" name="time"/>
    <tableColumn id="2" xr3:uid="{4B17816D-6E6D-4102-ABDC-F9F3E7B2779B}" name="moment" dataDxfId="269">
      <calculatedColumnFormula>-(Table4257305337369401433465[[#This Row],[time]]-2)*2</calculatedColumnFormula>
    </tableColumn>
    <tableColumn id="3" xr3:uid="{A8CB51C2-8150-4D58-900C-BBCAFBF05563}" name="Stress"/>
  </tableColumns>
  <tableStyleInfo name="TableStyleLight4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8EE534B9-D1BE-493C-85A9-08A0822EBC27}" name="Table5258306338370402434466" displayName="Table5258306338370402434466" ref="V402:X423" totalsRowShown="0">
  <autoFilter ref="V402:X423" xr:uid="{8EE534B9-D1BE-493C-85A9-08A0822EBC27}"/>
  <tableColumns count="3">
    <tableColumn id="1" xr3:uid="{FFAE5C54-6D80-4EFA-9DBF-C40E01034710}" name="time"/>
    <tableColumn id="2" xr3:uid="{BCC31DDF-0BA9-4332-BD7E-D67D9FED7C39}" name="moment" dataDxfId="268">
      <calculatedColumnFormula>-(Table5258306338370402434466[[#This Row],[time]]-2)*2</calculatedColumnFormula>
    </tableColumn>
    <tableColumn id="3" xr3:uid="{35D8BD3D-220D-48FF-A025-89167428E8E4}" name="Stress"/>
  </tableColumns>
  <tableStyleInfo name="TableStyleLight5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5F73907E-3DED-4E16-8D7B-ECC3AAEF9F46}" name="Table6259307339371403435467" displayName="Table6259307339371403435467" ref="AB402:AD423" totalsRowShown="0">
  <autoFilter ref="AB402:AD423" xr:uid="{5F73907E-3DED-4E16-8D7B-ECC3AAEF9F46}"/>
  <tableColumns count="3">
    <tableColumn id="1" xr3:uid="{45051AE7-0532-493E-A280-E0585909FFF9}" name="time"/>
    <tableColumn id="2" xr3:uid="{263036A1-6F43-4A0E-947B-8A3C5A32B326}" name="moment" dataDxfId="267">
      <calculatedColumnFormula>-(Table6259307339371403435467[[#This Row],[time]]-2)*2</calculatedColumnFormula>
    </tableColumn>
    <tableColumn id="3" xr3:uid="{6E1DBBF6-866F-483A-9021-5138562BAB46}" name="Stress"/>
  </tableColumns>
  <tableStyleInfo name="TableStyleLight6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32497974-42E0-4316-928B-22D7C284A9F9}" name="Table7260308340372404436468" displayName="Table7260308340372404436468" ref="AH402:AJ423" totalsRowShown="0">
  <autoFilter ref="AH402:AJ423" xr:uid="{32497974-42E0-4316-928B-22D7C284A9F9}"/>
  <tableColumns count="3">
    <tableColumn id="1" xr3:uid="{58424F1F-A47C-47B4-AE0C-7E9F5E4568D0}" name="time"/>
    <tableColumn id="2" xr3:uid="{CCDD5B0E-D4E5-463F-951B-604355366F8E}" name="moment" dataDxfId="266">
      <calculatedColumnFormula>-(Table7260308340372404436468[[#This Row],[time]]-2)*2</calculatedColumnFormula>
    </tableColumn>
    <tableColumn id="3" xr3:uid="{F341DF86-26FB-4F8E-A146-E86A873743CD}" name="Stress"/>
  </tableColumns>
  <tableStyleInfo name="TableStyleLight7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BBCCA252-3AD9-4A1B-9D95-D96C9EEBFEEA}" name="Table8261309341373405437469" displayName="Table8261309341373405437469" ref="AN402:AP423" totalsRowShown="0">
  <autoFilter ref="AN402:AP423" xr:uid="{BBCCA252-3AD9-4A1B-9D95-D96C9EEBFEEA}"/>
  <tableColumns count="3">
    <tableColumn id="1" xr3:uid="{4ACEE482-AB34-4F5F-87E7-7D1F0205BD0B}" name="time"/>
    <tableColumn id="2" xr3:uid="{B2CE5290-4277-4BB5-833C-5F8C2C5150E6}" name="moment" dataDxfId="265">
      <calculatedColumnFormula>-(Table8261309341373405437469[[#This Row],[time]]-2)*2</calculatedColumnFormula>
    </tableColumn>
    <tableColumn id="3" xr3:uid="{4DDD25B3-E350-458A-9E36-A427A930A638}" name="Stress"/>
  </tableColumns>
  <tableStyleInfo name="TableStyleLight8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ADBEA3B-077B-46FB-A3D0-03CFE5AB1EC8}" name="Table245262310342374406438470" displayName="Table245262310342374406438470" ref="G402:I423" totalsRowShown="0">
  <autoFilter ref="G402:I423" xr:uid="{2ADBEA3B-077B-46FB-A3D0-03CFE5AB1EC8}"/>
  <tableColumns count="3">
    <tableColumn id="1" xr3:uid="{897CBB65-9D6F-4623-8EBA-5B1D5EB9A17B}" name="time"/>
    <tableColumn id="2" xr3:uid="{9A612781-A3B2-40B9-A989-88225A4E94BD}" name="moment" dataDxfId="264">
      <calculatedColumnFormula>-(Table245262310342374406438470[[#This Row],[time]]-2)*2</calculatedColumnFormula>
    </tableColumn>
    <tableColumn id="3" xr3:uid="{7CAE09A8-934A-4C93-A01A-DE063F80F8F2}" name="Stress"/>
  </tableColumns>
  <tableStyleInfo name="TableStyleMedium26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4643599-FBBB-4D30-A2E1-0558E8EB231C}" name="Table246263311343375407439471" displayName="Table246263311343375407439471" ref="M402:O423" totalsRowShown="0">
  <autoFilter ref="M402:O423" xr:uid="{04643599-FBBB-4D30-A2E1-0558E8EB231C}"/>
  <tableColumns count="3">
    <tableColumn id="1" xr3:uid="{44CF1282-39FE-49C4-94FE-A8358CEBA31A}" name="time"/>
    <tableColumn id="2" xr3:uid="{222A61C2-9339-48E3-906D-0721840599E8}" name="moment" dataDxfId="263">
      <calculatedColumnFormula>-(Table246263311343375407439471[[#This Row],[time]]-2)*2</calculatedColumnFormula>
    </tableColumn>
    <tableColumn id="3" xr3:uid="{754C00FF-1D33-4288-AE4E-42A33B0A442A}" name="Stress"/>
  </tableColumns>
  <tableStyleInfo name="TableStyleMedium27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28520B5D-897E-4DC2-A930-F962ACBB3591}" name="Table247264312344376408440472" displayName="Table247264312344376408440472" ref="S402:U423" totalsRowShown="0">
  <autoFilter ref="S402:U423" xr:uid="{28520B5D-897E-4DC2-A930-F962ACBB3591}"/>
  <tableColumns count="3">
    <tableColumn id="1" xr3:uid="{B352FBB8-44E0-4D1B-B5EA-83850C070E30}" name="time"/>
    <tableColumn id="2" xr3:uid="{CFB94001-3B25-40C8-91F4-60A04B347736}" name="moment" dataDxfId="262">
      <calculatedColumnFormula>-(Table247264312344376408440472[[#This Row],[time]]-2)*2</calculatedColumnFormula>
    </tableColumn>
    <tableColumn id="3" xr3:uid="{E4156D10-1C99-4A1C-A033-052F2B895DBA}" name="Stress"/>
  </tableColumns>
  <tableStyleInfo name="TableStyleMedium24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FC604512-AE75-497E-8ABA-0DB5C1932706}" name="Table248265313345377409441473" displayName="Table248265313345377409441473" ref="Y402:AA423" totalsRowShown="0">
  <autoFilter ref="Y402:AA423" xr:uid="{FC604512-AE75-497E-8ABA-0DB5C1932706}"/>
  <tableColumns count="3">
    <tableColumn id="1" xr3:uid="{EEE03B6E-ACE6-47E7-87D4-0F312C71CA60}" name="time"/>
    <tableColumn id="2" xr3:uid="{86946E3C-82D9-4231-B4B8-165ADBE41593}" name="moment" dataDxfId="261">
      <calculatedColumnFormula>-(Table248265313345377409441473[[#This Row],[time]]-2)*2</calculatedColumnFormula>
    </tableColumn>
    <tableColumn id="3" xr3:uid="{CF194C7A-98C2-4BBC-B8B1-2C4BF2B19806}" name="Stress"/>
  </tableColumns>
  <tableStyleInfo name="TableStyleMedium2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AE93C22-4381-42AC-BA37-E7991AD44E83}" name="Table6259" displayName="Table6259" ref="AB36:AD57" totalsRowShown="0">
  <autoFilter ref="AB36:AD57" xr:uid="{CAE93C22-4381-42AC-BA37-E7991AD44E83}"/>
  <tableColumns count="3">
    <tableColumn id="1" xr3:uid="{55263358-0496-442B-B39F-2926BA2997D0}" name="time"/>
    <tableColumn id="2" xr3:uid="{6F34C9EE-20FC-4617-95D4-742E582AB027}" name="moment" dataDxfId="458">
      <calculatedColumnFormula>-(Table6259[[#This Row],[time]]-2)*2</calculatedColumnFormula>
    </tableColumn>
    <tableColumn id="3" xr3:uid="{2B7EAB82-43C8-4D52-AE43-A3F44B30E9F5}" name="Stress"/>
  </tableColumns>
  <tableStyleInfo name="TableStyleLight6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9FFDE4A1-4288-4025-9B48-BD7B14E2497B}" name="Table249266314346378410442474" displayName="Table249266314346378410442474" ref="AE402:AG423" totalsRowShown="0">
  <autoFilter ref="AE402:AG423" xr:uid="{9FFDE4A1-4288-4025-9B48-BD7B14E2497B}"/>
  <tableColumns count="3">
    <tableColumn id="1" xr3:uid="{2A6021B8-9647-4F87-8009-D38C488A5767}" name="time"/>
    <tableColumn id="2" xr3:uid="{4213F65F-8F90-406A-914C-C49D965CD9A1}" name="moment" dataDxfId="260">
      <calculatedColumnFormula>-(Table249266314346378410442474[[#This Row],[time]]-2)*2</calculatedColumnFormula>
    </tableColumn>
    <tableColumn id="3" xr3:uid="{F54B57E4-A0C8-4525-9717-ECFBFE6B30D8}" name="Stress"/>
  </tableColumns>
  <tableStyleInfo name="TableStyleMedium26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A3F3D12F-9C0B-4AF4-88AE-965F58A6A799}" name="Table250267315347379411443475" displayName="Table250267315347379411443475" ref="AK402:AM423" totalsRowShown="0">
  <autoFilter ref="AK402:AM423" xr:uid="{A3F3D12F-9C0B-4AF4-88AE-965F58A6A799}"/>
  <tableColumns count="3">
    <tableColumn id="1" xr3:uid="{E14A291D-89CE-4346-ADF8-C58D89D0FDB5}" name="time"/>
    <tableColumn id="2" xr3:uid="{991391BF-216C-4D14-B72B-97F5620F8B0B}" name="moment" dataDxfId="259">
      <calculatedColumnFormula>-(Table250267315347379411443475[[#This Row],[time]]-2)*2</calculatedColumnFormula>
    </tableColumn>
    <tableColumn id="3" xr3:uid="{358A9ACC-2039-4D48-9972-A03DE6E6ACC4}" name="Stress"/>
  </tableColumns>
  <tableStyleInfo name="TableStyleMedium27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45AE087E-6EDA-4D75-AEA7-4488C8E405D8}" name="Table252268316348380412444476" displayName="Table252268316348380412444476" ref="AQ402:AS423" totalsRowShown="0">
  <autoFilter ref="AQ402:AS423" xr:uid="{45AE087E-6EDA-4D75-AEA7-4488C8E405D8}"/>
  <tableColumns count="3">
    <tableColumn id="1" xr3:uid="{A4B363D6-9343-47E8-A5F0-2ABFC3474BD2}" name="time"/>
    <tableColumn id="2" xr3:uid="{61A99716-1B91-4B18-B99B-2FC50456382F}" name="moment" dataDxfId="258">
      <calculatedColumnFormula>-(Table252268316348380412444476[[#This Row],[time]]-2)*2</calculatedColumnFormula>
    </tableColumn>
    <tableColumn id="3" xr3:uid="{0DCF2906-C70F-49B0-9BCC-A4A812943552}" name="Stress"/>
  </tableColumns>
  <tableStyleInfo name="TableStyleMedium26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AA6DB6EC-E7FB-4FC7-AFAC-CE746B95A703}" name="Table253269317349381413445477" displayName="Table253269317349381413445477" ref="AT402:AV423" totalsRowShown="0">
  <autoFilter ref="AT402:AV423" xr:uid="{AA6DB6EC-E7FB-4FC7-AFAC-CE746B95A703}"/>
  <tableColumns count="3">
    <tableColumn id="1" xr3:uid="{5269A75B-84D5-4386-B813-C22005BC6BEF}" name="time"/>
    <tableColumn id="2" xr3:uid="{E1D11D6B-7D6C-4565-AC55-46C21C6AE7CD}" name="moment" dataDxfId="257">
      <calculatedColumnFormula>-(Table253269317349381413445477[[#This Row],[time]]-2)*2</calculatedColumnFormula>
    </tableColumn>
    <tableColumn id="3" xr3:uid="{934A02B3-8F6C-4C16-B0C0-BF8F85B1236C}" name="Stress"/>
  </tableColumns>
  <tableStyleInfo name="TableStyleMedium24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FB97A0D3-E2DD-4B55-9766-C787C0C6DDB1}" name="Table1286318350382414446478" displayName="Table1286318350382414446478" ref="A433:C454" totalsRowShown="0">
  <autoFilter ref="A433:C454" xr:uid="{FB97A0D3-E2DD-4B55-9766-C787C0C6DDB1}"/>
  <tableColumns count="3">
    <tableColumn id="1" xr3:uid="{3B099801-7B76-47B9-923D-28BCA4B80CA8}" name="time"/>
    <tableColumn id="2" xr3:uid="{147FAD5C-EA95-4C76-97D3-58AD2F448678}" name="moment" dataDxfId="256">
      <calculatedColumnFormula>(Table1286318350382414446478[[#This Row],[time]]-2)*2</calculatedColumnFormula>
    </tableColumn>
    <tableColumn id="3" xr3:uid="{3F8F8EB7-2F4D-47DD-A2FE-892942C68B1F}" name="Stress"/>
  </tableColumns>
  <tableStyleInfo name="TableStyleLight1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87EDD73-5CEE-44AA-8B59-280BEFB8BEDF}" name="Table2287319351383415447479" displayName="Table2287319351383415447479" ref="D433:F454" totalsRowShown="0">
  <autoFilter ref="D433:F454" xr:uid="{C87EDD73-5CEE-44AA-8B59-280BEFB8BEDF}"/>
  <tableColumns count="3">
    <tableColumn id="1" xr3:uid="{08F5662C-EE61-4C5B-896E-2364EDB4E928}" name="time"/>
    <tableColumn id="2" xr3:uid="{65E37F78-A109-4CA7-8E86-CEBE7D1E4891}" name="moment" dataDxfId="255">
      <calculatedColumnFormula>(Table2287319351383415447479[[#This Row],[time]]-2)*2</calculatedColumnFormula>
    </tableColumn>
    <tableColumn id="3" xr3:uid="{A68F7787-191D-4439-8FEE-3E2A5A501DBA}" name="Stress "/>
  </tableColumns>
  <tableStyleInfo name="TableStyleLight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55D4E5A6-4CBD-4400-B64E-4B5E8602C88E}" name="Table3288320352384416448480" displayName="Table3288320352384416448480" ref="J433:L454" totalsRowShown="0">
  <autoFilter ref="J433:L454" xr:uid="{55D4E5A6-4CBD-4400-B64E-4B5E8602C88E}"/>
  <tableColumns count="3">
    <tableColumn id="1" xr3:uid="{5DA3669A-410D-4DD3-9BDC-93315F8F6397}" name="time"/>
    <tableColumn id="2" xr3:uid="{42EF0ADD-122A-43F8-93CB-E6919F5D1183}" name="moment" dataDxfId="254">
      <calculatedColumnFormula>(Table3288320352384416448480[[#This Row],[time]]-2)*2</calculatedColumnFormula>
    </tableColumn>
    <tableColumn id="3" xr3:uid="{1BCC6ADF-B399-4B5A-B9DB-0DEE5D8CD1C8}" name="Stress"/>
  </tableColumns>
  <tableStyleInfo name="TableStyleLight3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E21E3F30-2F05-4A81-B339-0D593380626D}" name="Table4289321353385417449481" displayName="Table4289321353385417449481" ref="P433:R454" totalsRowShown="0">
  <autoFilter ref="P433:R454" xr:uid="{E21E3F30-2F05-4A81-B339-0D593380626D}"/>
  <tableColumns count="3">
    <tableColumn id="1" xr3:uid="{FF99AED9-E404-482A-8F84-8EA31F3DBB50}" name="time"/>
    <tableColumn id="2" xr3:uid="{B406B44D-1FE5-4671-928B-9BD870782C15}" name="moment" dataDxfId="253">
      <calculatedColumnFormula>(Table4289321353385417449481[[#This Row],[time]]-2)*2</calculatedColumnFormula>
    </tableColumn>
    <tableColumn id="3" xr3:uid="{221605C7-D9D2-470E-9CE9-5C6DAC698CF3}" name="Stress"/>
  </tableColumns>
  <tableStyleInfo name="TableStyleLight4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23E5CCB5-7C5E-4929-B826-D89C78FFAE58}" name="Table5290322354386418450482" displayName="Table5290322354386418450482" ref="V433:X454" totalsRowShown="0">
  <autoFilter ref="V433:X454" xr:uid="{23E5CCB5-7C5E-4929-B826-D89C78FFAE58}"/>
  <tableColumns count="3">
    <tableColumn id="1" xr3:uid="{B5869025-FD42-415E-A574-65AE4E4B8889}" name="time"/>
    <tableColumn id="2" xr3:uid="{4CA44D59-EA85-412C-ABE5-6F451CFAFAE4}" name="moment" dataDxfId="252">
      <calculatedColumnFormula>(Table5290322354386418450482[[#This Row],[time]]-2)*2</calculatedColumnFormula>
    </tableColumn>
    <tableColumn id="3" xr3:uid="{B9F3CA4C-4CF5-4C54-93BC-F8C22D744E55}" name="Stress"/>
  </tableColumns>
  <tableStyleInfo name="TableStyleLight5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6D3CF73E-22E2-45A3-A536-3F1FBCD5F0B2}" name="Table6291323355387419451483" displayName="Table6291323355387419451483" ref="AB433:AD454" totalsRowShown="0">
  <autoFilter ref="AB433:AD454" xr:uid="{6D3CF73E-22E2-45A3-A536-3F1FBCD5F0B2}"/>
  <tableColumns count="3">
    <tableColumn id="1" xr3:uid="{795E2671-2112-4549-8FE9-F5A2E7BEDAD7}" name="time"/>
    <tableColumn id="2" xr3:uid="{2D964ADD-0419-46DC-96E5-8885388EDF36}" name="moment" dataDxfId="251">
      <calculatedColumnFormula>(Table6291323355387419451483[[#This Row],[time]]-2)*2</calculatedColumnFormula>
    </tableColumn>
    <tableColumn id="3" xr3:uid="{62D87553-396E-494B-A072-8E0C84232584}" name="Stress"/>
  </tableColumns>
  <tableStyleInfo name="TableStyleLight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66D1C99-0116-4656-9DAD-3982D6150230}" name="Table7260" displayName="Table7260" ref="AH36:AJ57" totalsRowShown="0">
  <autoFilter ref="AH36:AJ57" xr:uid="{666D1C99-0116-4656-9DAD-3982D6150230}"/>
  <tableColumns count="3">
    <tableColumn id="1" xr3:uid="{7F849E1E-A8D9-49C6-AEA4-BC0AD02ADEDA}" name="time"/>
    <tableColumn id="2" xr3:uid="{17F0ED90-0A35-4115-AD11-441C99A4B349}" name="moment" dataDxfId="457">
      <calculatedColumnFormula>-(Table7260[[#This Row],[time]]-2)*2</calculatedColumnFormula>
    </tableColumn>
    <tableColumn id="3" xr3:uid="{28BB07E8-43D0-4172-8F28-BC07F956E6D6}" name="Stress"/>
  </tableColumns>
  <tableStyleInfo name="TableStyleLight7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847F259E-1253-4662-902E-8F334B0C4327}" name="Table7292324356388420452484" displayName="Table7292324356388420452484" ref="AH433:AJ454" totalsRowShown="0">
  <autoFilter ref="AH433:AJ454" xr:uid="{847F259E-1253-4662-902E-8F334B0C4327}"/>
  <tableColumns count="3">
    <tableColumn id="1" xr3:uid="{9B1FE39B-4277-4E5A-AD2D-6F9031E5B26C}" name="time"/>
    <tableColumn id="2" xr3:uid="{CAF49467-088A-42A3-BDA9-518EF5EB8A12}" name="moment" dataDxfId="250">
      <calculatedColumnFormula>(Table7292324356388420452484[[#This Row],[time]]-2)*2</calculatedColumnFormula>
    </tableColumn>
    <tableColumn id="3" xr3:uid="{4EA0F076-B7E1-4180-B51A-E2901532E848}" name="Stress"/>
  </tableColumns>
  <tableStyleInfo name="TableStyleLight7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15FA8115-D0B3-4A0C-A1DA-C210FE925398}" name="Table8293325357389421453485" displayName="Table8293325357389421453485" ref="AN433:AP454" totalsRowShown="0">
  <autoFilter ref="AN433:AP454" xr:uid="{15FA8115-D0B3-4A0C-A1DA-C210FE925398}"/>
  <tableColumns count="3">
    <tableColumn id="1" xr3:uid="{B6322298-6C07-49B3-ACCD-602D7B271269}" name="time"/>
    <tableColumn id="2" xr3:uid="{83C1190E-5CD7-4CCC-8FD7-813A9CD75F06}" name="moment" dataDxfId="249">
      <calculatedColumnFormula>(Table8293325357389421453485[[#This Row],[time]]-2)*2</calculatedColumnFormula>
    </tableColumn>
    <tableColumn id="3" xr3:uid="{285ABC57-7668-42C6-BB47-F5EF7F59D045}" name="Stress"/>
  </tableColumns>
  <tableStyleInfo name="TableStyleLight8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8CE67C23-AE4C-4F6D-8919-3EBB37DA9A08}" name="Table245294326358390422454486" displayName="Table245294326358390422454486" ref="G433:I454" totalsRowShown="0">
  <autoFilter ref="G433:I454" xr:uid="{8CE67C23-AE4C-4F6D-8919-3EBB37DA9A08}"/>
  <tableColumns count="3">
    <tableColumn id="1" xr3:uid="{3039A320-2D53-4AD7-A024-1459B9AEA54D}" name="time"/>
    <tableColumn id="2" xr3:uid="{43A2442B-104E-491E-A612-3E9E8BF0166D}" name="moment" dataDxfId="248">
      <calculatedColumnFormula>(Table245294326358390422454486[[#This Row],[time]]-2)*2</calculatedColumnFormula>
    </tableColumn>
    <tableColumn id="3" xr3:uid="{41654BF1-E9CB-414A-BE58-F979935B65AC}" name="Stress"/>
  </tableColumns>
  <tableStyleInfo name="TableStyleMedium26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5B113776-CE7E-4C1A-BC6E-33D36FB3C5CD}" name="Table246295327359391423455487" displayName="Table246295327359391423455487" ref="M433:O454" totalsRowShown="0">
  <autoFilter ref="M433:O454" xr:uid="{5B113776-CE7E-4C1A-BC6E-33D36FB3C5CD}"/>
  <tableColumns count="3">
    <tableColumn id="1" xr3:uid="{7D38961D-3544-471A-8B81-AD9A457EC07D}" name="time"/>
    <tableColumn id="2" xr3:uid="{538F2289-680C-4640-B585-AEE46F1D5000}" name="moment" dataDxfId="247">
      <calculatedColumnFormula>(Table246295327359391423455487[[#This Row],[time]]-2)*2</calculatedColumnFormula>
    </tableColumn>
    <tableColumn id="3" xr3:uid="{936A9F31-46B0-4471-95C3-C31C84691B2A}" name="Stress"/>
  </tableColumns>
  <tableStyleInfo name="TableStyleMedium27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05A9CB81-411F-446E-A523-9717C41D9340}" name="Table247296328360392424456488" displayName="Table247296328360392424456488" ref="S433:U454" totalsRowShown="0">
  <autoFilter ref="S433:U454" xr:uid="{05A9CB81-411F-446E-A523-9717C41D9340}"/>
  <tableColumns count="3">
    <tableColumn id="1" xr3:uid="{90C7D54F-4103-4E9F-8302-83133AE0A1A4}" name="time"/>
    <tableColumn id="2" xr3:uid="{E17C7D48-87B1-4C5A-9B51-483036B5B62E}" name="moment" dataDxfId="246">
      <calculatedColumnFormula>(Table247296328360392424456488[[#This Row],[time]]-2)*2</calculatedColumnFormula>
    </tableColumn>
    <tableColumn id="3" xr3:uid="{4EAB87E2-F17F-42D7-ADC4-A9CD100EBB46}" name="Stress"/>
  </tableColumns>
  <tableStyleInfo name="TableStyleMedium24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D59AA4DF-D199-4241-85E7-1C49AA8F808A}" name="Table248297329361393425457489" displayName="Table248297329361393425457489" ref="Y433:AA454" totalsRowShown="0">
  <autoFilter ref="Y433:AA454" xr:uid="{D59AA4DF-D199-4241-85E7-1C49AA8F808A}"/>
  <tableColumns count="3">
    <tableColumn id="1" xr3:uid="{5C78156E-FFEB-4B13-8BF9-2A388B884926}" name="time"/>
    <tableColumn id="2" xr3:uid="{989FC2AC-5492-494E-A294-74006F3B6E48}" name="moment" dataDxfId="245">
      <calculatedColumnFormula>(Table248297329361393425457489[[#This Row],[time]]-2)*2</calculatedColumnFormula>
    </tableColumn>
    <tableColumn id="3" xr3:uid="{FE56CF21-1296-447A-9907-49DB3F46E311}" name="Stress"/>
  </tableColumns>
  <tableStyleInfo name="TableStyleMedium25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82FB6DCF-2D23-4CB4-A801-2C685CF856A1}" name="Table249298330362394426458490" displayName="Table249298330362394426458490" ref="AE433:AG454" totalsRowShown="0">
  <autoFilter ref="AE433:AG454" xr:uid="{82FB6DCF-2D23-4CB4-A801-2C685CF856A1}"/>
  <tableColumns count="3">
    <tableColumn id="1" xr3:uid="{1912D88F-5634-49EC-9D4F-FD9D9C35E480}" name="time"/>
    <tableColumn id="2" xr3:uid="{24D1E72B-5ADE-412A-AF44-847ED0027FF3}" name="moment" dataDxfId="244">
      <calculatedColumnFormula>(Table249298330362394426458490[[#This Row],[time]]-2)*2</calculatedColumnFormula>
    </tableColumn>
    <tableColumn id="3" xr3:uid="{BC9782A0-C2F1-489B-8DF9-AFEEE887DF45}" name="Stress"/>
  </tableColumns>
  <tableStyleInfo name="TableStyleMedium26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3C44360C-2127-4D43-9DC6-0F6F7A77181D}" name="Table250299331363395427459491" displayName="Table250299331363395427459491" ref="AK433:AM454" totalsRowShown="0">
  <autoFilter ref="AK433:AM454" xr:uid="{3C44360C-2127-4D43-9DC6-0F6F7A77181D}"/>
  <tableColumns count="3">
    <tableColumn id="1" xr3:uid="{94D9FD1C-B116-451C-AF3F-24414CC4AB1E}" name="time"/>
    <tableColumn id="2" xr3:uid="{4729F88D-11B3-4CFF-9FE4-119F0BEE56BF}" name="moment" dataDxfId="243">
      <calculatedColumnFormula>(Table250299331363395427459491[[#This Row],[time]]-2)*2</calculatedColumnFormula>
    </tableColumn>
    <tableColumn id="3" xr3:uid="{96C60CCF-4BBE-45A1-A14D-12A5CACE4F56}" name="Stress"/>
  </tableColumns>
  <tableStyleInfo name="TableStyleMedium27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5BC1BF86-0860-46D6-8AA0-665A49C9F6DB}" name="Table252300332364396428460492" displayName="Table252300332364396428460492" ref="AQ433:AS454" totalsRowShown="0">
  <autoFilter ref="AQ433:AS454" xr:uid="{5BC1BF86-0860-46D6-8AA0-665A49C9F6DB}"/>
  <tableColumns count="3">
    <tableColumn id="1" xr3:uid="{E6D4A766-003C-4EAE-AEC2-C1D669EAE646}" name="time"/>
    <tableColumn id="2" xr3:uid="{6B226CA8-8987-47D6-9F76-1B284A3E0A72}" name="moment" dataDxfId="242">
      <calculatedColumnFormula>(Table252300332364396428460492[[#This Row],[time]]-2)*2</calculatedColumnFormula>
    </tableColumn>
    <tableColumn id="3" xr3:uid="{005D656A-A27E-4211-9283-C0D75C6B4480}" name="Stress"/>
  </tableColumns>
  <tableStyleInfo name="TableStyleMedium26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D72268AD-38B6-4FD3-88EB-CC7D1ADDE51A}" name="Table253301333365397429461493" displayName="Table253301333365397429461493" ref="AT433:AV454" totalsRowShown="0">
  <autoFilter ref="AT433:AV454" xr:uid="{D72268AD-38B6-4FD3-88EB-CC7D1ADDE51A}"/>
  <tableColumns count="3">
    <tableColumn id="1" xr3:uid="{3F552976-8A17-4767-B863-AF32D2AC9B60}" name="time"/>
    <tableColumn id="2" xr3:uid="{43B06E45-6EF5-4F70-A98E-A1D827631C0E}" name="moment" dataDxfId="241">
      <calculatedColumnFormula>(Table253301333365397429461493[[#This Row],[time]]-2)*2</calculatedColumnFormula>
    </tableColumn>
    <tableColumn id="3" xr3:uid="{5F14E797-BBE1-4823-A432-E07CC88D6B6B}" name="Stress"/>
  </tableColumns>
  <tableStyleInfo name="TableStyleMedium2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1D0A40B-045A-4773-A343-6C905145A871}" name="Table8261" displayName="Table8261" ref="AN36:AP57" totalsRowShown="0">
  <autoFilter ref="AN36:AP57" xr:uid="{61D0A40B-045A-4773-A343-6C905145A871}"/>
  <tableColumns count="3">
    <tableColumn id="1" xr3:uid="{077F7168-4859-4AD0-8D0A-E9C3951D54B2}" name="time"/>
    <tableColumn id="2" xr3:uid="{77F10EDC-7165-4CB3-9A40-D7004CE11A87}" name="moment" dataDxfId="456">
      <calculatedColumnFormula>-(Table8261[[#This Row],[time]]-2)*2</calculatedColumnFormula>
    </tableColumn>
    <tableColumn id="3" xr3:uid="{3304FAB4-7B16-41FA-B5EA-8E00C73C4EE1}" name="Stress"/>
  </tableColumns>
  <tableStyleInfo name="TableStyleLight8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8DB1791E-A7FB-4D3B-89EC-712A35DAC2DE}" name="Table1254302334366398430462494" displayName="Table1254302334366398430462494" ref="A463:C484" totalsRowShown="0">
  <autoFilter ref="A463:C484" xr:uid="{8DB1791E-A7FB-4D3B-89EC-712A35DAC2DE}"/>
  <tableColumns count="3">
    <tableColumn id="1" xr3:uid="{93A3B6F4-047B-43CF-8FF1-2A2A5D883C8C}" name="time"/>
    <tableColumn id="2" xr3:uid="{23579965-79C7-40FE-8595-D41D5898EAD2}" name="moment" dataDxfId="240">
      <calculatedColumnFormula>-(Table1254302334366398430462494[[#This Row],[time]]-2)*2</calculatedColumnFormula>
    </tableColumn>
    <tableColumn id="3" xr3:uid="{254C6FCC-0397-4804-8ADF-FB8C50EE28B2}" name="Stress"/>
  </tableColumns>
  <tableStyleInfo name="TableStyleLight1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4B81A3B5-2B43-4BB3-BA44-67A1B8BB119C}" name="Table2255303335367399431463495" displayName="Table2255303335367399431463495" ref="D463:F484" totalsRowShown="0">
  <autoFilter ref="D463:F484" xr:uid="{4B81A3B5-2B43-4BB3-BA44-67A1B8BB119C}"/>
  <tableColumns count="3">
    <tableColumn id="1" xr3:uid="{5CBC9190-CDB0-47B8-A1D6-23692FBA2FC1}" name="time"/>
    <tableColumn id="2" xr3:uid="{3327D452-E908-4D67-B8DA-29A3E4C31AF0}" name="moment" dataDxfId="239">
      <calculatedColumnFormula>-(Table2255303335367399431463495[[#This Row],[time]]-2)*2</calculatedColumnFormula>
    </tableColumn>
    <tableColumn id="3" xr3:uid="{AF53E346-8370-4EC3-B162-6B155662B5D5}" name="Stress "/>
  </tableColumns>
  <tableStyleInfo name="TableStyleLight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FA087629-0AD0-430C-A380-AF226466DD35}" name="Table3256304336368400432464496" displayName="Table3256304336368400432464496" ref="J463:L484" totalsRowShown="0">
  <autoFilter ref="J463:L484" xr:uid="{FA087629-0AD0-430C-A380-AF226466DD35}"/>
  <tableColumns count="3">
    <tableColumn id="1" xr3:uid="{6B36A1AC-CBFB-48D2-9415-88125A7B9909}" name="time"/>
    <tableColumn id="2" xr3:uid="{D147E4A2-F786-427B-89FC-6D7304194F01}" name="moment" dataDxfId="238">
      <calculatedColumnFormula>-(Table3256304336368400432464496[[#This Row],[time]]-2)*2</calculatedColumnFormula>
    </tableColumn>
    <tableColumn id="3" xr3:uid="{AC937234-3EE4-412B-9760-B0A744722E29}" name="Stress"/>
  </tableColumns>
  <tableStyleInfo name="TableStyleLight3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54B3297F-2422-486B-803D-C90B24716019}" name="Table4257305337369401433465497" displayName="Table4257305337369401433465497" ref="P463:R484" totalsRowShown="0">
  <autoFilter ref="P463:R484" xr:uid="{54B3297F-2422-486B-803D-C90B24716019}"/>
  <tableColumns count="3">
    <tableColumn id="1" xr3:uid="{749BD871-586A-4C96-9132-EF078B112978}" name="time"/>
    <tableColumn id="2" xr3:uid="{BD8169F2-4148-4774-8EAD-36F07D7D0990}" name="moment" dataDxfId="237">
      <calculatedColumnFormula>-(Table4257305337369401433465497[[#This Row],[time]]-2)*2</calculatedColumnFormula>
    </tableColumn>
    <tableColumn id="3" xr3:uid="{A010AC08-9B55-450B-BE5F-2A8717186B82}" name="Stress"/>
  </tableColumns>
  <tableStyleInfo name="TableStyleLight4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363A1801-D915-4DCA-8C44-FB96FA3BAA20}" name="Table5258306338370402434466498" displayName="Table5258306338370402434466498" ref="V463:X484" totalsRowShown="0">
  <autoFilter ref="V463:X484" xr:uid="{363A1801-D915-4DCA-8C44-FB96FA3BAA20}"/>
  <tableColumns count="3">
    <tableColumn id="1" xr3:uid="{C64C414B-8D57-4049-A55C-62715ED7DA5A}" name="time"/>
    <tableColumn id="2" xr3:uid="{922E6330-ACB0-4711-8040-9CC42528F799}" name="moment" dataDxfId="236">
      <calculatedColumnFormula>-(Table5258306338370402434466498[[#This Row],[time]]-2)*2</calculatedColumnFormula>
    </tableColumn>
    <tableColumn id="3" xr3:uid="{3FE889B7-4D3B-48D5-97D5-A8DD89C90198}" name="Stress"/>
  </tableColumns>
  <tableStyleInfo name="TableStyleLight5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C239C734-EDD5-410F-80B4-EE5EB82F873F}" name="Table6259307339371403435467499" displayName="Table6259307339371403435467499" ref="AB463:AD484" totalsRowShown="0">
  <autoFilter ref="AB463:AD484" xr:uid="{C239C734-EDD5-410F-80B4-EE5EB82F873F}"/>
  <tableColumns count="3">
    <tableColumn id="1" xr3:uid="{284AAF98-FC51-48E6-98D9-141DD95246CE}" name="time"/>
    <tableColumn id="2" xr3:uid="{142B07D2-2D4F-49FB-B78D-7ECCD4649CF4}" name="moment" dataDxfId="235">
      <calculatedColumnFormula>-(Table6259307339371403435467499[[#This Row],[time]]-2)*2</calculatedColumnFormula>
    </tableColumn>
    <tableColumn id="3" xr3:uid="{66B0F93F-411D-40B6-8CA2-44D8CD9363BD}" name="Stress"/>
  </tableColumns>
  <tableStyleInfo name="TableStyleLight6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6BF97253-37BC-4CC9-A8CB-9914C8002CC2}" name="Table7260308340372404436468500" displayName="Table7260308340372404436468500" ref="AH463:AJ484" totalsRowShown="0">
  <autoFilter ref="AH463:AJ484" xr:uid="{6BF97253-37BC-4CC9-A8CB-9914C8002CC2}"/>
  <tableColumns count="3">
    <tableColumn id="1" xr3:uid="{C67CB88F-3178-4032-B1D4-AF0B0BF42D1A}" name="time"/>
    <tableColumn id="2" xr3:uid="{1910523E-85F7-4D0D-8439-CFDFB9567A8E}" name="moment" dataDxfId="234">
      <calculatedColumnFormula>-(Table7260308340372404436468500[[#This Row],[time]]-2)*2</calculatedColumnFormula>
    </tableColumn>
    <tableColumn id="3" xr3:uid="{C9DC7327-CF3E-4B74-9FCF-DEFB37E1F2CE}" name="Stress"/>
  </tableColumns>
  <tableStyleInfo name="TableStyleLight7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078D6DA8-2DD2-4A7C-ACF6-C6B1C2962432}" name="Table8261309341373405437469501" displayName="Table8261309341373405437469501" ref="AN463:AP484" totalsRowShown="0">
  <autoFilter ref="AN463:AP484" xr:uid="{078D6DA8-2DD2-4A7C-ACF6-C6B1C2962432}"/>
  <tableColumns count="3">
    <tableColumn id="1" xr3:uid="{79AC1921-9E76-4F41-BC89-936FB36FE53F}" name="time"/>
    <tableColumn id="2" xr3:uid="{AA022965-6853-46BA-B590-4E29138F652D}" name="moment" dataDxfId="233">
      <calculatedColumnFormula>-(Table8261309341373405437469501[[#This Row],[time]]-2)*2</calculatedColumnFormula>
    </tableColumn>
    <tableColumn id="3" xr3:uid="{83977814-1636-46F7-A727-18500B66ED8D}" name="Stress"/>
  </tableColumns>
  <tableStyleInfo name="TableStyleLight8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45B1D9FE-93FC-4CFA-9D82-35F908E0172F}" name="Table245262310342374406438470502" displayName="Table245262310342374406438470502" ref="G463:I484" totalsRowShown="0">
  <autoFilter ref="G463:I484" xr:uid="{45B1D9FE-93FC-4CFA-9D82-35F908E0172F}"/>
  <tableColumns count="3">
    <tableColumn id="1" xr3:uid="{4B25E39D-D78E-4AA8-813E-24F6C35ED4E5}" name="time"/>
    <tableColumn id="2" xr3:uid="{4B1B0A3E-4820-4204-AF30-7CC6A530B543}" name="moment" dataDxfId="232">
      <calculatedColumnFormula>-(Table245262310342374406438470502[[#This Row],[time]]-2)*2</calculatedColumnFormula>
    </tableColumn>
    <tableColumn id="3" xr3:uid="{EB6DA3FB-F22B-4395-85A5-BE6B28374895}" name="Stress"/>
  </tableColumns>
  <tableStyleInfo name="TableStyleMedium26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1C3D6F46-CA93-4DD5-873C-5CBC0F7A6C48}" name="Table246263311343375407439471503" displayName="Table246263311343375407439471503" ref="M463:O484" totalsRowShown="0">
  <autoFilter ref="M463:O484" xr:uid="{1C3D6F46-CA93-4DD5-873C-5CBC0F7A6C48}"/>
  <tableColumns count="3">
    <tableColumn id="1" xr3:uid="{66297376-9731-40C5-9533-11295F22BFC6}" name="time"/>
    <tableColumn id="2" xr3:uid="{26A7958D-BB40-4734-9B2D-384070E1DCA1}" name="moment" dataDxfId="231">
      <calculatedColumnFormula>-(Table246263311343375407439471503[[#This Row],[time]]-2)*2</calculatedColumnFormula>
    </tableColumn>
    <tableColumn id="3" xr3:uid="{02A48F17-03EB-4761-AA7A-28F5ED9E9AF4}" name="Stress"/>
  </tableColumns>
  <tableStyleInfo name="TableStyleMedium2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E910019-BDEE-4F8F-8BEC-9DDE17537014}" name="Table245262" displayName="Table245262" ref="G36:I57" totalsRowShown="0">
  <autoFilter ref="G36:I57" xr:uid="{6E910019-BDEE-4F8F-8BEC-9DDE17537014}"/>
  <tableColumns count="3">
    <tableColumn id="1" xr3:uid="{09E0BD62-47D9-477B-9F7C-D3CF13C92D8B}" name="time"/>
    <tableColumn id="2" xr3:uid="{5A6E349B-E069-44B8-A40C-25C0F97CDE41}" name="moment" dataDxfId="455">
      <calculatedColumnFormula>-(Table245262[[#This Row],[time]]-2)*2</calculatedColumnFormula>
    </tableColumn>
    <tableColumn id="3" xr3:uid="{ECDAAF28-C36D-40ED-AEDE-9583A3C542A8}" name="Stress"/>
  </tableColumns>
  <tableStyleInfo name="TableStyleMedium26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6DB91185-A08F-488F-ADB2-7986AE06128E}" name="Table247264312344376408440472504" displayName="Table247264312344376408440472504" ref="S463:U484" totalsRowShown="0">
  <autoFilter ref="S463:U484" xr:uid="{6DB91185-A08F-488F-ADB2-7986AE06128E}"/>
  <tableColumns count="3">
    <tableColumn id="1" xr3:uid="{79832EA9-6F05-41D8-B10B-D5A503D6DF5F}" name="time"/>
    <tableColumn id="2" xr3:uid="{B4DC2817-B326-430F-B1E3-05C59FC8810E}" name="moment" dataDxfId="230">
      <calculatedColumnFormula>-(Table247264312344376408440472504[[#This Row],[time]]-2)*2</calculatedColumnFormula>
    </tableColumn>
    <tableColumn id="3" xr3:uid="{278FA939-B7BE-4342-A42F-4992D315A5B4}" name="Stress"/>
  </tableColumns>
  <tableStyleInfo name="TableStyleMedium24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838AD61-C8F7-4509-AE55-3CE33E6FB5D6}" name="Table248265313345377409441473505" displayName="Table248265313345377409441473505" ref="Y463:AA484" totalsRowShown="0">
  <autoFilter ref="Y463:AA484" xr:uid="{D838AD61-C8F7-4509-AE55-3CE33E6FB5D6}"/>
  <tableColumns count="3">
    <tableColumn id="1" xr3:uid="{E01F8015-7391-4191-BEFD-8350E383DA81}" name="time"/>
    <tableColumn id="2" xr3:uid="{B3B5073E-61B6-4395-BDA8-2B5A4E9B5883}" name="moment" dataDxfId="229">
      <calculatedColumnFormula>-(Table248265313345377409441473505[[#This Row],[time]]-2)*2</calculatedColumnFormula>
    </tableColumn>
    <tableColumn id="3" xr3:uid="{AACBF7CB-6A12-48FC-80D4-E0D18CA4F196}" name="Stress"/>
  </tableColumns>
  <tableStyleInfo name="TableStyleMedium25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E07A0FDE-0B42-4EDA-87EC-8145C8C1A6B5}" name="Table249266314346378410442474506" displayName="Table249266314346378410442474506" ref="AE463:AG484" totalsRowShown="0">
  <autoFilter ref="AE463:AG484" xr:uid="{E07A0FDE-0B42-4EDA-87EC-8145C8C1A6B5}"/>
  <tableColumns count="3">
    <tableColumn id="1" xr3:uid="{EA73400F-D973-4BA5-896A-5668DB069EFD}" name="time"/>
    <tableColumn id="2" xr3:uid="{FFC501AD-4E1E-482E-92C0-0CC288C83AA1}" name="moment" dataDxfId="228">
      <calculatedColumnFormula>-(Table249266314346378410442474506[[#This Row],[time]]-2)*2</calculatedColumnFormula>
    </tableColumn>
    <tableColumn id="3" xr3:uid="{AAFE068B-BD9C-435D-B968-610FC3C1F281}" name="Stress"/>
  </tableColumns>
  <tableStyleInfo name="TableStyleMedium26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D0DA46A3-B20A-47E4-9DA4-69D4A099084D}" name="Table250267315347379411443475507" displayName="Table250267315347379411443475507" ref="AK463:AM484" totalsRowShown="0">
  <autoFilter ref="AK463:AM484" xr:uid="{D0DA46A3-B20A-47E4-9DA4-69D4A099084D}"/>
  <tableColumns count="3">
    <tableColumn id="1" xr3:uid="{7F44F41C-6459-488E-9686-EB8F6BF03644}" name="time"/>
    <tableColumn id="2" xr3:uid="{52BF072B-CE78-4E11-8500-D36876EC2B3D}" name="moment" dataDxfId="227">
      <calculatedColumnFormula>-(Table250267315347379411443475507[[#This Row],[time]]-2)*2</calculatedColumnFormula>
    </tableColumn>
    <tableColumn id="3" xr3:uid="{5ABF26A0-6CF8-4952-9C6E-A879655B0198}" name="Stress"/>
  </tableColumns>
  <tableStyleInfo name="TableStyleMedium27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48906CBE-F5C3-4803-89FC-23BCF50F635D}" name="Table252268316348380412444476508" displayName="Table252268316348380412444476508" ref="AQ463:AS484" totalsRowShown="0">
  <autoFilter ref="AQ463:AS484" xr:uid="{48906CBE-F5C3-4803-89FC-23BCF50F635D}"/>
  <tableColumns count="3">
    <tableColumn id="1" xr3:uid="{A669673C-A9EB-44A8-9D7F-EC608B7EB5E7}" name="time"/>
    <tableColumn id="2" xr3:uid="{9BF92D68-E85D-4CC1-9B07-1F5D1DC29AEC}" name="moment" dataDxfId="226">
      <calculatedColumnFormula>-(Table252268316348380412444476508[[#This Row],[time]]-2)*2</calculatedColumnFormula>
    </tableColumn>
    <tableColumn id="3" xr3:uid="{E9F76C61-1AE5-4227-A94C-FEF399644A07}" name="Stress"/>
  </tableColumns>
  <tableStyleInfo name="TableStyleMedium26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4D144D71-C6ED-4C5A-9C04-0FF76CE59B8D}" name="Table253269317349381413445477509" displayName="Table253269317349381413445477509" ref="AT463:AV484" totalsRowShown="0">
  <autoFilter ref="AT463:AV484" xr:uid="{4D144D71-C6ED-4C5A-9C04-0FF76CE59B8D}"/>
  <tableColumns count="3">
    <tableColumn id="1" xr3:uid="{64BF4EDE-0B12-4D07-B23E-8B46D5671F5C}" name="time"/>
    <tableColumn id="2" xr3:uid="{6116E94B-8CD7-4249-9862-C2EE8DECDDCD}" name="moment" dataDxfId="225">
      <calculatedColumnFormula>-(Table253269317349381413445477509[[#This Row],[time]]-2)*2</calculatedColumnFormula>
    </tableColumn>
    <tableColumn id="3" xr3:uid="{6BC914CC-1BA6-4E4C-BCD9-9314FA9E5CED}" name="Stress"/>
  </tableColumns>
  <tableStyleInfo name="TableStyleMedium24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A4A114E5-58DF-483D-9844-3E3FF1C64675}" name="Table128631835038241444647810" displayName="Table128631835038241444647810" ref="A494:C515" totalsRowShown="0">
  <autoFilter ref="A494:C515" xr:uid="{A4A114E5-58DF-483D-9844-3E3FF1C64675}"/>
  <tableColumns count="3">
    <tableColumn id="1" xr3:uid="{889C0B04-9B97-42AD-A6CA-636002287AD4}" name="time"/>
    <tableColumn id="2" xr3:uid="{7D55F098-CA4F-4BF7-9803-6A5FA0391E72}" name="moment" dataDxfId="224">
      <calculatedColumnFormula>(Table128631835038241444647810[[#This Row],[time]]-2)*2</calculatedColumnFormula>
    </tableColumn>
    <tableColumn id="3" xr3:uid="{7B6A5A83-B047-4290-8DA2-63AC1F19B93D}" name="Stress"/>
  </tableColumns>
  <tableStyleInfo name="TableStyleLight1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FF577C08-67B0-4860-89CD-35419C8CE846}" name="Table228731935138341544747911" displayName="Table228731935138341544747911" ref="D494:F515" totalsRowShown="0">
  <autoFilter ref="D494:F515" xr:uid="{FF577C08-67B0-4860-89CD-35419C8CE846}"/>
  <tableColumns count="3">
    <tableColumn id="1" xr3:uid="{8A7F105A-206E-4121-959E-4055FEBD5EB5}" name="time"/>
    <tableColumn id="2" xr3:uid="{593122BB-38AD-4239-83E7-E9304F8EB24E}" name="moment" dataDxfId="223">
      <calculatedColumnFormula>(Table228731935138341544747911[[#This Row],[time]]-2)*2</calculatedColumnFormula>
    </tableColumn>
    <tableColumn id="3" xr3:uid="{B074447F-6F95-4CF0-AF0C-39DE8A6F9017}" name="Stress "/>
  </tableColumns>
  <tableStyleInfo name="TableStyleLight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A63C0CB4-B31A-422C-B8C8-6D19F762A785}" name="Table328832035238441644848012" displayName="Table328832035238441644848012" ref="J494:L515" totalsRowShown="0">
  <autoFilter ref="J494:L515" xr:uid="{A63C0CB4-B31A-422C-B8C8-6D19F762A785}"/>
  <tableColumns count="3">
    <tableColumn id="1" xr3:uid="{54A92A7A-DBB0-4E70-B0D1-D78F4BCB6585}" name="time"/>
    <tableColumn id="2" xr3:uid="{6A2AABE6-A477-47AF-857E-A2C6B8B9C5DB}" name="moment" dataDxfId="222">
      <calculatedColumnFormula>(Table328832035238441644848012[[#This Row],[time]]-2)*2</calculatedColumnFormula>
    </tableColumn>
    <tableColumn id="3" xr3:uid="{3B23A5F5-53A6-4A7A-8380-87E1EB692588}" name="Stress"/>
  </tableColumns>
  <tableStyleInfo name="TableStyleLight3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A064EDF0-0A31-47F1-BE78-D7935D327E7E}" name="Table428932135338541744948113" displayName="Table428932135338541744948113" ref="P494:R515" totalsRowShown="0">
  <autoFilter ref="P494:R515" xr:uid="{A064EDF0-0A31-47F1-BE78-D7935D327E7E}"/>
  <tableColumns count="3">
    <tableColumn id="1" xr3:uid="{3B1E8C5E-9E85-4DF4-BB2A-99D0894D83AC}" name="time"/>
    <tableColumn id="2" xr3:uid="{A38329F4-1512-47D1-A959-D2B2AA05BF35}" name="moment" dataDxfId="221">
      <calculatedColumnFormula>(Table428932135338541744948113[[#This Row],[time]]-2)*2</calculatedColumnFormula>
    </tableColumn>
    <tableColumn id="3" xr3:uid="{253E6AF9-483A-4624-86E3-1DF70A70751C}" name="Stress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AC84290-2084-4EA5-AF35-DE8F425655B2}" name="Table246263" displayName="Table246263" ref="M36:O57" totalsRowShown="0">
  <autoFilter ref="M36:O57" xr:uid="{CAC84290-2084-4EA5-AF35-DE8F425655B2}"/>
  <tableColumns count="3">
    <tableColumn id="1" xr3:uid="{CE6F48EB-3C97-477E-83A2-DCC7A005F05A}" name="time"/>
    <tableColumn id="2" xr3:uid="{1C0C986A-35AB-4312-9CB4-E49F18447047}" name="moment" dataDxfId="454">
      <calculatedColumnFormula>-(Table246263[[#This Row],[time]]-2)*2</calculatedColumnFormula>
    </tableColumn>
    <tableColumn id="3" xr3:uid="{B441EC4F-7147-457D-9C83-1F1B55347510}" name="Stress"/>
  </tableColumns>
  <tableStyleInfo name="TableStyleMedium27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72D40532-3703-4C52-930B-EC7C4929C3A0}" name="Table529032235438641845048214" displayName="Table529032235438641845048214" ref="V494:X515" totalsRowShown="0">
  <autoFilter ref="V494:X515" xr:uid="{72D40532-3703-4C52-930B-EC7C4929C3A0}"/>
  <tableColumns count="3">
    <tableColumn id="1" xr3:uid="{862DDAA7-CA34-47DB-ADE1-7FB69772C132}" name="time"/>
    <tableColumn id="2" xr3:uid="{615E2BF3-CB55-4D8F-87E3-19EB1B92CE2C}" name="moment" dataDxfId="220">
      <calculatedColumnFormula>(Table529032235438641845048214[[#This Row],[time]]-2)*2</calculatedColumnFormula>
    </tableColumn>
    <tableColumn id="3" xr3:uid="{541383C3-C71A-49F6-9EFA-0EBDB4A37B69}" name="Stress"/>
  </tableColumns>
  <tableStyleInfo name="TableStyleLight5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B888826C-92DF-4CE5-AD3E-328C0E3B30CE}" name="Table629132335538741945148315" displayName="Table629132335538741945148315" ref="AB494:AD515" totalsRowShown="0">
  <autoFilter ref="AB494:AD515" xr:uid="{B888826C-92DF-4CE5-AD3E-328C0E3B30CE}"/>
  <tableColumns count="3">
    <tableColumn id="1" xr3:uid="{28EB7FEC-BE04-4C84-A0A0-CFE7DA830209}" name="time"/>
    <tableColumn id="2" xr3:uid="{51D43C03-7CD7-4CEA-A791-2E456A668D21}" name="moment" dataDxfId="219">
      <calculatedColumnFormula>(Table629132335538741945148315[[#This Row],[time]]-2)*2</calculatedColumnFormula>
    </tableColumn>
    <tableColumn id="3" xr3:uid="{1D5E21F8-DC7B-47BF-921E-3694DBD7C492}" name="Stress"/>
  </tableColumns>
  <tableStyleInfo name="TableStyleLight6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64609860-2885-4CFC-B20A-8CB65902E9EE}" name="Table729232435638842045248416" displayName="Table729232435638842045248416" ref="AH494:AJ515" totalsRowShown="0">
  <autoFilter ref="AH494:AJ515" xr:uid="{64609860-2885-4CFC-B20A-8CB65902E9EE}"/>
  <tableColumns count="3">
    <tableColumn id="1" xr3:uid="{838DA6FE-F3FB-4E11-901C-3949217E9B7D}" name="time"/>
    <tableColumn id="2" xr3:uid="{B7039199-C872-4CF8-B0BE-C25E688683AD}" name="moment" dataDxfId="218">
      <calculatedColumnFormula>(Table729232435638842045248416[[#This Row],[time]]-2)*2</calculatedColumnFormula>
    </tableColumn>
    <tableColumn id="3" xr3:uid="{90D6F227-8F55-45C3-B955-7B5CBA19302C}" name="Stress"/>
  </tableColumns>
  <tableStyleInfo name="TableStyleLight7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96BED2DD-25FB-4881-8A45-9B232338B5C4}" name="Table829332535738942145348517" displayName="Table829332535738942145348517" ref="AN494:AP515" totalsRowShown="0">
  <autoFilter ref="AN494:AP515" xr:uid="{96BED2DD-25FB-4881-8A45-9B232338B5C4}"/>
  <tableColumns count="3">
    <tableColumn id="1" xr3:uid="{89C1BCFE-6B8F-4712-B4FB-9BB2C71342BE}" name="time"/>
    <tableColumn id="2" xr3:uid="{E7FDC351-95E7-42E7-930F-1F33CD98672B}" name="moment" dataDxfId="217">
      <calculatedColumnFormula>(Table829332535738942145348517[[#This Row],[time]]-2)*2</calculatedColumnFormula>
    </tableColumn>
    <tableColumn id="3" xr3:uid="{968CA285-73E4-4BF4-B538-BE612C6A467E}" name="Stress"/>
  </tableColumns>
  <tableStyleInfo name="TableStyleLight8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05726170-C485-494E-ABA0-14DB09B756D6}" name="Table24529432635839042245448618" displayName="Table24529432635839042245448618" ref="G494:I515" totalsRowShown="0">
  <autoFilter ref="G494:I515" xr:uid="{05726170-C485-494E-ABA0-14DB09B756D6}"/>
  <tableColumns count="3">
    <tableColumn id="1" xr3:uid="{4EAEEF59-FA93-411E-A46B-D9EB4B0DE839}" name="time"/>
    <tableColumn id="2" xr3:uid="{DF8D6114-8146-4BC3-8E21-34ADA56E02C1}" name="moment" dataDxfId="216">
      <calculatedColumnFormula>(Table24529432635839042245448618[[#This Row],[time]]-2)*2</calculatedColumnFormula>
    </tableColumn>
    <tableColumn id="3" xr3:uid="{48F7C7E5-398D-4328-8074-C36F1AF96C46}" name="Stress"/>
  </tableColumns>
  <tableStyleInfo name="TableStyleMedium26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9C74CADC-91F2-41F9-8C3B-88D68AAC7A89}" name="Table24629532735939142345548719" displayName="Table24629532735939142345548719" ref="M494:O515" totalsRowShown="0">
  <autoFilter ref="M494:O515" xr:uid="{9C74CADC-91F2-41F9-8C3B-88D68AAC7A89}"/>
  <tableColumns count="3">
    <tableColumn id="1" xr3:uid="{0C77813A-BB7A-4DE7-80EA-96E955915D4C}" name="time"/>
    <tableColumn id="2" xr3:uid="{BC8DB50F-6C07-4D81-8461-069108A455D9}" name="moment" dataDxfId="215">
      <calculatedColumnFormula>(Table24629532735939142345548719[[#This Row],[time]]-2)*2</calculatedColumnFormula>
    </tableColumn>
    <tableColumn id="3" xr3:uid="{0BBAC60A-9940-4AED-BFD0-4ED80BEB92F4}" name="Stress"/>
  </tableColumns>
  <tableStyleInfo name="TableStyleMedium27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E89B4056-C28D-42EA-9FC4-10441086A11F}" name="Table24729632836039242445648820" displayName="Table24729632836039242445648820" ref="S494:U515" totalsRowShown="0">
  <autoFilter ref="S494:U515" xr:uid="{E89B4056-C28D-42EA-9FC4-10441086A11F}"/>
  <tableColumns count="3">
    <tableColumn id="1" xr3:uid="{317DE590-7FCD-4D15-B154-BE4ACC3E80B0}" name="time"/>
    <tableColumn id="2" xr3:uid="{688115DF-1AF3-4231-907F-F670356BB985}" name="moment" dataDxfId="214">
      <calculatedColumnFormula>(Table24729632836039242445648820[[#This Row],[time]]-2)*2</calculatedColumnFormula>
    </tableColumn>
    <tableColumn id="3" xr3:uid="{66AB8C02-D231-4F28-AF0E-31D40854E4AC}" name="Stress"/>
  </tableColumns>
  <tableStyleInfo name="TableStyleMedium24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43509647-59D2-4EF3-B307-5205CEF43901}" name="Table24829732936139342545748921" displayName="Table24829732936139342545748921" ref="Y494:AA515" totalsRowShown="0">
  <autoFilter ref="Y494:AA515" xr:uid="{43509647-59D2-4EF3-B307-5205CEF43901}"/>
  <tableColumns count="3">
    <tableColumn id="1" xr3:uid="{824586D9-F912-4BE6-83D6-9EEF28DE7378}" name="time"/>
    <tableColumn id="2" xr3:uid="{A224CF17-AA51-4180-8DC2-BC7E7C5A1A15}" name="moment" dataDxfId="213">
      <calculatedColumnFormula>(Table24829732936139342545748921[[#This Row],[time]]-2)*2</calculatedColumnFormula>
    </tableColumn>
    <tableColumn id="3" xr3:uid="{2B31AD44-1DFA-4C4D-916E-F786BA522E8C}" name="Stress"/>
  </tableColumns>
  <tableStyleInfo name="TableStyleMedium25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C71F7955-94AB-44FE-B2D4-725A21196F4F}" name="Table24929833036239442645849022" displayName="Table24929833036239442645849022" ref="AE494:AG515" totalsRowShown="0">
  <autoFilter ref="AE494:AG515" xr:uid="{C71F7955-94AB-44FE-B2D4-725A21196F4F}"/>
  <tableColumns count="3">
    <tableColumn id="1" xr3:uid="{1E7B765A-A9DB-4462-85C1-D1D957E82EA2}" name="time"/>
    <tableColumn id="2" xr3:uid="{2AFC50DD-159B-43E8-BD99-4963DC7D8871}" name="moment" dataDxfId="212">
      <calculatedColumnFormula>(Table24929833036239442645849022[[#This Row],[time]]-2)*2</calculatedColumnFormula>
    </tableColumn>
    <tableColumn id="3" xr3:uid="{259A9895-9BD7-45F1-B500-5F6952FF76A8}" name="Stress"/>
  </tableColumns>
  <tableStyleInfo name="TableStyleMedium26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74EFC315-22D3-4515-9EF8-3A23A92C1936}" name="Table25029933136339542745949123" displayName="Table25029933136339542745949123" ref="AK494:AM515" totalsRowShown="0">
  <autoFilter ref="AK494:AM515" xr:uid="{74EFC315-22D3-4515-9EF8-3A23A92C1936}"/>
  <tableColumns count="3">
    <tableColumn id="1" xr3:uid="{4B88A901-C057-4EF2-828B-38E20E774677}" name="time"/>
    <tableColumn id="2" xr3:uid="{A7DCCE80-3341-428B-BDA5-7866B84EB9CE}" name="moment" dataDxfId="211">
      <calculatedColumnFormula>(Table25029933136339542745949123[[#This Row],[time]]-2)*2</calculatedColumnFormula>
    </tableColumn>
    <tableColumn id="3" xr3:uid="{21521BD1-D02A-43AF-9928-DB7886AAFFB1}" name="Stress"/>
  </tableColumns>
  <tableStyleInfo name="TableStyleMedium2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10BA30C-52A1-4E1E-A052-3AEAB7433313}" name="Table247264" displayName="Table247264" ref="S36:U57" totalsRowShown="0">
  <autoFilter ref="S36:U57" xr:uid="{610BA30C-52A1-4E1E-A052-3AEAB7433313}"/>
  <tableColumns count="3">
    <tableColumn id="1" xr3:uid="{7811BE82-18CB-491D-8C26-E38FB658C4E9}" name="time"/>
    <tableColumn id="2" xr3:uid="{3C07DE53-776C-4F4A-910E-2216700D1AA9}" name="moment" dataDxfId="453">
      <calculatedColumnFormula>-(Table247264[[#This Row],[time]]-2)*2</calculatedColumnFormula>
    </tableColumn>
    <tableColumn id="3" xr3:uid="{8A762503-969C-4651-89E1-2528318215E2}" name="Stress"/>
  </tableColumns>
  <tableStyleInfo name="TableStyleMedium24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C33A5EC1-C18D-4649-BECE-4B477D532DF8}" name="Table25230033236439642846049224" displayName="Table25230033236439642846049224" ref="AQ494:AS515" totalsRowShown="0">
  <autoFilter ref="AQ494:AS515" xr:uid="{C33A5EC1-C18D-4649-BECE-4B477D532DF8}"/>
  <tableColumns count="3">
    <tableColumn id="1" xr3:uid="{EEFE8169-B0D6-446D-9A29-004EA338A69E}" name="time"/>
    <tableColumn id="2" xr3:uid="{4361BEF9-A63D-4FDA-B5A5-8E3E93D8B4B8}" name="moment" dataDxfId="210">
      <calculatedColumnFormula>(Table25230033236439642846049224[[#This Row],[time]]-2)*2</calculatedColumnFormula>
    </tableColumn>
    <tableColumn id="3" xr3:uid="{0DD987F6-E089-45A1-8721-FD26646F245C}" name="Stress"/>
  </tableColumns>
  <tableStyleInfo name="TableStyleMedium26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782D1ED6-EA8D-4581-9EC4-F97854F8B731}" name="Table25330133336539742946149325" displayName="Table25330133336539742946149325" ref="AT494:AV515" totalsRowShown="0">
  <autoFilter ref="AT494:AV515" xr:uid="{782D1ED6-EA8D-4581-9EC4-F97854F8B731}"/>
  <tableColumns count="3">
    <tableColumn id="1" xr3:uid="{9606B273-F642-45C1-9A5E-73966AB541D3}" name="time"/>
    <tableColumn id="2" xr3:uid="{17627703-6270-4C95-89CF-36CBD9461DBE}" name="moment" dataDxfId="209">
      <calculatedColumnFormula>(Table25330133336539742946149325[[#This Row],[time]]-2)*2</calculatedColumnFormula>
    </tableColumn>
    <tableColumn id="3" xr3:uid="{E370C744-6C9D-4648-B4D8-8616D6367E7B}" name="Stress"/>
  </tableColumns>
  <tableStyleInfo name="TableStyleMedium24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9973BA39-5D95-4BA1-A33F-FD5F896C8E0F}" name="Table125430233436639843046249426" displayName="Table125430233436639843046249426" ref="A524:C545" totalsRowShown="0">
  <autoFilter ref="A524:C545" xr:uid="{9973BA39-5D95-4BA1-A33F-FD5F896C8E0F}"/>
  <tableColumns count="3">
    <tableColumn id="1" xr3:uid="{747E1B87-D5A4-4B56-BEAE-CBA937C03158}" name="time"/>
    <tableColumn id="2" xr3:uid="{F5FD6E0E-2E8C-4E89-B3F1-643A7F81B74E}" name="moment" dataDxfId="208">
      <calculatedColumnFormula>-(Table125430233436639843046249426[[#This Row],[time]]-2)*2</calculatedColumnFormula>
    </tableColumn>
    <tableColumn id="3" xr3:uid="{6AC67472-A757-49A3-B32F-5590E5B0D092}" name="Stress"/>
  </tableColumns>
  <tableStyleInfo name="TableStyleLight1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9EDF17B8-2B92-4FE4-AD63-ECD4AFC7C491}" name="Table225530333536739943146349527" displayName="Table225530333536739943146349527" ref="D524:F545" totalsRowShown="0">
  <autoFilter ref="D524:F545" xr:uid="{9EDF17B8-2B92-4FE4-AD63-ECD4AFC7C491}"/>
  <tableColumns count="3">
    <tableColumn id="1" xr3:uid="{BAB8BCE2-B393-4A9E-AB1F-6E6A8D838C6E}" name="time"/>
    <tableColumn id="2" xr3:uid="{7D6666C2-7FDF-4963-A8EC-30C20876706B}" name="moment" dataDxfId="207">
      <calculatedColumnFormula>-(Table225530333536739943146349527[[#This Row],[time]]-2)*2</calculatedColumnFormula>
    </tableColumn>
    <tableColumn id="3" xr3:uid="{F6C61B80-765A-4999-8FC0-13EB61061851}" name="Stress "/>
  </tableColumns>
  <tableStyleInfo name="TableStyleLight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0F310F2-BC7E-4D14-A817-1CBFE479CCF7}" name="Table325630433636840043246449628" displayName="Table325630433636840043246449628" ref="J524:L545" totalsRowShown="0">
  <autoFilter ref="J524:L545" xr:uid="{20F310F2-BC7E-4D14-A817-1CBFE479CCF7}"/>
  <tableColumns count="3">
    <tableColumn id="1" xr3:uid="{750DCA82-58D7-46EF-B775-0CDFF620D670}" name="time"/>
    <tableColumn id="2" xr3:uid="{5B96E576-E730-4DFF-8944-25D0EFC96238}" name="moment" dataDxfId="206">
      <calculatedColumnFormula>-(Table325630433636840043246449628[[#This Row],[time]]-2)*2</calculatedColumnFormula>
    </tableColumn>
    <tableColumn id="3" xr3:uid="{9B5BE68F-05DD-464A-9178-D260B3928781}" name="Stress"/>
  </tableColumns>
  <tableStyleInfo name="TableStyleLight3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02829C2D-270B-4E2B-A914-DAF99BE93B8E}" name="Table425730533736940143346549729" displayName="Table425730533736940143346549729" ref="P524:R545" totalsRowShown="0">
  <autoFilter ref="P524:R545" xr:uid="{02829C2D-270B-4E2B-A914-DAF99BE93B8E}"/>
  <tableColumns count="3">
    <tableColumn id="1" xr3:uid="{3ACE9210-EFAA-4202-BBCA-A8E1E2AB5BC4}" name="time"/>
    <tableColumn id="2" xr3:uid="{776E1AF2-CCC7-47D3-95A7-F120502F0403}" name="moment" dataDxfId="205">
      <calculatedColumnFormula>-(Table425730533736940143346549729[[#This Row],[time]]-2)*2</calculatedColumnFormula>
    </tableColumn>
    <tableColumn id="3" xr3:uid="{72308032-F032-41A4-B6BA-5BA6EAA6252C}" name="Stress"/>
  </tableColumns>
  <tableStyleInfo name="TableStyleLight4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1312ECE0-7288-4103-8A22-A6E1DE3F0EFE}" name="Table525830633837040243446649830" displayName="Table525830633837040243446649830" ref="V524:X545" totalsRowShown="0">
  <autoFilter ref="V524:X545" xr:uid="{1312ECE0-7288-4103-8A22-A6E1DE3F0EFE}"/>
  <tableColumns count="3">
    <tableColumn id="1" xr3:uid="{F69DC3CD-0552-48DB-B26D-AB940BC73E72}" name="time"/>
    <tableColumn id="2" xr3:uid="{07B29446-ADDB-42F2-916F-73A55EA017C0}" name="moment" dataDxfId="204">
      <calculatedColumnFormula>-(Table525830633837040243446649830[[#This Row],[time]]-2)*2</calculatedColumnFormula>
    </tableColumn>
    <tableColumn id="3" xr3:uid="{C96DD4F1-E379-4811-AE00-BE87C3DEA3ED}" name="Stress"/>
  </tableColumns>
  <tableStyleInfo name="TableStyleLight5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7AE11763-75CD-4B10-9CFD-BA35269F1ECD}" name="Table625930733937140343546749931" displayName="Table625930733937140343546749931" ref="AB524:AD545" totalsRowShown="0">
  <autoFilter ref="AB524:AD545" xr:uid="{7AE11763-75CD-4B10-9CFD-BA35269F1ECD}"/>
  <tableColumns count="3">
    <tableColumn id="1" xr3:uid="{394B486D-16BC-48FD-9DFA-C1C277981A64}" name="time"/>
    <tableColumn id="2" xr3:uid="{EFF4369D-D5D8-48C0-9AA2-F02172B13CD0}" name="moment" dataDxfId="203">
      <calculatedColumnFormula>-(Table625930733937140343546749931[[#This Row],[time]]-2)*2</calculatedColumnFormula>
    </tableColumn>
    <tableColumn id="3" xr3:uid="{3B14E434-E74B-4EC6-AEC4-074208BCFC6B}" name="Stress"/>
  </tableColumns>
  <tableStyleInfo name="TableStyleLight6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15E923F2-3C6E-4AC7-9FEC-6400FD4B7650}" name="Table726030834037240443646850032" displayName="Table726030834037240443646850032" ref="AH524:AJ545" totalsRowShown="0">
  <autoFilter ref="AH524:AJ545" xr:uid="{15E923F2-3C6E-4AC7-9FEC-6400FD4B7650}"/>
  <tableColumns count="3">
    <tableColumn id="1" xr3:uid="{4B30D4F6-1B16-407D-B346-F2AE5653F20B}" name="time"/>
    <tableColumn id="2" xr3:uid="{5B964A09-921C-4767-A664-EEF840B1FD1B}" name="moment" dataDxfId="202">
      <calculatedColumnFormula>-(Table726030834037240443646850032[[#This Row],[time]]-2)*2</calculatedColumnFormula>
    </tableColumn>
    <tableColumn id="3" xr3:uid="{241A7F28-4334-4D05-9684-C4E3C32F6537}" name="Stress"/>
  </tableColumns>
  <tableStyleInfo name="TableStyleLight7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BD611B7E-3F33-4EC1-A270-716CE0C6011C}" name="Table826130934137340543746950133" displayName="Table826130934137340543746950133" ref="AN524:AP545" totalsRowShown="0">
  <autoFilter ref="AN524:AP545" xr:uid="{BD611B7E-3F33-4EC1-A270-716CE0C6011C}"/>
  <tableColumns count="3">
    <tableColumn id="1" xr3:uid="{58A3BAFA-64C4-4756-B8F6-9B2955223990}" name="time"/>
    <tableColumn id="2" xr3:uid="{AF973F6D-F9DF-4EF9-BEBB-8FFBCE8A64E2}" name="moment" dataDxfId="201">
      <calculatedColumnFormula>-(Table826130934137340543746950133[[#This Row],[time]]-2)*2</calculatedColumnFormula>
    </tableColumn>
    <tableColumn id="3" xr3:uid="{3A2AB952-69DB-438F-A6C2-36B3F4ADB1EE}" name="Stress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5050722-7AB3-4A37-BF89-7AA4F481E89E}" name="Table248265" displayName="Table248265" ref="Y36:AA57" totalsRowShown="0">
  <autoFilter ref="Y36:AA57" xr:uid="{75050722-7AB3-4A37-BF89-7AA4F481E89E}"/>
  <tableColumns count="3">
    <tableColumn id="1" xr3:uid="{62E2BE18-893E-46F9-ABD7-A8DBC05810A5}" name="time"/>
    <tableColumn id="2" xr3:uid="{A33EFAEC-E710-40C0-B17F-6E64B00CB6D0}" name="moment" dataDxfId="452">
      <calculatedColumnFormula>-(Table248265[[#This Row],[time]]-2)*2</calculatedColumnFormula>
    </tableColumn>
    <tableColumn id="3" xr3:uid="{77939809-B956-4ABD-B78A-6AB6DD328D49}" name="Stress"/>
  </tableColumns>
  <tableStyleInfo name="TableStyleMedium25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A7327A93-9313-417B-A6BA-820894D888C0}" name="Table24526231034237440643847050234" displayName="Table24526231034237440643847050234" ref="G524:I545" totalsRowShown="0">
  <autoFilter ref="G524:I545" xr:uid="{A7327A93-9313-417B-A6BA-820894D888C0}"/>
  <tableColumns count="3">
    <tableColumn id="1" xr3:uid="{67085EA9-F22F-48F6-A623-E4A9824749F4}" name="time"/>
    <tableColumn id="2" xr3:uid="{DF0CCFAB-0448-4B50-AC13-310F7EAFD668}" name="moment" dataDxfId="200">
      <calculatedColumnFormula>-(G525-2)*2</calculatedColumnFormula>
    </tableColumn>
    <tableColumn id="3" xr3:uid="{3C6EF876-336F-427C-9F83-7646D483D255}" name="Stress"/>
  </tableColumns>
  <tableStyleInfo name="TableStyleMedium26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06C248A9-8DD3-4E9D-94C7-AC05B03B6323}" name="Table24626331134337540743947150335" displayName="Table24626331134337540743947150335" ref="M524:O545" totalsRowShown="0">
  <autoFilter ref="M524:O545" xr:uid="{06C248A9-8DD3-4E9D-94C7-AC05B03B6323}"/>
  <tableColumns count="3">
    <tableColumn id="1" xr3:uid="{3F2DCBBB-F646-4F6D-905E-554EA82B52F4}" name="time"/>
    <tableColumn id="2" xr3:uid="{0FD92CA4-7B84-4F8B-BD59-024664740E59}" name="moment" dataDxfId="199">
      <calculatedColumnFormula>-(Table24626331134337540743947150335[[#This Row],[time]]-2)*2</calculatedColumnFormula>
    </tableColumn>
    <tableColumn id="3" xr3:uid="{755951E5-74E9-41DC-8A21-768C6D8A8C75}" name="Stress"/>
  </tableColumns>
  <tableStyleInfo name="TableStyleMedium27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87165C8-8B9E-41B6-8894-7F59B993C8F8}" name="Table24726431234437640844047250436" displayName="Table24726431234437640844047250436" ref="S524:U545" totalsRowShown="0">
  <autoFilter ref="S524:U545" xr:uid="{A87165C8-8B9E-41B6-8894-7F59B993C8F8}"/>
  <tableColumns count="3">
    <tableColumn id="1" xr3:uid="{480E29F5-3BAA-4666-B25D-E8DB68B248ED}" name="time"/>
    <tableColumn id="2" xr3:uid="{0F23F503-46A8-482B-94EB-57B4252222D7}" name="moment" dataDxfId="198">
      <calculatedColumnFormula>-(Table24726431234437640844047250436[[#This Row],[time]]-2)*2</calculatedColumnFormula>
    </tableColumn>
    <tableColumn id="3" xr3:uid="{40E94EFD-13FB-48A4-AB55-1010807846AC}" name="Stress"/>
  </tableColumns>
  <tableStyleInfo name="TableStyleMedium24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7B7C1DE8-1413-414B-B074-C4DBFD9B8386}" name="Table24826531334537740944147350537" displayName="Table24826531334537740944147350537" ref="Y524:AA545" totalsRowShown="0">
  <autoFilter ref="Y524:AA545" xr:uid="{7B7C1DE8-1413-414B-B074-C4DBFD9B8386}"/>
  <tableColumns count="3">
    <tableColumn id="1" xr3:uid="{5D786685-525A-48B2-8AD7-D70CD1CF5426}" name="time"/>
    <tableColumn id="2" xr3:uid="{5FF15AD9-8720-4A8C-8962-05069BEE5E98}" name="moment" dataDxfId="197">
      <calculatedColumnFormula>-(Table24826531334537740944147350537[[#This Row],[time]]-2)*2</calculatedColumnFormula>
    </tableColumn>
    <tableColumn id="3" xr3:uid="{D59A6F64-6162-4FF6-A533-47C2F7F1E476}" name="Stress"/>
  </tableColumns>
  <tableStyleInfo name="TableStyleMedium25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A6EF5A5C-69DB-4A7D-91B0-F014CA667CB3}" name="Table24926631434637841044247450638" displayName="Table24926631434637841044247450638" ref="AE524:AG545" totalsRowShown="0">
  <autoFilter ref="AE524:AG545" xr:uid="{A6EF5A5C-69DB-4A7D-91B0-F014CA667CB3}"/>
  <tableColumns count="3">
    <tableColumn id="1" xr3:uid="{BA66D1AF-3B9D-439C-9CE3-FF45D29E1BA4}" name="time"/>
    <tableColumn id="2" xr3:uid="{24B71EC8-9434-4576-95FE-9893140F10DC}" name="moment" dataDxfId="196">
      <calculatedColumnFormula>-(Table24926631434637841044247450638[[#This Row],[time]]-2)*2</calculatedColumnFormula>
    </tableColumn>
    <tableColumn id="3" xr3:uid="{E6DBE8F6-E9D4-4164-8A88-A7BF487397B8}" name="Stress"/>
  </tableColumns>
  <tableStyleInfo name="TableStyleMedium26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A19985A1-F53C-4589-9E76-53354A65FBF8}" name="Table25026731534737941144347550739" displayName="Table25026731534737941144347550739" ref="AK524:AM545" totalsRowShown="0">
  <autoFilter ref="AK524:AM545" xr:uid="{A19985A1-F53C-4589-9E76-53354A65FBF8}"/>
  <tableColumns count="3">
    <tableColumn id="1" xr3:uid="{4AB79E57-13E2-4830-8C70-F1A2DEC0DAC7}" name="time"/>
    <tableColumn id="2" xr3:uid="{35C1DFE5-AFD5-49F2-A1E3-5E450F5BD01F}" name="moment" dataDxfId="195">
      <calculatedColumnFormula>-(Table25026731534737941144347550739[[#This Row],[time]]-2)*2</calculatedColumnFormula>
    </tableColumn>
    <tableColumn id="3" xr3:uid="{A87A135C-59C9-4EDE-BF09-4AE56588D8CD}" name="Stress"/>
  </tableColumns>
  <tableStyleInfo name="TableStyleMedium27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B9FB341B-353C-4346-A4B6-BC89CB6BA150}" name="Table25226831634838041244447650840" displayName="Table25226831634838041244447650840" ref="AQ524:AS545" totalsRowShown="0">
  <autoFilter ref="AQ524:AS545" xr:uid="{B9FB341B-353C-4346-A4B6-BC89CB6BA150}"/>
  <tableColumns count="3">
    <tableColumn id="1" xr3:uid="{1D4AC2CF-54D3-4423-BE8B-D2F03A8E19F5}" name="time"/>
    <tableColumn id="2" xr3:uid="{4E0B2E91-E023-41B8-89D9-348BC8B4CECE}" name="moment" dataDxfId="194">
      <calculatedColumnFormula>-(Table25226831634838041244447650840[[#This Row],[time]]-2)*2</calculatedColumnFormula>
    </tableColumn>
    <tableColumn id="3" xr3:uid="{535DFF3B-3E15-42DE-8B19-28411708AA6C}" name="Stress"/>
  </tableColumns>
  <tableStyleInfo name="TableStyleMedium26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AF6324A9-69E8-4269-B323-407ACF0E1F7F}" name="Table25326931734938141344547750941" displayName="Table25326931734938141344547750941" ref="AT524:AV545" totalsRowShown="0">
  <autoFilter ref="AT524:AV545" xr:uid="{AF6324A9-69E8-4269-B323-407ACF0E1F7F}"/>
  <tableColumns count="3">
    <tableColumn id="1" xr3:uid="{65254FEF-BE6B-427D-830D-A12018F3510E}" name="time"/>
    <tableColumn id="2" xr3:uid="{E3F0CCBD-3C74-44EF-966B-AFB066280E1D}" name="moment" dataDxfId="193">
      <calculatedColumnFormula>-(Table25326931734938141344547750941[[#This Row],[time]]-2)*2</calculatedColumnFormula>
    </tableColumn>
    <tableColumn id="3" xr3:uid="{38A20404-2769-4264-B513-BE18C87BB53D}" name="Stress"/>
  </tableColumns>
  <tableStyleInfo name="TableStyleMedium24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95B1EFBC-F2C9-4D8D-9C29-58354EB7C4E8}" name="Table12863183503824144464781042" displayName="Table12863183503824144464781042" ref="A555:C576" totalsRowShown="0">
  <autoFilter ref="A555:C576" xr:uid="{95B1EFBC-F2C9-4D8D-9C29-58354EB7C4E8}"/>
  <tableColumns count="3">
    <tableColumn id="1" xr3:uid="{660BAE8D-D812-44C7-A0AF-B0750089D9D0}" name="time"/>
    <tableColumn id="2" xr3:uid="{1EF83D12-9434-413B-A320-DF4D4B9A7FB7}" name="moment" dataDxfId="192">
      <calculatedColumnFormula>(Table12863183503824144464781042[[#This Row],[time]]-2)*2</calculatedColumnFormula>
    </tableColumn>
    <tableColumn id="3" xr3:uid="{A6C03D5E-438B-4D71-B525-27B7DC2EFEE8}" name="Stress"/>
  </tableColumns>
  <tableStyleInfo name="TableStyleLight1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C93C5306-69F8-4726-9596-B04C54757FFE}" name="Table22873193513834154474791143" displayName="Table22873193513834154474791143" ref="D555:F576" totalsRowShown="0">
  <autoFilter ref="D555:F576" xr:uid="{C93C5306-69F8-4726-9596-B04C54757FFE}"/>
  <tableColumns count="3">
    <tableColumn id="1" xr3:uid="{83339E0A-E1DA-4035-A71F-2A3DA836EEE3}" name="time"/>
    <tableColumn id="2" xr3:uid="{E8F97A53-3EAF-4611-BD66-73B9E63D3B0F}" name="moment" dataDxfId="191">
      <calculatedColumnFormula>(Table22873193513834154474791143[[#This Row],[time]]-2)*2</calculatedColumnFormula>
    </tableColumn>
    <tableColumn id="3" xr3:uid="{48DB91A2-96A5-46BF-B3AA-A0300C12D064}" name="Stress 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5499BF7-94DF-4738-AAFF-74E7EF87B85E}" name="Table249266" displayName="Table249266" ref="AE36:AG57" totalsRowShown="0">
  <autoFilter ref="AE36:AG57" xr:uid="{25499BF7-94DF-4738-AAFF-74E7EF87B85E}"/>
  <tableColumns count="3">
    <tableColumn id="1" xr3:uid="{0F48DC71-11FB-41C6-9497-649A29E6FA32}" name="time"/>
    <tableColumn id="2" xr3:uid="{AAA145CB-6C36-419B-A8A3-F518DC0F076E}" name="moment" dataDxfId="451">
      <calculatedColumnFormula>-(Table249266[[#This Row],[time]]-2)*2</calculatedColumnFormula>
    </tableColumn>
    <tableColumn id="3" xr3:uid="{6A84B9F7-54AA-4FDD-AFCD-F04A10619B4E}" name="Stress"/>
  </tableColumns>
  <tableStyleInfo name="TableStyleMedium26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9727D022-602B-44AF-B043-B3465D090D06}" name="Table32883203523844164484801244" displayName="Table32883203523844164484801244" ref="J555:L576" totalsRowShown="0">
  <autoFilter ref="J555:L576" xr:uid="{9727D022-602B-44AF-B043-B3465D090D06}"/>
  <tableColumns count="3">
    <tableColumn id="1" xr3:uid="{364D06E4-4C66-4B0D-9481-54068ACF5DB8}" name="time"/>
    <tableColumn id="2" xr3:uid="{7F495B2A-EE8A-469F-B9A2-E9253BF2524F}" name="moment" dataDxfId="190">
      <calculatedColumnFormula>(Table32883203523844164484801244[[#This Row],[time]]-2)*2</calculatedColumnFormula>
    </tableColumn>
    <tableColumn id="3" xr3:uid="{ADC76EA7-94A7-480C-9728-60D7D4677D6D}" name="Stress"/>
  </tableColumns>
  <tableStyleInfo name="TableStyleLight3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00580AF3-A8A8-42A1-B28A-B1AEEA0469A6}" name="Table42893213533854174494811345" displayName="Table42893213533854174494811345" ref="P555:R576" totalsRowShown="0">
  <autoFilter ref="P555:R576" xr:uid="{00580AF3-A8A8-42A1-B28A-B1AEEA0469A6}"/>
  <tableColumns count="3">
    <tableColumn id="1" xr3:uid="{0BA227D3-3668-4535-99A5-891346973C15}" name="time"/>
    <tableColumn id="2" xr3:uid="{E5958C2F-04AC-42E3-896A-324C1C87A3EA}" name="moment" dataDxfId="189">
      <calculatedColumnFormula>(Table42893213533854174494811345[[#This Row],[time]]-2)*2</calculatedColumnFormula>
    </tableColumn>
    <tableColumn id="3" xr3:uid="{3C7DD456-C6BF-4811-A1EC-A0F81C05571E}" name="Stress"/>
  </tableColumns>
  <tableStyleInfo name="TableStyleLight4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9E0312B-AB6B-4A0B-B0BC-E77ACE948D75}" name="Table52903223543864184504821446" displayName="Table52903223543864184504821446" ref="V555:X576" totalsRowShown="0">
  <autoFilter ref="V555:X576" xr:uid="{F9E0312B-AB6B-4A0B-B0BC-E77ACE948D75}"/>
  <tableColumns count="3">
    <tableColumn id="1" xr3:uid="{68043509-8038-40DA-A9CF-A94D1634D9CF}" name="time"/>
    <tableColumn id="2" xr3:uid="{EA52AA36-7554-42BD-B4BA-02BDC1D1E888}" name="moment" dataDxfId="188">
      <calculatedColumnFormula>(Table52903223543864184504821446[[#This Row],[time]]-2)*2</calculatedColumnFormula>
    </tableColumn>
    <tableColumn id="3" xr3:uid="{BD912DA4-C6AE-46ED-839C-2B3C5B671F1E}" name="Stress"/>
  </tableColumns>
  <tableStyleInfo name="TableStyleLight5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FA12C8C8-6242-452B-94C6-FCA67213F02C}" name="Table62913233553874194514831547" displayName="Table62913233553874194514831547" ref="AB555:AD576" totalsRowShown="0">
  <autoFilter ref="AB555:AD576" xr:uid="{FA12C8C8-6242-452B-94C6-FCA67213F02C}"/>
  <tableColumns count="3">
    <tableColumn id="1" xr3:uid="{7AE9B755-2542-4827-9686-75472EDB77D9}" name="time"/>
    <tableColumn id="2" xr3:uid="{F6776DDF-691B-426F-A154-D32B1D951EC2}" name="moment" dataDxfId="187">
      <calculatedColumnFormula>(Table62913233553874194514831547[[#This Row],[time]]-2)*2</calculatedColumnFormula>
    </tableColumn>
    <tableColumn id="3" xr3:uid="{137D5158-32E8-4B05-A328-26EC577B965A}" name="Stress"/>
  </tableColumns>
  <tableStyleInfo name="TableStyleLight6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4AC6781C-1393-4CB5-9318-5E22C42272D0}" name="Table72923243563884204524841648" displayName="Table72923243563884204524841648" ref="AH555:AJ576" totalsRowShown="0">
  <autoFilter ref="AH555:AJ576" xr:uid="{4AC6781C-1393-4CB5-9318-5E22C42272D0}"/>
  <tableColumns count="3">
    <tableColumn id="1" xr3:uid="{707D3584-1058-49CC-8D54-84251C23556A}" name="time"/>
    <tableColumn id="2" xr3:uid="{749288FD-C40D-4C25-AB14-60EDED4847B8}" name="moment" dataDxfId="186">
      <calculatedColumnFormula>(Table72923243563884204524841648[[#This Row],[time]]-2)*2</calculatedColumnFormula>
    </tableColumn>
    <tableColumn id="3" xr3:uid="{6ACD1F7B-1BAE-44B8-98E4-F42FD9963026}" name="Stress"/>
  </tableColumns>
  <tableStyleInfo name="TableStyleLight7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714545E1-0CB0-497D-BCCB-44A16353863E}" name="Table82933253573894214534851749" displayName="Table82933253573894214534851749" ref="AN555:AP576" totalsRowShown="0">
  <autoFilter ref="AN555:AP576" xr:uid="{714545E1-0CB0-497D-BCCB-44A16353863E}"/>
  <tableColumns count="3">
    <tableColumn id="1" xr3:uid="{15111528-E638-48BE-A4BA-8FCE463F60AE}" name="time"/>
    <tableColumn id="2" xr3:uid="{EC8B7CDB-966D-40AD-AF5A-799CC1436DA1}" name="moment" dataDxfId="185">
      <calculatedColumnFormula>(Table82933253573894214534851749[[#This Row],[time]]-2)*2</calculatedColumnFormula>
    </tableColumn>
    <tableColumn id="3" xr3:uid="{9EB7B033-9349-4B9F-A7EC-BF99DF3CA005}" name="Stress"/>
  </tableColumns>
  <tableStyleInfo name="TableStyleLight8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DCB0A9F6-15EB-473D-8E88-9413356C5290}" name="Table2452943263583904224544861850" displayName="Table2452943263583904224544861850" ref="G555:I576" totalsRowShown="0">
  <autoFilter ref="G555:I576" xr:uid="{DCB0A9F6-15EB-473D-8E88-9413356C5290}"/>
  <tableColumns count="3">
    <tableColumn id="1" xr3:uid="{BF3F2566-D103-4C21-832B-1CBFFDA7A63F}" name="time"/>
    <tableColumn id="2" xr3:uid="{3BF6D3FB-C4B8-4946-9B8D-D3614EDA75E2}" name="moment" dataDxfId="184">
      <calculatedColumnFormula>(Table2452943263583904224544861850[[#This Row],[time]]-2)*2</calculatedColumnFormula>
    </tableColumn>
    <tableColumn id="3" xr3:uid="{F8EAF6FA-D8C3-4DCC-B2AB-1039E9A93528}" name="Stress"/>
  </tableColumns>
  <tableStyleInfo name="TableStyleMedium26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A9BAFC99-8957-48BE-859B-FA4AED742996}" name="Table2462953273593914234554871951" displayName="Table2462953273593914234554871951" ref="M555:O576" totalsRowShown="0">
  <autoFilter ref="M555:O576" xr:uid="{A9BAFC99-8957-48BE-859B-FA4AED742996}"/>
  <tableColumns count="3">
    <tableColumn id="1" xr3:uid="{8F58804C-1729-4D7F-B27D-18865B429AC4}" name="time"/>
    <tableColumn id="2" xr3:uid="{8ADBAC58-B97D-40C2-99B3-580FD67E648F}" name="moment" dataDxfId="183">
      <calculatedColumnFormula>(Table2462953273593914234554871951[[#This Row],[time]]-2)*2</calculatedColumnFormula>
    </tableColumn>
    <tableColumn id="3" xr3:uid="{A8081E48-46D2-436E-9748-C9A75A0D24E0}" name="Stress"/>
  </tableColumns>
  <tableStyleInfo name="TableStyleMedium27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38DC9D89-945F-42D3-ABD8-307537B8C8BD}" name="Table2472963283603924244564882052" displayName="Table2472963283603924244564882052" ref="S555:U576" totalsRowShown="0">
  <autoFilter ref="S555:U576" xr:uid="{38DC9D89-945F-42D3-ABD8-307537B8C8BD}"/>
  <tableColumns count="3">
    <tableColumn id="1" xr3:uid="{7102B9C9-5CC4-4C1A-93CF-EDF55A3A180B}" name="time"/>
    <tableColumn id="2" xr3:uid="{1550B0AC-4C30-405F-BEFB-8733CEC8BDD4}" name="moment" dataDxfId="182">
      <calculatedColumnFormula>(Table2472963283603924244564882052[[#This Row],[time]]-2)*2</calculatedColumnFormula>
    </tableColumn>
    <tableColumn id="3" xr3:uid="{10EDB07B-41AE-4AFF-9FFF-5C29988769E8}" name="Stress"/>
  </tableColumns>
  <tableStyleInfo name="TableStyleMedium24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F90202B-84F5-4BF0-8BFA-8B812A40D067}" name="Table2482973293613934254574892153" displayName="Table2482973293613934254574892153" ref="Y555:AA576" totalsRowShown="0">
  <autoFilter ref="Y555:AA576" xr:uid="{EF90202B-84F5-4BF0-8BFA-8B812A40D067}"/>
  <tableColumns count="3">
    <tableColumn id="1" xr3:uid="{B89B9632-222F-448B-90EF-3EAD4EE9D25D}" name="time"/>
    <tableColumn id="2" xr3:uid="{CC3D07AE-0D21-44CE-9BB2-DB6850191F91}" name="moment" dataDxfId="181">
      <calculatedColumnFormula>(Table2482973293613934254574892153[[#This Row],[time]]-2)*2</calculatedColumnFormula>
    </tableColumn>
    <tableColumn id="3" xr3:uid="{611AFB00-2736-4017-85A7-251337D12A34}" name="Stress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A04C8A-55BA-4235-8D28-92A83896955A}" name="Table3" displayName="Table3" ref="J6:L27" totalsRowShown="0">
  <autoFilter ref="J6:L27" xr:uid="{9CA04C8A-55BA-4235-8D28-92A83896955A}"/>
  <tableColumns count="3">
    <tableColumn id="1" xr3:uid="{C012BB53-141B-492E-B9B1-B376FDCD681A}" name="time"/>
    <tableColumn id="2" xr3:uid="{3A59BF8B-959A-4DBF-A83A-39E1A1E80598}" name="moment" dataDxfId="477">
      <calculatedColumnFormula>(Table3[[#This Row],[time]]-2)*2</calculatedColumnFormula>
    </tableColumn>
    <tableColumn id="3" xr3:uid="{D9EA49B6-37C1-4750-A8C9-CF9F3DFBE64C}" name="Stress"/>
  </tableColumns>
  <tableStyleInfo name="TableStyleLight3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CD41521-735D-4A73-BC3F-D43ECCBCB174}" name="Table250267" displayName="Table250267" ref="AK36:AM57" totalsRowShown="0">
  <autoFilter ref="AK36:AM57" xr:uid="{6CD41521-735D-4A73-BC3F-D43ECCBCB174}"/>
  <tableColumns count="3">
    <tableColumn id="1" xr3:uid="{8AC75522-7626-415C-8760-5578FC8DBA92}" name="time"/>
    <tableColumn id="2" xr3:uid="{B3E21279-0879-4334-AD70-63E2F4476D28}" name="moment" dataDxfId="450">
      <calculatedColumnFormula>-(Table250267[[#This Row],[time]]-2)*2</calculatedColumnFormula>
    </tableColumn>
    <tableColumn id="3" xr3:uid="{786725B9-3ACA-4CE2-A924-7364D79A67B0}" name="Stress"/>
  </tableColumns>
  <tableStyleInfo name="TableStyleMedium27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1FE5D238-E730-4A9F-8800-14A62A0339A7}" name="Table2492983303623944264584902254" displayName="Table2492983303623944264584902254" ref="AE555:AG576" totalsRowShown="0">
  <autoFilter ref="AE555:AG576" xr:uid="{1FE5D238-E730-4A9F-8800-14A62A0339A7}"/>
  <tableColumns count="3">
    <tableColumn id="1" xr3:uid="{A7D5EA98-3BAC-4B56-96CA-3820C8A23579}" name="time"/>
    <tableColumn id="2" xr3:uid="{812571CA-F124-4ACC-9228-195B713EE7B1}" name="moment" dataDxfId="180">
      <calculatedColumnFormula>(Table2492983303623944264584902254[[#This Row],[time]]-2)*2</calculatedColumnFormula>
    </tableColumn>
    <tableColumn id="3" xr3:uid="{3680673F-8D0E-4123-80AA-3835B7952B93}" name="Stress"/>
  </tableColumns>
  <tableStyleInfo name="TableStyleMedium26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8BFE1490-49EF-4F73-883A-8A1DFBA5AFCA}" name="Table2502993313633954274594912355" displayName="Table2502993313633954274594912355" ref="AK555:AM576" totalsRowShown="0">
  <autoFilter ref="AK555:AM576" xr:uid="{8BFE1490-49EF-4F73-883A-8A1DFBA5AFCA}"/>
  <tableColumns count="3">
    <tableColumn id="1" xr3:uid="{E94BCEAA-CC04-4D39-B575-11B0696A3F8D}" name="time"/>
    <tableColumn id="2" xr3:uid="{AB1CF04B-8694-4AA5-8086-73C120263B96}" name="moment" dataDxfId="179">
      <calculatedColumnFormula>(Table2502993313633954274594912355[[#This Row],[time]]-2)*2</calculatedColumnFormula>
    </tableColumn>
    <tableColumn id="3" xr3:uid="{BFF05A67-1E14-4BE3-A50E-49120F0D93F8}" name="Stress"/>
  </tableColumns>
  <tableStyleInfo name="TableStyleMedium27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C1D4995F-946B-4120-8D6E-C62B94D4971A}" name="Table2523003323643964284604922456" displayName="Table2523003323643964284604922456" ref="AQ555:AS576" totalsRowShown="0">
  <autoFilter ref="AQ555:AS576" xr:uid="{C1D4995F-946B-4120-8D6E-C62B94D4971A}"/>
  <tableColumns count="3">
    <tableColumn id="1" xr3:uid="{88F1E438-D609-4871-AF66-667FA6F739F4}" name="time"/>
    <tableColumn id="2" xr3:uid="{6ABE0645-D9F1-41B4-853F-836B641C26DE}" name="moment" dataDxfId="178">
      <calculatedColumnFormula>(Table2523003323643964284604922456[[#This Row],[time]]-2)*2</calculatedColumnFormula>
    </tableColumn>
    <tableColumn id="3" xr3:uid="{7260FA5E-77BD-499B-A324-2DB637D4D2C8}" name="Stress"/>
  </tableColumns>
  <tableStyleInfo name="TableStyleMedium26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215F02C2-F92E-484D-8AA2-941A57556E5E}" name="Table2533013333653974294614932557" displayName="Table2533013333653974294614932557" ref="AT555:AV576" totalsRowShown="0">
  <autoFilter ref="AT555:AV576" xr:uid="{215F02C2-F92E-484D-8AA2-941A57556E5E}"/>
  <tableColumns count="3">
    <tableColumn id="1" xr3:uid="{29873AC3-79F5-4646-9AA6-7897F70E4081}" name="time"/>
    <tableColumn id="2" xr3:uid="{3309A59D-ED52-40F6-9223-527914F7FFEE}" name="moment" dataDxfId="177">
      <calculatedColumnFormula>(Table2533013333653974294614932557[[#This Row],[time]]-2)*2</calculatedColumnFormula>
    </tableColumn>
    <tableColumn id="3" xr3:uid="{4DFC6188-F474-4826-A33B-20EF5153E638}" name="Stress"/>
  </tableColumns>
  <tableStyleInfo name="TableStyleMedium24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DB0B7F07-E346-45E9-A1B0-02D4A64DDF9C}" name="Table12543023343663984304624942674" displayName="Table12543023343663984304624942674" ref="A585:C606" totalsRowShown="0">
  <autoFilter ref="A585:C606" xr:uid="{DB0B7F07-E346-45E9-A1B0-02D4A64DDF9C}"/>
  <tableColumns count="3">
    <tableColumn id="1" xr3:uid="{86E7A39C-0024-419B-8EC5-5985D4E9CB98}" name="time"/>
    <tableColumn id="2" xr3:uid="{871A63A5-B9A6-427E-B8E3-0FBB5CB9360B}" name="moment" dataDxfId="176">
      <calculatedColumnFormula>-(Table12543023343663984304624942674[[#This Row],[time]]-2)*2</calculatedColumnFormula>
    </tableColumn>
    <tableColumn id="3" xr3:uid="{ACE21600-F309-4262-8E67-000E713FF0CD}" name="Stress"/>
  </tableColumns>
  <tableStyleInfo name="TableStyleLight1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DC9D2E44-721A-4245-8719-36707566DB82}" name="Table22553033353673994314634952775" displayName="Table22553033353673994314634952775" ref="D585:F606" totalsRowShown="0">
  <autoFilter ref="D585:F606" xr:uid="{DC9D2E44-721A-4245-8719-36707566DB82}"/>
  <tableColumns count="3">
    <tableColumn id="1" xr3:uid="{ED51B9D1-2C6C-4D65-8DDB-3A70BB306CF3}" name="time"/>
    <tableColumn id="2" xr3:uid="{57B741EB-C182-4F6E-9EC0-546E10587925}" name="moment" dataDxfId="175">
      <calculatedColumnFormula>-(Table22553033353673994314634952775[[#This Row],[time]]-2)*2</calculatedColumnFormula>
    </tableColumn>
    <tableColumn id="3" xr3:uid="{F4775A70-A510-431E-B17D-363D7C508A21}" name="Stress "/>
  </tableColumns>
  <tableStyleInfo name="TableStyleLight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D2001F81-AC36-4B9D-817C-BA6D5BE0719B}" name="Table32563043363684004324644962876" displayName="Table32563043363684004324644962876" ref="J585:L606" totalsRowShown="0">
  <autoFilter ref="J585:L606" xr:uid="{D2001F81-AC36-4B9D-817C-BA6D5BE0719B}"/>
  <tableColumns count="3">
    <tableColumn id="1" xr3:uid="{E78E86D0-2464-4F5F-B059-11E1E6719AC1}" name="time"/>
    <tableColumn id="2" xr3:uid="{0ED074B2-D36D-41A5-A83E-79334331ECCE}" name="moment" dataDxfId="174">
      <calculatedColumnFormula>-(Table32563043363684004324644962876[[#This Row],[time]]-2)*2</calculatedColumnFormula>
    </tableColumn>
    <tableColumn id="3" xr3:uid="{B83B17FC-768D-4F71-AEFE-796BA6F378AA}" name="Stress"/>
  </tableColumns>
  <tableStyleInfo name="TableStyleLight3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46F9DB0A-5C1D-4459-AF2D-C91F4C13FC6A}" name="Table42573053373694014334654972977" displayName="Table42573053373694014334654972977" ref="P585:R606" totalsRowShown="0">
  <autoFilter ref="P585:R606" xr:uid="{46F9DB0A-5C1D-4459-AF2D-C91F4C13FC6A}"/>
  <tableColumns count="3">
    <tableColumn id="1" xr3:uid="{18EEE1AA-217F-48A3-ABFD-28E44C64D5EF}" name="time"/>
    <tableColumn id="2" xr3:uid="{1A48C99C-7C33-447A-9D8D-63964638FEEF}" name="moment" dataDxfId="173">
      <calculatedColumnFormula>-(Table42573053373694014334654972977[[#This Row],[time]]-2)*2</calculatedColumnFormula>
    </tableColumn>
    <tableColumn id="3" xr3:uid="{FDC26141-379B-4AF9-A57E-901FC022E732}" name="Stress"/>
  </tableColumns>
  <tableStyleInfo name="TableStyleLight4" showFirstColumn="0" showLastColumn="0" showRowStripes="1" showColumnStripes="0"/>
</table>
</file>

<file path=xl/tables/table3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557C01A1-8A75-42E8-9E5C-E28DA7913087}" name="Table52583063383704024344664983078" displayName="Table52583063383704024344664983078" ref="V585:X606" totalsRowShown="0">
  <autoFilter ref="V585:X606" xr:uid="{557C01A1-8A75-42E8-9E5C-E28DA7913087}"/>
  <tableColumns count="3">
    <tableColumn id="1" xr3:uid="{8AF68F41-B2AF-425D-A5F8-2F5700568BBB}" name="time"/>
    <tableColumn id="2" xr3:uid="{E32986F6-BC5A-42AA-A0BE-D7305735E31C}" name="moment" dataDxfId="172">
      <calculatedColumnFormula>-(Table52583063383704024344664983078[[#This Row],[time]]-2)*2</calculatedColumnFormula>
    </tableColumn>
    <tableColumn id="3" xr3:uid="{C45D4747-BCA7-4818-A82A-B8D429202F3D}" name="Stress"/>
  </tableColumns>
  <tableStyleInfo name="TableStyleLight5" showFirstColumn="0" showLastColumn="0" showRowStripes="1" showColumnStripes="0"/>
</table>
</file>

<file path=xl/tables/table3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EA957C67-C78E-45AB-A433-F18A0C41CE00}" name="Table62593073393714034354674993179" displayName="Table62593073393714034354674993179" ref="AB585:AD606" totalsRowShown="0">
  <autoFilter ref="AB585:AD606" xr:uid="{EA957C67-C78E-45AB-A433-F18A0C41CE00}"/>
  <tableColumns count="3">
    <tableColumn id="1" xr3:uid="{F951E09E-ED03-4604-B0DA-3370376A9097}" name="time"/>
    <tableColumn id="2" xr3:uid="{9538650D-86FD-45F5-90AA-5F743933FBFF}" name="moment" dataDxfId="171">
      <calculatedColumnFormula>-(Table62593073393714034354674993179[[#This Row],[time]]-2)*2</calculatedColumnFormula>
    </tableColumn>
    <tableColumn id="3" xr3:uid="{5DFB53F3-8CD8-4CD0-B2BB-D1AED825F128}" name="Stress"/>
  </tableColumns>
  <tableStyleInfo name="TableStyleLight6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37ED36C-8D43-4141-849B-AD9015AA6C3D}" name="Table252268" displayName="Table252268" ref="AQ36:AS57" totalsRowShown="0">
  <autoFilter ref="AQ36:AS57" xr:uid="{237ED36C-8D43-4141-849B-AD9015AA6C3D}"/>
  <tableColumns count="3">
    <tableColumn id="1" xr3:uid="{A95904F3-9C14-4F18-A260-88000C6C978A}" name="time"/>
    <tableColumn id="2" xr3:uid="{3B83365F-303A-4A73-826B-AE8B62DA76A5}" name="moment" dataDxfId="449">
      <calculatedColumnFormula>-(Table252268[[#This Row],[time]]-2)*2</calculatedColumnFormula>
    </tableColumn>
    <tableColumn id="3" xr3:uid="{8016937B-1671-41EA-BFAF-FBED42BB3883}" name="Stress"/>
  </tableColumns>
  <tableStyleInfo name="TableStyleMedium26" showFirstColumn="0" showLastColumn="0" showRowStripes="1" showColumnStripes="0"/>
</table>
</file>

<file path=xl/tables/table3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35E743BE-FE43-46D3-BEB9-108D6872E67C}" name="Table72603083403724044364685003280" displayName="Table72603083403724044364685003280" ref="AH585:AJ606" totalsRowShown="0">
  <autoFilter ref="AH585:AJ606" xr:uid="{35E743BE-FE43-46D3-BEB9-108D6872E67C}"/>
  <tableColumns count="3">
    <tableColumn id="1" xr3:uid="{9649EFB9-464D-466A-9310-1C71E6E986C2}" name="time"/>
    <tableColumn id="2" xr3:uid="{2DE7F224-8D1A-4474-8870-85061C6A3120}" name="moment" dataDxfId="170">
      <calculatedColumnFormula>-(Table72603083403724044364685003280[[#This Row],[time]]-2)*2</calculatedColumnFormula>
    </tableColumn>
    <tableColumn id="3" xr3:uid="{A26EC183-7705-4922-8043-9ED38CD8D8CF}" name="Stress"/>
  </tableColumns>
  <tableStyleInfo name="TableStyleLight7" showFirstColumn="0" showLastColumn="0" showRowStripes="1" showColumnStripes="0"/>
</table>
</file>

<file path=xl/tables/table3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FAC58C72-830E-49D6-8750-A5D78CBB026C}" name="Table82613093413734054374695013381" displayName="Table82613093413734054374695013381" ref="AN585:AP606" totalsRowShown="0">
  <autoFilter ref="AN585:AP606" xr:uid="{FAC58C72-830E-49D6-8750-A5D78CBB026C}"/>
  <tableColumns count="3">
    <tableColumn id="1" xr3:uid="{F0F71B97-0F61-4B8B-B152-2348761DB63D}" name="time"/>
    <tableColumn id="2" xr3:uid="{74CE8C0F-7615-4C4C-A434-3AA322114915}" name="moment" dataDxfId="169">
      <calculatedColumnFormula>-(Table82613093413734054374695013381[[#This Row],[time]]-2)*2</calculatedColumnFormula>
    </tableColumn>
    <tableColumn id="3" xr3:uid="{4C5F2417-6577-47FC-B3CC-252B3919559D}" name="Stress"/>
  </tableColumns>
  <tableStyleInfo name="TableStyleLight8" showFirstColumn="0" showLastColumn="0" showRowStripes="1" showColumnStripes="0"/>
</table>
</file>

<file path=xl/tables/table3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3" xr:uid="{985F304F-CE1C-4A46-B896-188BA477CD43}" name="Table2452623103423744064384705023482" displayName="Table2452623103423744064384705023482" ref="G585:I606" totalsRowShown="0">
  <autoFilter ref="G585:I606" xr:uid="{985F304F-CE1C-4A46-B896-188BA477CD43}"/>
  <tableColumns count="3">
    <tableColumn id="1" xr3:uid="{89BF8E53-F41E-4A4E-A0C4-37EC26D94467}" name="time"/>
    <tableColumn id="2" xr3:uid="{FBA09E45-CB16-4E27-80EE-F32C2829AC60}" name="moment" dataDxfId="168">
      <calculatedColumnFormula>-(G586-2)*2</calculatedColumnFormula>
    </tableColumn>
    <tableColumn id="3" xr3:uid="{815F0B61-16D1-423E-B307-65905D450110}" name="Stress"/>
  </tableColumns>
  <tableStyleInfo name="TableStyleMedium26" showFirstColumn="0" showLastColumn="0" showRowStripes="1" showColumnStripes="0"/>
</table>
</file>

<file path=xl/tables/table3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4" xr:uid="{8B167007-23CD-40D8-ADAE-C1BCADC39C7C}" name="Table2462633113433754074394715033583" displayName="Table2462633113433754074394715033583" ref="M585:O606" totalsRowShown="0">
  <autoFilter ref="M585:O606" xr:uid="{8B167007-23CD-40D8-ADAE-C1BCADC39C7C}"/>
  <tableColumns count="3">
    <tableColumn id="1" xr3:uid="{4C6003A9-92B6-4A08-B4AD-A6EAD46D2518}" name="time"/>
    <tableColumn id="2" xr3:uid="{9666EFF9-B614-4468-8C30-5DEA543D1DF2}" name="moment" dataDxfId="167">
      <calculatedColumnFormula>-(Table2462633113433754074394715033583[[#This Row],[time]]-2)*2</calculatedColumnFormula>
    </tableColumn>
    <tableColumn id="3" xr3:uid="{CF08EF5B-9CBA-4989-9455-D7950143F5A1}" name="Stress"/>
  </tableColumns>
  <tableStyleInfo name="TableStyleMedium27" showFirstColumn="0" showLastColumn="0" showRowStripes="1" showColumnStripes="0"/>
</table>
</file>

<file path=xl/tables/table3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5" xr:uid="{65DF2909-F789-49A2-AE6D-99182B619C88}" name="Table2472643123443764084404725043684" displayName="Table2472643123443764084404725043684" ref="S585:U606" totalsRowShown="0">
  <autoFilter ref="S585:U606" xr:uid="{65DF2909-F789-49A2-AE6D-99182B619C88}"/>
  <tableColumns count="3">
    <tableColumn id="1" xr3:uid="{EDEA56CA-1130-4C51-8E1C-8F46710873F2}" name="time"/>
    <tableColumn id="2" xr3:uid="{138C2816-2FB2-40FC-BC1E-D0DA7AF333E6}" name="moment" dataDxfId="166">
      <calculatedColumnFormula>-(Table2472643123443764084404725043684[[#This Row],[time]]-2)*2</calculatedColumnFormula>
    </tableColumn>
    <tableColumn id="3" xr3:uid="{61519266-1DB6-425B-99F9-001E23877FC9}" name="Stress"/>
  </tableColumns>
  <tableStyleInfo name="TableStyleMedium24" showFirstColumn="0" showLastColumn="0" showRowStripes="1" showColumnStripes="0"/>
</table>
</file>

<file path=xl/tables/table3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86072DA8-2612-42C9-AF4C-C5FDE77FF1C4}" name="Table2482653133453774094414735053785" displayName="Table2482653133453774094414735053785" ref="Y585:AA606" totalsRowShown="0">
  <autoFilter ref="Y585:AA606" xr:uid="{86072DA8-2612-42C9-AF4C-C5FDE77FF1C4}"/>
  <tableColumns count="3">
    <tableColumn id="1" xr3:uid="{B5CFC11D-CB33-4673-9AF6-A5D15BC06707}" name="time"/>
    <tableColumn id="2" xr3:uid="{D92E513C-76F7-4162-9551-889BD2811468}" name="moment" dataDxfId="165">
      <calculatedColumnFormula>-(Table2482653133453774094414735053785[[#This Row],[time]]-2)*2</calculatedColumnFormula>
    </tableColumn>
    <tableColumn id="3" xr3:uid="{0B0E30AA-242A-4D35-9FA6-0D81145A31E0}" name="Stress"/>
  </tableColumns>
  <tableStyleInfo name="TableStyleMedium25" showFirstColumn="0" showLastColumn="0" showRowStripes="1" showColumnStripes="0"/>
</table>
</file>

<file path=xl/tables/table3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AF397767-0EAB-4E5F-B053-671DCC13544D}" name="Table2492663143463784104424745063886" displayName="Table2492663143463784104424745063886" ref="AE585:AG606" totalsRowShown="0">
  <autoFilter ref="AE585:AG606" xr:uid="{AF397767-0EAB-4E5F-B053-671DCC13544D}"/>
  <tableColumns count="3">
    <tableColumn id="1" xr3:uid="{B9A31BE3-90CB-4E81-A741-AFCF55743E0A}" name="time"/>
    <tableColumn id="2" xr3:uid="{0E382AF3-684B-4881-BD3C-0DA5778F5114}" name="moment" dataDxfId="164">
      <calculatedColumnFormula>-(Table2492663143463784104424745063886[[#This Row],[time]]-2)*2</calculatedColumnFormula>
    </tableColumn>
    <tableColumn id="3" xr3:uid="{A24E0148-E0D4-4450-8462-A82DF7A56B3C}" name="Stress"/>
  </tableColumns>
  <tableStyleInfo name="TableStyleMedium26" showFirstColumn="0" showLastColumn="0" showRowStripes="1" showColumnStripes="0"/>
</table>
</file>

<file path=xl/tables/table3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0557FCBF-1CD0-4199-9C7B-B672F6D465E3}" name="Table2502673153473794114434755073987" displayName="Table2502673153473794114434755073987" ref="AK585:AM606" totalsRowShown="0">
  <autoFilter ref="AK585:AM606" xr:uid="{0557FCBF-1CD0-4199-9C7B-B672F6D465E3}"/>
  <tableColumns count="3">
    <tableColumn id="1" xr3:uid="{CE89BBE7-9202-4619-AD41-E0FE9C4FB72E}" name="time"/>
    <tableColumn id="2" xr3:uid="{C721E06E-3538-4A80-A776-58A3B4FA1C43}" name="moment" dataDxfId="163">
      <calculatedColumnFormula>-(Table2502673153473794114434755073987[[#This Row],[time]]-2)*2</calculatedColumnFormula>
    </tableColumn>
    <tableColumn id="3" xr3:uid="{25E5861F-93D8-4061-99F5-E561D3A3E793}" name="Stress"/>
  </tableColumns>
  <tableStyleInfo name="TableStyleMedium27" showFirstColumn="0" showLastColumn="0" showRowStripes="1" showColumnStripes="0"/>
</table>
</file>

<file path=xl/tables/table3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9" xr:uid="{AE22F288-CFAD-4DAA-BA7F-CF7093E2D1C5}" name="Table2522683163483804124444765084088" displayName="Table2522683163483804124444765084088" ref="AQ585:AS606" totalsRowShown="0">
  <autoFilter ref="AQ585:AS606" xr:uid="{AE22F288-CFAD-4DAA-BA7F-CF7093E2D1C5}"/>
  <tableColumns count="3">
    <tableColumn id="1" xr3:uid="{DEC13EE7-2466-4749-B96B-8F98399EF165}" name="time"/>
    <tableColumn id="2" xr3:uid="{A5A0CBC6-9376-4A62-A8F2-3C05385849FD}" name="moment" dataDxfId="162">
      <calculatedColumnFormula>-(Table2522683163483804124444765084088[[#This Row],[time]]-2)*2</calculatedColumnFormula>
    </tableColumn>
    <tableColumn id="3" xr3:uid="{DF732518-D454-4FDF-8157-F97CA0E19A96}" name="Stress"/>
  </tableColumns>
  <tableStyleInfo name="TableStyleMedium26" showFirstColumn="0" showLastColumn="0" showRowStripes="1" showColumnStripes="0"/>
</table>
</file>

<file path=xl/tables/table3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0" xr:uid="{09B9B78E-31FF-4A29-A628-0C39757E27A0}" name="Table2532693173493814134454775094189" displayName="Table2532693173493814134454775094189" ref="AT585:AV606" totalsRowShown="0">
  <autoFilter ref="AT585:AV606" xr:uid="{09B9B78E-31FF-4A29-A628-0C39757E27A0}"/>
  <tableColumns count="3">
    <tableColumn id="1" xr3:uid="{1EC45580-CD7F-450C-A842-2982F8CCB97C}" name="time"/>
    <tableColumn id="2" xr3:uid="{3DAC6727-D33C-4155-9805-F284A15FCF70}" name="moment" dataDxfId="161">
      <calculatedColumnFormula>-(Table2532693173493814134454775094189[[#This Row],[time]]-2)*2</calculatedColumnFormula>
    </tableColumn>
    <tableColumn id="3" xr3:uid="{96578810-2928-4221-B326-5682CF63292E}" name="Stress"/>
  </tableColumns>
  <tableStyleInfo name="TableStyleMedium24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E70EB22-9D50-4667-9A17-F45ED5B35F39}" name="Table253269" displayName="Table253269" ref="AT36:AV57" totalsRowShown="0">
  <autoFilter ref="AT36:AV57" xr:uid="{1E70EB22-9D50-4667-9A17-F45ED5B35F39}"/>
  <tableColumns count="3">
    <tableColumn id="1" xr3:uid="{29D59C5E-522B-463B-994B-A4E0ED4C7F33}" name="time"/>
    <tableColumn id="2" xr3:uid="{473F7F6F-41B0-4C84-9184-9C6D4F32DAC5}" name="moment" dataDxfId="448">
      <calculatedColumnFormula>-(Table253269[[#This Row],[time]]-2)*2</calculatedColumnFormula>
    </tableColumn>
    <tableColumn id="3" xr3:uid="{D8C4B3E3-909E-4A76-A8BB-EC0BF777AA19}" name="Stress"/>
  </tableColumns>
  <tableStyleInfo name="TableStyleMedium24" showFirstColumn="0" showLastColumn="0" showRowStripes="1" showColumnStripes="0"/>
</table>
</file>

<file path=xl/tables/table3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C550EF56-7F29-4B7A-89A4-A0E9944C7932}" name="Table1286318350382414446478104290" displayName="Table1286318350382414446478104290" ref="A616:C637" totalsRowShown="0">
  <autoFilter ref="A616:C637" xr:uid="{C550EF56-7F29-4B7A-89A4-A0E9944C7932}"/>
  <tableColumns count="3">
    <tableColumn id="1" xr3:uid="{F8FE4751-DA04-475D-933E-BEEC5D4CAB35}" name="time"/>
    <tableColumn id="2" xr3:uid="{58FEFB54-DD83-4FCE-82CD-D4916804961D}" name="moment" dataDxfId="160">
      <calculatedColumnFormula>(Table1286318350382414446478104290[[#This Row],[time]]-2)*2</calculatedColumnFormula>
    </tableColumn>
    <tableColumn id="3" xr3:uid="{BA6B2B25-7881-4CD0-97C8-1216A3B874F6}" name="Stress"/>
  </tableColumns>
  <tableStyleInfo name="TableStyleLight1" showFirstColumn="0" showLastColumn="0" showRowStripes="1" showColumnStripes="0"/>
</table>
</file>

<file path=xl/tables/table3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E17DFCDE-66D4-404D-BAC9-22AF6F9C8163}" name="Table2287319351383415447479114391" displayName="Table2287319351383415447479114391" ref="D616:F637" totalsRowShown="0">
  <autoFilter ref="D616:F637" xr:uid="{E17DFCDE-66D4-404D-BAC9-22AF6F9C8163}"/>
  <tableColumns count="3">
    <tableColumn id="1" xr3:uid="{C6B3FC62-B357-4473-929E-01536D430AB5}" name="time"/>
    <tableColumn id="2" xr3:uid="{B718C2C8-169E-4700-AA25-3D9A6404C886}" name="moment" dataDxfId="159">
      <calculatedColumnFormula>(Table2287319351383415447479114391[[#This Row],[time]]-2)*2</calculatedColumnFormula>
    </tableColumn>
    <tableColumn id="3" xr3:uid="{CF3B4097-71DC-495B-98AB-516399E3C978}" name="Stress "/>
  </tableColumns>
  <tableStyleInfo name="TableStyleLight2" showFirstColumn="0" showLastColumn="0" showRowStripes="1" showColumnStripes="0"/>
</table>
</file>

<file path=xl/tables/table3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E249F8BC-E00A-451D-9162-06F0F16D2E3A}" name="Table3288320352384416448480124492" displayName="Table3288320352384416448480124492" ref="J616:L637" totalsRowShown="0">
  <autoFilter ref="J616:L637" xr:uid="{E249F8BC-E00A-451D-9162-06F0F16D2E3A}"/>
  <tableColumns count="3">
    <tableColumn id="1" xr3:uid="{D8910A66-31B0-4D66-9EA7-A9143AC9253B}" name="time"/>
    <tableColumn id="2" xr3:uid="{FF052450-B2D7-4DF8-9247-2FFCBC47114A}" name="moment" dataDxfId="158">
      <calculatedColumnFormula>(Table3288320352384416448480124492[[#This Row],[time]]-2)*2</calculatedColumnFormula>
    </tableColumn>
    <tableColumn id="3" xr3:uid="{EA7A9E54-297B-4173-9A05-892B5C03E13E}" name="Stress"/>
  </tableColumns>
  <tableStyleInfo name="TableStyleLight3" showFirstColumn="0" showLastColumn="0" showRowStripes="1" showColumnStripes="0"/>
</table>
</file>

<file path=xl/tables/table3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51271ED5-2174-4A13-A6FB-2C88DD9255F6}" name="Table4289321353385417449481134593" displayName="Table4289321353385417449481134593" ref="P616:R637" totalsRowShown="0">
  <autoFilter ref="P616:R637" xr:uid="{51271ED5-2174-4A13-A6FB-2C88DD9255F6}"/>
  <tableColumns count="3">
    <tableColumn id="1" xr3:uid="{A97FF497-AED7-468B-BB2D-B7AE0E72282E}" name="time"/>
    <tableColumn id="2" xr3:uid="{DA8DD07D-8E6D-4580-9C16-8118AB84E1E2}" name="moment" dataDxfId="157">
      <calculatedColumnFormula>(Table4289321353385417449481134593[[#This Row],[time]]-2)*2</calculatedColumnFormula>
    </tableColumn>
    <tableColumn id="3" xr3:uid="{B5640178-810C-4A26-A5C5-CFCBB2D19132}" name="Stress"/>
  </tableColumns>
  <tableStyleInfo name="TableStyleLight4" showFirstColumn="0" showLastColumn="0" showRowStripes="1" showColumnStripes="0"/>
</table>
</file>

<file path=xl/tables/table3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5" xr:uid="{A5D4F9C4-2ECA-4EA6-9F80-E2E90DF82125}" name="Table5290322354386418450482144694" displayName="Table5290322354386418450482144694" ref="V616:X637" totalsRowShown="0">
  <autoFilter ref="V616:X637" xr:uid="{A5D4F9C4-2ECA-4EA6-9F80-E2E90DF82125}"/>
  <tableColumns count="3">
    <tableColumn id="1" xr3:uid="{138670F5-08AA-4A07-B5F5-3CC404DE228D}" name="time"/>
    <tableColumn id="2" xr3:uid="{53968BDF-330E-47E7-B8AF-6EFD44EDB467}" name="moment" dataDxfId="156">
      <calculatedColumnFormula>(Table5290322354386418450482144694[[#This Row],[time]]-2)*2</calculatedColumnFormula>
    </tableColumn>
    <tableColumn id="3" xr3:uid="{F2757CF5-5400-4AA4-BFE3-A795F53C2FFF}" name="Stress"/>
  </tableColumns>
  <tableStyleInfo name="TableStyleLight5" showFirstColumn="0" showLastColumn="0" showRowStripes="1" showColumnStripes="0"/>
</table>
</file>

<file path=xl/tables/table3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6" xr:uid="{5C9D380E-D411-485B-AA24-813684CBD239}" name="Table6291323355387419451483154795" displayName="Table6291323355387419451483154795" ref="AB616:AD637" totalsRowShown="0">
  <autoFilter ref="AB616:AD637" xr:uid="{5C9D380E-D411-485B-AA24-813684CBD239}"/>
  <tableColumns count="3">
    <tableColumn id="1" xr3:uid="{212FF3E2-B837-438F-B5AF-8764F369756C}" name="time"/>
    <tableColumn id="2" xr3:uid="{1EF0CAE1-C5D1-4728-84CE-13DC2E9163AE}" name="moment" dataDxfId="155">
      <calculatedColumnFormula>(Table6291323355387419451483154795[[#This Row],[time]]-2)*2</calculatedColumnFormula>
    </tableColumn>
    <tableColumn id="3" xr3:uid="{2A14A618-0AB1-4F40-BAA6-0E7207967F8C}" name="Stress"/>
  </tableColumns>
  <tableStyleInfo name="TableStyleLight6" showFirstColumn="0" showLastColumn="0" showRowStripes="1" showColumnStripes="0"/>
</table>
</file>

<file path=xl/tables/table3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7" xr:uid="{8AE9DBE4-8627-4430-8504-4FE44E8D044C}" name="Table7292324356388420452484164896" displayName="Table7292324356388420452484164896" ref="AH616:AJ637" totalsRowShown="0">
  <autoFilter ref="AH616:AJ637" xr:uid="{8AE9DBE4-8627-4430-8504-4FE44E8D044C}"/>
  <tableColumns count="3">
    <tableColumn id="1" xr3:uid="{624C5A95-F6C7-4A1A-BBBD-55A33B39648D}" name="time"/>
    <tableColumn id="2" xr3:uid="{000813BE-CE73-482F-8DF4-F2DF2EB03A7A}" name="moment" dataDxfId="154">
      <calculatedColumnFormula>(Table7292324356388420452484164896[[#This Row],[time]]-2)*2</calculatedColumnFormula>
    </tableColumn>
    <tableColumn id="3" xr3:uid="{738138BD-B736-44CA-A8CF-829616FF4D3B}" name="Stress"/>
  </tableColumns>
  <tableStyleInfo name="TableStyleLight7" showFirstColumn="0" showLastColumn="0" showRowStripes="1" showColumnStripes="0"/>
</table>
</file>

<file path=xl/tables/table3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668B8FDF-FB80-4F85-AFBC-07DE67AC0F75}" name="Table8293325357389421453485174997" displayName="Table8293325357389421453485174997" ref="AN616:AP637" totalsRowShown="0">
  <autoFilter ref="AN616:AP637" xr:uid="{668B8FDF-FB80-4F85-AFBC-07DE67AC0F75}"/>
  <tableColumns count="3">
    <tableColumn id="1" xr3:uid="{D32305C9-5A86-4478-B6DF-29FE9A67D631}" name="time"/>
    <tableColumn id="2" xr3:uid="{0D3C23CE-968C-42A9-9375-CE908A722437}" name="moment" dataDxfId="153">
      <calculatedColumnFormula>(Table8293325357389421453485174997[[#This Row],[time]]-2)*2</calculatedColumnFormula>
    </tableColumn>
    <tableColumn id="3" xr3:uid="{89B96BCF-BD24-41DD-B780-413181B683C2}" name="Stress"/>
  </tableColumns>
  <tableStyleInfo name="TableStyleLight8" showFirstColumn="0" showLastColumn="0" showRowStripes="1" showColumnStripes="0"/>
</table>
</file>

<file path=xl/tables/table3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45FC5214-F4C7-400D-AC4A-48B7D32A57A3}" name="Table245294326358390422454486185098" displayName="Table245294326358390422454486185098" ref="G616:I637" totalsRowShown="0">
  <autoFilter ref="G616:I637" xr:uid="{45FC5214-F4C7-400D-AC4A-48B7D32A57A3}"/>
  <tableColumns count="3">
    <tableColumn id="1" xr3:uid="{FE4151A3-CBB1-499C-AAA6-4A52DF8C0B22}" name="time"/>
    <tableColumn id="2" xr3:uid="{4117DA78-FCCD-4ED8-ABC5-F8461A83F2A4}" name="moment" dataDxfId="152">
      <calculatedColumnFormula>(Table245294326358390422454486185098[[#This Row],[time]]-2)*2</calculatedColumnFormula>
    </tableColumn>
    <tableColumn id="3" xr3:uid="{8996CDE9-37E4-4254-A167-44248FBADAE1}" name="Stress"/>
  </tableColumns>
  <tableStyleInfo name="TableStyleMedium26" showFirstColumn="0" showLastColumn="0" showRowStripes="1" showColumnStripes="0"/>
</table>
</file>

<file path=xl/tables/table3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13C13514-C3A3-4FC7-AF7F-44FA10CB0580}" name="Table246295327359391423455487195199" displayName="Table246295327359391423455487195199" ref="M616:O637" totalsRowShown="0">
  <autoFilter ref="M616:O637" xr:uid="{13C13514-C3A3-4FC7-AF7F-44FA10CB0580}"/>
  <tableColumns count="3">
    <tableColumn id="1" xr3:uid="{A5A955A4-0D3A-45B1-9BDA-EA1364C16C25}" name="time"/>
    <tableColumn id="2" xr3:uid="{C700DF8E-8911-4A54-8DAD-ECC3D45B6EDA}" name="moment" dataDxfId="151">
      <calculatedColumnFormula>(Table246295327359391423455487195199[[#This Row],[time]]-2)*2</calculatedColumnFormula>
    </tableColumn>
    <tableColumn id="3" xr3:uid="{786DEBBF-70A8-479A-8C5A-F995692D2B0E}" name="Stress"/>
  </tableColumns>
  <tableStyleInfo name="TableStyleMedium2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0360FCE-7CAB-4930-9E93-769717EACAE7}" name="Table1286" displayName="Table1286" ref="A67:C88" totalsRowShown="0">
  <autoFilter ref="A67:C88" xr:uid="{C0360FCE-7CAB-4930-9E93-769717EACAE7}"/>
  <tableColumns count="3">
    <tableColumn id="1" xr3:uid="{F585CFB2-1CAF-42D4-98C5-C33F7BD33473}" name="time"/>
    <tableColumn id="2" xr3:uid="{BB4A96CE-1F0A-4709-AED3-6A7B840098F4}" name="moment" dataDxfId="447">
      <calculatedColumnFormula>(Table1286[[#This Row],[time]]-2)*2</calculatedColumnFormula>
    </tableColumn>
    <tableColumn id="3" xr3:uid="{D87B9904-FAB3-4905-9E9A-EF93D1839026}" name="Stress"/>
  </tableColumns>
  <tableStyleInfo name="TableStyleLight1" showFirstColumn="0" showLastColumn="0" showRowStripes="1" showColumnStripes="0"/>
</table>
</file>

<file path=xl/tables/table3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51C5D31B-925A-4F9C-BCE6-DB38822977F3}" name="Table2472963283603924244564882052100" displayName="Table2472963283603924244564882052100" ref="S616:U637" totalsRowShown="0">
  <autoFilter ref="S616:U637" xr:uid="{51C5D31B-925A-4F9C-BCE6-DB38822977F3}"/>
  <tableColumns count="3">
    <tableColumn id="1" xr3:uid="{6A728DF9-232B-4534-B13B-2E0C51A06549}" name="time"/>
    <tableColumn id="2" xr3:uid="{52419CD8-0A20-4576-998F-A1ACD424D443}" name="moment" dataDxfId="150">
      <calculatedColumnFormula>(Table2472963283603924244564882052100[[#This Row],[time]]-2)*2</calculatedColumnFormula>
    </tableColumn>
    <tableColumn id="3" xr3:uid="{26A257AF-5601-4592-BA14-58AAC7081A87}" name="Stress"/>
  </tableColumns>
  <tableStyleInfo name="TableStyleMedium24" showFirstColumn="0" showLastColumn="0" showRowStripes="1" showColumnStripes="0"/>
</table>
</file>

<file path=xl/tables/table3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008FDA83-FC45-4B0B-9712-49DA30B5EC49}" name="Table2482973293613934254574892153101" displayName="Table2482973293613934254574892153101" ref="Y616:AA637" totalsRowShown="0">
  <autoFilter ref="Y616:AA637" xr:uid="{008FDA83-FC45-4B0B-9712-49DA30B5EC49}"/>
  <tableColumns count="3">
    <tableColumn id="1" xr3:uid="{5528340B-777E-4445-AF7B-1CE2AE5D6946}" name="time"/>
    <tableColumn id="2" xr3:uid="{38B61562-F003-4B4B-B49A-EB8CBCB6D670}" name="moment" dataDxfId="149">
      <calculatedColumnFormula>(Table2482973293613934254574892153101[[#This Row],[time]]-2)*2</calculatedColumnFormula>
    </tableColumn>
    <tableColumn id="3" xr3:uid="{551FBF0B-80E9-4F2A-B3FF-DB71E9BF5404}" name="Stress"/>
  </tableColumns>
  <tableStyleInfo name="TableStyleMedium25" showFirstColumn="0" showLastColumn="0" showRowStripes="1" showColumnStripes="0"/>
</table>
</file>

<file path=xl/tables/table3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53B97220-B6EB-4ED9-93C2-0BF13CAA421E}" name="Table2492983303623944264584902254102" displayName="Table2492983303623944264584902254102" ref="AE616:AG637" totalsRowShown="0">
  <autoFilter ref="AE616:AG637" xr:uid="{53B97220-B6EB-4ED9-93C2-0BF13CAA421E}"/>
  <tableColumns count="3">
    <tableColumn id="1" xr3:uid="{02ECB98B-39AB-4A26-B6F5-091AC914C8E2}" name="time"/>
    <tableColumn id="2" xr3:uid="{8B508062-1261-4D87-9D2C-AFE98EAE8A1C}" name="moment" dataDxfId="148">
      <calculatedColumnFormula>(Table2492983303623944264584902254102[[#This Row],[time]]-2)*2</calculatedColumnFormula>
    </tableColumn>
    <tableColumn id="3" xr3:uid="{468A179B-7366-4273-886B-BFB5ED1C0037}" name="Stress"/>
  </tableColumns>
  <tableStyleInfo name="TableStyleMedium26" showFirstColumn="0" showLastColumn="0" showRowStripes="1" showColumnStripes="0"/>
</table>
</file>

<file path=xl/tables/table3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2E0401FD-7913-4134-AE0E-AC27FBE32831}" name="Table2502993313633954274594912355103" displayName="Table2502993313633954274594912355103" ref="AK616:AM637" totalsRowShown="0">
  <autoFilter ref="AK616:AM637" xr:uid="{2E0401FD-7913-4134-AE0E-AC27FBE32831}"/>
  <tableColumns count="3">
    <tableColumn id="1" xr3:uid="{92139DC2-6258-4D24-97C6-6E0D06D9502E}" name="time"/>
    <tableColumn id="2" xr3:uid="{9E6BE269-47D0-4052-B992-312084C573C9}" name="moment" dataDxfId="147">
      <calculatedColumnFormula>(Table2502993313633954274594912355103[[#This Row],[time]]-2)*2</calculatedColumnFormula>
    </tableColumn>
    <tableColumn id="3" xr3:uid="{537BF66E-4158-45E6-BBB7-259A7C55846B}" name="Stress"/>
  </tableColumns>
  <tableStyleInfo name="TableStyleMedium27" showFirstColumn="0" showLastColumn="0" showRowStripes="1" showColumnStripes="0"/>
</table>
</file>

<file path=xl/tables/table3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E56A4473-121A-493D-B99F-2FE874B29E89}" name="Table2523003323643964284604922456104" displayName="Table2523003323643964284604922456104" ref="AQ616:AS637" totalsRowShown="0">
  <autoFilter ref="AQ616:AS637" xr:uid="{E56A4473-121A-493D-B99F-2FE874B29E89}"/>
  <tableColumns count="3">
    <tableColumn id="1" xr3:uid="{9A62675E-91D6-421A-AF34-033C89DC68CC}" name="time"/>
    <tableColumn id="2" xr3:uid="{FE3A343F-3564-4F43-B88C-EDCF7840E213}" name="moment" dataDxfId="146">
      <calculatedColumnFormula>(Table2523003323643964284604922456104[[#This Row],[time]]-2)*2</calculatedColumnFormula>
    </tableColumn>
    <tableColumn id="3" xr3:uid="{AF4C6952-F91C-4EEE-928C-2A7C6475813B}" name="Stress"/>
  </tableColumns>
  <tableStyleInfo name="TableStyleMedium26" showFirstColumn="0" showLastColumn="0" showRowStripes="1" showColumnStripes="0"/>
</table>
</file>

<file path=xl/tables/table3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7F3E9A3A-0D53-4708-AA63-A8B9C276F2BE}" name="Table2533013333653974294614932557105" displayName="Table2533013333653974294614932557105" ref="AT616:AV637" totalsRowShown="0">
  <autoFilter ref="AT616:AV637" xr:uid="{7F3E9A3A-0D53-4708-AA63-A8B9C276F2BE}"/>
  <tableColumns count="3">
    <tableColumn id="1" xr3:uid="{D66A8230-7FD2-44A2-BCE6-203C380D5F89}" name="time"/>
    <tableColumn id="2" xr3:uid="{5471E4B3-2B77-4DFB-B4D4-376F2C7822A2}" name="moment" dataDxfId="145">
      <calculatedColumnFormula>(Table2533013333653974294614932557105[[#This Row],[time]]-2)*2</calculatedColumnFormula>
    </tableColumn>
    <tableColumn id="3" xr3:uid="{992722C4-D069-4388-97B0-C5E060DD7D0A}" name="Stress"/>
  </tableColumns>
  <tableStyleInfo name="TableStyleMedium24" showFirstColumn="0" showLastColumn="0" showRowStripes="1" showColumnStripes="0"/>
</table>
</file>

<file path=xl/tables/table3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7" xr:uid="{7C6B920A-65C7-4380-A3EB-406D804B33AD}" name="Table12543023343663984304624942674106" displayName="Table12543023343663984304624942674106" ref="A646:C667" totalsRowShown="0">
  <autoFilter ref="A646:C667" xr:uid="{7C6B920A-65C7-4380-A3EB-406D804B33AD}"/>
  <tableColumns count="3">
    <tableColumn id="1" xr3:uid="{DEB83D29-0D91-48BC-92F0-4A3D43522947}" name="time"/>
    <tableColumn id="2" xr3:uid="{25701FB6-E420-4AC1-B57B-3DD2DB215CB5}" name="moment" dataDxfId="144">
      <calculatedColumnFormula>-(Table12543023343663984304624942674106[[#This Row],[time]]-2)*2</calculatedColumnFormula>
    </tableColumn>
    <tableColumn id="3" xr3:uid="{856287C2-4F99-4FA5-8DB5-FB181CB74A86}" name="Stress"/>
  </tableColumns>
  <tableStyleInfo name="TableStyleLight1" showFirstColumn="0" showLastColumn="0" showRowStripes="1" showColumnStripes="0"/>
</table>
</file>

<file path=xl/tables/table3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8" xr:uid="{9656579A-14E6-4A88-A3F9-6FC07816FE63}" name="Table22553033353673994314634952775107" displayName="Table22553033353673994314634952775107" ref="D646:F667" totalsRowShown="0">
  <autoFilter ref="D646:F667" xr:uid="{9656579A-14E6-4A88-A3F9-6FC07816FE63}"/>
  <tableColumns count="3">
    <tableColumn id="1" xr3:uid="{8329B302-8938-4B94-8D2C-405818692A48}" name="time"/>
    <tableColumn id="2" xr3:uid="{7202BE5E-4720-4B00-A4FA-5FA9CB3BB105}" name="moment" dataDxfId="143">
      <calculatedColumnFormula>-(Table22553033353673994314634952775107[[#This Row],[time]]-2)*2</calculatedColumnFormula>
    </tableColumn>
    <tableColumn id="3" xr3:uid="{63D02803-21CE-41E5-BC71-0C4F7589410C}" name="Stress "/>
  </tableColumns>
  <tableStyleInfo name="TableStyleLight2" showFirstColumn="0" showLastColumn="0" showRowStripes="1" showColumnStripes="0"/>
</table>
</file>

<file path=xl/tables/table3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9" xr:uid="{8E19D927-43CD-4469-9221-7E11FB98B011}" name="Table32563043363684004324644962876108" displayName="Table32563043363684004324644962876108" ref="J646:L667" totalsRowShown="0">
  <autoFilter ref="J646:L667" xr:uid="{8E19D927-43CD-4469-9221-7E11FB98B011}"/>
  <tableColumns count="3">
    <tableColumn id="1" xr3:uid="{02F7C790-2D13-4FE3-B952-526D51569335}" name="time"/>
    <tableColumn id="2" xr3:uid="{DB748CBD-D757-4D7E-9105-CFD777F991C8}" name="moment" dataDxfId="142">
      <calculatedColumnFormula>-(Table32563043363684004324644962876108[[#This Row],[time]]-2)*2</calculatedColumnFormula>
    </tableColumn>
    <tableColumn id="3" xr3:uid="{66F2AD4A-D9FC-499E-BD01-31DB8E1E0ABC}" name="Stress"/>
  </tableColumns>
  <tableStyleInfo name="TableStyleLight3" showFirstColumn="0" showLastColumn="0" showRowStripes="1" showColumnStripes="0"/>
</table>
</file>

<file path=xl/tables/table3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0" xr:uid="{1DA89631-C844-405F-A9B6-BAD3C11C03F2}" name="Table42573053373694014334654972977109" displayName="Table42573053373694014334654972977109" ref="P646:R667" totalsRowShown="0">
  <autoFilter ref="P646:R667" xr:uid="{1DA89631-C844-405F-A9B6-BAD3C11C03F2}"/>
  <tableColumns count="3">
    <tableColumn id="1" xr3:uid="{7FB842EC-854A-4ECE-9F57-AA1FA8F5CEF8}" name="time"/>
    <tableColumn id="2" xr3:uid="{482C743E-2D47-4722-BA1C-FF44779FAD0F}" name="moment" dataDxfId="141">
      <calculatedColumnFormula>-(Table42573053373694014334654972977109[[#This Row],[time]]-2)*2</calculatedColumnFormula>
    </tableColumn>
    <tableColumn id="3" xr3:uid="{0C11BAEE-CDA9-4ACF-A04D-0C119C6F2435}" name="Stress"/>
  </tableColumns>
  <tableStyleInfo name="TableStyleLight4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8A4170B-679B-47CA-AE11-DCC60E4CE2A5}" name="Table2287" displayName="Table2287" ref="D67:F88" totalsRowShown="0">
  <autoFilter ref="D67:F88" xr:uid="{B8A4170B-679B-47CA-AE11-DCC60E4CE2A5}"/>
  <tableColumns count="3">
    <tableColumn id="1" xr3:uid="{830F3721-41C8-4509-ADD1-C982A8C5C46F}" name="time"/>
    <tableColumn id="2" xr3:uid="{4A955A72-F6F8-41B5-B2FE-24E24C0DF459}" name="moment" dataDxfId="446">
      <calculatedColumnFormula>(Table2287[[#This Row],[time]]-2)*2</calculatedColumnFormula>
    </tableColumn>
    <tableColumn id="3" xr3:uid="{0EA19B1B-6011-4D31-98BD-82E14CD32D83}" name="Stress "/>
  </tableColumns>
  <tableStyleInfo name="TableStyleLight2" showFirstColumn="0" showLastColumn="0" showRowStripes="1" showColumnStripes="0"/>
</table>
</file>

<file path=xl/tables/table3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1" xr:uid="{58E55B21-4747-4261-839E-2E398B4FE145}" name="Table52583063383704024344664983078110" displayName="Table52583063383704024344664983078110" ref="V646:X667" totalsRowShown="0">
  <autoFilter ref="V646:X667" xr:uid="{58E55B21-4747-4261-839E-2E398B4FE145}"/>
  <tableColumns count="3">
    <tableColumn id="1" xr3:uid="{8B76EFA8-3BB2-490D-BBE6-6F4593F843D1}" name="time"/>
    <tableColumn id="2" xr3:uid="{C3ED0784-1DBA-4E5D-8913-7D0E25397153}" name="moment" dataDxfId="140">
      <calculatedColumnFormula>-(Table52583063383704024344664983078110[[#This Row],[time]]-2)*2</calculatedColumnFormula>
    </tableColumn>
    <tableColumn id="3" xr3:uid="{2622F2D8-AEE1-40DC-8111-03D9524188FC}" name="Stress"/>
  </tableColumns>
  <tableStyleInfo name="TableStyleLight5" showFirstColumn="0" showLastColumn="0" showRowStripes="1" showColumnStripes="0"/>
</table>
</file>

<file path=xl/tables/table3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2" xr:uid="{8F8A9164-9887-45F2-B6FE-16EB9466AB55}" name="Table62593073393714034354674993179111" displayName="Table62593073393714034354674993179111" ref="AB646:AD667" totalsRowShown="0">
  <autoFilter ref="AB646:AD667" xr:uid="{8F8A9164-9887-45F2-B6FE-16EB9466AB55}"/>
  <tableColumns count="3">
    <tableColumn id="1" xr3:uid="{77DA5CFB-C911-4EB2-9DEF-D6E684623653}" name="time"/>
    <tableColumn id="2" xr3:uid="{48128322-2202-4BD3-9B83-26970B2D9338}" name="moment" dataDxfId="139">
      <calculatedColumnFormula>-(Table62593073393714034354674993179111[[#This Row],[time]]-2)*2</calculatedColumnFormula>
    </tableColumn>
    <tableColumn id="3" xr3:uid="{0B68257E-186A-4CDF-914C-ADD97EA4FCD1}" name="Stress"/>
  </tableColumns>
  <tableStyleInfo name="TableStyleLight6" showFirstColumn="0" showLastColumn="0" showRowStripes="1" showColumnStripes="0"/>
</table>
</file>

<file path=xl/tables/table3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3" xr:uid="{ECC511E0-074C-46F8-A297-1F8162746D9E}" name="Table72603083403724044364685003280112" displayName="Table72603083403724044364685003280112" ref="AH646:AJ667" totalsRowShown="0">
  <autoFilter ref="AH646:AJ667" xr:uid="{ECC511E0-074C-46F8-A297-1F8162746D9E}"/>
  <tableColumns count="3">
    <tableColumn id="1" xr3:uid="{992F9347-065D-40CE-B05C-1721FE755BE6}" name="time"/>
    <tableColumn id="2" xr3:uid="{9A3FA717-72FE-4F15-9E02-EABBEF7813F5}" name="moment" dataDxfId="138">
      <calculatedColumnFormula>-(Table72603083403724044364685003280112[[#This Row],[time]]-2)*2</calculatedColumnFormula>
    </tableColumn>
    <tableColumn id="3" xr3:uid="{6B7FAC15-1786-42A1-9590-B416E1D0388E}" name="Stress"/>
  </tableColumns>
  <tableStyleInfo name="TableStyleLight7" showFirstColumn="0" showLastColumn="0" showRowStripes="1" showColumnStripes="0"/>
</table>
</file>

<file path=xl/tables/table3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4" xr:uid="{A6229286-065C-4D60-A2FC-CDF46671C23B}" name="Table82613093413734054374695013381113" displayName="Table82613093413734054374695013381113" ref="AN646:AP667" totalsRowShown="0">
  <autoFilter ref="AN646:AP667" xr:uid="{A6229286-065C-4D60-A2FC-CDF46671C23B}"/>
  <tableColumns count="3">
    <tableColumn id="1" xr3:uid="{2BCDB964-E3A4-4FA4-854F-6BF3D51A2B49}" name="time"/>
    <tableColumn id="2" xr3:uid="{0283B59C-E5FC-45BB-A4A8-C9E63F558D48}" name="moment" dataDxfId="137">
      <calculatedColumnFormula>-(Table82613093413734054374695013381113[[#This Row],[time]]-2)*2</calculatedColumnFormula>
    </tableColumn>
    <tableColumn id="3" xr3:uid="{7874A220-0AF4-4773-8981-C4FCBEEE8460}" name="Stress"/>
  </tableColumns>
  <tableStyleInfo name="TableStyleLight8" showFirstColumn="0" showLastColumn="0" showRowStripes="1" showColumnStripes="0"/>
</table>
</file>

<file path=xl/tables/table3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5" xr:uid="{DA7912C6-2FCD-46D6-BCDA-DEB0FB16DAA1}" name="Table2452623103423744064384705023482114" displayName="Table2452623103423744064384705023482114" ref="G646:I667" totalsRowShown="0">
  <autoFilter ref="G646:I667" xr:uid="{DA7912C6-2FCD-46D6-BCDA-DEB0FB16DAA1}"/>
  <tableColumns count="3">
    <tableColumn id="1" xr3:uid="{6B58AE18-B889-412C-944A-06A066C9604C}" name="time"/>
    <tableColumn id="2" xr3:uid="{C36F248E-D849-4218-AAE4-F6672BC73777}" name="moment" dataDxfId="136">
      <calculatedColumnFormula>-(G647-2)*2</calculatedColumnFormula>
    </tableColumn>
    <tableColumn id="3" xr3:uid="{2DCAA057-7090-4745-B53B-94121643F773}" name="Stress"/>
  </tableColumns>
  <tableStyleInfo name="TableStyleMedium26" showFirstColumn="0" showLastColumn="0" showRowStripes="1" showColumnStripes="0"/>
</table>
</file>

<file path=xl/tables/table3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6" xr:uid="{C9C16238-A54D-4DCB-ADEC-325EBEAC4B4D}" name="Table2462633113433754074394715033583115" displayName="Table2462633113433754074394715033583115" ref="M646:O667" totalsRowShown="0">
  <autoFilter ref="M646:O667" xr:uid="{C9C16238-A54D-4DCB-ADEC-325EBEAC4B4D}"/>
  <tableColumns count="3">
    <tableColumn id="1" xr3:uid="{01BB24F1-F555-4334-AAA6-F4343B52AD94}" name="time"/>
    <tableColumn id="2" xr3:uid="{A89517A1-2F6D-4CCE-B9E2-6F045A2E06C1}" name="moment" dataDxfId="135">
      <calculatedColumnFormula>-(Table2462633113433754074394715033583115[[#This Row],[time]]-2)*2</calculatedColumnFormula>
    </tableColumn>
    <tableColumn id="3" xr3:uid="{7B581722-DC07-43C4-AEF8-61BD5BA793F3}" name="Stress"/>
  </tableColumns>
  <tableStyleInfo name="TableStyleMedium27" showFirstColumn="0" showLastColumn="0" showRowStripes="1" showColumnStripes="0"/>
</table>
</file>

<file path=xl/tables/table3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7" xr:uid="{ACAD3AB8-97D2-4FAB-85D9-32B3AB659FEA}" name="Table2472643123443764084404725043684116" displayName="Table2472643123443764084404725043684116" ref="S646:U667" totalsRowShown="0">
  <autoFilter ref="S646:U667" xr:uid="{ACAD3AB8-97D2-4FAB-85D9-32B3AB659FEA}"/>
  <tableColumns count="3">
    <tableColumn id="1" xr3:uid="{91B7440B-27EA-4982-997E-2B174F85F8FF}" name="time"/>
    <tableColumn id="2" xr3:uid="{BD2D562D-856E-4474-BCCA-8606D64FD377}" name="moment" dataDxfId="134">
      <calculatedColumnFormula>-(Table2472643123443764084404725043684116[[#This Row],[time]]-2)*2</calculatedColumnFormula>
    </tableColumn>
    <tableColumn id="3" xr3:uid="{614CD293-0FC5-4EE8-9EE6-CA84DE51E0C0}" name="Stress"/>
  </tableColumns>
  <tableStyleInfo name="TableStyleMedium24" showFirstColumn="0" showLastColumn="0" showRowStripes="1" showColumnStripes="0"/>
</table>
</file>

<file path=xl/tables/table3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8" xr:uid="{0D984D93-3E35-4AFC-832F-17A031CE8B65}" name="Table2482653133453774094414735053785117" displayName="Table2482653133453774094414735053785117" ref="Y646:AA667" totalsRowShown="0">
  <autoFilter ref="Y646:AA667" xr:uid="{0D984D93-3E35-4AFC-832F-17A031CE8B65}"/>
  <tableColumns count="3">
    <tableColumn id="1" xr3:uid="{E34EBC51-6D83-4B9A-A18C-4A4F960172B9}" name="time"/>
    <tableColumn id="2" xr3:uid="{464B877B-D8A6-4924-9C7B-E1E5FDD7E04B}" name="moment" dataDxfId="133">
      <calculatedColumnFormula>-(Table2482653133453774094414735053785117[[#This Row],[time]]-2)*2</calculatedColumnFormula>
    </tableColumn>
    <tableColumn id="3" xr3:uid="{FAEEA65D-9A2B-4D7B-B189-591BFA039471}" name="Stress"/>
  </tableColumns>
  <tableStyleInfo name="TableStyleMedium25" showFirstColumn="0" showLastColumn="0" showRowStripes="1" showColumnStripes="0"/>
</table>
</file>

<file path=xl/tables/table3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9" xr:uid="{C462996F-9DEE-4AC1-B352-C8EEE53B4D4D}" name="Table2492663143463784104424745063886118" displayName="Table2492663143463784104424745063886118" ref="AE646:AG667" totalsRowShown="0">
  <autoFilter ref="AE646:AG667" xr:uid="{C462996F-9DEE-4AC1-B352-C8EEE53B4D4D}"/>
  <tableColumns count="3">
    <tableColumn id="1" xr3:uid="{11DB61EE-2F9D-43DE-B0F6-B076FBDC475B}" name="time"/>
    <tableColumn id="2" xr3:uid="{CBD7654A-B24E-4AE7-9E61-A608E3DEFDF6}" name="moment" dataDxfId="132">
      <calculatedColumnFormula>-(Table2492663143463784104424745063886118[[#This Row],[time]]-2)*2</calculatedColumnFormula>
    </tableColumn>
    <tableColumn id="3" xr3:uid="{D24F30C3-456C-4B55-A845-6B4B680542AC}" name="Stress"/>
  </tableColumns>
  <tableStyleInfo name="TableStyleMedium26" showFirstColumn="0" showLastColumn="0" showRowStripes="1" showColumnStripes="0"/>
</table>
</file>

<file path=xl/tables/table3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0" xr:uid="{91ECE600-47D7-417C-AA11-456625554411}" name="Table2502673153473794114434755073987119" displayName="Table2502673153473794114434755073987119" ref="AK646:AM667" totalsRowShown="0">
  <autoFilter ref="AK646:AM667" xr:uid="{91ECE600-47D7-417C-AA11-456625554411}"/>
  <tableColumns count="3">
    <tableColumn id="1" xr3:uid="{C2FAAC81-CC3D-4A86-9F0C-E5B8207A2D3E}" name="time"/>
    <tableColumn id="2" xr3:uid="{E71A9F89-C1A0-4448-BB11-87B618F0DBAC}" name="moment" dataDxfId="131">
      <calculatedColumnFormula>-(Table2502673153473794114434755073987119[[#This Row],[time]]-2)*2</calculatedColumnFormula>
    </tableColumn>
    <tableColumn id="3" xr3:uid="{C2122E96-7E88-4FCB-98B5-167498EA5C9E}" name="Stress"/>
  </tableColumns>
  <tableStyleInfo name="TableStyleMedium2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B672599-E65F-4EB9-835D-DEFBC6F79116}" name="Table3288" displayName="Table3288" ref="J67:L88" totalsRowShown="0">
  <autoFilter ref="J67:L88" xr:uid="{BB672599-E65F-4EB9-835D-DEFBC6F79116}"/>
  <tableColumns count="3">
    <tableColumn id="1" xr3:uid="{DB4981D9-7F36-4BE9-B0C8-07CA27D2FB13}" name="time"/>
    <tableColumn id="2" xr3:uid="{DA4CF521-5174-41AC-AB6E-00661FAB3777}" name="moment" dataDxfId="445">
      <calculatedColumnFormula>(Table3288[[#This Row],[time]]-2)*2</calculatedColumnFormula>
    </tableColumn>
    <tableColumn id="3" xr3:uid="{75AC1050-90F6-496C-ADAA-B91A13D40557}" name="Stress"/>
  </tableColumns>
  <tableStyleInfo name="TableStyleLight3" showFirstColumn="0" showLastColumn="0" showRowStripes="1" showColumnStripes="0"/>
</table>
</file>

<file path=xl/tables/table3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1" xr:uid="{3049E7BC-5AA9-40A4-B7AB-44C3E181B4F3}" name="Table2522683163483804124444765084088120" displayName="Table2522683163483804124444765084088120" ref="AQ646:AS667" totalsRowShown="0">
  <autoFilter ref="AQ646:AS667" xr:uid="{3049E7BC-5AA9-40A4-B7AB-44C3E181B4F3}"/>
  <tableColumns count="3">
    <tableColumn id="1" xr3:uid="{E8DEA1F1-1B6E-41DB-85FF-4BB8D3B0007E}" name="time"/>
    <tableColumn id="2" xr3:uid="{7CB2FE03-DE6B-46C9-AE29-D3E6B8EC989A}" name="moment" dataDxfId="130">
      <calculatedColumnFormula>-(Table2522683163483804124444765084088120[[#This Row],[time]]-2)*2</calculatedColumnFormula>
    </tableColumn>
    <tableColumn id="3" xr3:uid="{BE3827B9-2A0B-4BA3-BD92-F648D07D9228}" name="Stress"/>
  </tableColumns>
  <tableStyleInfo name="TableStyleMedium26" showFirstColumn="0" showLastColumn="0" showRowStripes="1" showColumnStripes="0"/>
</table>
</file>

<file path=xl/tables/table3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2" xr:uid="{7D8A50EA-8D54-420E-A324-48ADDE092197}" name="Table2532693173493814134454775094189121" displayName="Table2532693173493814134454775094189121" ref="AT646:AV667" totalsRowShown="0">
  <autoFilter ref="AT646:AV667" xr:uid="{7D8A50EA-8D54-420E-A324-48ADDE092197}"/>
  <tableColumns count="3">
    <tableColumn id="1" xr3:uid="{6AF5C283-0487-46DE-8FD3-61CC6F084CCB}" name="time"/>
    <tableColumn id="2" xr3:uid="{AC24ADE5-ABEC-46F8-BF0B-37A624826751}" name="moment" dataDxfId="129">
      <calculatedColumnFormula>-(Table2532693173493814134454775094189121[[#This Row],[time]]-2)*2</calculatedColumnFormula>
    </tableColumn>
    <tableColumn id="3" xr3:uid="{A2CE7F51-7E66-4F44-89AE-54920480196A}" name="Stress"/>
  </tableColumns>
  <tableStyleInfo name="TableStyleMedium24" showFirstColumn="0" showLastColumn="0" showRowStripes="1" showColumnStripes="0"/>
</table>
</file>

<file path=xl/tables/table3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3" xr:uid="{E4717253-7214-42CF-BF0E-ED1AD856210F}" name="Table1286318350382414446478104290122" displayName="Table1286318350382414446478104290122" ref="A677:C698" totalsRowShown="0">
  <autoFilter ref="A677:C698" xr:uid="{E4717253-7214-42CF-BF0E-ED1AD856210F}"/>
  <tableColumns count="3">
    <tableColumn id="1" xr3:uid="{CC48F935-CAD1-42BA-B83A-BB36611511E0}" name="time"/>
    <tableColumn id="2" xr3:uid="{7A242DDB-E7F2-48D9-B5C7-3B392634B550}" name="moment" dataDxfId="128">
      <calculatedColumnFormula>(Table1286318350382414446478104290122[[#This Row],[time]]-2)*2</calculatedColumnFormula>
    </tableColumn>
    <tableColumn id="3" xr3:uid="{B70AFB3B-C4F7-4651-8A4E-C8D61BBD0641}" name="Stress"/>
  </tableColumns>
  <tableStyleInfo name="TableStyleLight1" showFirstColumn="0" showLastColumn="0" showRowStripes="1" showColumnStripes="0"/>
</table>
</file>

<file path=xl/tables/table3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4" xr:uid="{081BBAFE-D239-4941-BE51-3C3803790A90}" name="Table2287319351383415447479114391123" displayName="Table2287319351383415447479114391123" ref="D677:F698" totalsRowShown="0">
  <autoFilter ref="D677:F698" xr:uid="{081BBAFE-D239-4941-BE51-3C3803790A90}"/>
  <tableColumns count="3">
    <tableColumn id="1" xr3:uid="{B991E7A7-AC13-41C2-A25F-5E09CC41830F}" name="time"/>
    <tableColumn id="2" xr3:uid="{609543CD-EA02-488E-A5A0-BFB96EB9D7FE}" name="moment" dataDxfId="127">
      <calculatedColumnFormula>(Table2287319351383415447479114391123[[#This Row],[time]]-2)*2</calculatedColumnFormula>
    </tableColumn>
    <tableColumn id="3" xr3:uid="{C294096F-2EB7-4391-8971-A439BB28438C}" name="Stress "/>
  </tableColumns>
  <tableStyleInfo name="TableStyleLight2" showFirstColumn="0" showLastColumn="0" showRowStripes="1" showColumnStripes="0"/>
</table>
</file>

<file path=xl/tables/table3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5" xr:uid="{27CFEF67-2EE1-4D12-83E0-AC31D46F4026}" name="Table3288320352384416448480124492124" displayName="Table3288320352384416448480124492124" ref="J677:L698" totalsRowShown="0">
  <autoFilter ref="J677:L698" xr:uid="{27CFEF67-2EE1-4D12-83E0-AC31D46F4026}"/>
  <tableColumns count="3">
    <tableColumn id="1" xr3:uid="{417076F8-8CFA-4F29-BC9F-BCBEA8639506}" name="time"/>
    <tableColumn id="2" xr3:uid="{11CDEF64-750C-47F2-91A3-0865229BD56F}" name="moment" dataDxfId="126">
      <calculatedColumnFormula>(Table3288320352384416448480124492124[[#This Row],[time]]-2)*2</calculatedColumnFormula>
    </tableColumn>
    <tableColumn id="3" xr3:uid="{E73E00BB-16AB-422B-9257-49C94B691488}" name="Stress"/>
  </tableColumns>
  <tableStyleInfo name="TableStyleLight3" showFirstColumn="0" showLastColumn="0" showRowStripes="1" showColumnStripes="0"/>
</table>
</file>

<file path=xl/tables/table3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6" xr:uid="{5F2DC54D-0836-44BA-8D62-6255F5F35D9B}" name="Table4289321353385417449481134593125" displayName="Table4289321353385417449481134593125" ref="P677:R698" totalsRowShown="0">
  <autoFilter ref="P677:R698" xr:uid="{5F2DC54D-0836-44BA-8D62-6255F5F35D9B}"/>
  <tableColumns count="3">
    <tableColumn id="1" xr3:uid="{81388111-CC0E-4934-AB78-C42C9AAE48F7}" name="time"/>
    <tableColumn id="2" xr3:uid="{0DAB02D3-3CC2-4BA5-8E33-12ACAD57B064}" name="moment" dataDxfId="125">
      <calculatedColumnFormula>(Table4289321353385417449481134593125[[#This Row],[time]]-2)*2</calculatedColumnFormula>
    </tableColumn>
    <tableColumn id="3" xr3:uid="{E564903A-96F7-413E-A563-8A36F18F325B}" name="Stress"/>
  </tableColumns>
  <tableStyleInfo name="TableStyleLight4" showFirstColumn="0" showLastColumn="0" showRowStripes="1" showColumnStripes="0"/>
</table>
</file>

<file path=xl/tables/table3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7" xr:uid="{66389540-A278-4CAE-9240-A207EE2B86AB}" name="Table5290322354386418450482144694126" displayName="Table5290322354386418450482144694126" ref="V677:X698" totalsRowShown="0">
  <autoFilter ref="V677:X698" xr:uid="{66389540-A278-4CAE-9240-A207EE2B86AB}"/>
  <tableColumns count="3">
    <tableColumn id="1" xr3:uid="{A8CCF677-C3C8-454A-B3CC-4C3BD8F9E0EC}" name="time"/>
    <tableColumn id="2" xr3:uid="{4A2BB3B4-34C6-4ED2-B30A-87B89FAA41C9}" name="moment" dataDxfId="124">
      <calculatedColumnFormula>(Table5290322354386418450482144694126[[#This Row],[time]]-2)*2</calculatedColumnFormula>
    </tableColumn>
    <tableColumn id="3" xr3:uid="{E248393C-714E-4D06-AA4B-91F54AE36B60}" name="Stress"/>
  </tableColumns>
  <tableStyleInfo name="TableStyleLight5" showFirstColumn="0" showLastColumn="0" showRowStripes="1" showColumnStripes="0"/>
</table>
</file>

<file path=xl/tables/table3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8" xr:uid="{53FB82F4-9486-474E-992A-BA7BC429FE8D}" name="Table6291323355387419451483154795127" displayName="Table6291323355387419451483154795127" ref="AB677:AD698" totalsRowShown="0">
  <autoFilter ref="AB677:AD698" xr:uid="{53FB82F4-9486-474E-992A-BA7BC429FE8D}"/>
  <tableColumns count="3">
    <tableColumn id="1" xr3:uid="{0A8C178C-6945-4B74-9EB3-18323038DB67}" name="time"/>
    <tableColumn id="2" xr3:uid="{F6849887-34BF-4167-96FF-FAA23F804E09}" name="moment" dataDxfId="123">
      <calculatedColumnFormula>(Table6291323355387419451483154795127[[#This Row],[time]]-2)*2</calculatedColumnFormula>
    </tableColumn>
    <tableColumn id="3" xr3:uid="{5B7CA9FA-B1C4-4269-8573-20A939FDFEBA}" name="Stress"/>
  </tableColumns>
  <tableStyleInfo name="TableStyleLight6" showFirstColumn="0" showLastColumn="0" showRowStripes="1" showColumnStripes="0"/>
</table>
</file>

<file path=xl/tables/table3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9" xr:uid="{E28E69FF-DDB3-4F6F-806B-B503DF69BD07}" name="Table7292324356388420452484164896128" displayName="Table7292324356388420452484164896128" ref="AH677:AJ698" totalsRowShown="0">
  <autoFilter ref="AH677:AJ698" xr:uid="{E28E69FF-DDB3-4F6F-806B-B503DF69BD07}"/>
  <tableColumns count="3">
    <tableColumn id="1" xr3:uid="{2433CAE1-D4A4-4EED-B458-3C657B5B0ED2}" name="time"/>
    <tableColumn id="2" xr3:uid="{3FC62F2D-356A-4253-8DC9-A828437ADF46}" name="moment" dataDxfId="122">
      <calculatedColumnFormula>(Table7292324356388420452484164896128[[#This Row],[time]]-2)*2</calculatedColumnFormula>
    </tableColumn>
    <tableColumn id="3" xr3:uid="{EFAEF269-1E60-40D6-901B-7627F4B130CE}" name="Stress"/>
  </tableColumns>
  <tableStyleInfo name="TableStyleLight7" showFirstColumn="0" showLastColumn="0" showRowStripes="1" showColumnStripes="0"/>
</table>
</file>

<file path=xl/tables/table3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0" xr:uid="{DBE23744-7EF7-49E1-9529-B68F2A52B5B0}" name="Table8293325357389421453485174997129" displayName="Table8293325357389421453485174997129" ref="AN677:AP698" totalsRowShown="0">
  <autoFilter ref="AN677:AP698" xr:uid="{DBE23744-7EF7-49E1-9529-B68F2A52B5B0}"/>
  <tableColumns count="3">
    <tableColumn id="1" xr3:uid="{495F1680-23B9-41D7-A812-269D3BBA1D8B}" name="time"/>
    <tableColumn id="2" xr3:uid="{0FEB5EA1-5F7C-4FB7-9782-1E32D0A89AE6}" name="moment" dataDxfId="121">
      <calculatedColumnFormula>(Table8293325357389421453485174997129[[#This Row],[time]]-2)*2</calculatedColumnFormula>
    </tableColumn>
    <tableColumn id="3" xr3:uid="{F4BF2E12-A7A1-4C01-A6BF-718FE6930FB8}" name="Stress"/>
  </tableColumns>
  <tableStyleInfo name="TableStyleLight8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B49422D-6E62-4641-AE6D-6E62C5E74068}" name="Table4289" displayName="Table4289" ref="P67:R88" totalsRowShown="0">
  <autoFilter ref="P67:R88" xr:uid="{3B49422D-6E62-4641-AE6D-6E62C5E74068}"/>
  <tableColumns count="3">
    <tableColumn id="1" xr3:uid="{7E7A8E03-C936-4DF9-B2E1-67D51E3A548A}" name="time"/>
    <tableColumn id="2" xr3:uid="{5E5926EF-F560-425D-B3B1-37CDD1D16D2E}" name="moment" dataDxfId="444">
      <calculatedColumnFormula>(Table4289[[#This Row],[time]]-2)*2</calculatedColumnFormula>
    </tableColumn>
    <tableColumn id="3" xr3:uid="{DD0290A3-9AA5-404E-AFB9-FF0B28EB7E0F}" name="Stress"/>
  </tableColumns>
  <tableStyleInfo name="TableStyleLight4" showFirstColumn="0" showLastColumn="0" showRowStripes="1" showColumnStripes="0"/>
</table>
</file>

<file path=xl/tables/table3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1" xr:uid="{053D90DE-8849-47DD-AD50-2300033D0CD6}" name="Table245294326358390422454486185098130" displayName="Table245294326358390422454486185098130" ref="G677:I698" totalsRowShown="0">
  <autoFilter ref="G677:I698" xr:uid="{053D90DE-8849-47DD-AD50-2300033D0CD6}"/>
  <tableColumns count="3">
    <tableColumn id="1" xr3:uid="{78FCB814-969C-4981-B57C-174F7AF47DF6}" name="time"/>
    <tableColumn id="2" xr3:uid="{73F2A974-EB59-455D-AB71-571E731BECED}" name="moment" dataDxfId="120">
      <calculatedColumnFormula>(Table245294326358390422454486185098130[[#This Row],[time]]-2)*2</calculatedColumnFormula>
    </tableColumn>
    <tableColumn id="3" xr3:uid="{A1B7BDB7-507F-4DE5-9999-5DA23748E41A}" name="Stress"/>
  </tableColumns>
  <tableStyleInfo name="TableStyleMedium26" showFirstColumn="0" showLastColumn="0" showRowStripes="1" showColumnStripes="0"/>
</table>
</file>

<file path=xl/tables/table3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2" xr:uid="{FB49CA2B-3CFC-4978-9060-1A60AFB6ECC2}" name="Table246295327359391423455487195199131" displayName="Table246295327359391423455487195199131" ref="M677:O698" totalsRowShown="0">
  <autoFilter ref="M677:O698" xr:uid="{FB49CA2B-3CFC-4978-9060-1A60AFB6ECC2}"/>
  <tableColumns count="3">
    <tableColumn id="1" xr3:uid="{D55FE81A-4D81-4200-BD3B-090B1F4B459C}" name="time"/>
    <tableColumn id="2" xr3:uid="{B52A2946-8A8E-4721-8CAB-864D37D9D523}" name="moment" dataDxfId="119">
      <calculatedColumnFormula>(Table246295327359391423455487195199131[[#This Row],[time]]-2)*2</calculatedColumnFormula>
    </tableColumn>
    <tableColumn id="3" xr3:uid="{B1E74375-8B83-4305-9D90-B9A20026B1F0}" name="Stress"/>
  </tableColumns>
  <tableStyleInfo name="TableStyleMedium27" showFirstColumn="0" showLastColumn="0" showRowStripes="1" showColumnStripes="0"/>
</table>
</file>

<file path=xl/tables/table3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3" xr:uid="{F6217955-AD87-4C01-A715-B40D07F2B0EC}" name="Table2472963283603924244564882052100132" displayName="Table2472963283603924244564882052100132" ref="S677:U698" totalsRowShown="0">
  <autoFilter ref="S677:U698" xr:uid="{F6217955-AD87-4C01-A715-B40D07F2B0EC}"/>
  <tableColumns count="3">
    <tableColumn id="1" xr3:uid="{6AD519A1-DC90-473E-B49B-E43A28E4E03C}" name="time"/>
    <tableColumn id="2" xr3:uid="{695DE332-6B04-4622-9367-C1C0AF44BC26}" name="moment" dataDxfId="118">
      <calculatedColumnFormula>(Table2472963283603924244564882052100132[[#This Row],[time]]-2)*2</calculatedColumnFormula>
    </tableColumn>
    <tableColumn id="3" xr3:uid="{67FA2124-C878-45A2-A32E-17641D3F87F6}" name="Stress"/>
  </tableColumns>
  <tableStyleInfo name="TableStyleMedium24" showFirstColumn="0" showLastColumn="0" showRowStripes="1" showColumnStripes="0"/>
</table>
</file>

<file path=xl/tables/table3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4" xr:uid="{BC8DAB24-8A7E-4820-BCA5-58C5BC4E1BAA}" name="Table2482973293613934254574892153101133" displayName="Table2482973293613934254574892153101133" ref="Y677:AA698" totalsRowShown="0">
  <autoFilter ref="Y677:AA698" xr:uid="{BC8DAB24-8A7E-4820-BCA5-58C5BC4E1BAA}"/>
  <tableColumns count="3">
    <tableColumn id="1" xr3:uid="{3C035979-0185-41CE-B432-3C7B351D7590}" name="time"/>
    <tableColumn id="2" xr3:uid="{507DB676-0936-4C0B-A0E6-45A55FB9265A}" name="moment" dataDxfId="117">
      <calculatedColumnFormula>(Table2482973293613934254574892153101133[[#This Row],[time]]-2)*2</calculatedColumnFormula>
    </tableColumn>
    <tableColumn id="3" xr3:uid="{96C2A7B3-22B5-401F-8E45-6FF084911136}" name="Stress"/>
  </tableColumns>
  <tableStyleInfo name="TableStyleMedium25" showFirstColumn="0" showLastColumn="0" showRowStripes="1" showColumnStripes="0"/>
</table>
</file>

<file path=xl/tables/table3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5" xr:uid="{B7AE9CC5-B3EF-422F-AA16-9006A6AB0224}" name="Table2492983303623944264584902254102134" displayName="Table2492983303623944264584902254102134" ref="AE677:AG698" totalsRowShown="0">
  <autoFilter ref="AE677:AG698" xr:uid="{B7AE9CC5-B3EF-422F-AA16-9006A6AB0224}"/>
  <tableColumns count="3">
    <tableColumn id="1" xr3:uid="{CFD8869B-3B65-4E51-97E6-74849AE031CE}" name="time"/>
    <tableColumn id="2" xr3:uid="{85E8C5CE-18B1-4810-AB34-879727C27F91}" name="moment" dataDxfId="116">
      <calculatedColumnFormula>(Table2492983303623944264584902254102134[[#This Row],[time]]-2)*2</calculatedColumnFormula>
    </tableColumn>
    <tableColumn id="3" xr3:uid="{32ABFF97-A0F0-4B9F-95AC-400128A98C97}" name="Stress"/>
  </tableColumns>
  <tableStyleInfo name="TableStyleMedium26" showFirstColumn="0" showLastColumn="0" showRowStripes="1" showColumnStripes="0"/>
</table>
</file>

<file path=xl/tables/table3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6" xr:uid="{18AA6AF1-0C76-4469-B225-F98BC46783D4}" name="Table2502993313633954274594912355103135" displayName="Table2502993313633954274594912355103135" ref="AK677:AM698" totalsRowShown="0">
  <autoFilter ref="AK677:AM698" xr:uid="{18AA6AF1-0C76-4469-B225-F98BC46783D4}"/>
  <tableColumns count="3">
    <tableColumn id="1" xr3:uid="{6A141692-FEE5-4BEF-BC7A-3C3F9737607E}" name="time"/>
    <tableColumn id="2" xr3:uid="{D9E48C76-DF01-490D-97CD-8A813A03BAE1}" name="moment" dataDxfId="115">
      <calculatedColumnFormula>(Table2502993313633954274594912355103135[[#This Row],[time]]-2)*2</calculatedColumnFormula>
    </tableColumn>
    <tableColumn id="3" xr3:uid="{05D1D05B-C827-43B8-A734-1093CCD35684}" name="Stress"/>
  </tableColumns>
  <tableStyleInfo name="TableStyleMedium27" showFirstColumn="0" showLastColumn="0" showRowStripes="1" showColumnStripes="0"/>
</table>
</file>

<file path=xl/tables/table3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7" xr:uid="{74D31E4E-17FB-4E99-8C9F-360E6E730278}" name="Table2523003323643964284604922456104136" displayName="Table2523003323643964284604922456104136" ref="AQ677:AS698" totalsRowShown="0">
  <autoFilter ref="AQ677:AS698" xr:uid="{74D31E4E-17FB-4E99-8C9F-360E6E730278}"/>
  <tableColumns count="3">
    <tableColumn id="1" xr3:uid="{649079A1-F3C9-49A1-B589-093C3B350597}" name="time"/>
    <tableColumn id="2" xr3:uid="{336581BC-0D06-468E-BE64-0C6CBA7C4D44}" name="moment" dataDxfId="114">
      <calculatedColumnFormula>(Table2523003323643964284604922456104136[[#This Row],[time]]-2)*2</calculatedColumnFormula>
    </tableColumn>
    <tableColumn id="3" xr3:uid="{AAF7872E-FB81-4522-ACF2-791C8B1AC801}" name="Stress"/>
  </tableColumns>
  <tableStyleInfo name="TableStyleMedium26" showFirstColumn="0" showLastColumn="0" showRowStripes="1" showColumnStripes="0"/>
</table>
</file>

<file path=xl/tables/table3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8" xr:uid="{645E95AE-AE7A-43F8-813C-774B174B175C}" name="Table2533013333653974294614932557105137" displayName="Table2533013333653974294614932557105137" ref="AT677:AV698" totalsRowShown="0">
  <autoFilter ref="AT677:AV698" xr:uid="{645E95AE-AE7A-43F8-813C-774B174B175C}"/>
  <tableColumns count="3">
    <tableColumn id="1" xr3:uid="{89556BF5-AF9C-4650-8064-61D891FF3389}" name="time"/>
    <tableColumn id="2" xr3:uid="{19279838-4F2B-4C92-BF5B-6BE961646FA5}" name="moment" dataDxfId="113">
      <calculatedColumnFormula>(Table2533013333653974294614932557105137[[#This Row],[time]]-2)*2</calculatedColumnFormula>
    </tableColumn>
    <tableColumn id="3" xr3:uid="{B64A39EE-02CF-4A29-9C9E-EDF64B7D6717}" name="Stress"/>
  </tableColumns>
  <tableStyleInfo name="TableStyleMedium24" showFirstColumn="0" showLastColumn="0" showRowStripes="1" showColumnStripes="0"/>
</table>
</file>

<file path=xl/tables/table3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9" xr:uid="{14C0BE57-A2BD-472F-BDCD-49B98265A3DC}" name="Table12543023343663984304624942674106138" displayName="Table12543023343663984304624942674106138" ref="A707:C728" totalsRowShown="0">
  <autoFilter ref="A707:C728" xr:uid="{14C0BE57-A2BD-472F-BDCD-49B98265A3DC}"/>
  <tableColumns count="3">
    <tableColumn id="1" xr3:uid="{ECA0C8D8-892F-456C-BF58-75AFCBF4D211}" name="time"/>
    <tableColumn id="2" xr3:uid="{63702A48-27B5-4905-9A1A-CAD1520A44D6}" name="moment" dataDxfId="112">
      <calculatedColumnFormula>-(Table12543023343663984304624942674106138[[#This Row],[time]]-2)*2</calculatedColumnFormula>
    </tableColumn>
    <tableColumn id="3" xr3:uid="{D3CDEB28-7575-49FB-A0B9-A683FADBB6C4}" name="Stress"/>
  </tableColumns>
  <tableStyleInfo name="TableStyleLight1" showFirstColumn="0" showLastColumn="0" showRowStripes="1" showColumnStripes="0"/>
</table>
</file>

<file path=xl/tables/table3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0" xr:uid="{03350AF8-DAA5-4F9C-AAFF-DD3517D7541B}" name="Table22553033353673994314634952775107139" displayName="Table22553033353673994314634952775107139" ref="D707:F728" totalsRowShown="0">
  <autoFilter ref="D707:F728" xr:uid="{03350AF8-DAA5-4F9C-AAFF-DD3517D7541B}"/>
  <tableColumns count="3">
    <tableColumn id="1" xr3:uid="{5CFF3E2B-F99B-49B3-B377-B4A4205EEB9B}" name="time"/>
    <tableColumn id="2" xr3:uid="{78B6AFBE-A54A-48B7-BE02-F08918BC4ED4}" name="moment" dataDxfId="111">
      <calculatedColumnFormula>-(Table22553033353673994314634952775107139[[#This Row],[time]]-2)*2</calculatedColumnFormula>
    </tableColumn>
    <tableColumn id="3" xr3:uid="{2EEB9D35-CDF5-460C-8B52-BA7807FF0252}" name="Stress "/>
  </tableColumns>
  <tableStyleInfo name="TableStyleLight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EBC1771-C8BB-488B-A087-6AB930AFCE7E}" name="Table5290" displayName="Table5290" ref="V67:X88" totalsRowShown="0">
  <autoFilter ref="V67:X88" xr:uid="{8EBC1771-C8BB-488B-A087-6AB930AFCE7E}"/>
  <tableColumns count="3">
    <tableColumn id="1" xr3:uid="{CDF26E9D-53C6-4335-8779-36F0F6A331A4}" name="time"/>
    <tableColumn id="2" xr3:uid="{853AE067-27D1-495E-9013-1BA70BC2E7BE}" name="moment" dataDxfId="443">
      <calculatedColumnFormula>(Table5290[[#This Row],[time]]-2)*2</calculatedColumnFormula>
    </tableColumn>
    <tableColumn id="3" xr3:uid="{E334C1F9-3855-43AF-B7AA-635F24DE7DBE}" name="Stress"/>
  </tableColumns>
  <tableStyleInfo name="TableStyleLight5" showFirstColumn="0" showLastColumn="0" showRowStripes="1" showColumnStripes="0"/>
</table>
</file>

<file path=xl/tables/table3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1" xr:uid="{84D05999-4ABB-427B-9A44-813977D944B9}" name="Table32563043363684004324644962876108140" displayName="Table32563043363684004324644962876108140" ref="J707:L728" totalsRowShown="0">
  <autoFilter ref="J707:L728" xr:uid="{84D05999-4ABB-427B-9A44-813977D944B9}"/>
  <tableColumns count="3">
    <tableColumn id="1" xr3:uid="{961A4071-C237-4B79-9F86-2990CA8CC8DC}" name="time"/>
    <tableColumn id="2" xr3:uid="{C993E1A4-BA63-4847-8351-67E1ACB187D3}" name="moment" dataDxfId="110">
      <calculatedColumnFormula>-(Table32563043363684004324644962876108140[[#This Row],[time]]-2)*2</calculatedColumnFormula>
    </tableColumn>
    <tableColumn id="3" xr3:uid="{92B25D9F-1375-468A-8DE9-50C5D1BE2729}" name="Stress"/>
  </tableColumns>
  <tableStyleInfo name="TableStyleLight3" showFirstColumn="0" showLastColumn="0" showRowStripes="1" showColumnStripes="0"/>
</table>
</file>

<file path=xl/tables/table3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2" xr:uid="{C057E53D-CBD5-4FE2-A5FD-5D46BB0B0FD6}" name="Table42573053373694014334654972977109141" displayName="Table42573053373694014334654972977109141" ref="P707:R728" totalsRowShown="0">
  <autoFilter ref="P707:R728" xr:uid="{C057E53D-CBD5-4FE2-A5FD-5D46BB0B0FD6}"/>
  <tableColumns count="3">
    <tableColumn id="1" xr3:uid="{9564BE4A-BD3C-4C44-9C22-7290D80C0379}" name="time"/>
    <tableColumn id="2" xr3:uid="{9F87598C-E827-4C14-8D1D-785BBA568CB7}" name="moment" dataDxfId="109">
      <calculatedColumnFormula>-(Table42573053373694014334654972977109141[[#This Row],[time]]-2)*2</calculatedColumnFormula>
    </tableColumn>
    <tableColumn id="3" xr3:uid="{4A828AC6-1F2D-4165-A90A-CD73399015FE}" name="Stress"/>
  </tableColumns>
  <tableStyleInfo name="TableStyleLight4" showFirstColumn="0" showLastColumn="0" showRowStripes="1" showColumnStripes="0"/>
</table>
</file>

<file path=xl/tables/table3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3" xr:uid="{E9AB7FB3-B68B-46E3-B1D3-7CB60F1051DF}" name="Table52583063383704024344664983078110142" displayName="Table52583063383704024344664983078110142" ref="V707:X728" totalsRowShown="0">
  <autoFilter ref="V707:X728" xr:uid="{E9AB7FB3-B68B-46E3-B1D3-7CB60F1051DF}"/>
  <tableColumns count="3">
    <tableColumn id="1" xr3:uid="{9427DD3C-1E9F-496A-A1F8-A5180FC1DF53}" name="time"/>
    <tableColumn id="2" xr3:uid="{BF183D9A-83BE-4D73-81E1-CA188F9B7DFD}" name="moment" dataDxfId="108">
      <calculatedColumnFormula>-(Table52583063383704024344664983078110142[[#This Row],[time]]-2)*2</calculatedColumnFormula>
    </tableColumn>
    <tableColumn id="3" xr3:uid="{5017D5EF-9FCC-43A2-9DBF-2B803314A538}" name="Stress"/>
  </tableColumns>
  <tableStyleInfo name="TableStyleLight5" showFirstColumn="0" showLastColumn="0" showRowStripes="1" showColumnStripes="0"/>
</table>
</file>

<file path=xl/tables/table3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4" xr:uid="{9F53AC96-18A2-4404-BFA4-E6E02F3D98B2}" name="Table62593073393714034354674993179111143" displayName="Table62593073393714034354674993179111143" ref="AB707:AD728" totalsRowShown="0">
  <autoFilter ref="AB707:AD728" xr:uid="{9F53AC96-18A2-4404-BFA4-E6E02F3D98B2}"/>
  <tableColumns count="3">
    <tableColumn id="1" xr3:uid="{274C4A43-3902-4A9C-9C14-7E414E27F42A}" name="time"/>
    <tableColumn id="2" xr3:uid="{43E8658C-860F-44B0-8C8E-439AEB9007D3}" name="moment" dataDxfId="107">
      <calculatedColumnFormula>-(Table62593073393714034354674993179111143[[#This Row],[time]]-2)*2</calculatedColumnFormula>
    </tableColumn>
    <tableColumn id="3" xr3:uid="{C35D4F65-547B-41DD-A814-A7E4BDB280A3}" name="Stress"/>
  </tableColumns>
  <tableStyleInfo name="TableStyleLight6" showFirstColumn="0" showLastColumn="0" showRowStripes="1" showColumnStripes="0"/>
</table>
</file>

<file path=xl/tables/table3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5" xr:uid="{EDEE5416-8737-4776-BD98-2CAAF051B38C}" name="Table72603083403724044364685003280112144" displayName="Table72603083403724044364685003280112144" ref="AH707:AJ728" totalsRowShown="0">
  <autoFilter ref="AH707:AJ728" xr:uid="{EDEE5416-8737-4776-BD98-2CAAF051B38C}"/>
  <tableColumns count="3">
    <tableColumn id="1" xr3:uid="{1A20F46C-8E77-4445-A4EF-C06E016E3BA3}" name="time"/>
    <tableColumn id="2" xr3:uid="{880088BA-9EB0-4335-A1BF-12EE71A8D20E}" name="moment" dataDxfId="106">
      <calculatedColumnFormula>-(Table72603083403724044364685003280112144[[#This Row],[time]]-2)*2</calculatedColumnFormula>
    </tableColumn>
    <tableColumn id="3" xr3:uid="{630EA39C-2EFF-4DF7-98F0-6B18A59CAF4E}" name="Stress"/>
  </tableColumns>
  <tableStyleInfo name="TableStyleLight7" showFirstColumn="0" showLastColumn="0" showRowStripes="1" showColumnStripes="0"/>
</table>
</file>

<file path=xl/tables/table3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6" xr:uid="{F5E64D82-CAF7-47E2-968E-CDEF0B213447}" name="Table82613093413734054374695013381113145" displayName="Table82613093413734054374695013381113145" ref="AN707:AP728" totalsRowShown="0">
  <autoFilter ref="AN707:AP728" xr:uid="{F5E64D82-CAF7-47E2-968E-CDEF0B213447}"/>
  <tableColumns count="3">
    <tableColumn id="1" xr3:uid="{E2EC8FD4-F694-43AE-9548-D1CBE0CBB2AB}" name="time"/>
    <tableColumn id="2" xr3:uid="{8DFAB777-B7C4-4004-B2C0-E8CA771C60B6}" name="moment" dataDxfId="105">
      <calculatedColumnFormula>-(Table82613093413734054374695013381113145[[#This Row],[time]]-2)*2</calculatedColumnFormula>
    </tableColumn>
    <tableColumn id="3" xr3:uid="{AFEE7E7B-D454-436A-B6BF-881EBED328AE}" name="Stress"/>
  </tableColumns>
  <tableStyleInfo name="TableStyleLight8" showFirstColumn="0" showLastColumn="0" showRowStripes="1" showColumnStripes="0"/>
</table>
</file>

<file path=xl/tables/table3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7" xr:uid="{F020E78B-08F8-4868-B828-D39E9C5FC200}" name="Table2452623103423744064384705023482114146" displayName="Table2452623103423744064384705023482114146" ref="G707:I728" totalsRowShown="0">
  <autoFilter ref="G707:I728" xr:uid="{F020E78B-08F8-4868-B828-D39E9C5FC200}"/>
  <tableColumns count="3">
    <tableColumn id="1" xr3:uid="{00C5C55D-5E18-4EE6-A776-88C4C3EFF41B}" name="time"/>
    <tableColumn id="2" xr3:uid="{881657A1-83D9-4510-8E87-AC228D5FEFF9}" name="moment" dataDxfId="104">
      <calculatedColumnFormula>-(G708-2)*2</calculatedColumnFormula>
    </tableColumn>
    <tableColumn id="3" xr3:uid="{171C9DF5-68A0-49D5-B3CA-F3F2B68B4B50}" name="Stress"/>
  </tableColumns>
  <tableStyleInfo name="TableStyleMedium26" showFirstColumn="0" showLastColumn="0" showRowStripes="1" showColumnStripes="0"/>
</table>
</file>

<file path=xl/tables/table3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8" xr:uid="{F630DE45-51EE-4BA4-B727-4FEAABE2FAB9}" name="Table2462633113433754074394715033583115147" displayName="Table2462633113433754074394715033583115147" ref="M707:O728" totalsRowShown="0">
  <autoFilter ref="M707:O728" xr:uid="{F630DE45-51EE-4BA4-B727-4FEAABE2FAB9}"/>
  <tableColumns count="3">
    <tableColumn id="1" xr3:uid="{B88156D7-3656-4CFC-ADB0-C2BCFFE97285}" name="time"/>
    <tableColumn id="2" xr3:uid="{C1AD39FD-B887-415D-A391-20AF9E961762}" name="moment" dataDxfId="103">
      <calculatedColumnFormula>-(Table2462633113433754074394715033583115147[[#This Row],[time]]-2)*2</calculatedColumnFormula>
    </tableColumn>
    <tableColumn id="3" xr3:uid="{E8E82E29-FB45-4D0D-B7EC-CE527476760C}" name="Stress"/>
  </tableColumns>
  <tableStyleInfo name="TableStyleMedium27" showFirstColumn="0" showLastColumn="0" showRowStripes="1" showColumnStripes="0"/>
</table>
</file>

<file path=xl/tables/table3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9" xr:uid="{4C98900C-F838-48F5-8EB1-D5EB93C6951A}" name="Table2472643123443764084404725043684116148" displayName="Table2472643123443764084404725043684116148" ref="S707:U728" totalsRowShown="0">
  <autoFilter ref="S707:U728" xr:uid="{4C98900C-F838-48F5-8EB1-D5EB93C6951A}"/>
  <tableColumns count="3">
    <tableColumn id="1" xr3:uid="{CC209E8D-2131-41F3-B86C-6E5C3ED3AA01}" name="time"/>
    <tableColumn id="2" xr3:uid="{9EC870B9-4A8F-46F2-81F3-6CE4827DA5EB}" name="moment" dataDxfId="102">
      <calculatedColumnFormula>-(Table2472643123443764084404725043684116148[[#This Row],[time]]-2)*2</calculatedColumnFormula>
    </tableColumn>
    <tableColumn id="3" xr3:uid="{C54D2A42-B9EB-40F5-B454-D1AB23221FEB}" name="Stress"/>
  </tableColumns>
  <tableStyleInfo name="TableStyleMedium24" showFirstColumn="0" showLastColumn="0" showRowStripes="1" showColumnStripes="0"/>
</table>
</file>

<file path=xl/tables/table3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0" xr:uid="{BC0DF2A1-75C5-444F-9338-E935702EC257}" name="Table2482653133453774094414735053785117149" displayName="Table2482653133453774094414735053785117149" ref="Y707:AA728" totalsRowShown="0">
  <autoFilter ref="Y707:AA728" xr:uid="{BC0DF2A1-75C5-444F-9338-E935702EC257}"/>
  <tableColumns count="3">
    <tableColumn id="1" xr3:uid="{53D4C57A-B330-4DB1-838E-62AAF53B2012}" name="time"/>
    <tableColumn id="2" xr3:uid="{EA270EE4-F4FB-46C5-B6F2-3EAB2DD62070}" name="moment" dataDxfId="101">
      <calculatedColumnFormula>-(Table2482653133453774094414735053785117149[[#This Row],[time]]-2)*2</calculatedColumnFormula>
    </tableColumn>
    <tableColumn id="3" xr3:uid="{608EE50C-562C-4D53-9145-9F5B2CE1F121}" name="Stress"/>
  </tableColumns>
  <tableStyleInfo name="TableStyleMedium25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970399DF-EDA1-458E-927A-B264234ABE2C}" name="Table6291" displayName="Table6291" ref="AB67:AD88" totalsRowShown="0">
  <autoFilter ref="AB67:AD88" xr:uid="{970399DF-EDA1-458E-927A-B264234ABE2C}"/>
  <tableColumns count="3">
    <tableColumn id="1" xr3:uid="{7523B8B0-ECC9-4105-9207-21088564CBF9}" name="time"/>
    <tableColumn id="2" xr3:uid="{CEA04096-8512-4778-96D6-2025863A1D05}" name="moment" dataDxfId="442">
      <calculatedColumnFormula>(Table6291[[#This Row],[time]]-2)*2</calculatedColumnFormula>
    </tableColumn>
    <tableColumn id="3" xr3:uid="{027F0296-BE98-447D-BC77-7760AE16194E}" name="Stress"/>
  </tableColumns>
  <tableStyleInfo name="TableStyleLight6" showFirstColumn="0" showLastColumn="0" showRowStripes="1" showColumnStripes="0"/>
</table>
</file>

<file path=xl/tables/table3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1" xr:uid="{3357EFF2-FF94-433A-B62E-B14209DAABE1}" name="Table2492663143463784104424745063886118150" displayName="Table2492663143463784104424745063886118150" ref="AE707:AG728" totalsRowShown="0">
  <autoFilter ref="AE707:AG728" xr:uid="{3357EFF2-FF94-433A-B62E-B14209DAABE1}"/>
  <tableColumns count="3">
    <tableColumn id="1" xr3:uid="{8D6E58F4-E323-467A-A875-A23A3E2DB73F}" name="time"/>
    <tableColumn id="2" xr3:uid="{D3A09FE3-7E89-4B7D-956C-739E2EC37207}" name="moment" dataDxfId="100">
      <calculatedColumnFormula>-(Table2492663143463784104424745063886118150[[#This Row],[time]]-2)*2</calculatedColumnFormula>
    </tableColumn>
    <tableColumn id="3" xr3:uid="{907807FC-8FA3-4D99-A42E-776D00AE3F10}" name="Stress"/>
  </tableColumns>
  <tableStyleInfo name="TableStyleMedium26" showFirstColumn="0" showLastColumn="0" showRowStripes="1" showColumnStripes="0"/>
</table>
</file>

<file path=xl/tables/table3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2" xr:uid="{583CFAEE-F584-4A2E-97CF-CAADEEBDFF65}" name="Table2502673153473794114434755073987119151" displayName="Table2502673153473794114434755073987119151" ref="AK707:AM728" totalsRowShown="0">
  <autoFilter ref="AK707:AM728" xr:uid="{583CFAEE-F584-4A2E-97CF-CAADEEBDFF65}"/>
  <tableColumns count="3">
    <tableColumn id="1" xr3:uid="{0E18E184-6B07-4A5F-ADF7-51FA1090CCC4}" name="time"/>
    <tableColumn id="2" xr3:uid="{ACAA74B5-C93C-4422-B30A-BBD40AFF03BA}" name="moment" dataDxfId="99">
      <calculatedColumnFormula>-(Table2502673153473794114434755073987119151[[#This Row],[time]]-2)*2</calculatedColumnFormula>
    </tableColumn>
    <tableColumn id="3" xr3:uid="{DB49CCEA-EEE9-4C0C-AC59-2DD8CCFCA376}" name="Stress"/>
  </tableColumns>
  <tableStyleInfo name="TableStyleMedium27" showFirstColumn="0" showLastColumn="0" showRowStripes="1" showColumnStripes="0"/>
</table>
</file>

<file path=xl/tables/table3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3" xr:uid="{788E14AE-72CF-45C2-939D-DC104AA781EA}" name="Table2522683163483804124444765084088120152" displayName="Table2522683163483804124444765084088120152" ref="AQ707:AS728" totalsRowShown="0">
  <autoFilter ref="AQ707:AS728" xr:uid="{788E14AE-72CF-45C2-939D-DC104AA781EA}"/>
  <tableColumns count="3">
    <tableColumn id="1" xr3:uid="{94EEF7C4-6F45-4B0E-B7E7-F01992AB23EB}" name="time"/>
    <tableColumn id="2" xr3:uid="{4B5DD330-747D-46AC-A9F1-388EA544534A}" name="moment" dataDxfId="98">
      <calculatedColumnFormula>-(Table2522683163483804124444765084088120152[[#This Row],[time]]-2)*2</calculatedColumnFormula>
    </tableColumn>
    <tableColumn id="3" xr3:uid="{51D9780D-1842-4381-8E9D-B5A4B94B7B31}" name="Stress"/>
  </tableColumns>
  <tableStyleInfo name="TableStyleMedium26" showFirstColumn="0" showLastColumn="0" showRowStripes="1" showColumnStripes="0"/>
</table>
</file>

<file path=xl/tables/table3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4" xr:uid="{F007D0B2-A94E-4352-93B5-93D64DEA0CFB}" name="Table2532693173493814134454775094189121153" displayName="Table2532693173493814134454775094189121153" ref="AT707:AV728" totalsRowShown="0">
  <autoFilter ref="AT707:AV728" xr:uid="{F007D0B2-A94E-4352-93B5-93D64DEA0CFB}"/>
  <tableColumns count="3">
    <tableColumn id="1" xr3:uid="{BFD9DAB4-D981-4516-A573-2FCFF9650217}" name="time"/>
    <tableColumn id="2" xr3:uid="{A7EBA527-F7AA-4CD4-BE39-9C35916A11DA}" name="moment" dataDxfId="97">
      <calculatedColumnFormula>-(Table2532693173493814134454775094189121153[[#This Row],[time]]-2)*2</calculatedColumnFormula>
    </tableColumn>
    <tableColumn id="3" xr3:uid="{C93C6943-2A65-4E3D-9E59-0843FF85C2D7}" name="Stress"/>
  </tableColumns>
  <tableStyleInfo name="TableStyleMedium24" showFirstColumn="0" showLastColumn="0" showRowStripes="1" showColumnStripes="0"/>
</table>
</file>

<file path=xl/tables/table3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5" xr:uid="{3DC6B71E-D0D8-4E46-AE9D-748909BBB61A}" name="Table1286318350382414446478104290122154" displayName="Table1286318350382414446478104290122154" ref="A738:C759" totalsRowShown="0">
  <autoFilter ref="A738:C759" xr:uid="{3DC6B71E-D0D8-4E46-AE9D-748909BBB61A}"/>
  <tableColumns count="3">
    <tableColumn id="1" xr3:uid="{890708E2-7B15-4E84-85B5-469A78834360}" name="time"/>
    <tableColumn id="2" xr3:uid="{49E295E6-2CAC-49E4-BC38-7AD0237FA2CD}" name="moment" dataDxfId="96">
      <calculatedColumnFormula>(Table1286318350382414446478104290122154[[#This Row],[time]]-2)*2</calculatedColumnFormula>
    </tableColumn>
    <tableColumn id="3" xr3:uid="{7CDD951C-4E12-4DD5-93A7-4CB5C6669E93}" name="Stress"/>
  </tableColumns>
  <tableStyleInfo name="TableStyleLight1" showFirstColumn="0" showLastColumn="0" showRowStripes="1" showColumnStripes="0"/>
</table>
</file>

<file path=xl/tables/table3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6" xr:uid="{9FEE3424-ADAD-4B05-BC7F-50456337D1E9}" name="Table2287319351383415447479114391123155" displayName="Table2287319351383415447479114391123155" ref="D738:F759" totalsRowShown="0">
  <autoFilter ref="D738:F759" xr:uid="{9FEE3424-ADAD-4B05-BC7F-50456337D1E9}"/>
  <tableColumns count="3">
    <tableColumn id="1" xr3:uid="{F87BDB3F-7B60-4D3D-BE5C-14F65DF504E8}" name="time"/>
    <tableColumn id="2" xr3:uid="{7A90271A-CAA9-4AFD-BABD-53E038EE7E27}" name="moment" dataDxfId="95">
      <calculatedColumnFormula>(Table2287319351383415447479114391123155[[#This Row],[time]]-2)*2</calculatedColumnFormula>
    </tableColumn>
    <tableColumn id="3" xr3:uid="{B0A51567-F530-4B89-AD9B-FC1787E4B760}" name="Stress "/>
  </tableColumns>
  <tableStyleInfo name="TableStyleLight2" showFirstColumn="0" showLastColumn="0" showRowStripes="1" showColumnStripes="0"/>
</table>
</file>

<file path=xl/tables/table3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7" xr:uid="{24FC3049-78D5-414B-9EDE-90585A55B61D}" name="Table3288320352384416448480124492124156" displayName="Table3288320352384416448480124492124156" ref="J738:L759" totalsRowShown="0">
  <autoFilter ref="J738:L759" xr:uid="{24FC3049-78D5-414B-9EDE-90585A55B61D}"/>
  <tableColumns count="3">
    <tableColumn id="1" xr3:uid="{14981302-CADF-476E-990F-EDD2FAF54D51}" name="time"/>
    <tableColumn id="2" xr3:uid="{FAA99FCF-EE7A-4E61-B100-04F2FB954DF6}" name="moment" dataDxfId="94">
      <calculatedColumnFormula>(Table3288320352384416448480124492124156[[#This Row],[time]]-2)*2</calculatedColumnFormula>
    </tableColumn>
    <tableColumn id="3" xr3:uid="{4E15F867-CE8B-43FB-B6DD-28189AD3A724}" name="Stress"/>
  </tableColumns>
  <tableStyleInfo name="TableStyleLight3" showFirstColumn="0" showLastColumn="0" showRowStripes="1" showColumnStripes="0"/>
</table>
</file>

<file path=xl/tables/table3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8" xr:uid="{605CA647-7934-40DD-B2EA-E95BF1321388}" name="Table4289321353385417449481134593125157" displayName="Table4289321353385417449481134593125157" ref="P738:R759" totalsRowShown="0">
  <autoFilter ref="P738:R759" xr:uid="{605CA647-7934-40DD-B2EA-E95BF1321388}"/>
  <tableColumns count="3">
    <tableColumn id="1" xr3:uid="{1D8CE0E6-08BB-43B0-A94F-97120FFF48FF}" name="time"/>
    <tableColumn id="2" xr3:uid="{F7975C99-6836-4683-9FCE-7D1A7041EA2F}" name="moment" dataDxfId="93">
      <calculatedColumnFormula>(Table4289321353385417449481134593125157[[#This Row],[time]]-2)*2</calculatedColumnFormula>
    </tableColumn>
    <tableColumn id="3" xr3:uid="{59C801D6-CA8A-4F89-96CB-22CA67EB62D2}" name="Stress"/>
  </tableColumns>
  <tableStyleInfo name="TableStyleLight4" showFirstColumn="0" showLastColumn="0" showRowStripes="1" showColumnStripes="0"/>
</table>
</file>

<file path=xl/tables/table3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9" xr:uid="{46EA4A36-E5BB-42C1-9D5C-3DAD696831AD}" name="Table5290322354386418450482144694126158" displayName="Table5290322354386418450482144694126158" ref="V738:X759" totalsRowShown="0">
  <autoFilter ref="V738:X759" xr:uid="{46EA4A36-E5BB-42C1-9D5C-3DAD696831AD}"/>
  <tableColumns count="3">
    <tableColumn id="1" xr3:uid="{61B6F1E8-4E56-43AA-9921-38AE70D06092}" name="time"/>
    <tableColumn id="2" xr3:uid="{5CB19C95-8C6F-46E0-B1F9-E777365AF22B}" name="moment" dataDxfId="92">
      <calculatedColumnFormula>(Table5290322354386418450482144694126158[[#This Row],[time]]-2)*2</calculatedColumnFormula>
    </tableColumn>
    <tableColumn id="3" xr3:uid="{08387399-37E6-4739-993D-10CCCA045A82}" name="Stress"/>
  </tableColumns>
  <tableStyleInfo name="TableStyleLight5" showFirstColumn="0" showLastColumn="0" showRowStripes="1" showColumnStripes="0"/>
</table>
</file>

<file path=xl/tables/table3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0" xr:uid="{090698B8-CAE9-427C-9084-E84FEBEBBC3F}" name="Table6291323355387419451483154795127159" displayName="Table6291323355387419451483154795127159" ref="AB738:AD759" totalsRowShown="0">
  <autoFilter ref="AB738:AD759" xr:uid="{090698B8-CAE9-427C-9084-E84FEBEBBC3F}"/>
  <tableColumns count="3">
    <tableColumn id="1" xr3:uid="{DEBECB2A-1316-46B0-8478-8D4B902F2588}" name="time"/>
    <tableColumn id="2" xr3:uid="{2E87A3C3-1458-4F1E-9A4F-26478372C093}" name="moment" dataDxfId="91">
      <calculatedColumnFormula>(Table6291323355387419451483154795127159[[#This Row],[time]]-2)*2</calculatedColumnFormula>
    </tableColumn>
    <tableColumn id="3" xr3:uid="{915D25EA-5198-49A1-B94D-A12B9CBC2028}" name="Stress"/>
  </tableColumns>
  <tableStyleInfo name="TableStyleLight6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6EC8DCC-84B8-499F-97D3-9FD0999FA3A1}" name="Table7292" displayName="Table7292" ref="AH67:AJ88" totalsRowShown="0">
  <autoFilter ref="AH67:AJ88" xr:uid="{56EC8DCC-84B8-499F-97D3-9FD0999FA3A1}"/>
  <tableColumns count="3">
    <tableColumn id="1" xr3:uid="{0B36C7E1-67B4-4553-BE3D-DF9488D258A5}" name="time"/>
    <tableColumn id="2" xr3:uid="{F675ACC1-A851-496D-9630-3B353F697B06}" name="moment" dataDxfId="441">
      <calculatedColumnFormula>(Table7292[[#This Row],[time]]-2)*2</calculatedColumnFormula>
    </tableColumn>
    <tableColumn id="3" xr3:uid="{3D559B53-93C8-407F-A81F-870551A8F802}" name="Stress"/>
  </tableColumns>
  <tableStyleInfo name="TableStyleLight7" showFirstColumn="0" showLastColumn="0" showRowStripes="1" showColumnStripes="0"/>
</table>
</file>

<file path=xl/tables/table3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1" xr:uid="{7DD6B4BC-F404-4423-AAFE-011EDCFCBB8B}" name="Table7292324356388420452484164896128160" displayName="Table7292324356388420452484164896128160" ref="AH738:AJ759" totalsRowShown="0">
  <autoFilter ref="AH738:AJ759" xr:uid="{7DD6B4BC-F404-4423-AAFE-011EDCFCBB8B}"/>
  <tableColumns count="3">
    <tableColumn id="1" xr3:uid="{A2BE5525-33B5-4BF2-9CBA-F94E00CDB2F2}" name="time"/>
    <tableColumn id="2" xr3:uid="{2037A7B5-681B-4F71-A8D9-4F7EC19911EF}" name="moment" dataDxfId="90">
      <calculatedColumnFormula>(Table7292324356388420452484164896128160[[#This Row],[time]]-2)*2</calculatedColumnFormula>
    </tableColumn>
    <tableColumn id="3" xr3:uid="{2579B3B5-1064-4292-AF79-26253B600ED1}" name="Stress"/>
  </tableColumns>
  <tableStyleInfo name="TableStyleLight7" showFirstColumn="0" showLastColumn="0" showRowStripes="1" showColumnStripes="0"/>
</table>
</file>

<file path=xl/tables/table3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2" xr:uid="{D170EB72-BAA9-4DEF-9738-133F6547E56A}" name="Table8293325357389421453485174997129161" displayName="Table8293325357389421453485174997129161" ref="AN738:AP759" totalsRowShown="0">
  <autoFilter ref="AN738:AP759" xr:uid="{D170EB72-BAA9-4DEF-9738-133F6547E56A}"/>
  <tableColumns count="3">
    <tableColumn id="1" xr3:uid="{58EA22DC-E327-4E70-B2DC-A85B1987C301}" name="time"/>
    <tableColumn id="2" xr3:uid="{EC0D42DC-1CF0-411E-A756-B7B21462243C}" name="moment" dataDxfId="89">
      <calculatedColumnFormula>(Table8293325357389421453485174997129161[[#This Row],[time]]-2)*2</calculatedColumnFormula>
    </tableColumn>
    <tableColumn id="3" xr3:uid="{50758D4C-9215-4032-AD5B-6DFF453218E6}" name="Stress"/>
  </tableColumns>
  <tableStyleInfo name="TableStyleLight8" showFirstColumn="0" showLastColumn="0" showRowStripes="1" showColumnStripes="0"/>
</table>
</file>

<file path=xl/tables/table3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3" xr:uid="{CB7761E7-52DE-46E8-96E4-113EA1D3EACE}" name="Table245294326358390422454486185098130162" displayName="Table245294326358390422454486185098130162" ref="G738:I759" totalsRowShown="0">
  <autoFilter ref="G738:I759" xr:uid="{CB7761E7-52DE-46E8-96E4-113EA1D3EACE}"/>
  <tableColumns count="3">
    <tableColumn id="1" xr3:uid="{F07E4089-4846-482D-8A7E-63DBFD504183}" name="time"/>
    <tableColumn id="2" xr3:uid="{D55C5059-1369-45EE-84EC-4881492B1F66}" name="moment" dataDxfId="88">
      <calculatedColumnFormula>(Table245294326358390422454486185098130162[[#This Row],[time]]-2)*2</calculatedColumnFormula>
    </tableColumn>
    <tableColumn id="3" xr3:uid="{2BABF082-500C-43E0-851F-1ACBFBFB6595}" name="Stress"/>
  </tableColumns>
  <tableStyleInfo name="TableStyleMedium26" showFirstColumn="0" showLastColumn="0" showRowStripes="1" showColumnStripes="0"/>
</table>
</file>

<file path=xl/tables/table3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4" xr:uid="{8C9F4778-6C6D-4C81-A020-C62041BD16C6}" name="Table246295327359391423455487195199131163" displayName="Table246295327359391423455487195199131163" ref="M738:O759" totalsRowShown="0">
  <autoFilter ref="M738:O759" xr:uid="{8C9F4778-6C6D-4C81-A020-C62041BD16C6}"/>
  <tableColumns count="3">
    <tableColumn id="1" xr3:uid="{D513433A-431F-4DBF-BC49-B3C170F8BD2A}" name="time"/>
    <tableColumn id="2" xr3:uid="{A1B480AB-A4E6-449A-9FC8-34081C53B8A9}" name="moment" dataDxfId="87">
      <calculatedColumnFormula>(Table246295327359391423455487195199131163[[#This Row],[time]]-2)*2</calculatedColumnFormula>
    </tableColumn>
    <tableColumn id="3" xr3:uid="{C726E28E-5298-46A1-BD73-F2683058410B}" name="Stress"/>
  </tableColumns>
  <tableStyleInfo name="TableStyleMedium27" showFirstColumn="0" showLastColumn="0" showRowStripes="1" showColumnStripes="0"/>
</table>
</file>

<file path=xl/tables/table3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5" xr:uid="{9751D783-1202-4A73-92D7-F3CA3CE4F876}" name="Table2472963283603924244564882052100132164" displayName="Table2472963283603924244564882052100132164" ref="S738:U759" totalsRowShown="0">
  <autoFilter ref="S738:U759" xr:uid="{9751D783-1202-4A73-92D7-F3CA3CE4F876}"/>
  <tableColumns count="3">
    <tableColumn id="1" xr3:uid="{B8E85A46-1857-4A0B-848B-AF57B696CBF5}" name="time"/>
    <tableColumn id="2" xr3:uid="{C65B098C-E109-452F-B4F7-9A910C35CE92}" name="moment" dataDxfId="86">
      <calculatedColumnFormula>(Table2472963283603924244564882052100132164[[#This Row],[time]]-2)*2</calculatedColumnFormula>
    </tableColumn>
    <tableColumn id="3" xr3:uid="{C6F4CE90-CF59-4BD8-A259-A97A4D8E2715}" name="Stress"/>
  </tableColumns>
  <tableStyleInfo name="TableStyleMedium24" showFirstColumn="0" showLastColumn="0" showRowStripes="1" showColumnStripes="0"/>
</table>
</file>

<file path=xl/tables/table3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6" xr:uid="{BC1AFB78-2052-40EE-A1A5-332A243AA62E}" name="Table2482973293613934254574892153101133165" displayName="Table2482973293613934254574892153101133165" ref="Y738:AA759" totalsRowShown="0">
  <autoFilter ref="Y738:AA759" xr:uid="{BC1AFB78-2052-40EE-A1A5-332A243AA62E}"/>
  <tableColumns count="3">
    <tableColumn id="1" xr3:uid="{09CCA4A7-FADD-4B66-9188-6CB5C543DE28}" name="time"/>
    <tableColumn id="2" xr3:uid="{20E12E99-D4D5-4A91-BEE9-4FD403EEEB70}" name="moment" dataDxfId="85">
      <calculatedColumnFormula>(Table2482973293613934254574892153101133165[[#This Row],[time]]-2)*2</calculatedColumnFormula>
    </tableColumn>
    <tableColumn id="3" xr3:uid="{5BCF192B-EF70-4F19-9F4F-892374B9AA19}" name="Stress"/>
  </tableColumns>
  <tableStyleInfo name="TableStyleMedium25" showFirstColumn="0" showLastColumn="0" showRowStripes="1" showColumnStripes="0"/>
</table>
</file>

<file path=xl/tables/table3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7" xr:uid="{8D7B6AE5-18B1-4974-898E-89169E96DBB2}" name="Table2492983303623944264584902254102134166" displayName="Table2492983303623944264584902254102134166" ref="AE738:AG759" totalsRowShown="0">
  <autoFilter ref="AE738:AG759" xr:uid="{8D7B6AE5-18B1-4974-898E-89169E96DBB2}"/>
  <tableColumns count="3">
    <tableColumn id="1" xr3:uid="{786F6978-07C0-4587-BE8E-D1ACCE4329FF}" name="time"/>
    <tableColumn id="2" xr3:uid="{1DA4AE07-A186-45EE-98FB-F9FC2B34FC43}" name="moment" dataDxfId="84">
      <calculatedColumnFormula>(Table2492983303623944264584902254102134166[[#This Row],[time]]-2)*2</calculatedColumnFormula>
    </tableColumn>
    <tableColumn id="3" xr3:uid="{76E7E4CF-7741-40BD-A0AC-71EB57EC7D0B}" name="Stress"/>
  </tableColumns>
  <tableStyleInfo name="TableStyleMedium26" showFirstColumn="0" showLastColumn="0" showRowStripes="1" showColumnStripes="0"/>
</table>
</file>

<file path=xl/tables/table3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8" xr:uid="{8AB1502D-65A0-4D8F-A7BE-743DF4F8C212}" name="Table2502993313633954274594912355103135167" displayName="Table2502993313633954274594912355103135167" ref="AK738:AM759" totalsRowShown="0">
  <autoFilter ref="AK738:AM759" xr:uid="{8AB1502D-65A0-4D8F-A7BE-743DF4F8C212}"/>
  <tableColumns count="3">
    <tableColumn id="1" xr3:uid="{B6C3A57F-6DA1-40C7-B5F6-8A54A9D05810}" name="time"/>
    <tableColumn id="2" xr3:uid="{2D8DE8DF-AE55-4B3D-BDC4-573B56BDF50E}" name="moment" dataDxfId="83">
      <calculatedColumnFormula>(Table2502993313633954274594912355103135167[[#This Row],[time]]-2)*2</calculatedColumnFormula>
    </tableColumn>
    <tableColumn id="3" xr3:uid="{CD4A9D10-C69C-40D5-A862-A238632578E2}" name="Stress"/>
  </tableColumns>
  <tableStyleInfo name="TableStyleMedium27" showFirstColumn="0" showLastColumn="0" showRowStripes="1" showColumnStripes="0"/>
</table>
</file>

<file path=xl/tables/table3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9" xr:uid="{4953F8CA-E749-41F3-A3AE-84AACA862E49}" name="Table2523003323643964284604922456104136168" displayName="Table2523003323643964284604922456104136168" ref="AQ738:AS759" totalsRowShown="0">
  <autoFilter ref="AQ738:AS759" xr:uid="{4953F8CA-E749-41F3-A3AE-84AACA862E49}"/>
  <tableColumns count="3">
    <tableColumn id="1" xr3:uid="{92FA5BC4-4D49-4814-ACEC-AB5A9A6B0679}" name="time"/>
    <tableColumn id="2" xr3:uid="{F1BD722B-DADD-43E6-980C-235B1887B3B3}" name="moment" dataDxfId="82">
      <calculatedColumnFormula>(Table2523003323643964284604922456104136168[[#This Row],[time]]-2)*2</calculatedColumnFormula>
    </tableColumn>
    <tableColumn id="3" xr3:uid="{E7CA13D9-2505-4872-890A-85CC00E3FBF8}" name="Stress"/>
  </tableColumns>
  <tableStyleInfo name="TableStyleMedium26" showFirstColumn="0" showLastColumn="0" showRowStripes="1" showColumnStripes="0"/>
</table>
</file>

<file path=xl/tables/table3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0" xr:uid="{F07EF151-088F-4386-B47B-CD74C36FAFF7}" name="Table2533013333653974294614932557105137169" displayName="Table2533013333653974294614932557105137169" ref="AT738:AV759" totalsRowShown="0">
  <autoFilter ref="AT738:AV759" xr:uid="{F07EF151-088F-4386-B47B-CD74C36FAFF7}"/>
  <tableColumns count="3">
    <tableColumn id="1" xr3:uid="{BEC70C39-E64A-4DF4-8C82-4CB715EEDD96}" name="time"/>
    <tableColumn id="2" xr3:uid="{259A78AF-54CF-4927-AD9A-1EBA963A42BB}" name="moment" dataDxfId="81">
      <calculatedColumnFormula>(Table2533013333653974294614932557105137169[[#This Row],[time]]-2)*2</calculatedColumnFormula>
    </tableColumn>
    <tableColumn id="3" xr3:uid="{A14FAAAE-E5A7-4BCA-9628-F70F556FF12C}" name="Stress"/>
  </tableColumns>
  <tableStyleInfo name="TableStyleMedium2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516394-DEAE-42F0-8E2E-42830687BA0E}" name="Table4" displayName="Table4" ref="P6:R27" totalsRowShown="0">
  <autoFilter ref="P6:R27" xr:uid="{5F516394-DEAE-42F0-8E2E-42830687BA0E}"/>
  <tableColumns count="3">
    <tableColumn id="1" xr3:uid="{0CA658A0-98A7-4F3E-B0F7-6372B3F61B8F}" name="time"/>
    <tableColumn id="2" xr3:uid="{0D44C066-9B05-40EF-A0F8-44FE87FA36AF}" name="moment" dataDxfId="476">
      <calculatedColumnFormula>(Table4[[#This Row],[time]]-2)*2</calculatedColumnFormula>
    </tableColumn>
    <tableColumn id="3" xr3:uid="{876A3727-FCDC-41C7-B071-18AF21037E57}" name="Stress"/>
  </tableColumns>
  <tableStyleInfo name="TableStyleLight4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52D7DE0-C36E-4F11-B617-07045FB90851}" name="Table8293" displayName="Table8293" ref="AN67:AP88" totalsRowShown="0">
  <autoFilter ref="AN67:AP88" xr:uid="{552D7DE0-C36E-4F11-B617-07045FB90851}"/>
  <tableColumns count="3">
    <tableColumn id="1" xr3:uid="{FD9AADA7-64B1-4CE1-8CE2-7CC8E898508F}" name="time"/>
    <tableColumn id="2" xr3:uid="{68EDAC99-7634-4CCB-8DE9-98AF679A09A6}" name="moment" dataDxfId="440">
      <calculatedColumnFormula>(Table8293[[#This Row],[time]]-2)*2</calculatedColumnFormula>
    </tableColumn>
    <tableColumn id="3" xr3:uid="{8D6C3CB7-7065-43B7-80E7-44F66EC9F545}" name="Stress"/>
  </tableColumns>
  <tableStyleInfo name="TableStyleLight8" showFirstColumn="0" showLastColumn="0" showRowStripes="1" showColumnStripes="0"/>
</table>
</file>

<file path=xl/tables/table4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1" xr:uid="{CE0E044C-BA62-4517-A4C8-221ECCF481BE}" name="Table12543023343663984304624942674106138170" displayName="Table12543023343663984304624942674106138170" ref="A768:C789" totalsRowShown="0">
  <autoFilter ref="A768:C789" xr:uid="{CE0E044C-BA62-4517-A4C8-221ECCF481BE}"/>
  <tableColumns count="3">
    <tableColumn id="1" xr3:uid="{548E4983-FC6B-40E6-A75A-FF4DDB58FEC9}" name="time"/>
    <tableColumn id="2" xr3:uid="{02F8AC46-09E9-4366-A016-B758B470E4C2}" name="moment" dataDxfId="80">
      <calculatedColumnFormula>-(Table12543023343663984304624942674106138170[[#This Row],[time]]-2)*2</calculatedColumnFormula>
    </tableColumn>
    <tableColumn id="3" xr3:uid="{361F0473-6420-4F18-A138-54321E6C1883}" name="Stress"/>
  </tableColumns>
  <tableStyleInfo name="TableStyleLight1" showFirstColumn="0" showLastColumn="0" showRowStripes="1" showColumnStripes="0"/>
</table>
</file>

<file path=xl/tables/table4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2" xr:uid="{0936FE90-300E-4A6A-ABA8-B326D5025E99}" name="Table22553033353673994314634952775107139171" displayName="Table22553033353673994314634952775107139171" ref="D768:F789" totalsRowShown="0">
  <autoFilter ref="D768:F789" xr:uid="{0936FE90-300E-4A6A-ABA8-B326D5025E99}"/>
  <tableColumns count="3">
    <tableColumn id="1" xr3:uid="{53E52CCB-5EC0-4D4F-BD4B-B9F29D26814A}" name="time"/>
    <tableColumn id="2" xr3:uid="{ADD43521-3C03-4616-AF04-8AB69BBE59BA}" name="moment" dataDxfId="79">
      <calculatedColumnFormula>-(Table22553033353673994314634952775107139171[[#This Row],[time]]-2)*2</calculatedColumnFormula>
    </tableColumn>
    <tableColumn id="3" xr3:uid="{06050D45-2F61-49EF-BF18-E81A0E92A108}" name="Stress "/>
  </tableColumns>
  <tableStyleInfo name="TableStyleLight2" showFirstColumn="0" showLastColumn="0" showRowStripes="1" showColumnStripes="0"/>
</table>
</file>

<file path=xl/tables/table4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3" xr:uid="{CCA0AF09-1393-45DA-B824-11E6E332E8A1}" name="Table32563043363684004324644962876108140172" displayName="Table32563043363684004324644962876108140172" ref="J768:L789" totalsRowShown="0">
  <autoFilter ref="J768:L789" xr:uid="{CCA0AF09-1393-45DA-B824-11E6E332E8A1}"/>
  <tableColumns count="3">
    <tableColumn id="1" xr3:uid="{94B4FB3B-5780-454F-9D49-017FFECBD3BB}" name="time"/>
    <tableColumn id="2" xr3:uid="{8232183A-1479-4EBC-B25F-766E912A345B}" name="moment" dataDxfId="78">
      <calculatedColumnFormula>-(Table32563043363684004324644962876108140172[[#This Row],[time]]-2)*2</calculatedColumnFormula>
    </tableColumn>
    <tableColumn id="3" xr3:uid="{C8A11DF0-CFE6-42DB-A4B1-23A34976D0D3}" name="Stress"/>
  </tableColumns>
  <tableStyleInfo name="TableStyleLight3" showFirstColumn="0" showLastColumn="0" showRowStripes="1" showColumnStripes="0"/>
</table>
</file>

<file path=xl/tables/table4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4" xr:uid="{A8B8E16B-9B5B-49D5-820C-5E9E747030BE}" name="Table42573053373694014334654972977109141173" displayName="Table42573053373694014334654972977109141173" ref="P768:R789" totalsRowShown="0">
  <autoFilter ref="P768:R789" xr:uid="{A8B8E16B-9B5B-49D5-820C-5E9E747030BE}"/>
  <tableColumns count="3">
    <tableColumn id="1" xr3:uid="{FA0A11E2-0FD3-4FEC-BA4C-0AC5C0C09328}" name="time"/>
    <tableColumn id="2" xr3:uid="{BCCF86CD-EF0D-4021-A9CB-830986B45134}" name="moment" dataDxfId="77">
      <calculatedColumnFormula>-(Table42573053373694014334654972977109141173[[#This Row],[time]]-2)*2</calculatedColumnFormula>
    </tableColumn>
    <tableColumn id="3" xr3:uid="{2E3EAB26-516F-48FB-B658-D9FAF46C5501}" name="Stress"/>
  </tableColumns>
  <tableStyleInfo name="TableStyleLight4" showFirstColumn="0" showLastColumn="0" showRowStripes="1" showColumnStripes="0"/>
</table>
</file>

<file path=xl/tables/table4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5" xr:uid="{46BF946C-18CE-44E1-B72D-ABE45BAB0E28}" name="Table52583063383704024344664983078110142174" displayName="Table52583063383704024344664983078110142174" ref="V768:X789" totalsRowShown="0">
  <autoFilter ref="V768:X789" xr:uid="{46BF946C-18CE-44E1-B72D-ABE45BAB0E28}"/>
  <tableColumns count="3">
    <tableColumn id="1" xr3:uid="{81CA17D0-02F8-449C-A5A1-50E7494EC579}" name="time"/>
    <tableColumn id="2" xr3:uid="{B823755B-FE9E-4ADF-A1A7-A73A26FADDBC}" name="moment" dataDxfId="76">
      <calculatedColumnFormula>-(Table52583063383704024344664983078110142174[[#This Row],[time]]-2)*2</calculatedColumnFormula>
    </tableColumn>
    <tableColumn id="3" xr3:uid="{AB9E1477-8F68-4A4D-A40B-7546EE4B44F5}" name="Stress"/>
  </tableColumns>
  <tableStyleInfo name="TableStyleLight5" showFirstColumn="0" showLastColumn="0" showRowStripes="1" showColumnStripes="0"/>
</table>
</file>

<file path=xl/tables/table4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6" xr:uid="{0498E132-8194-4942-A325-85E2A6149284}" name="Table62593073393714034354674993179111143175" displayName="Table62593073393714034354674993179111143175" ref="AB768:AD789" totalsRowShown="0">
  <autoFilter ref="AB768:AD789" xr:uid="{0498E132-8194-4942-A325-85E2A6149284}"/>
  <tableColumns count="3">
    <tableColumn id="1" xr3:uid="{204A159C-814F-4D1C-9921-BB132B067B45}" name="time"/>
    <tableColumn id="2" xr3:uid="{D854A6CD-2D88-4E1A-918C-064F29468C7E}" name="moment" dataDxfId="75">
      <calculatedColumnFormula>-(Table62593073393714034354674993179111143175[[#This Row],[time]]-2)*2</calculatedColumnFormula>
    </tableColumn>
    <tableColumn id="3" xr3:uid="{C95B6C36-8E71-4E99-AE99-3DED1CF1FDB1}" name="Stress"/>
  </tableColumns>
  <tableStyleInfo name="TableStyleLight6" showFirstColumn="0" showLastColumn="0" showRowStripes="1" showColumnStripes="0"/>
</table>
</file>

<file path=xl/tables/table4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7" xr:uid="{F325E804-88D9-42D9-B30F-F9B146581B24}" name="Table72603083403724044364685003280112144176" displayName="Table72603083403724044364685003280112144176" ref="AH768:AJ789" totalsRowShown="0">
  <autoFilter ref="AH768:AJ789" xr:uid="{F325E804-88D9-42D9-B30F-F9B146581B24}"/>
  <tableColumns count="3">
    <tableColumn id="1" xr3:uid="{4F243D62-3CFE-4EA7-A630-BB7E4AC685E6}" name="time"/>
    <tableColumn id="2" xr3:uid="{7BF55407-2EA4-46B5-BEE2-76A16A2B0CB1}" name="moment" dataDxfId="74">
      <calculatedColumnFormula>-(Table72603083403724044364685003280112144176[[#This Row],[time]]-2)*2</calculatedColumnFormula>
    </tableColumn>
    <tableColumn id="3" xr3:uid="{C3E0BC79-A981-4586-A53E-43FA3EE6EA74}" name="Stress"/>
  </tableColumns>
  <tableStyleInfo name="TableStyleLight7" showFirstColumn="0" showLastColumn="0" showRowStripes="1" showColumnStripes="0"/>
</table>
</file>

<file path=xl/tables/table4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8" xr:uid="{EC0A6B90-49F5-4C9A-A2D6-4B18BDB80FA7}" name="Table82613093413734054374695013381113145177" displayName="Table82613093413734054374695013381113145177" ref="AN768:AP789" totalsRowShown="0">
  <autoFilter ref="AN768:AP789" xr:uid="{EC0A6B90-49F5-4C9A-A2D6-4B18BDB80FA7}"/>
  <tableColumns count="3">
    <tableColumn id="1" xr3:uid="{F708903D-1539-43F4-898A-8B17D3DD5B0E}" name="time"/>
    <tableColumn id="2" xr3:uid="{40282C85-31B2-42EE-AFCE-78CFC4A48A47}" name="moment" dataDxfId="73">
      <calculatedColumnFormula>-(Table82613093413734054374695013381113145177[[#This Row],[time]]-2)*2</calculatedColumnFormula>
    </tableColumn>
    <tableColumn id="3" xr3:uid="{E3257BDD-7AEE-48A7-9CCA-91474A8B13B7}" name="Stress"/>
  </tableColumns>
  <tableStyleInfo name="TableStyleLight8" showFirstColumn="0" showLastColumn="0" showRowStripes="1" showColumnStripes="0"/>
</table>
</file>

<file path=xl/tables/table4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9" xr:uid="{10A434BB-4DD9-4B93-8B64-A83E2908333B}" name="Table2452623103423744064384705023482114146178" displayName="Table2452623103423744064384705023482114146178" ref="G768:I789" totalsRowShown="0">
  <autoFilter ref="G768:I789" xr:uid="{10A434BB-4DD9-4B93-8B64-A83E2908333B}"/>
  <tableColumns count="3">
    <tableColumn id="1" xr3:uid="{E4E967D8-3AD6-4089-AC11-F69AAF3DA6B5}" name="time"/>
    <tableColumn id="2" xr3:uid="{3F19C2F0-0A6A-46DE-8A5D-382BFAFCEC96}" name="moment" dataDxfId="72">
      <calculatedColumnFormula>-(G769-2)*2</calculatedColumnFormula>
    </tableColumn>
    <tableColumn id="3" xr3:uid="{805385A7-A46E-4218-B36B-D1F3EB5C0D54}" name="Stress"/>
  </tableColumns>
  <tableStyleInfo name="TableStyleMedium26" showFirstColumn="0" showLastColumn="0" showRowStripes="1" showColumnStripes="0"/>
</table>
</file>

<file path=xl/tables/table4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0" xr:uid="{40747A55-583C-42A6-A11D-372A33BB71B3}" name="Table2462633113433754074394715033583115147179" displayName="Table2462633113433754074394715033583115147179" ref="M768:O789" totalsRowShown="0">
  <autoFilter ref="M768:O789" xr:uid="{40747A55-583C-42A6-A11D-372A33BB71B3}"/>
  <tableColumns count="3">
    <tableColumn id="1" xr3:uid="{3FF2E7A1-EC5C-4D79-B794-CB5B9322700C}" name="time"/>
    <tableColumn id="2" xr3:uid="{87C4F8E4-2FDB-4444-8548-394F06E7B6F8}" name="moment" dataDxfId="71">
      <calculatedColumnFormula>-(Table2462633113433754074394715033583115147179[[#This Row],[time]]-2)*2</calculatedColumnFormula>
    </tableColumn>
    <tableColumn id="3" xr3:uid="{8DD83E96-CF67-4EAE-9D1C-DE9D213E8DB6}" name="Stress"/>
  </tableColumns>
  <tableStyleInfo name="TableStyleMedium2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9466B5C-8FA9-49E3-9A13-AF264E470884}" name="Table245294" displayName="Table245294" ref="G67:I88" totalsRowShown="0">
  <autoFilter ref="G67:I88" xr:uid="{99466B5C-8FA9-49E3-9A13-AF264E470884}"/>
  <tableColumns count="3">
    <tableColumn id="1" xr3:uid="{399C5E74-9F60-4D6B-A54D-1CA217B7533F}" name="time"/>
    <tableColumn id="2" xr3:uid="{281618C6-6887-4FEE-9067-08694DFF6D23}" name="moment" dataDxfId="439">
      <calculatedColumnFormula>(Table245294[[#This Row],[time]]-2)*2</calculatedColumnFormula>
    </tableColumn>
    <tableColumn id="3" xr3:uid="{EDF10D9A-5DED-4047-BFC9-24879C13B764}" name="Stress"/>
  </tableColumns>
  <tableStyleInfo name="TableStyleMedium26" showFirstColumn="0" showLastColumn="0" showRowStripes="1" showColumnStripes="0"/>
</table>
</file>

<file path=xl/tables/table4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1" xr:uid="{86394070-1177-40FE-8A25-43AE33E3BB65}" name="Table2472643123443764084404725043684116148180" displayName="Table2472643123443764084404725043684116148180" ref="S768:U789" totalsRowShown="0">
  <autoFilter ref="S768:U789" xr:uid="{86394070-1177-40FE-8A25-43AE33E3BB65}"/>
  <tableColumns count="3">
    <tableColumn id="1" xr3:uid="{90D5E822-F344-4701-A04E-DD238B457BF5}" name="time"/>
    <tableColumn id="2" xr3:uid="{2BAD0DF3-0C1A-4721-8940-FA3506FD72B4}" name="moment" dataDxfId="70">
      <calculatedColumnFormula>-(Table2472643123443764084404725043684116148180[[#This Row],[time]]-2)*2</calculatedColumnFormula>
    </tableColumn>
    <tableColumn id="3" xr3:uid="{D5B1F8F6-E503-4B3C-9343-52A9DDFDF11E}" name="Stress"/>
  </tableColumns>
  <tableStyleInfo name="TableStyleMedium24" showFirstColumn="0" showLastColumn="0" showRowStripes="1" showColumnStripes="0"/>
</table>
</file>

<file path=xl/tables/table4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2" xr:uid="{2E2D5CA5-747A-4833-BED5-FB03A9ED39CC}" name="Table2482653133453774094414735053785117149181" displayName="Table2482653133453774094414735053785117149181" ref="Y768:AA789" totalsRowShown="0">
  <autoFilter ref="Y768:AA789" xr:uid="{2E2D5CA5-747A-4833-BED5-FB03A9ED39CC}"/>
  <tableColumns count="3">
    <tableColumn id="1" xr3:uid="{5FEC730C-4D58-4AF9-8082-312CE0A21810}" name="time"/>
    <tableColumn id="2" xr3:uid="{8E3A945F-F8EE-415F-80D5-3B254AAEE11B}" name="moment" dataDxfId="69">
      <calculatedColumnFormula>-(Table2482653133453774094414735053785117149181[[#This Row],[time]]-2)*2</calculatedColumnFormula>
    </tableColumn>
    <tableColumn id="3" xr3:uid="{7E97DDE2-3AC7-4B6E-9210-43E630635358}" name="Stress"/>
  </tableColumns>
  <tableStyleInfo name="TableStyleMedium25" showFirstColumn="0" showLastColumn="0" showRowStripes="1" showColumnStripes="0"/>
</table>
</file>

<file path=xl/tables/table4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3" xr:uid="{903AE0A6-D2A7-42CB-A3A5-A18D9F312770}" name="Table2492663143463784104424745063886118150182" displayName="Table2492663143463784104424745063886118150182" ref="AE768:AG789" totalsRowShown="0">
  <autoFilter ref="AE768:AG789" xr:uid="{903AE0A6-D2A7-42CB-A3A5-A18D9F312770}"/>
  <tableColumns count="3">
    <tableColumn id="1" xr3:uid="{B1F13DBF-260D-4B22-874B-7A708AC8AC42}" name="time"/>
    <tableColumn id="2" xr3:uid="{1C7BBAB5-95C3-41E8-9321-DF54049865B0}" name="moment" dataDxfId="68">
      <calculatedColumnFormula>-(Table2492663143463784104424745063886118150182[[#This Row],[time]]-2)*2</calculatedColumnFormula>
    </tableColumn>
    <tableColumn id="3" xr3:uid="{325D6E04-FED8-4DF5-99A7-E470A8C1B6AA}" name="Stress"/>
  </tableColumns>
  <tableStyleInfo name="TableStyleMedium26" showFirstColumn="0" showLastColumn="0" showRowStripes="1" showColumnStripes="0"/>
</table>
</file>

<file path=xl/tables/table4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4" xr:uid="{9587E229-9E00-4EE9-8DC1-9B90DBBA81D6}" name="Table2502673153473794114434755073987119151183" displayName="Table2502673153473794114434755073987119151183" ref="AK768:AM789" totalsRowShown="0">
  <autoFilter ref="AK768:AM789" xr:uid="{9587E229-9E00-4EE9-8DC1-9B90DBBA81D6}"/>
  <tableColumns count="3">
    <tableColumn id="1" xr3:uid="{8F1C3D0E-4B28-4B37-B51A-8BACD3EE5FFE}" name="time"/>
    <tableColumn id="2" xr3:uid="{951C283E-0BF8-437C-B892-C311220CF5F0}" name="moment" dataDxfId="67">
      <calculatedColumnFormula>-(Table2502673153473794114434755073987119151183[[#This Row],[time]]-2)*2</calculatedColumnFormula>
    </tableColumn>
    <tableColumn id="3" xr3:uid="{260ADBC3-B24C-4B35-85F5-B4C003EC2E8F}" name="Stress"/>
  </tableColumns>
  <tableStyleInfo name="TableStyleMedium27" showFirstColumn="0" showLastColumn="0" showRowStripes="1" showColumnStripes="0"/>
</table>
</file>

<file path=xl/tables/table4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5" xr:uid="{FDF39081-0090-4448-A404-7067249EACC9}" name="Table2522683163483804124444765084088120152184" displayName="Table2522683163483804124444765084088120152184" ref="AQ768:AS789" totalsRowShown="0">
  <autoFilter ref="AQ768:AS789" xr:uid="{FDF39081-0090-4448-A404-7067249EACC9}"/>
  <tableColumns count="3">
    <tableColumn id="1" xr3:uid="{4288362D-529A-4924-9BBF-38AA08598E00}" name="time"/>
    <tableColumn id="2" xr3:uid="{E9C859FA-D110-453D-BEE6-D40CB6E4D11E}" name="moment" dataDxfId="66">
      <calculatedColumnFormula>-(Table2522683163483804124444765084088120152184[[#This Row],[time]]-2)*2</calculatedColumnFormula>
    </tableColumn>
    <tableColumn id="3" xr3:uid="{FE77E7C7-305D-4563-A5C0-3E26094C9B69}" name="Stress"/>
  </tableColumns>
  <tableStyleInfo name="TableStyleMedium26" showFirstColumn="0" showLastColumn="0" showRowStripes="1" showColumnStripes="0"/>
</table>
</file>

<file path=xl/tables/table4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6" xr:uid="{7CE632C6-741D-49C4-9702-593F5F0501B5}" name="Table2532693173493814134454775094189121153185" displayName="Table2532693173493814134454775094189121153185" ref="AT768:AV789" totalsRowShown="0">
  <autoFilter ref="AT768:AV789" xr:uid="{7CE632C6-741D-49C4-9702-593F5F0501B5}"/>
  <tableColumns count="3">
    <tableColumn id="1" xr3:uid="{12FFFBE8-B9D7-4026-9456-6387F6B3E562}" name="time"/>
    <tableColumn id="2" xr3:uid="{077E3112-39E1-4C7E-ACE3-2894A989B2B7}" name="moment" dataDxfId="65">
      <calculatedColumnFormula>-(Table2532693173493814134454775094189121153185[[#This Row],[time]]-2)*2</calculatedColumnFormula>
    </tableColumn>
    <tableColumn id="3" xr3:uid="{3D2F6338-CE60-418C-9851-2AEA0D60B371}" name="Stress"/>
  </tableColumns>
  <tableStyleInfo name="TableStyleMedium24" showFirstColumn="0" showLastColumn="0" showRowStripes="1" showColumnStripes="0"/>
</table>
</file>

<file path=xl/tables/table4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7" xr:uid="{AE90B602-B6A7-4E8F-B10E-E67FA99D4212}" name="Table1286318350382414446478104290122154186" displayName="Table1286318350382414446478104290122154186" ref="A799:C820" totalsRowShown="0">
  <autoFilter ref="A799:C820" xr:uid="{AE90B602-B6A7-4E8F-B10E-E67FA99D4212}"/>
  <tableColumns count="3">
    <tableColumn id="1" xr3:uid="{74291165-B4E8-47C3-80D6-1A4303A0B733}" name="time"/>
    <tableColumn id="2" xr3:uid="{4DBF2972-0C7F-49CE-8675-185FD2F7D353}" name="moment" dataDxfId="64">
      <calculatedColumnFormula>(Table1286318350382414446478104290122154186[[#This Row],[time]]-2)*2</calculatedColumnFormula>
    </tableColumn>
    <tableColumn id="3" xr3:uid="{B86A5133-509D-44D6-A34C-C46B98323572}" name="Stress"/>
  </tableColumns>
  <tableStyleInfo name="TableStyleLight1" showFirstColumn="0" showLastColumn="0" showRowStripes="1" showColumnStripes="0"/>
</table>
</file>

<file path=xl/tables/table4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8" xr:uid="{5523D946-059A-4DFE-9934-EF1163E6AB7E}" name="Table2287319351383415447479114391123155187" displayName="Table2287319351383415447479114391123155187" ref="D799:F820" totalsRowShown="0">
  <autoFilter ref="D799:F820" xr:uid="{5523D946-059A-4DFE-9934-EF1163E6AB7E}"/>
  <tableColumns count="3">
    <tableColumn id="1" xr3:uid="{97B869DD-A64C-486D-BA26-6BE9F17B671C}" name="time"/>
    <tableColumn id="2" xr3:uid="{13A94FE9-1DA7-4437-96AD-02C4DA30A97B}" name="moment" dataDxfId="63">
      <calculatedColumnFormula>(Table2287319351383415447479114391123155187[[#This Row],[time]]-2)*2</calculatedColumnFormula>
    </tableColumn>
    <tableColumn id="3" xr3:uid="{BC47316C-C554-4585-8C50-1956644068E4}" name="Stress "/>
  </tableColumns>
  <tableStyleInfo name="TableStyleLight2" showFirstColumn="0" showLastColumn="0" showRowStripes="1" showColumnStripes="0"/>
</table>
</file>

<file path=xl/tables/table4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9" xr:uid="{30639105-C245-4A02-9DF8-01B6CDB5A44A}" name="Table3288320352384416448480124492124156188" displayName="Table3288320352384416448480124492124156188" ref="J799:L820" totalsRowShown="0">
  <autoFilter ref="J799:L820" xr:uid="{30639105-C245-4A02-9DF8-01B6CDB5A44A}"/>
  <tableColumns count="3">
    <tableColumn id="1" xr3:uid="{8853D821-B413-4BA5-844F-206F483D54FF}" name="time"/>
    <tableColumn id="2" xr3:uid="{3486EC89-8C94-4560-9745-10C5C6F15F56}" name="moment" dataDxfId="62">
      <calculatedColumnFormula>(Table3288320352384416448480124492124156188[[#This Row],[time]]-2)*2</calculatedColumnFormula>
    </tableColumn>
    <tableColumn id="3" xr3:uid="{234C122B-D449-42CE-94F5-B3A9D601F99B}" name="Stress"/>
  </tableColumns>
  <tableStyleInfo name="TableStyleLight3" showFirstColumn="0" showLastColumn="0" showRowStripes="1" showColumnStripes="0"/>
</table>
</file>

<file path=xl/tables/table4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0" xr:uid="{663CAF65-C670-43FC-A5E6-7AF83DF2B2C5}" name="Table4289321353385417449481134593125157189" displayName="Table4289321353385417449481134593125157189" ref="P799:R820" totalsRowShown="0">
  <autoFilter ref="P799:R820" xr:uid="{663CAF65-C670-43FC-A5E6-7AF83DF2B2C5}"/>
  <tableColumns count="3">
    <tableColumn id="1" xr3:uid="{210F5D31-7190-41DE-AA3D-62FF499DE02E}" name="time"/>
    <tableColumn id="2" xr3:uid="{C353B8E8-5CE8-40D9-94A7-E9B21C043386}" name="moment" dataDxfId="61">
      <calculatedColumnFormula>(Table4289321353385417449481134593125157189[[#This Row],[time]]-2)*2</calculatedColumnFormula>
    </tableColumn>
    <tableColumn id="3" xr3:uid="{49C648A1-D14E-4C54-BEB9-74C40169E741}" name="Stress"/>
  </tableColumns>
  <tableStyleInfo name="TableStyleLight4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E675AF66-6E19-4E64-999C-150FACADBB57}" name="Table246295" displayName="Table246295" ref="M67:O88" totalsRowShown="0">
  <autoFilter ref="M67:O88" xr:uid="{E675AF66-6E19-4E64-999C-150FACADBB57}"/>
  <tableColumns count="3">
    <tableColumn id="1" xr3:uid="{04EDF1A0-D48A-4297-B528-C542F6694693}" name="time"/>
    <tableColumn id="2" xr3:uid="{2587F16B-6984-469B-93F3-BA9A19B91BBC}" name="moment" dataDxfId="438">
      <calculatedColumnFormula>(Table246295[[#This Row],[time]]-2)*2</calculatedColumnFormula>
    </tableColumn>
    <tableColumn id="3" xr3:uid="{812C9D8D-42DC-4099-88A1-A2686EF1688D}" name="Stress"/>
  </tableColumns>
  <tableStyleInfo name="TableStyleMedium27" showFirstColumn="0" showLastColumn="0" showRowStripes="1" showColumnStripes="0"/>
</table>
</file>

<file path=xl/tables/table4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1" xr:uid="{F41DD12F-7ABA-40E9-A0C1-0D9DA8DC17B8}" name="Table5290322354386418450482144694126158190" displayName="Table5290322354386418450482144694126158190" ref="V799:X820" totalsRowShown="0">
  <autoFilter ref="V799:X820" xr:uid="{F41DD12F-7ABA-40E9-A0C1-0D9DA8DC17B8}"/>
  <tableColumns count="3">
    <tableColumn id="1" xr3:uid="{11F33282-2132-4C54-B868-287527FF77C5}" name="time"/>
    <tableColumn id="2" xr3:uid="{36F93CD3-27D9-44A7-AF74-4BF926DCBE33}" name="moment" dataDxfId="60">
      <calculatedColumnFormula>(Table5290322354386418450482144694126158190[[#This Row],[time]]-2)*2</calculatedColumnFormula>
    </tableColumn>
    <tableColumn id="3" xr3:uid="{81B6A015-8798-421D-AEE9-50BCBE0AF1B7}" name="Stress"/>
  </tableColumns>
  <tableStyleInfo name="TableStyleLight5" showFirstColumn="0" showLastColumn="0" showRowStripes="1" showColumnStripes="0"/>
</table>
</file>

<file path=xl/tables/table4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2" xr:uid="{A817E9A4-E30F-4A0A-B183-F535651955C4}" name="Table6291323355387419451483154795127159191" displayName="Table6291323355387419451483154795127159191" ref="AB799:AD820" totalsRowShown="0">
  <autoFilter ref="AB799:AD820" xr:uid="{A817E9A4-E30F-4A0A-B183-F535651955C4}"/>
  <tableColumns count="3">
    <tableColumn id="1" xr3:uid="{A9EDF42B-F677-4731-AFAE-1279A8310144}" name="time"/>
    <tableColumn id="2" xr3:uid="{2A19D35F-85C1-4679-BA2E-E562A1C5D42C}" name="moment" dataDxfId="59">
      <calculatedColumnFormula>(Table6291323355387419451483154795127159191[[#This Row],[time]]-2)*2</calculatedColumnFormula>
    </tableColumn>
    <tableColumn id="3" xr3:uid="{BF16EFA8-5538-4C6C-9DC2-0F26F4770025}" name="Stress"/>
  </tableColumns>
  <tableStyleInfo name="TableStyleLight6" showFirstColumn="0" showLastColumn="0" showRowStripes="1" showColumnStripes="0"/>
</table>
</file>

<file path=xl/tables/table4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3" xr:uid="{029CE286-52DF-4F89-9EDC-15D9E04CC43F}" name="Table7292324356388420452484164896128160192" displayName="Table7292324356388420452484164896128160192" ref="AH799:AJ820" totalsRowShown="0">
  <autoFilter ref="AH799:AJ820" xr:uid="{029CE286-52DF-4F89-9EDC-15D9E04CC43F}"/>
  <tableColumns count="3">
    <tableColumn id="1" xr3:uid="{DC938CB9-4AD4-4764-B18C-125F74D107F4}" name="time"/>
    <tableColumn id="2" xr3:uid="{84778E7F-03E7-4541-8732-7C49EBC3B1D9}" name="moment" dataDxfId="58">
      <calculatedColumnFormula>(Table7292324356388420452484164896128160192[[#This Row],[time]]-2)*2</calculatedColumnFormula>
    </tableColumn>
    <tableColumn id="3" xr3:uid="{AEE0FE03-6617-447E-B21B-FCF349C019F8}" name="Stress"/>
  </tableColumns>
  <tableStyleInfo name="TableStyleLight7" showFirstColumn="0" showLastColumn="0" showRowStripes="1" showColumnStripes="0"/>
</table>
</file>

<file path=xl/tables/table4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4" xr:uid="{D11F4EF5-ADAA-4E09-80DB-FEFE8C165849}" name="Table8293325357389421453485174997129161193" displayName="Table8293325357389421453485174997129161193" ref="AN799:AP820" totalsRowShown="0">
  <autoFilter ref="AN799:AP820" xr:uid="{D11F4EF5-ADAA-4E09-80DB-FEFE8C165849}"/>
  <tableColumns count="3">
    <tableColumn id="1" xr3:uid="{8DA9EED8-EE72-4508-945C-FE9FBF3F094B}" name="time"/>
    <tableColumn id="2" xr3:uid="{4FC5DD6F-4BEB-4180-98D6-59FD08CB66B2}" name="moment" dataDxfId="57">
      <calculatedColumnFormula>(Table8293325357389421453485174997129161193[[#This Row],[time]]-2)*2</calculatedColumnFormula>
    </tableColumn>
    <tableColumn id="3" xr3:uid="{2BFB34A9-ED09-4A51-B0F9-B6B8B73A2729}" name="Stress"/>
  </tableColumns>
  <tableStyleInfo name="TableStyleLight8" showFirstColumn="0" showLastColumn="0" showRowStripes="1" showColumnStripes="0"/>
</table>
</file>

<file path=xl/tables/table4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5" xr:uid="{F81BDD85-985D-40E6-A1B8-5C1B1A3D6309}" name="Table245294326358390422454486185098130162194" displayName="Table245294326358390422454486185098130162194" ref="G799:I820" totalsRowShown="0">
  <autoFilter ref="G799:I820" xr:uid="{F81BDD85-985D-40E6-A1B8-5C1B1A3D6309}"/>
  <tableColumns count="3">
    <tableColumn id="1" xr3:uid="{C41345F5-919F-4A41-86CB-8D5C467B0B40}" name="time"/>
    <tableColumn id="2" xr3:uid="{33FEA0CE-FDC5-416D-9C07-03C8E116E5DB}" name="moment" dataDxfId="56">
      <calculatedColumnFormula>(Table245294326358390422454486185098130162194[[#This Row],[time]]-2)*2</calculatedColumnFormula>
    </tableColumn>
    <tableColumn id="3" xr3:uid="{33F912B8-5BE1-4124-B841-2A27C8F6E62F}" name="Stress"/>
  </tableColumns>
  <tableStyleInfo name="TableStyleMedium26" showFirstColumn="0" showLastColumn="0" showRowStripes="1" showColumnStripes="0"/>
</table>
</file>

<file path=xl/tables/table4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6" xr:uid="{2B536E0F-90B9-4C14-B7F8-B44CFCD69626}" name="Table246295327359391423455487195199131163195" displayName="Table246295327359391423455487195199131163195" ref="M799:O820" totalsRowShown="0">
  <autoFilter ref="M799:O820" xr:uid="{2B536E0F-90B9-4C14-B7F8-B44CFCD69626}"/>
  <tableColumns count="3">
    <tableColumn id="1" xr3:uid="{1D6A598A-A013-43EF-9D7B-F462D505F280}" name="time"/>
    <tableColumn id="2" xr3:uid="{130911CC-9A1F-4ED4-8453-FFB0B59ED7C1}" name="moment" dataDxfId="55">
      <calculatedColumnFormula>(Table246295327359391423455487195199131163195[[#This Row],[time]]-2)*2</calculatedColumnFormula>
    </tableColumn>
    <tableColumn id="3" xr3:uid="{7D068DF5-F995-4E48-B228-6CE3CCB5806C}" name="Stress"/>
  </tableColumns>
  <tableStyleInfo name="TableStyleMedium27" showFirstColumn="0" showLastColumn="0" showRowStripes="1" showColumnStripes="0"/>
</table>
</file>

<file path=xl/tables/table4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7" xr:uid="{EECFB868-35D3-4392-AE62-F566E7330BEB}" name="Table2472963283603924244564882052100132164196" displayName="Table2472963283603924244564882052100132164196" ref="S799:U820" totalsRowShown="0">
  <autoFilter ref="S799:U820" xr:uid="{EECFB868-35D3-4392-AE62-F566E7330BEB}"/>
  <tableColumns count="3">
    <tableColumn id="1" xr3:uid="{469B310B-A1E3-4668-ACC3-199C7BF04835}" name="time"/>
    <tableColumn id="2" xr3:uid="{0380A4A5-58AD-454A-B652-2CCACB1B992A}" name="moment" dataDxfId="54">
      <calculatedColumnFormula>(Table2472963283603924244564882052100132164196[[#This Row],[time]]-2)*2</calculatedColumnFormula>
    </tableColumn>
    <tableColumn id="3" xr3:uid="{5B234377-59B4-41FE-8B12-68CB3E51920E}" name="Stress"/>
  </tableColumns>
  <tableStyleInfo name="TableStyleMedium24" showFirstColumn="0" showLastColumn="0" showRowStripes="1" showColumnStripes="0"/>
</table>
</file>

<file path=xl/tables/table4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8" xr:uid="{40A12F06-B02B-46BE-A7BD-DE8C686A1427}" name="Table2482973293613934254574892153101133165197" displayName="Table2482973293613934254574892153101133165197" ref="Y799:AA820" totalsRowShown="0">
  <autoFilter ref="Y799:AA820" xr:uid="{40A12F06-B02B-46BE-A7BD-DE8C686A1427}"/>
  <tableColumns count="3">
    <tableColumn id="1" xr3:uid="{87DCCDF0-5B75-4411-B5FB-DA3063841F2D}" name="time"/>
    <tableColumn id="2" xr3:uid="{A5069C6C-36D7-4BAC-B853-16B1DAEE8C91}" name="moment" dataDxfId="53">
      <calculatedColumnFormula>(Table2482973293613934254574892153101133165197[[#This Row],[time]]-2)*2</calculatedColumnFormula>
    </tableColumn>
    <tableColumn id="3" xr3:uid="{2B7F1BFF-9A37-491A-9E53-3EADA0B5A190}" name="Stress"/>
  </tableColumns>
  <tableStyleInfo name="TableStyleMedium25" showFirstColumn="0" showLastColumn="0" showRowStripes="1" showColumnStripes="0"/>
</table>
</file>

<file path=xl/tables/table4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9" xr:uid="{FED3CA92-E415-4D17-BCE2-266634C07542}" name="Table2492983303623944264584902254102134166198" displayName="Table2492983303623944264584902254102134166198" ref="AE799:AG820" totalsRowShown="0">
  <autoFilter ref="AE799:AG820" xr:uid="{FED3CA92-E415-4D17-BCE2-266634C07542}"/>
  <tableColumns count="3">
    <tableColumn id="1" xr3:uid="{D1E4DDC5-7080-4A28-A21C-1E280A38C1D6}" name="time"/>
    <tableColumn id="2" xr3:uid="{FD0F993C-D9C3-4BB9-B5DE-F4D267CFEF6C}" name="moment" dataDxfId="52">
      <calculatedColumnFormula>(Table2492983303623944264584902254102134166198[[#This Row],[time]]-2)*2</calculatedColumnFormula>
    </tableColumn>
    <tableColumn id="3" xr3:uid="{E8CBEFC3-C0B7-4DB1-B017-DD492553A2EF}" name="Stress"/>
  </tableColumns>
  <tableStyleInfo name="TableStyleMedium26" showFirstColumn="0" showLastColumn="0" showRowStripes="1" showColumnStripes="0"/>
</table>
</file>

<file path=xl/tables/table4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0" xr:uid="{A465C86F-5E77-4684-9BD0-C31DD3A1B431}" name="Table2502993313633954274594912355103135167199" displayName="Table2502993313633954274594912355103135167199" ref="AK799:AM820" totalsRowShown="0">
  <autoFilter ref="AK799:AM820" xr:uid="{A465C86F-5E77-4684-9BD0-C31DD3A1B431}"/>
  <tableColumns count="3">
    <tableColumn id="1" xr3:uid="{D54DFC42-C416-452D-8319-3AA89E3B4DDD}" name="time"/>
    <tableColumn id="2" xr3:uid="{BA557352-482D-4B21-943F-380CBF00543A}" name="moment" dataDxfId="51">
      <calculatedColumnFormula>(Table2502993313633954274594912355103135167199[[#This Row],[time]]-2)*2</calculatedColumnFormula>
    </tableColumn>
    <tableColumn id="3" xr3:uid="{52FF494C-2647-47D7-A0D0-49D11C37E686}" name="Stress"/>
  </tableColumns>
  <tableStyleInfo name="TableStyleMedium2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073657-20CB-45EB-8766-54D01656A498}" name="Table247296" displayName="Table247296" ref="S67:U88" totalsRowShown="0">
  <autoFilter ref="S67:U88" xr:uid="{70073657-20CB-45EB-8766-54D01656A498}"/>
  <tableColumns count="3">
    <tableColumn id="1" xr3:uid="{E8A86C44-951D-43F9-97E6-43A332318109}" name="time"/>
    <tableColumn id="2" xr3:uid="{2884E15B-22D3-4D50-BA6B-020ED5C85F7A}" name="moment" dataDxfId="437">
      <calculatedColumnFormula>(Table247296[[#This Row],[time]]-2)*2</calculatedColumnFormula>
    </tableColumn>
    <tableColumn id="3" xr3:uid="{E32AE498-E8F3-4D75-8568-71B70BF1D4EC}" name="Stress"/>
  </tableColumns>
  <tableStyleInfo name="TableStyleMedium24" showFirstColumn="0" showLastColumn="0" showRowStripes="1" showColumnStripes="0"/>
</table>
</file>

<file path=xl/tables/table4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1" xr:uid="{1AE4661A-D4C3-475D-8F8F-6321F0DC1CC6}" name="Table2523003323643964284604922456104136168200" displayName="Table2523003323643964284604922456104136168200" ref="AQ799:AS820" totalsRowShown="0">
  <autoFilter ref="AQ799:AS820" xr:uid="{1AE4661A-D4C3-475D-8F8F-6321F0DC1CC6}"/>
  <tableColumns count="3">
    <tableColumn id="1" xr3:uid="{149EFC74-ABE9-4113-A317-1F85C45C363E}" name="time"/>
    <tableColumn id="2" xr3:uid="{CB0FCFE8-6808-482A-BD69-9B574ADEBB91}" name="moment" dataDxfId="50">
      <calculatedColumnFormula>(Table2523003323643964284604922456104136168200[[#This Row],[time]]-2)*2</calculatedColumnFormula>
    </tableColumn>
    <tableColumn id="3" xr3:uid="{EE803544-20BA-4909-BA6C-341A0F0F0CB6}" name="Stress"/>
  </tableColumns>
  <tableStyleInfo name="TableStyleMedium26" showFirstColumn="0" showLastColumn="0" showRowStripes="1" showColumnStripes="0"/>
</table>
</file>

<file path=xl/tables/table4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2" xr:uid="{90DFB8A4-479D-4B01-BB2D-3A7C74982031}" name="Table2533013333653974294614932557105137169201" displayName="Table2533013333653974294614932557105137169201" ref="AT799:AV820" totalsRowShown="0">
  <autoFilter ref="AT799:AV820" xr:uid="{90DFB8A4-479D-4B01-BB2D-3A7C74982031}"/>
  <tableColumns count="3">
    <tableColumn id="1" xr3:uid="{2EDCFBE2-14E8-40F6-A074-D39AAF9DE972}" name="time"/>
    <tableColumn id="2" xr3:uid="{CEE9B9CB-181B-4C9C-ADFE-25747504D69A}" name="moment" dataDxfId="49">
      <calculatedColumnFormula>(Table2533013333653974294614932557105137169201[[#This Row],[time]]-2)*2</calculatedColumnFormula>
    </tableColumn>
    <tableColumn id="3" xr3:uid="{93837489-C8A1-440B-B35E-D1D7E1D25F55}" name="Stress"/>
  </tableColumns>
  <tableStyleInfo name="TableStyleMedium24" showFirstColumn="0" showLastColumn="0" showRowStripes="1" showColumnStripes="0"/>
</table>
</file>

<file path=xl/tables/table4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3" xr:uid="{A36F81B5-70EC-43B6-B2FA-551224D80F31}" name="Table12543023343663984304624942674106138170202" displayName="Table12543023343663984304624942674106138170202" ref="A829:C850" totalsRowShown="0">
  <autoFilter ref="A829:C850" xr:uid="{A36F81B5-70EC-43B6-B2FA-551224D80F31}"/>
  <tableColumns count="3">
    <tableColumn id="1" xr3:uid="{EF9731C3-335A-4A31-AD33-1C9C0B0F7BC9}" name="time"/>
    <tableColumn id="2" xr3:uid="{36C2B787-7D8B-4F58-B7D2-2715B750FAD3}" name="moment" dataDxfId="48">
      <calculatedColumnFormula>-(Table12543023343663984304624942674106138170202[[#This Row],[time]]-2)*2</calculatedColumnFormula>
    </tableColumn>
    <tableColumn id="3" xr3:uid="{FC37B3F3-E496-48B2-B4A2-70FD5CD0207E}" name="Stress"/>
  </tableColumns>
  <tableStyleInfo name="TableStyleLight1" showFirstColumn="0" showLastColumn="0" showRowStripes="1" showColumnStripes="0"/>
</table>
</file>

<file path=xl/tables/table4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4" xr:uid="{C0A36113-390A-4AD4-8010-9D536A7A7FA1}" name="Table22553033353673994314634952775107139171203" displayName="Table22553033353673994314634952775107139171203" ref="D829:F850" totalsRowShown="0">
  <autoFilter ref="D829:F850" xr:uid="{C0A36113-390A-4AD4-8010-9D536A7A7FA1}"/>
  <tableColumns count="3">
    <tableColumn id="1" xr3:uid="{D1F09103-16FF-473B-92AD-A6F0C03CEF4C}" name="time"/>
    <tableColumn id="2" xr3:uid="{4349166A-15D5-4BDF-AA65-89FF61102FC6}" name="moment" dataDxfId="47">
      <calculatedColumnFormula>-(Table22553033353673994314634952775107139171203[[#This Row],[time]]-2)*2</calculatedColumnFormula>
    </tableColumn>
    <tableColumn id="3" xr3:uid="{9C3BDECD-F7EE-41A5-BED9-654CF4D96A06}" name="Stress "/>
  </tableColumns>
  <tableStyleInfo name="TableStyleLight2" showFirstColumn="0" showLastColumn="0" showRowStripes="1" showColumnStripes="0"/>
</table>
</file>

<file path=xl/tables/table4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5" xr:uid="{E9BB247A-30C5-4EA7-BD8D-9FC152B4D6AD}" name="Table32563043363684004324644962876108140172204" displayName="Table32563043363684004324644962876108140172204" ref="J829:L850" totalsRowShown="0">
  <autoFilter ref="J829:L850" xr:uid="{E9BB247A-30C5-4EA7-BD8D-9FC152B4D6AD}"/>
  <tableColumns count="3">
    <tableColumn id="1" xr3:uid="{D47B5D3D-9921-4117-83D4-793D0E06982D}" name="time"/>
    <tableColumn id="2" xr3:uid="{EBB1E939-503F-4AE1-AFD2-94FD8684942B}" name="moment" dataDxfId="46">
      <calculatedColumnFormula>-(Table32563043363684004324644962876108140172204[[#This Row],[time]]-2)*2</calculatedColumnFormula>
    </tableColumn>
    <tableColumn id="3" xr3:uid="{E180DFF5-4E36-4A89-BB58-9889ED17C2A9}" name="Stress"/>
  </tableColumns>
  <tableStyleInfo name="TableStyleLight3" showFirstColumn="0" showLastColumn="0" showRowStripes="1" showColumnStripes="0"/>
</table>
</file>

<file path=xl/tables/table4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6" xr:uid="{B8C021B1-3F33-4FDE-91EB-B4777590E15B}" name="Table42573053373694014334654972977109141173205" displayName="Table42573053373694014334654972977109141173205" ref="P829:R850" totalsRowShown="0">
  <autoFilter ref="P829:R850" xr:uid="{B8C021B1-3F33-4FDE-91EB-B4777590E15B}"/>
  <tableColumns count="3">
    <tableColumn id="1" xr3:uid="{BE7F64E0-0668-45FA-B2A4-1B9D3ABD6354}" name="time"/>
    <tableColumn id="2" xr3:uid="{5FD557F9-6BD6-4009-911E-3F7694E8AE98}" name="moment" dataDxfId="45">
      <calculatedColumnFormula>-(Table42573053373694014334654972977109141173205[[#This Row],[time]]-2)*2</calculatedColumnFormula>
    </tableColumn>
    <tableColumn id="3" xr3:uid="{73396F34-BA88-4D34-A8D9-A53F19DD39FF}" name="Stress"/>
  </tableColumns>
  <tableStyleInfo name="TableStyleLight4" showFirstColumn="0" showLastColumn="0" showRowStripes="1" showColumnStripes="0"/>
</table>
</file>

<file path=xl/tables/table4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7" xr:uid="{58B81DC5-6864-45BA-BA89-5268B99EB5B9}" name="Table52583063383704024344664983078110142174206" displayName="Table52583063383704024344664983078110142174206" ref="V829:X850" totalsRowShown="0">
  <autoFilter ref="V829:X850" xr:uid="{58B81DC5-6864-45BA-BA89-5268B99EB5B9}"/>
  <tableColumns count="3">
    <tableColumn id="1" xr3:uid="{71F49005-3F78-4C6D-B100-490C139A1F35}" name="time"/>
    <tableColumn id="2" xr3:uid="{FC45C873-5799-4881-A8C5-7E063DF5D513}" name="moment" dataDxfId="44">
      <calculatedColumnFormula>-(Table52583063383704024344664983078110142174206[[#This Row],[time]]-2)*2</calculatedColumnFormula>
    </tableColumn>
    <tableColumn id="3" xr3:uid="{0A2B1AA3-C8DE-4948-A007-1DBCBD4C30E4}" name="Stress"/>
  </tableColumns>
  <tableStyleInfo name="TableStyleLight5" showFirstColumn="0" showLastColumn="0" showRowStripes="1" showColumnStripes="0"/>
</table>
</file>

<file path=xl/tables/table4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8" xr:uid="{BD51304A-4BEA-4D1E-92D4-DA8C49F89821}" name="Table62593073393714034354674993179111143175207" displayName="Table62593073393714034354674993179111143175207" ref="AB829:AD850" totalsRowShown="0">
  <autoFilter ref="AB829:AD850" xr:uid="{BD51304A-4BEA-4D1E-92D4-DA8C49F89821}"/>
  <tableColumns count="3">
    <tableColumn id="1" xr3:uid="{4A28C4EF-A09D-4FB0-85AE-809276D7E5B5}" name="time"/>
    <tableColumn id="2" xr3:uid="{BB9BF6CE-2A5B-4D99-8072-DDFB03413251}" name="moment" dataDxfId="43">
      <calculatedColumnFormula>-(Table62593073393714034354674993179111143175207[[#This Row],[time]]-2)*2</calculatedColumnFormula>
    </tableColumn>
    <tableColumn id="3" xr3:uid="{B4EDA8E3-47D9-48D5-96BC-0AD69184D142}" name="Stress"/>
  </tableColumns>
  <tableStyleInfo name="TableStyleLight6" showFirstColumn="0" showLastColumn="0" showRowStripes="1" showColumnStripes="0"/>
</table>
</file>

<file path=xl/tables/table4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9" xr:uid="{060FFE32-5C48-413C-A0D2-F0FAE7A17CCE}" name="Table72603083403724044364685003280112144176208" displayName="Table72603083403724044364685003280112144176208" ref="AH829:AJ850" totalsRowShown="0">
  <autoFilter ref="AH829:AJ850" xr:uid="{060FFE32-5C48-413C-A0D2-F0FAE7A17CCE}"/>
  <tableColumns count="3">
    <tableColumn id="1" xr3:uid="{E837DAB1-0DBE-446D-878F-4A9BC2DDC6E9}" name="time"/>
    <tableColumn id="2" xr3:uid="{8B27EAD6-221D-427B-8C88-A00D6364A73C}" name="moment" dataDxfId="42">
      <calculatedColumnFormula>-(Table72603083403724044364685003280112144176208[[#This Row],[time]]-2)*2</calculatedColumnFormula>
    </tableColumn>
    <tableColumn id="3" xr3:uid="{2362FB02-33A5-412C-9188-51C7E3EFC450}" name="Stress"/>
  </tableColumns>
  <tableStyleInfo name="TableStyleLight7" showFirstColumn="0" showLastColumn="0" showRowStripes="1" showColumnStripes="0"/>
</table>
</file>

<file path=xl/tables/table4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0" xr:uid="{B1E3681C-4B20-4629-9F6E-418E0D32FC4D}" name="Table82613093413734054374695013381113145177209" displayName="Table82613093413734054374695013381113145177209" ref="AN829:AP850" totalsRowShown="0">
  <autoFilter ref="AN829:AP850" xr:uid="{B1E3681C-4B20-4629-9F6E-418E0D32FC4D}"/>
  <tableColumns count="3">
    <tableColumn id="1" xr3:uid="{799A57E3-637B-4061-857C-19D4BFF7EF72}" name="time"/>
    <tableColumn id="2" xr3:uid="{032BBDE0-4E17-45EF-BF9D-0909A4AD7A0D}" name="moment" dataDxfId="41">
      <calculatedColumnFormula>-(Table82613093413734054374695013381113145177209[[#This Row],[time]]-2)*2</calculatedColumnFormula>
    </tableColumn>
    <tableColumn id="3" xr3:uid="{F801F100-3ADB-4783-8EA5-F81FA6AE73A9}" name="Stress"/>
  </tableColumns>
  <tableStyleInfo name="TableStyleLight8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B12AFF58-5819-4A13-9FB4-AFDFB12B9AF8}" name="Table248297" displayName="Table248297" ref="Y67:AA88" totalsRowShown="0">
  <autoFilter ref="Y67:AA88" xr:uid="{B12AFF58-5819-4A13-9FB4-AFDFB12B9AF8}"/>
  <tableColumns count="3">
    <tableColumn id="1" xr3:uid="{30560DF3-70FD-4E23-8C25-621CEDB9B00F}" name="time"/>
    <tableColumn id="2" xr3:uid="{9E27C2C3-7D69-4AE6-8DBB-52B6E7657442}" name="moment" dataDxfId="436">
      <calculatedColumnFormula>(Table248297[[#This Row],[time]]-2)*2</calculatedColumnFormula>
    </tableColumn>
    <tableColumn id="3" xr3:uid="{227F1CC9-1747-47B1-BA74-7BD8E22B14B4}" name="Stress"/>
  </tableColumns>
  <tableStyleInfo name="TableStyleMedium25" showFirstColumn="0" showLastColumn="0" showRowStripes="1" showColumnStripes="0"/>
</table>
</file>

<file path=xl/tables/table4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1" xr:uid="{74C0C852-105D-4954-A756-D5C623CCEB16}" name="Table2452623103423744064384705023482114146178210" displayName="Table2452623103423744064384705023482114146178210" ref="G829:I850" totalsRowShown="0">
  <autoFilter ref="G829:I850" xr:uid="{74C0C852-105D-4954-A756-D5C623CCEB16}"/>
  <tableColumns count="3">
    <tableColumn id="1" xr3:uid="{2D165327-D95D-4A65-9E9D-D68F8343B178}" name="time"/>
    <tableColumn id="2" xr3:uid="{2B91FE06-6C9B-44D8-8A8B-BE0720389C7F}" name="moment" dataDxfId="40">
      <calculatedColumnFormula>-(G830-2)*2</calculatedColumnFormula>
    </tableColumn>
    <tableColumn id="3" xr3:uid="{A09946A0-F598-4060-A64A-6ED6B630FD94}" name="Stress"/>
  </tableColumns>
  <tableStyleInfo name="TableStyleMedium26" showFirstColumn="0" showLastColumn="0" showRowStripes="1" showColumnStripes="0"/>
</table>
</file>

<file path=xl/tables/table4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2" xr:uid="{BBF0481F-BA98-45A8-BD56-E27B89F8855B}" name="Table2462633113433754074394715033583115147179211" displayName="Table2462633113433754074394715033583115147179211" ref="M829:O850" totalsRowShown="0">
  <autoFilter ref="M829:O850" xr:uid="{BBF0481F-BA98-45A8-BD56-E27B89F8855B}"/>
  <tableColumns count="3">
    <tableColumn id="1" xr3:uid="{7765B4DF-1306-450D-9171-84D652DDCB09}" name="time"/>
    <tableColumn id="2" xr3:uid="{055B195C-5E28-4357-9EAF-FD0010CE710F}" name="moment" dataDxfId="39">
      <calculatedColumnFormula>-(Table2462633113433754074394715033583115147179211[[#This Row],[time]]-2)*2</calculatedColumnFormula>
    </tableColumn>
    <tableColumn id="3" xr3:uid="{C6A73ACC-81DB-459E-AC67-A7C966FA25AF}" name="Stress"/>
  </tableColumns>
  <tableStyleInfo name="TableStyleMedium27" showFirstColumn="0" showLastColumn="0" showRowStripes="1" showColumnStripes="0"/>
</table>
</file>

<file path=xl/tables/table4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3" xr:uid="{A13EB0F5-E2C8-4BF6-8613-52848F92465E}" name="Table2472643123443764084404725043684116148180212" displayName="Table2472643123443764084404725043684116148180212" ref="S829:U850" totalsRowShown="0">
  <autoFilter ref="S829:U850" xr:uid="{A13EB0F5-E2C8-4BF6-8613-52848F92465E}"/>
  <tableColumns count="3">
    <tableColumn id="1" xr3:uid="{3B030113-5AAD-4293-8F44-021C364F13C3}" name="time"/>
    <tableColumn id="2" xr3:uid="{99C675B1-07A2-464B-918B-3D144B61BBC9}" name="moment" dataDxfId="38">
      <calculatedColumnFormula>-(Table2472643123443764084404725043684116148180212[[#This Row],[time]]-2)*2</calculatedColumnFormula>
    </tableColumn>
    <tableColumn id="3" xr3:uid="{DBEED77A-9C15-4718-A9B2-694A5039FA76}" name="Stress"/>
  </tableColumns>
  <tableStyleInfo name="TableStyleMedium24" showFirstColumn="0" showLastColumn="0" showRowStripes="1" showColumnStripes="0"/>
</table>
</file>

<file path=xl/tables/table4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4" xr:uid="{6A8047E3-4470-4171-8A20-67B14396B78C}" name="Table2482653133453774094414735053785117149181213" displayName="Table2482653133453774094414735053785117149181213" ref="Y829:AA850" totalsRowShown="0">
  <autoFilter ref="Y829:AA850" xr:uid="{6A8047E3-4470-4171-8A20-67B14396B78C}"/>
  <tableColumns count="3">
    <tableColumn id="1" xr3:uid="{DBBCD9DA-EDBE-4181-8E00-070899D0F177}" name="time"/>
    <tableColumn id="2" xr3:uid="{2E073F2F-DCE3-4CD1-8780-468630C91B9A}" name="moment" dataDxfId="37">
      <calculatedColumnFormula>-(Table2482653133453774094414735053785117149181213[[#This Row],[time]]-2)*2</calculatedColumnFormula>
    </tableColumn>
    <tableColumn id="3" xr3:uid="{2AAD9DC6-9381-4A88-BD32-F34FA622ECF8}" name="Stress"/>
  </tableColumns>
  <tableStyleInfo name="TableStyleMedium25" showFirstColumn="0" showLastColumn="0" showRowStripes="1" showColumnStripes="0"/>
</table>
</file>

<file path=xl/tables/table4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5" xr:uid="{CBD8B1C5-280C-482A-A273-D1BC3F91A150}" name="Table2492663143463784104424745063886118150182214" displayName="Table2492663143463784104424745063886118150182214" ref="AE829:AG850" totalsRowShown="0">
  <autoFilter ref="AE829:AG850" xr:uid="{CBD8B1C5-280C-482A-A273-D1BC3F91A150}"/>
  <tableColumns count="3">
    <tableColumn id="1" xr3:uid="{6FBBD1E1-ACCE-4EEB-95EB-BCE170280A71}" name="time"/>
    <tableColumn id="2" xr3:uid="{375A29B7-8B3C-44A7-9008-97B33E309524}" name="moment" dataDxfId="36">
      <calculatedColumnFormula>-(Table2492663143463784104424745063886118150182214[[#This Row],[time]]-2)*2</calculatedColumnFormula>
    </tableColumn>
    <tableColumn id="3" xr3:uid="{2B21CF7B-095E-4648-980C-FE231525EBEA}" name="Stress"/>
  </tableColumns>
  <tableStyleInfo name="TableStyleMedium26" showFirstColumn="0" showLastColumn="0" showRowStripes="1" showColumnStripes="0"/>
</table>
</file>

<file path=xl/tables/table4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6" xr:uid="{35E51B05-4362-4D00-A414-8510F3EE9961}" name="Table2502673153473794114434755073987119151183215" displayName="Table2502673153473794114434755073987119151183215" ref="AK829:AM850" totalsRowShown="0">
  <autoFilter ref="AK829:AM850" xr:uid="{35E51B05-4362-4D00-A414-8510F3EE9961}"/>
  <tableColumns count="3">
    <tableColumn id="1" xr3:uid="{A0C1A743-33DC-4A18-BE72-AF75935E72C2}" name="time"/>
    <tableColumn id="2" xr3:uid="{F70A3793-2B9A-454E-83F8-F9B9CA6F5810}" name="moment" dataDxfId="35">
      <calculatedColumnFormula>-(Table2502673153473794114434755073987119151183215[[#This Row],[time]]-2)*2</calculatedColumnFormula>
    </tableColumn>
    <tableColumn id="3" xr3:uid="{633B392E-1208-44FE-92AC-25843FE59C51}" name="Stress"/>
  </tableColumns>
  <tableStyleInfo name="TableStyleMedium27" showFirstColumn="0" showLastColumn="0" showRowStripes="1" showColumnStripes="0"/>
</table>
</file>

<file path=xl/tables/table4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7" xr:uid="{27656766-38A9-494F-86DE-9393D0B7D555}" name="Table2522683163483804124444765084088120152184216" displayName="Table2522683163483804124444765084088120152184216" ref="AQ829:AS850" totalsRowShown="0">
  <autoFilter ref="AQ829:AS850" xr:uid="{27656766-38A9-494F-86DE-9393D0B7D555}"/>
  <tableColumns count="3">
    <tableColumn id="1" xr3:uid="{4A700874-F15B-44B1-9E00-6AC3F96EB868}" name="time"/>
    <tableColumn id="2" xr3:uid="{AB6FAFAB-BF8F-43F3-943C-65AFF7962DA1}" name="moment" dataDxfId="34">
      <calculatedColumnFormula>-(Table2522683163483804124444765084088120152184216[[#This Row],[time]]-2)*2</calculatedColumnFormula>
    </tableColumn>
    <tableColumn id="3" xr3:uid="{62FD8043-03E0-4F6F-BFBF-13CEBD145318}" name="Stress"/>
  </tableColumns>
  <tableStyleInfo name="TableStyleMedium26" showFirstColumn="0" showLastColumn="0" showRowStripes="1" showColumnStripes="0"/>
</table>
</file>

<file path=xl/tables/table4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8" xr:uid="{1A28306C-00D8-4011-8C19-4F0C20400461}" name="Table2532693173493814134454775094189121153185217" displayName="Table2532693173493814134454775094189121153185217" ref="AT829:AV850" totalsRowShown="0">
  <autoFilter ref="AT829:AV850" xr:uid="{1A28306C-00D8-4011-8C19-4F0C20400461}"/>
  <tableColumns count="3">
    <tableColumn id="1" xr3:uid="{B26D8A26-4A24-4AD9-834E-3B58F8DB304D}" name="time"/>
    <tableColumn id="2" xr3:uid="{4146DF42-AA6D-4997-96DB-349F47695429}" name="moment" dataDxfId="33">
      <calculatedColumnFormula>-(Table2532693173493814134454775094189121153185217[[#This Row],[time]]-2)*2</calculatedColumnFormula>
    </tableColumn>
    <tableColumn id="3" xr3:uid="{D8EDA3AF-1FA6-4F2F-A90F-884CFC30CFB9}" name="Stress"/>
  </tableColumns>
  <tableStyleInfo name="TableStyleMedium24" showFirstColumn="0" showLastColumn="0" showRowStripes="1" showColumnStripes="0"/>
</table>
</file>

<file path=xl/tables/table4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9" xr:uid="{BC768166-67E8-49CE-85A0-CED131D0F035}" name="Table1286318350382414446478104290122154186218" displayName="Table1286318350382414446478104290122154186218" ref="A860:C881" totalsRowShown="0">
  <autoFilter ref="A860:C881" xr:uid="{BC768166-67E8-49CE-85A0-CED131D0F035}"/>
  <tableColumns count="3">
    <tableColumn id="1" xr3:uid="{8C37A268-C8A4-4B4C-83A2-95C73A3AB71D}" name="time"/>
    <tableColumn id="2" xr3:uid="{6F32A05A-04FC-47DA-ABAB-5D6CEF1ABBE7}" name="moment" dataDxfId="32">
      <calculatedColumnFormula>(Table1286318350382414446478104290122154186218[[#This Row],[time]]-2)*2</calculatedColumnFormula>
    </tableColumn>
    <tableColumn id="3" xr3:uid="{24476450-9D18-434A-AF8B-7E28D1CB1D5A}" name="Stress"/>
  </tableColumns>
  <tableStyleInfo name="TableStyleLight1" showFirstColumn="0" showLastColumn="0" showRowStripes="1" showColumnStripes="0"/>
</table>
</file>

<file path=xl/tables/table4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0" xr:uid="{96BBDC9C-7B2A-4421-9136-BFABBCA77809}" name="Table2287319351383415447479114391123155187219" displayName="Table2287319351383415447479114391123155187219" ref="D860:F881" totalsRowShown="0">
  <autoFilter ref="D860:F881" xr:uid="{96BBDC9C-7B2A-4421-9136-BFABBCA77809}"/>
  <tableColumns count="3">
    <tableColumn id="1" xr3:uid="{64D99676-92C9-4716-B937-28116CADC53D}" name="time"/>
    <tableColumn id="2" xr3:uid="{0C087FEE-36E7-4439-B180-AA17458BE73D}" name="moment" dataDxfId="31">
      <calculatedColumnFormula>(Table2287319351383415447479114391123155187219[[#This Row],[time]]-2)*2</calculatedColumnFormula>
    </tableColumn>
    <tableColumn id="3" xr3:uid="{5BB0AD57-85D6-48DF-B919-9605404FBD5A}" name="Stress "/>
  </tableColumns>
  <tableStyleInfo name="TableStyleLight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2756A7B-B964-47C9-9A17-1D97F21B488A}" name="Table249298" displayName="Table249298" ref="AE67:AG88" totalsRowShown="0">
  <autoFilter ref="AE67:AG88" xr:uid="{92756A7B-B964-47C9-9A17-1D97F21B488A}"/>
  <tableColumns count="3">
    <tableColumn id="1" xr3:uid="{78F531E9-0AAC-4004-86A9-6EEBB8F1BBDA}" name="time"/>
    <tableColumn id="2" xr3:uid="{5182CEEC-A821-48C1-82AB-60DDE5A8E887}" name="moment" dataDxfId="435">
      <calculatedColumnFormula>(Table249298[[#This Row],[time]]-2)*2</calculatedColumnFormula>
    </tableColumn>
    <tableColumn id="3" xr3:uid="{402270B5-B3B5-45C6-91DF-30ED046FA790}" name="Stress"/>
  </tableColumns>
  <tableStyleInfo name="TableStyleMedium26" showFirstColumn="0" showLastColumn="0" showRowStripes="1" showColumnStripes="0"/>
</table>
</file>

<file path=xl/tables/table4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1" xr:uid="{EEE4E32B-AE93-49C5-82F5-39A7FA258216}" name="Table3288320352384416448480124492124156188220" displayName="Table3288320352384416448480124492124156188220" ref="J860:L881" totalsRowShown="0">
  <autoFilter ref="J860:L881" xr:uid="{EEE4E32B-AE93-49C5-82F5-39A7FA258216}"/>
  <tableColumns count="3">
    <tableColumn id="1" xr3:uid="{A7BE4613-C795-4BBF-BACA-C3EC721683D0}" name="time"/>
    <tableColumn id="2" xr3:uid="{AF91CE40-A7C2-42B8-8532-0992C2AF59BD}" name="moment" dataDxfId="30">
      <calculatedColumnFormula>(Table3288320352384416448480124492124156188220[[#This Row],[time]]-2)*2</calculatedColumnFormula>
    </tableColumn>
    <tableColumn id="3" xr3:uid="{A2F83B04-0177-443D-BA0E-B79305B9FA08}" name="Stress"/>
  </tableColumns>
  <tableStyleInfo name="TableStyleLight3" showFirstColumn="0" showLastColumn="0" showRowStripes="1" showColumnStripes="0"/>
</table>
</file>

<file path=xl/tables/table4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2" xr:uid="{03092D81-7E02-44D9-B90C-933E5DC45A7B}" name="Table4289321353385417449481134593125157189221" displayName="Table4289321353385417449481134593125157189221" ref="P860:R881" totalsRowShown="0">
  <autoFilter ref="P860:R881" xr:uid="{03092D81-7E02-44D9-B90C-933E5DC45A7B}"/>
  <tableColumns count="3">
    <tableColumn id="1" xr3:uid="{C80F9CC0-5A57-4A43-8AFE-7D7B0C6A15DD}" name="time"/>
    <tableColumn id="2" xr3:uid="{1BAC67C7-0577-4E32-B7FE-7A92DD84040F}" name="moment" dataDxfId="29">
      <calculatedColumnFormula>(Table4289321353385417449481134593125157189221[[#This Row],[time]]-2)*2</calculatedColumnFormula>
    </tableColumn>
    <tableColumn id="3" xr3:uid="{71306E83-65C3-4AFD-B939-108FE72E3294}" name="Stress"/>
  </tableColumns>
  <tableStyleInfo name="TableStyleLight4" showFirstColumn="0" showLastColumn="0" showRowStripes="1" showColumnStripes="0"/>
</table>
</file>

<file path=xl/tables/table4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3" xr:uid="{16BB3F62-C938-4E9D-90A9-290DAE509AEC}" name="Table5290322354386418450482144694126158190222" displayName="Table5290322354386418450482144694126158190222" ref="V860:X881" totalsRowShown="0">
  <autoFilter ref="V860:X881" xr:uid="{16BB3F62-C938-4E9D-90A9-290DAE509AEC}"/>
  <tableColumns count="3">
    <tableColumn id="1" xr3:uid="{48C2E422-10FF-42A4-874E-0EC6C7C3BADD}" name="time"/>
    <tableColumn id="2" xr3:uid="{A3831540-F3BC-493D-BA63-25CCD0E89457}" name="moment" dataDxfId="28">
      <calculatedColumnFormula>(Table5290322354386418450482144694126158190222[[#This Row],[time]]-2)*2</calculatedColumnFormula>
    </tableColumn>
    <tableColumn id="3" xr3:uid="{E6314A43-6FEE-4D6B-98C6-F97E3C5D7F55}" name="Stress"/>
  </tableColumns>
  <tableStyleInfo name="TableStyleLight5" showFirstColumn="0" showLastColumn="0" showRowStripes="1" showColumnStripes="0"/>
</table>
</file>

<file path=xl/tables/table4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4" xr:uid="{979E9154-C3F3-4797-BC50-CD561E0B196C}" name="Table6291323355387419451483154795127159191223" displayName="Table6291323355387419451483154795127159191223" ref="AB860:AD881" totalsRowShown="0">
  <autoFilter ref="AB860:AD881" xr:uid="{979E9154-C3F3-4797-BC50-CD561E0B196C}"/>
  <tableColumns count="3">
    <tableColumn id="1" xr3:uid="{59BB70E7-940B-4B91-B89F-BA19698F77F1}" name="time"/>
    <tableColumn id="2" xr3:uid="{8D96360F-0532-458F-AE39-B3AF283A11EA}" name="moment" dataDxfId="27">
      <calculatedColumnFormula>(Table6291323355387419451483154795127159191223[[#This Row],[time]]-2)*2</calculatedColumnFormula>
    </tableColumn>
    <tableColumn id="3" xr3:uid="{EDD15E82-EF86-40CE-9152-E5C78A8E96A2}" name="Stress"/>
  </tableColumns>
  <tableStyleInfo name="TableStyleLight6" showFirstColumn="0" showLastColumn="0" showRowStripes="1" showColumnStripes="0"/>
</table>
</file>

<file path=xl/tables/table4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5" xr:uid="{5A45A15B-2908-4607-A170-B7F319895FBA}" name="Table7292324356388420452484164896128160192224" displayName="Table7292324356388420452484164896128160192224" ref="AH860:AJ881" totalsRowShown="0">
  <autoFilter ref="AH860:AJ881" xr:uid="{5A45A15B-2908-4607-A170-B7F319895FBA}"/>
  <tableColumns count="3">
    <tableColumn id="1" xr3:uid="{C7C258F2-CDCD-42FB-8E9D-195488AE2806}" name="time"/>
    <tableColumn id="2" xr3:uid="{77D0D166-F1A2-4037-B0E2-4B0741AB5C12}" name="moment" dataDxfId="26">
      <calculatedColumnFormula>(Table7292324356388420452484164896128160192224[[#This Row],[time]]-2)*2</calculatedColumnFormula>
    </tableColumn>
    <tableColumn id="3" xr3:uid="{A58D692B-FBD4-47FC-9DDA-A2B024AEE8E9}" name="Stress"/>
  </tableColumns>
  <tableStyleInfo name="TableStyleLight7" showFirstColumn="0" showLastColumn="0" showRowStripes="1" showColumnStripes="0"/>
</table>
</file>

<file path=xl/tables/table4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6" xr:uid="{26EB55B2-27D6-4E83-A230-4C396D89AFA2}" name="Table8293325357389421453485174997129161193225" displayName="Table8293325357389421453485174997129161193225" ref="AN860:AP881" totalsRowShown="0">
  <autoFilter ref="AN860:AP881" xr:uid="{26EB55B2-27D6-4E83-A230-4C396D89AFA2}"/>
  <tableColumns count="3">
    <tableColumn id="1" xr3:uid="{4389CA93-C173-43AD-8A4A-B42E7B34DACC}" name="time"/>
    <tableColumn id="2" xr3:uid="{3A558C62-2431-4D74-BA74-E67BB1B4C999}" name="moment" dataDxfId="25">
      <calculatedColumnFormula>(Table8293325357389421453485174997129161193225[[#This Row],[time]]-2)*2</calculatedColumnFormula>
    </tableColumn>
    <tableColumn id="3" xr3:uid="{0BD38E6B-F45C-4EE2-A1FB-2E2D120ECDB2}" name="Stress"/>
  </tableColumns>
  <tableStyleInfo name="TableStyleLight8" showFirstColumn="0" showLastColumn="0" showRowStripes="1" showColumnStripes="0"/>
</table>
</file>

<file path=xl/tables/table4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7" xr:uid="{164AA2A2-BD22-418D-B272-EAC6DF12ADC6}" name="Table245294326358390422454486185098130162194242" displayName="Table245294326358390422454486185098130162194242" ref="G860:I881" totalsRowShown="0">
  <autoFilter ref="G860:I881" xr:uid="{164AA2A2-BD22-418D-B272-EAC6DF12ADC6}"/>
  <tableColumns count="3">
    <tableColumn id="1" xr3:uid="{AF62EE7A-1037-4392-BC85-04F557736CA1}" name="time"/>
    <tableColumn id="2" xr3:uid="{D59ED216-E398-4A72-AA9A-0E628B3D755C}" name="moment" dataDxfId="24">
      <calculatedColumnFormula>(Table245294326358390422454486185098130162194242[[#This Row],[time]]-2)*2</calculatedColumnFormula>
    </tableColumn>
    <tableColumn id="3" xr3:uid="{2101D4A8-B621-4053-A062-D3E33F5C1090}" name="Stress"/>
  </tableColumns>
  <tableStyleInfo name="TableStyleMedium26" showFirstColumn="0" showLastColumn="0" showRowStripes="1" showColumnStripes="0"/>
</table>
</file>

<file path=xl/tables/table4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8" xr:uid="{44DCA27C-49AD-48B8-AEF3-2BB12D820506}" name="Table246295327359391423455487195199131163195243" displayName="Table246295327359391423455487195199131163195243" ref="M860:O881" totalsRowShown="0">
  <autoFilter ref="M860:O881" xr:uid="{44DCA27C-49AD-48B8-AEF3-2BB12D820506}"/>
  <tableColumns count="3">
    <tableColumn id="1" xr3:uid="{FDD413E0-6309-430E-B496-BD1D92A90D58}" name="time"/>
    <tableColumn id="2" xr3:uid="{711CB91B-3B3F-465A-91AF-0BEF37D988DB}" name="moment" dataDxfId="23">
      <calculatedColumnFormula>(Table246295327359391423455487195199131163195243[[#This Row],[time]]-2)*2</calculatedColumnFormula>
    </tableColumn>
    <tableColumn id="3" xr3:uid="{A95A34DF-09F7-41B1-B731-9A7979F74106}" name="Stress"/>
  </tableColumns>
  <tableStyleInfo name="TableStyleMedium27" showFirstColumn="0" showLastColumn="0" showRowStripes="1" showColumnStripes="0"/>
</table>
</file>

<file path=xl/tables/table4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9" xr:uid="{18DCD897-0211-48BA-9793-E83D9F888169}" name="Table2472963283603924244564882052100132164196244" displayName="Table2472963283603924244564882052100132164196244" ref="S860:U881" totalsRowShown="0">
  <autoFilter ref="S860:U881" xr:uid="{18DCD897-0211-48BA-9793-E83D9F888169}"/>
  <tableColumns count="3">
    <tableColumn id="1" xr3:uid="{06B1B17E-6F70-4795-AAE6-E39F68D3ACAA}" name="time"/>
    <tableColumn id="2" xr3:uid="{149F3265-8497-4115-982C-3A16026067B5}" name="moment" dataDxfId="22">
      <calculatedColumnFormula>(Table2472963283603924244564882052100132164196244[[#This Row],[time]]-2)*2</calculatedColumnFormula>
    </tableColumn>
    <tableColumn id="3" xr3:uid="{798108D3-8B71-4568-A8EC-01ABD43CADBC}" name="Stress"/>
  </tableColumns>
  <tableStyleInfo name="TableStyleMedium24" showFirstColumn="0" showLastColumn="0" showRowStripes="1" showColumnStripes="0"/>
</table>
</file>

<file path=xl/tables/table4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0" xr:uid="{C08B4B0A-D81A-4372-8696-C568DEC5373D}" name="Table2482973293613934254574892153101133165197245" displayName="Table2482973293613934254574892153101133165197245" ref="Y860:AA881" totalsRowShown="0">
  <autoFilter ref="Y860:AA881" xr:uid="{C08B4B0A-D81A-4372-8696-C568DEC5373D}"/>
  <tableColumns count="3">
    <tableColumn id="1" xr3:uid="{A12696C6-E6A6-40F0-8285-0EFAF99ADD74}" name="time"/>
    <tableColumn id="2" xr3:uid="{C8D3E52D-E22E-4E93-BBB5-50D54AD7C258}" name="moment" dataDxfId="21">
      <calculatedColumnFormula>(Table2482973293613934254574892153101133165197245[[#This Row],[time]]-2)*2</calculatedColumnFormula>
    </tableColumn>
    <tableColumn id="3" xr3:uid="{91649B3C-4C00-4086-9756-4CB6C4ABA97C}" name="Stress"/>
  </tableColumns>
  <tableStyleInfo name="TableStyleMedium25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7BC409F3-2309-4671-8631-FD372F33E875}" name="Table250299" displayName="Table250299" ref="AK67:AM88" totalsRowShown="0">
  <autoFilter ref="AK67:AM88" xr:uid="{7BC409F3-2309-4671-8631-FD372F33E875}"/>
  <tableColumns count="3">
    <tableColumn id="1" xr3:uid="{5AA88DA8-4136-48EB-B9CF-0E68F0E03F97}" name="time"/>
    <tableColumn id="2" xr3:uid="{8433E786-8619-4EBF-9462-64EC10A1725B}" name="moment" dataDxfId="434">
      <calculatedColumnFormula>(Table250299[[#This Row],[time]]-2)*2</calculatedColumnFormula>
    </tableColumn>
    <tableColumn id="3" xr3:uid="{78FE9A5B-9C1F-4ED3-96BC-2A0A84701BD2}" name="Stress"/>
  </tableColumns>
  <tableStyleInfo name="TableStyleMedium27" showFirstColumn="0" showLastColumn="0" showRowStripes="1" showColumnStripes="0"/>
</table>
</file>

<file path=xl/tables/table4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1" xr:uid="{DC789BDD-04AA-476D-A3EB-075B58931377}" name="Table2492983303623944264584902254102134166198270" displayName="Table2492983303623944264584902254102134166198270" ref="AE860:AG881" totalsRowShown="0">
  <autoFilter ref="AE860:AG881" xr:uid="{DC789BDD-04AA-476D-A3EB-075B58931377}"/>
  <tableColumns count="3">
    <tableColumn id="1" xr3:uid="{66E493B9-BED1-46C0-8D2D-40694E515DFE}" name="time"/>
    <tableColumn id="2" xr3:uid="{77558CB8-125F-4046-91D0-903B614ABC09}" name="moment" dataDxfId="20">
      <calculatedColumnFormula>(Table2492983303623944264584902254102134166198270[[#This Row],[time]]-2)*2</calculatedColumnFormula>
    </tableColumn>
    <tableColumn id="3" xr3:uid="{26ED1EC4-1538-4D59-ACB6-6EF63814C29F}" name="Stress"/>
  </tableColumns>
  <tableStyleInfo name="TableStyleMedium26" showFirstColumn="0" showLastColumn="0" showRowStripes="1" showColumnStripes="0"/>
</table>
</file>

<file path=xl/tables/table4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2" xr:uid="{0B403933-5561-4202-86C4-E9BF90D99144}" name="Table2502993313633954274594912355103135167199271" displayName="Table2502993313633954274594912355103135167199271" ref="AK860:AM881" totalsRowShown="0">
  <autoFilter ref="AK860:AM881" xr:uid="{0B403933-5561-4202-86C4-E9BF90D99144}"/>
  <tableColumns count="3">
    <tableColumn id="1" xr3:uid="{CC600AAB-3E72-4084-A30F-5874D3BAF1F2}" name="time"/>
    <tableColumn id="2" xr3:uid="{0D489371-65BC-4128-8ED2-623C40833C06}" name="moment" dataDxfId="19">
      <calculatedColumnFormula>(Table2502993313633954274594912355103135167199271[[#This Row],[time]]-2)*2</calculatedColumnFormula>
    </tableColumn>
    <tableColumn id="3" xr3:uid="{70AEEFBF-BADD-4814-8BBC-854FDD3193F0}" name="Stress"/>
  </tableColumns>
  <tableStyleInfo name="TableStyleMedium27" showFirstColumn="0" showLastColumn="0" showRowStripes="1" showColumnStripes="0"/>
</table>
</file>

<file path=xl/tables/table4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3" xr:uid="{980DB1DE-D8DE-4EA4-9C28-1F433A3988EC}" name="Table2523003323643964284604922456104136168200272" displayName="Table2523003323643964284604922456104136168200272" ref="AQ860:AS881" totalsRowShown="0">
  <autoFilter ref="AQ860:AS881" xr:uid="{980DB1DE-D8DE-4EA4-9C28-1F433A3988EC}"/>
  <tableColumns count="3">
    <tableColumn id="1" xr3:uid="{A55B15B0-7A53-4CD5-B6DE-F775E73DA06F}" name="time"/>
    <tableColumn id="2" xr3:uid="{ABFD125F-F48B-4B8F-B182-5CBADDB0A97A}" name="moment" dataDxfId="18">
      <calculatedColumnFormula>(Table2523003323643964284604922456104136168200272[[#This Row],[time]]-2)*2</calculatedColumnFormula>
    </tableColumn>
    <tableColumn id="3" xr3:uid="{7FA3884D-1356-462E-9B07-865B24A77C51}" name="Stress"/>
  </tableColumns>
  <tableStyleInfo name="TableStyleMedium26" showFirstColumn="0" showLastColumn="0" showRowStripes="1" showColumnStripes="0"/>
</table>
</file>

<file path=xl/tables/table4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4" xr:uid="{23283A4F-DB3E-409C-A918-3893C8B95C71}" name="Table2533013333653974294614932557105137169201273" displayName="Table2533013333653974294614932557105137169201273" ref="AT860:AV881" totalsRowShown="0">
  <autoFilter ref="AT860:AV881" xr:uid="{23283A4F-DB3E-409C-A918-3893C8B95C71}"/>
  <tableColumns count="3">
    <tableColumn id="1" xr3:uid="{085FAE2D-344C-4678-B780-4E5B0F96C2C1}" name="time"/>
    <tableColumn id="2" xr3:uid="{B67D56B8-47EF-47C8-857B-9A8892358B84}" name="moment" dataDxfId="17">
      <calculatedColumnFormula>(Table2533013333653974294614932557105137169201273[[#This Row],[time]]-2)*2</calculatedColumnFormula>
    </tableColumn>
    <tableColumn id="3" xr3:uid="{F1178677-CFD0-41E3-8C76-7AB8301FC6B9}" name="Stress"/>
  </tableColumns>
  <tableStyleInfo name="TableStyleMedium24" showFirstColumn="0" showLastColumn="0" showRowStripes="1" showColumnStripes="0"/>
</table>
</file>

<file path=xl/tables/table4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5" xr:uid="{C2D6EA31-FD3B-4D6C-BC5A-D21607D17711}" name="Table12543023343663984304624942674106138170202274" displayName="Table12543023343663984304624942674106138170202274" ref="A890:C911" totalsRowShown="0">
  <autoFilter ref="A890:C911" xr:uid="{C2D6EA31-FD3B-4D6C-BC5A-D21607D17711}"/>
  <tableColumns count="3">
    <tableColumn id="1" xr3:uid="{639A70E2-9109-480C-9E3A-25764C478F1D}" name="time"/>
    <tableColumn id="2" xr3:uid="{E7808583-C31D-4C3C-8AF5-4E154077FD2C}" name="moment" dataDxfId="16">
      <calculatedColumnFormula>-(Table12543023343663984304624942674106138170202274[[#This Row],[time]]-2)*2</calculatedColumnFormula>
    </tableColumn>
    <tableColumn id="3" xr3:uid="{45513F72-14F7-4C80-8B2D-D3CBC91A80B7}" name="Stress"/>
  </tableColumns>
  <tableStyleInfo name="TableStyleLight1" showFirstColumn="0" showLastColumn="0" showRowStripes="1" showColumnStripes="0"/>
</table>
</file>

<file path=xl/tables/table4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6" xr:uid="{59ED405E-9C0A-4BE8-8A25-AB1E2AC51D71}" name="Table22553033353673994314634952775107139171203275" displayName="Table22553033353673994314634952775107139171203275" ref="D890:F911" totalsRowShown="0">
  <autoFilter ref="D890:F911" xr:uid="{59ED405E-9C0A-4BE8-8A25-AB1E2AC51D71}"/>
  <tableColumns count="3">
    <tableColumn id="1" xr3:uid="{D01CCB17-76AA-45BD-A2C5-9D2CAF901475}" name="time"/>
    <tableColumn id="2" xr3:uid="{26C4D529-A298-4451-B634-F1DC1304986C}" name="moment" dataDxfId="15">
      <calculatedColumnFormula>-(Table22553033353673994314634952775107139171203275[[#This Row],[time]]-2)*2</calculatedColumnFormula>
    </tableColumn>
    <tableColumn id="3" xr3:uid="{898CE145-84DC-4F5A-B2B9-C4E7C529C47A}" name="Stress "/>
  </tableColumns>
  <tableStyleInfo name="TableStyleLight2" showFirstColumn="0" showLastColumn="0" showRowStripes="1" showColumnStripes="0"/>
</table>
</file>

<file path=xl/tables/table4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7" xr:uid="{79B7E42D-1BB7-4204-9376-0D625516BA2B}" name="Table32563043363684004324644962876108140172204276" displayName="Table32563043363684004324644962876108140172204276" ref="J890:L911" totalsRowShown="0">
  <autoFilter ref="J890:L911" xr:uid="{79B7E42D-1BB7-4204-9376-0D625516BA2B}"/>
  <tableColumns count="3">
    <tableColumn id="1" xr3:uid="{1D80D5E9-7FA4-4EFB-9414-D508F1B5AC13}" name="time"/>
    <tableColumn id="2" xr3:uid="{2A2FE372-8C5B-4767-A8BD-FC4F69E7328A}" name="moment" dataDxfId="14">
      <calculatedColumnFormula>-(Table32563043363684004324644962876108140172204276[[#This Row],[time]]-2)*2</calculatedColumnFormula>
    </tableColumn>
    <tableColumn id="3" xr3:uid="{9FC69201-2107-47D4-8BF9-735D2B911F0C}" name="Stress"/>
  </tableColumns>
  <tableStyleInfo name="TableStyleLight3" showFirstColumn="0" showLastColumn="0" showRowStripes="1" showColumnStripes="0"/>
</table>
</file>

<file path=xl/tables/table4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8" xr:uid="{AB0F90A5-9F60-4AE9-A333-AAD1C0A945E0}" name="Table42573053373694014334654972977109141173205277" displayName="Table42573053373694014334654972977109141173205277" ref="P890:R911" totalsRowShown="0">
  <autoFilter ref="P890:R911" xr:uid="{AB0F90A5-9F60-4AE9-A333-AAD1C0A945E0}"/>
  <tableColumns count="3">
    <tableColumn id="1" xr3:uid="{931A54F9-1A7A-4408-94D7-E050C30E4B60}" name="time"/>
    <tableColumn id="2" xr3:uid="{1B76AB76-FBB5-41B1-884B-7EBF0A5FBB03}" name="moment" dataDxfId="13">
      <calculatedColumnFormula>-(Table42573053373694014334654972977109141173205277[[#This Row],[time]]-2)*2</calculatedColumnFormula>
    </tableColumn>
    <tableColumn id="3" xr3:uid="{764121CF-0120-4D3C-B39A-45496BB49329}" name="Stress"/>
  </tableColumns>
  <tableStyleInfo name="TableStyleLight4" showFirstColumn="0" showLastColumn="0" showRowStripes="1" showColumnStripes="0"/>
</table>
</file>

<file path=xl/tables/table4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9" xr:uid="{21E76A13-3E4F-4705-B8EB-8075D3A9DF82}" name="Table52583063383704024344664983078110142174206278" displayName="Table52583063383704024344664983078110142174206278" ref="V890:X911" totalsRowShown="0">
  <autoFilter ref="V890:X911" xr:uid="{21E76A13-3E4F-4705-B8EB-8075D3A9DF82}"/>
  <tableColumns count="3">
    <tableColumn id="1" xr3:uid="{5D019B83-58BB-4CB4-B2FF-B9AC5A609AC0}" name="time"/>
    <tableColumn id="2" xr3:uid="{1FAA6CD1-C662-4B3A-8076-6C2E0C3133C9}" name="moment" dataDxfId="12">
      <calculatedColumnFormula>-(Table52583063383704024344664983078110142174206278[[#This Row],[time]]-2)*2</calculatedColumnFormula>
    </tableColumn>
    <tableColumn id="3" xr3:uid="{90665882-C39B-459D-9260-330D6EC86DBF}" name="Stress"/>
  </tableColumns>
  <tableStyleInfo name="TableStyleLight5" showFirstColumn="0" showLastColumn="0" showRowStripes="1" showColumnStripes="0"/>
</table>
</file>

<file path=xl/tables/table4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0" xr:uid="{D3030E5F-EDC1-4C66-820A-19EA49C076CF}" name="Table62593073393714034354674993179111143175207279" displayName="Table62593073393714034354674993179111143175207279" ref="AB890:AD911" totalsRowShown="0">
  <autoFilter ref="AB890:AD911" xr:uid="{D3030E5F-EDC1-4C66-820A-19EA49C076CF}"/>
  <tableColumns count="3">
    <tableColumn id="1" xr3:uid="{EE551FC6-E7AE-41B7-934D-B44CE9861ADB}" name="time"/>
    <tableColumn id="2" xr3:uid="{E4346CBE-AEAA-4D54-BEBF-56C1E8ACAC5C}" name="moment" dataDxfId="11">
      <calculatedColumnFormula>-(Table62593073393714034354674993179111143175207279[[#This Row],[time]]-2)*2</calculatedColumnFormula>
    </tableColumn>
    <tableColumn id="3" xr3:uid="{D84C002D-3BF2-472E-8FDA-7AF542BDEE1F}" name="Stress"/>
  </tableColumns>
  <tableStyleInfo name="TableStyleLight6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E0458A87-68C6-4AC2-8767-4749C557C72B}" name="Table252300" displayName="Table252300" ref="AQ67:AS88" totalsRowShown="0">
  <autoFilter ref="AQ67:AS88" xr:uid="{E0458A87-68C6-4AC2-8767-4749C557C72B}"/>
  <tableColumns count="3">
    <tableColumn id="1" xr3:uid="{1288A5EF-E0A1-4DE5-9EBF-5010DAF1A04C}" name="time"/>
    <tableColumn id="2" xr3:uid="{7B208A5F-9F91-492C-95A0-E544A73E954A}" name="moment" dataDxfId="433">
      <calculatedColumnFormula>(Table252300[[#This Row],[time]]-2)*2</calculatedColumnFormula>
    </tableColumn>
    <tableColumn id="3" xr3:uid="{B75BB4DE-C925-44A3-93E6-E9377E74E7F5}" name="Stress"/>
  </tableColumns>
  <tableStyleInfo name="TableStyleMedium26" showFirstColumn="0" showLastColumn="0" showRowStripes="1" showColumnStripes="0"/>
</table>
</file>

<file path=xl/tables/table4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1" xr:uid="{FDD739F6-E053-4A72-9B4A-DB75BC928BB3}" name="Table72603083403724044364685003280112144176208280" displayName="Table72603083403724044364685003280112144176208280" ref="AH890:AJ911" totalsRowShown="0">
  <autoFilter ref="AH890:AJ911" xr:uid="{FDD739F6-E053-4A72-9B4A-DB75BC928BB3}"/>
  <tableColumns count="3">
    <tableColumn id="1" xr3:uid="{B5AC50B2-D0D0-4300-BFE1-B92F9C399FBD}" name="time"/>
    <tableColumn id="2" xr3:uid="{066D8F32-A20F-4B96-AB6F-7E8F51A60B09}" name="moment" dataDxfId="10">
      <calculatedColumnFormula>-(Table72603083403724044364685003280112144176208280[[#This Row],[time]]-2)*2</calculatedColumnFormula>
    </tableColumn>
    <tableColumn id="3" xr3:uid="{B369CA57-9749-4608-8559-C73CEBFD87D5}" name="Stress"/>
  </tableColumns>
  <tableStyleInfo name="TableStyleLight7" showFirstColumn="0" showLastColumn="0" showRowStripes="1" showColumnStripes="0"/>
</table>
</file>

<file path=xl/tables/table4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2" xr:uid="{6001EA31-CF6F-42A3-A4E0-4B770F0B8A00}" name="Table82613093413734054374695013381113145177209281" displayName="Table82613093413734054374695013381113145177209281" ref="AN890:AP911" totalsRowShown="0">
  <autoFilter ref="AN890:AP911" xr:uid="{6001EA31-CF6F-42A3-A4E0-4B770F0B8A00}"/>
  <tableColumns count="3">
    <tableColumn id="1" xr3:uid="{EFDCCCD2-01B6-4084-9747-F0A7E6DB269D}" name="time"/>
    <tableColumn id="2" xr3:uid="{CBA4D782-6FE0-4517-AFE7-F5261B35E6FB}" name="moment" dataDxfId="9">
      <calculatedColumnFormula>-(Table82613093413734054374695013381113145177209281[[#This Row],[time]]-2)*2</calculatedColumnFormula>
    </tableColumn>
    <tableColumn id="3" xr3:uid="{EF14F597-1D25-40E1-B2FD-0B3718292108}" name="Stress"/>
  </tableColumns>
  <tableStyleInfo name="TableStyleLight8" showFirstColumn="0" showLastColumn="0" showRowStripes="1" showColumnStripes="0"/>
</table>
</file>

<file path=xl/tables/table4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3" xr:uid="{97FCE267-8F27-4111-9C11-F530A008318C}" name="Table2452623103423744064384705023482114146178210282" displayName="Table2452623103423744064384705023482114146178210282" ref="G890:I911" totalsRowShown="0">
  <autoFilter ref="G890:I911" xr:uid="{97FCE267-8F27-4111-9C11-F530A008318C}"/>
  <tableColumns count="3">
    <tableColumn id="1" xr3:uid="{2251F9B4-C9AA-4561-B007-E5D975DABABB}" name="time"/>
    <tableColumn id="2" xr3:uid="{23823B23-578D-4653-8F6B-9E98BD79F018}" name="moment" dataDxfId="8">
      <calculatedColumnFormula>-(G891-2)*2</calculatedColumnFormula>
    </tableColumn>
    <tableColumn id="3" xr3:uid="{607BFBBF-4DF4-44AD-8B93-36EFDA59393F}" name="Stress"/>
  </tableColumns>
  <tableStyleInfo name="TableStyleMedium26" showFirstColumn="0" showLastColumn="0" showRowStripes="1" showColumnStripes="0"/>
</table>
</file>

<file path=xl/tables/table4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4" xr:uid="{F56F21C6-455C-4ACB-8896-8C162286427E}" name="Table2462633113433754074394715033583115147179211283" displayName="Table2462633113433754074394715033583115147179211283" ref="M890:O911" totalsRowShown="0">
  <autoFilter ref="M890:O911" xr:uid="{F56F21C6-455C-4ACB-8896-8C162286427E}"/>
  <tableColumns count="3">
    <tableColumn id="1" xr3:uid="{CA5A5F8A-DF97-428E-AE85-F7A7253530CC}" name="time"/>
    <tableColumn id="2" xr3:uid="{A36CD597-C14B-4C2E-BA1B-DA1C2E6162D5}" name="moment" dataDxfId="7">
      <calculatedColumnFormula>-(Table2462633113433754074394715033583115147179211283[[#This Row],[time]]-2)*2</calculatedColumnFormula>
    </tableColumn>
    <tableColumn id="3" xr3:uid="{3F42AB4B-D292-425E-8B3D-CAD83AD04B20}" name="Stress"/>
  </tableColumns>
  <tableStyleInfo name="TableStyleMedium27" showFirstColumn="0" showLastColumn="0" showRowStripes="1" showColumnStripes="0"/>
</table>
</file>

<file path=xl/tables/table4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5" xr:uid="{B66CD3D8-CD04-4843-B987-CBEF41743A15}" name="Table2472643123443764084404725043684116148180212284" displayName="Table2472643123443764084404725043684116148180212284" ref="S890:U911" totalsRowShown="0">
  <autoFilter ref="S890:U911" xr:uid="{B66CD3D8-CD04-4843-B987-CBEF41743A15}"/>
  <tableColumns count="3">
    <tableColumn id="1" xr3:uid="{C0970F17-8500-4610-8337-506E2E9BB26D}" name="time"/>
    <tableColumn id="2" xr3:uid="{5C9EE983-B058-451A-B724-3AE761132755}" name="moment" dataDxfId="6">
      <calculatedColumnFormula>-(Table2472643123443764084404725043684116148180212284[[#This Row],[time]]-2)*2</calculatedColumnFormula>
    </tableColumn>
    <tableColumn id="3" xr3:uid="{F354164E-3CC9-45B9-944D-888A72DE6664}" name="Stress"/>
  </tableColumns>
  <tableStyleInfo name="TableStyleMedium24" showFirstColumn="0" showLastColumn="0" showRowStripes="1" showColumnStripes="0"/>
</table>
</file>

<file path=xl/tables/table4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6" xr:uid="{08B492C9-66FE-4E8B-AFD8-922B937A0D10}" name="Table2482653133453774094414735053785117149181213285" displayName="Table2482653133453774094414735053785117149181213285" ref="Y890:AA911" totalsRowShown="0">
  <autoFilter ref="Y890:AA911" xr:uid="{08B492C9-66FE-4E8B-AFD8-922B937A0D10}"/>
  <tableColumns count="3">
    <tableColumn id="1" xr3:uid="{CC4D4D65-E67F-4C70-A83E-DC3E6CB2A163}" name="time"/>
    <tableColumn id="2" xr3:uid="{CCCF189F-D17F-4C0A-9D5B-D617A8D359A7}" name="moment" dataDxfId="5">
      <calculatedColumnFormula>-(Table2482653133453774094414735053785117149181213285[[#This Row],[time]]-2)*2</calculatedColumnFormula>
    </tableColumn>
    <tableColumn id="3" xr3:uid="{D249A658-1CB2-4B53-811F-E7E425656F04}" name="Stress"/>
  </tableColumns>
  <tableStyleInfo name="TableStyleMedium25" showFirstColumn="0" showLastColumn="0" showRowStripes="1" showColumnStripes="0"/>
</table>
</file>

<file path=xl/tables/table4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7" xr:uid="{D18A24D4-38EA-4BA1-9521-B4FE555C0541}" name="Table2492663143463784104424745063886118150182214510" displayName="Table2492663143463784104424745063886118150182214510" ref="AE890:AG911" totalsRowShown="0">
  <autoFilter ref="AE890:AG911" xr:uid="{D18A24D4-38EA-4BA1-9521-B4FE555C0541}"/>
  <tableColumns count="3">
    <tableColumn id="1" xr3:uid="{ADDF4B20-7300-490D-B51E-D5C5E124366D}" name="time"/>
    <tableColumn id="2" xr3:uid="{F67D16F7-45D1-4057-B9EC-E844B020FCF8}" name="moment" dataDxfId="4">
      <calculatedColumnFormula>-(Table2492663143463784104424745063886118150182214510[[#This Row],[time]]-2)*2</calculatedColumnFormula>
    </tableColumn>
    <tableColumn id="3" xr3:uid="{B049F40F-E8E4-409C-BD19-8B196B5F9C1E}" name="Stress"/>
  </tableColumns>
  <tableStyleInfo name="TableStyleMedium26" showFirstColumn="0" showLastColumn="0" showRowStripes="1" showColumnStripes="0"/>
</table>
</file>

<file path=xl/tables/table4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8" xr:uid="{95C68052-71DF-4D51-9328-B45E4F86E156}" name="Table2502673153473794114434755073987119151183215511" displayName="Table2502673153473794114434755073987119151183215511" ref="AK890:AM911" totalsRowShown="0">
  <autoFilter ref="AK890:AM911" xr:uid="{95C68052-71DF-4D51-9328-B45E4F86E156}"/>
  <tableColumns count="3">
    <tableColumn id="1" xr3:uid="{599CB9BE-2A53-4BC8-AC81-84F28D27D1E9}" name="time"/>
    <tableColumn id="2" xr3:uid="{DEF86446-3682-4B23-9912-3B170012A4CF}" name="moment" dataDxfId="3">
      <calculatedColumnFormula>-(Table2502673153473794114434755073987119151183215511[[#This Row],[time]]-2)*2</calculatedColumnFormula>
    </tableColumn>
    <tableColumn id="3" xr3:uid="{AA4A2859-9BCB-4EA7-A394-CBCF01275B01}" name="Stress"/>
  </tableColumns>
  <tableStyleInfo name="TableStyleMedium27" showFirstColumn="0" showLastColumn="0" showRowStripes="1" showColumnStripes="0"/>
</table>
</file>

<file path=xl/tables/table4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9" xr:uid="{60051CD3-8391-4B04-9477-85E941B690AF}" name="Table2522683163483804124444765084088120152184216512" displayName="Table2522683163483804124444765084088120152184216512" ref="AQ890:AS911" totalsRowShown="0">
  <autoFilter ref="AQ890:AS911" xr:uid="{60051CD3-8391-4B04-9477-85E941B690AF}"/>
  <tableColumns count="3">
    <tableColumn id="1" xr3:uid="{D10C9336-2189-4E92-A045-647C79CB3840}" name="time"/>
    <tableColumn id="2" xr3:uid="{92B0EE0F-CD7A-459F-A5E8-B07DA94EEAA7}" name="moment" dataDxfId="2">
      <calculatedColumnFormula>-(Table2522683163483804124444765084088120152184216512[[#This Row],[time]]-2)*2</calculatedColumnFormula>
    </tableColumn>
    <tableColumn id="3" xr3:uid="{38F4BF21-E5A0-4C20-9836-B2F484129B70}" name="Stress"/>
  </tableColumns>
  <tableStyleInfo name="TableStyleMedium26" showFirstColumn="0" showLastColumn="0" showRowStripes="1" showColumnStripes="0"/>
</table>
</file>

<file path=xl/tables/table4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0" xr:uid="{4D4F37D4-6BC3-4640-A673-8BD5F186CD4F}" name="Table2532693173493814134454775094189121153185217513" displayName="Table2532693173493814134454775094189121153185217513" ref="AT890:AV911" totalsRowShown="0">
  <autoFilter ref="AT890:AV911" xr:uid="{4D4F37D4-6BC3-4640-A673-8BD5F186CD4F}"/>
  <tableColumns count="3">
    <tableColumn id="1" xr3:uid="{CE584C5D-7C8D-4968-AE1F-3FEAA8AABEF1}" name="time"/>
    <tableColumn id="2" xr3:uid="{921589B3-EA69-425F-83C8-5D5352395D05}" name="moment" dataDxfId="1">
      <calculatedColumnFormula>-(Table2532693173493814134454775094189121153185217513[[#This Row],[time]]-2)*2</calculatedColumnFormula>
    </tableColumn>
    <tableColumn id="3" xr3:uid="{86BD08DA-C9FF-4246-8669-63C90CCC0B58}" name="Stress"/>
  </tableColumns>
  <tableStyleInfo name="TableStyleMedium24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1130C2F3-848A-4529-889A-3C410B79B9EB}" name="Table253301" displayName="Table253301" ref="AT67:AV88" totalsRowShown="0">
  <autoFilter ref="AT67:AV88" xr:uid="{1130C2F3-848A-4529-889A-3C410B79B9EB}"/>
  <tableColumns count="3">
    <tableColumn id="1" xr3:uid="{70A2E0BD-D34D-4041-93CD-8CFE6B379977}" name="time"/>
    <tableColumn id="2" xr3:uid="{3F2DDF19-21B5-46E5-8D7C-FFD04747C4C7}" name="moment" dataDxfId="432">
      <calculatedColumnFormula>(Table253301[[#This Row],[time]]-2)*2</calculatedColumnFormula>
    </tableColumn>
    <tableColumn id="3" xr3:uid="{B75946FB-E6D7-470E-9613-A65F901CEEC6}" name="Stress"/>
  </tableColumns>
  <tableStyleInfo name="TableStyleMedium24" showFirstColumn="0" showLastColumn="0" showRowStripes="1" showColumnStripes="0"/>
</table>
</file>

<file path=xl/tables/table4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BD75B770-13D1-433A-9D59-2954A76BC9C8}" name="Table1254302334" displayName="Table1254302334" ref="A158:C179" totalsRowShown="0">
  <autoFilter ref="A158:C179" xr:uid="{BD75B770-13D1-433A-9D59-2954A76BC9C8}"/>
  <tableColumns count="3">
    <tableColumn id="1" xr3:uid="{5BEF619B-C16C-4931-A464-50A33A61A018}" name="time"/>
    <tableColumn id="2" xr3:uid="{3A19DD21-BEF3-4FE0-9746-357729A71853}" name="moment" dataDxfId="0">
      <calculatedColumnFormula>-(Table1254302334[[#This Row],[time]]-2)*2</calculatedColumnFormula>
    </tableColumn>
    <tableColumn id="3" xr3:uid="{32456CA1-DEB8-4882-AC0C-BC4030D79A66}" name="Stress"/>
  </tableColumns>
  <tableStyleInfo name="TableStyleLight1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107022EB-06BD-457C-A8E1-BD053475B6B2}" name="Table1254302" displayName="Table1254302" ref="A97:C118" totalsRowShown="0">
  <autoFilter ref="A97:C118" xr:uid="{107022EB-06BD-457C-A8E1-BD053475B6B2}"/>
  <tableColumns count="3">
    <tableColumn id="1" xr3:uid="{AF0B350D-29B7-4E5E-A895-55D0DF901A8F}" name="time"/>
    <tableColumn id="2" xr3:uid="{4A969442-8BF6-4A8C-897C-BC6EF2D5AEF2}" name="moment" dataDxfId="431">
      <calculatedColumnFormula>-(Table1254302[[#This Row],[time]]-2)*2</calculatedColumnFormula>
    </tableColumn>
    <tableColumn id="3" xr3:uid="{5BC009EC-8AF9-45A5-9F19-E787A54D1451}" name="Stres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E541A4-A35A-4F2A-9DF8-D20499DA4526}" name="Table5" displayName="Table5" ref="V6:X27" totalsRowShown="0">
  <autoFilter ref="V6:X27" xr:uid="{7DE541A4-A35A-4F2A-9DF8-D20499DA4526}"/>
  <tableColumns count="3">
    <tableColumn id="1" xr3:uid="{E30479D5-2E68-40D6-8342-DA93EEBF1A2F}" name="time"/>
    <tableColumn id="2" xr3:uid="{BF479910-4809-4468-91F8-6F49EA6ACD5E}" name="moment" dataDxfId="475">
      <calculatedColumnFormula>(Table5[[#This Row],[time]]-2)*2</calculatedColumnFormula>
    </tableColumn>
    <tableColumn id="3" xr3:uid="{5577FF9A-50B9-4BD7-9719-96715AF42B44}" name="Stress"/>
  </tableColumns>
  <tableStyleInfo name="TableStyleLight5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BD832E2-0E5B-4974-9143-24131911E17F}" name="Table2255303" displayName="Table2255303" ref="D97:F118" totalsRowShown="0">
  <autoFilter ref="D97:F118" xr:uid="{3BD832E2-0E5B-4974-9143-24131911E17F}"/>
  <tableColumns count="3">
    <tableColumn id="1" xr3:uid="{341F432A-78F5-457C-896C-9E3783975B02}" name="time"/>
    <tableColumn id="2" xr3:uid="{1169FA93-0D42-42FF-BD85-3516CFB7FECF}" name="moment" dataDxfId="430">
      <calculatedColumnFormula>-(Table2255303[[#This Row],[time]]-2)*2</calculatedColumnFormula>
    </tableColumn>
    <tableColumn id="3" xr3:uid="{21FB5A31-65FB-4195-9E17-82AF0E599869}" name="Stress "/>
  </tableColumns>
  <tableStyleInfo name="TableStyleLight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5C43E8F-B10D-43FB-BE26-8AA0C5C653CE}" name="Table3256304" displayName="Table3256304" ref="J97:L118" totalsRowShown="0">
  <autoFilter ref="J97:L118" xr:uid="{D5C43E8F-B10D-43FB-BE26-8AA0C5C653CE}"/>
  <tableColumns count="3">
    <tableColumn id="1" xr3:uid="{4E530FC9-FD0E-4885-AE75-FE77CD450E8D}" name="time"/>
    <tableColumn id="2" xr3:uid="{2F98387B-62B1-45F0-AF19-4E905BAB4A7A}" name="moment" dataDxfId="429">
      <calculatedColumnFormula>-(Table3256304[[#This Row],[time]]-2)*2</calculatedColumnFormula>
    </tableColumn>
    <tableColumn id="3" xr3:uid="{C5C66ED6-3A6C-4B1F-A528-2AFE2B61635D}" name="Stress"/>
  </tableColumns>
  <tableStyleInfo name="TableStyleLight3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19E038A-2E4B-41BB-8653-5B65B06E81FD}" name="Table4257305" displayName="Table4257305" ref="P97:R118" totalsRowShown="0">
  <autoFilter ref="P97:R118" xr:uid="{C19E038A-2E4B-41BB-8653-5B65B06E81FD}"/>
  <tableColumns count="3">
    <tableColumn id="1" xr3:uid="{C0E8E025-9569-493A-8A4A-526ADA3E8F5B}" name="time"/>
    <tableColumn id="2" xr3:uid="{37D53E44-FF01-49D8-8D56-01C5891F4FC2}" name="moment" dataDxfId="428">
      <calculatedColumnFormula>-(Table4257305[[#This Row],[time]]-2)*2</calculatedColumnFormula>
    </tableColumn>
    <tableColumn id="3" xr3:uid="{E7A533EC-1B49-4BE0-B7E0-5627BD79CE3C}" name="Stress"/>
  </tableColumns>
  <tableStyleInfo name="TableStyleLight4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7E7F0FE7-D52B-4AEF-A7B5-CE2548A24278}" name="Table5258306" displayName="Table5258306" ref="V97:X118" totalsRowShown="0">
  <autoFilter ref="V97:X118" xr:uid="{7E7F0FE7-D52B-4AEF-A7B5-CE2548A24278}"/>
  <tableColumns count="3">
    <tableColumn id="1" xr3:uid="{2EA6DDCC-F9DC-4882-A7D2-82C183559287}" name="time"/>
    <tableColumn id="2" xr3:uid="{69560F08-ACF0-45CA-89B6-7C05EE22C16C}" name="moment" dataDxfId="427">
      <calculatedColumnFormula>-(Table5258306[[#This Row],[time]]-2)*2</calculatedColumnFormula>
    </tableColumn>
    <tableColumn id="3" xr3:uid="{25C1541E-1402-4215-A6A6-AF5AAA9DCB94}" name="Stress"/>
  </tableColumns>
  <tableStyleInfo name="TableStyleLight5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C331BC3B-7007-47C2-971D-FE1EECDE2139}" name="Table6259307" displayName="Table6259307" ref="AB97:AD118" totalsRowShown="0">
  <autoFilter ref="AB97:AD118" xr:uid="{C331BC3B-7007-47C2-971D-FE1EECDE2139}"/>
  <tableColumns count="3">
    <tableColumn id="1" xr3:uid="{768B1A38-15E0-4477-AC0D-09E0CF860F46}" name="time"/>
    <tableColumn id="2" xr3:uid="{901AF6C1-B7BD-4BE4-99F6-F0E3A97863A9}" name="moment" dataDxfId="426">
      <calculatedColumnFormula>-(Table6259307[[#This Row],[time]]-2)*2</calculatedColumnFormula>
    </tableColumn>
    <tableColumn id="3" xr3:uid="{F5014439-5C00-4D41-9150-48C53A31FC18}" name="Stress"/>
  </tableColumns>
  <tableStyleInfo name="TableStyleLight6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F1C9747A-2433-4FC2-930A-49E165665582}" name="Table7260308" displayName="Table7260308" ref="AH97:AJ118" totalsRowShown="0">
  <autoFilter ref="AH97:AJ118" xr:uid="{F1C9747A-2433-4FC2-930A-49E165665582}"/>
  <tableColumns count="3">
    <tableColumn id="1" xr3:uid="{4E59E7B8-D3E5-4A16-B90D-E0FE0C968419}" name="time"/>
    <tableColumn id="2" xr3:uid="{1E790D10-E499-4892-8F94-294DFE3EADC4}" name="moment" dataDxfId="425">
      <calculatedColumnFormula>-(Table7260308[[#This Row],[time]]-2)*2</calculatedColumnFormula>
    </tableColumn>
    <tableColumn id="3" xr3:uid="{1B04E83D-6A2C-4602-8182-EB0731CBC97B}" name="Stress"/>
  </tableColumns>
  <tableStyleInfo name="TableStyleLight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821D4F88-60E6-4444-A47D-7DC648D52109}" name="Table8261309" displayName="Table8261309" ref="AN97:AP118" totalsRowShown="0">
  <autoFilter ref="AN97:AP118" xr:uid="{821D4F88-60E6-4444-A47D-7DC648D52109}"/>
  <tableColumns count="3">
    <tableColumn id="1" xr3:uid="{4CF9128B-0CDC-4CCD-A1D2-CFF49D3FF508}" name="time"/>
    <tableColumn id="2" xr3:uid="{729CA7B8-A34B-4977-BC30-AC5753D86ED3}" name="moment" dataDxfId="424">
      <calculatedColumnFormula>-(Table8261309[[#This Row],[time]]-2)*2</calculatedColumnFormula>
    </tableColumn>
    <tableColumn id="3" xr3:uid="{91A6C693-8832-4F1B-9274-BFD084C75653}" name="Stress"/>
  </tableColumns>
  <tableStyleInfo name="TableStyleLight8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6A32B022-B1AA-440D-9956-2E391BC33775}" name="Table245262310" displayName="Table245262310" ref="G97:I118" totalsRowShown="0">
  <autoFilter ref="G97:I118" xr:uid="{6A32B022-B1AA-440D-9956-2E391BC33775}"/>
  <tableColumns count="3">
    <tableColumn id="1" xr3:uid="{52B7547C-0864-4E90-BEB4-793757C6117E}" name="time"/>
    <tableColumn id="2" xr3:uid="{C7D8B6FC-9ED3-4C4A-AE2C-33E18B906C39}" name="moment" dataDxfId="423">
      <calculatedColumnFormula>-(Table245262310[[#This Row],[time]]-2)*2</calculatedColumnFormula>
    </tableColumn>
    <tableColumn id="3" xr3:uid="{9AAAA640-0E8F-49F4-87E5-B04BC55A9584}" name="Stress"/>
  </tableColumns>
  <tableStyleInfo name="TableStyleMedium26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7EFA8C16-3E86-4283-A731-21DFAB584F9D}" name="Table246263311" displayName="Table246263311" ref="M97:O118" totalsRowShown="0">
  <autoFilter ref="M97:O118" xr:uid="{7EFA8C16-3E86-4283-A731-21DFAB584F9D}"/>
  <tableColumns count="3">
    <tableColumn id="1" xr3:uid="{E1018E60-90D7-4DC3-ADA1-32A66C5A3818}" name="time"/>
    <tableColumn id="2" xr3:uid="{07295D57-C18D-4E6C-B5CE-62A552258EA1}" name="moment" dataDxfId="422">
      <calculatedColumnFormula>-(Table246263311[[#This Row],[time]]-2)*2</calculatedColumnFormula>
    </tableColumn>
    <tableColumn id="3" xr3:uid="{09881C26-383E-4F86-B298-FF7E5A433BFC}" name="Stress"/>
  </tableColumns>
  <tableStyleInfo name="TableStyleMedium2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9A551B47-B48D-4A38-A5A9-1FB89068D667}" name="Table247264312" displayName="Table247264312" ref="S97:U118" totalsRowShown="0">
  <autoFilter ref="S97:U118" xr:uid="{9A551B47-B48D-4A38-A5A9-1FB89068D667}"/>
  <tableColumns count="3">
    <tableColumn id="1" xr3:uid="{E1349C22-EC15-4BDE-ABA4-0D93E3BFBE50}" name="time"/>
    <tableColumn id="2" xr3:uid="{7E0BAD19-C62C-430F-B8F3-AF7AB4B5AB6A}" name="moment" dataDxfId="421">
      <calculatedColumnFormula>-(Table247264312[[#This Row],[time]]-2)*2</calculatedColumnFormula>
    </tableColumn>
    <tableColumn id="3" xr3:uid="{41B8E617-D482-4C75-BBF9-AD90FBCCB42D}" name="Stress"/>
  </tableColumns>
  <tableStyleInfo name="TableStyleMedium2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347B27-E41E-438D-98F1-4EC3E9C764EE}" name="Table6" displayName="Table6" ref="AB6:AD27" totalsRowShown="0">
  <autoFilter ref="AB6:AD27" xr:uid="{30347B27-E41E-438D-98F1-4EC3E9C764EE}"/>
  <tableColumns count="3">
    <tableColumn id="1" xr3:uid="{26E37A91-07F9-4342-A507-44CBBF7627CF}" name="time"/>
    <tableColumn id="2" xr3:uid="{3F4C89FA-AAC1-4CF9-82E9-9203771BBB7A}" name="moment" dataDxfId="474">
      <calculatedColumnFormula>(Table6[[#This Row],[time]]-2)*2</calculatedColumnFormula>
    </tableColumn>
    <tableColumn id="3" xr3:uid="{A3BC62C6-0540-4E8E-8FB4-7B7D38A21ED5}" name="Stress"/>
  </tableColumns>
  <tableStyleInfo name="TableStyleLight6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4D19BD37-F658-41BD-BCA9-5BC099FA7CF9}" name="Table248265313" displayName="Table248265313" ref="Y97:AA118" totalsRowShown="0">
  <autoFilter ref="Y97:AA118" xr:uid="{4D19BD37-F658-41BD-BCA9-5BC099FA7CF9}"/>
  <tableColumns count="3">
    <tableColumn id="1" xr3:uid="{47A3CA38-477D-4278-A77B-143EA241ACBD}" name="time"/>
    <tableColumn id="2" xr3:uid="{28613CA4-FF1E-4251-9735-9B756973F8B3}" name="moment" dataDxfId="420">
      <calculatedColumnFormula>-(Table248265313[[#This Row],[time]]-2)*2</calculatedColumnFormula>
    </tableColumn>
    <tableColumn id="3" xr3:uid="{323D7C1C-A559-4A24-93E5-63353812F592}" name="Stress"/>
  </tableColumns>
  <tableStyleInfo name="TableStyleMedium25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2F06FCD2-FF46-44A0-BC00-9084B527CCFE}" name="Table249266314" displayName="Table249266314" ref="AE97:AG118" totalsRowShown="0">
  <autoFilter ref="AE97:AG118" xr:uid="{2F06FCD2-FF46-44A0-BC00-9084B527CCFE}"/>
  <tableColumns count="3">
    <tableColumn id="1" xr3:uid="{D00D801D-B96C-4634-83DE-8B3083C21F3D}" name="time"/>
    <tableColumn id="2" xr3:uid="{90BC6DBC-F1BB-4BB6-80D0-D640C566E413}" name="moment" dataDxfId="419">
      <calculatedColumnFormula>-(Table249266314[[#This Row],[time]]-2)*2</calculatedColumnFormula>
    </tableColumn>
    <tableColumn id="3" xr3:uid="{A75D5F04-1B48-4209-A18C-A8C5D049301C}" name="Stress"/>
  </tableColumns>
  <tableStyleInfo name="TableStyleMedium26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66D86BD8-19E1-4CC5-94F1-B1BD605732BA}" name="Table250267315" displayName="Table250267315" ref="AK97:AM118" totalsRowShown="0">
  <autoFilter ref="AK97:AM118" xr:uid="{66D86BD8-19E1-4CC5-94F1-B1BD605732BA}"/>
  <tableColumns count="3">
    <tableColumn id="1" xr3:uid="{4CF08EEA-AE08-4B28-A6A2-88F5275D75C3}" name="time"/>
    <tableColumn id="2" xr3:uid="{C7C7FCAE-4ABB-4DE8-852B-DA778DE71DE3}" name="moment" dataDxfId="418">
      <calculatedColumnFormula>-(Table250267315[[#This Row],[time]]-2)*2</calculatedColumnFormula>
    </tableColumn>
    <tableColumn id="3" xr3:uid="{A0AB01A6-BB40-45BD-9920-BEA91CB0DB54}" name="Stress"/>
  </tableColumns>
  <tableStyleInfo name="TableStyleMedium27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3DA179CE-DDE5-4059-8232-4E3AC3D0B466}" name="Table252268316" displayName="Table252268316" ref="AQ97:AS118" totalsRowShown="0">
  <autoFilter ref="AQ97:AS118" xr:uid="{3DA179CE-DDE5-4059-8232-4E3AC3D0B466}"/>
  <tableColumns count="3">
    <tableColumn id="1" xr3:uid="{27053A46-4E4E-4201-B796-AD1B696C9CEB}" name="time"/>
    <tableColumn id="2" xr3:uid="{857B2526-B426-468C-84C9-4265607E165C}" name="moment" dataDxfId="417">
      <calculatedColumnFormula>-(Table252268316[[#This Row],[time]]-2)*2</calculatedColumnFormula>
    </tableColumn>
    <tableColumn id="3" xr3:uid="{C232923F-7A6E-48FE-BAF6-035096F6FF74}" name="Stress"/>
  </tableColumns>
  <tableStyleInfo name="TableStyleMedium26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41FF08F-FB09-44EF-A173-392CD323844B}" name="Table253269317" displayName="Table253269317" ref="AT97:AV118" totalsRowShown="0">
  <autoFilter ref="AT97:AV118" xr:uid="{141FF08F-FB09-44EF-A173-392CD323844B}"/>
  <tableColumns count="3">
    <tableColumn id="1" xr3:uid="{0182994E-27A6-4107-9A7D-E5A1DD79DD92}" name="time"/>
    <tableColumn id="2" xr3:uid="{2673EB52-459A-47E4-A94C-557E64CCB389}" name="moment" dataDxfId="416">
      <calculatedColumnFormula>-(Table253269317[[#This Row],[time]]-2)*2</calculatedColumnFormula>
    </tableColumn>
    <tableColumn id="3" xr3:uid="{35E2D86A-F621-4D95-9CAE-C718C59C0B29}" name="Stress"/>
  </tableColumns>
  <tableStyleInfo name="TableStyleMedium24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7F332EEA-709B-4504-AB78-C2F79F43230D}" name="Table1286318" displayName="Table1286318" ref="A128:C149" totalsRowShown="0">
  <autoFilter ref="A128:C149" xr:uid="{7F332EEA-709B-4504-AB78-C2F79F43230D}"/>
  <tableColumns count="3">
    <tableColumn id="1" xr3:uid="{F55C9AEF-3EEC-4371-82CF-6D946180F751}" name="time"/>
    <tableColumn id="2" xr3:uid="{E6504C05-CC1F-4F1F-A582-95234DCA51FD}" name="moment" dataDxfId="415">
      <calculatedColumnFormula>(Table1286318[[#This Row],[time]]-2)*2</calculatedColumnFormula>
    </tableColumn>
    <tableColumn id="3" xr3:uid="{527080F6-7396-4637-8BF4-AB5A281A96D0}" name="Stress"/>
  </tableColumns>
  <tableStyleInfo name="TableStyleLight1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936E6EB0-127B-4AEF-B672-C86A311F89BA}" name="Table2287319" displayName="Table2287319" ref="D128:F149" totalsRowShown="0">
  <autoFilter ref="D128:F149" xr:uid="{936E6EB0-127B-4AEF-B672-C86A311F89BA}"/>
  <tableColumns count="3">
    <tableColumn id="1" xr3:uid="{5B538AEF-1148-4BE4-ACBA-C155B4FEF4B5}" name="time"/>
    <tableColumn id="2" xr3:uid="{16DC7B29-46F3-4AB6-9D69-86E9891C4B6E}" name="moment" dataDxfId="414">
      <calculatedColumnFormula>(Table2287319[[#This Row],[time]]-2)*2</calculatedColumnFormula>
    </tableColumn>
    <tableColumn id="3" xr3:uid="{0ED00EB5-A66B-4775-A7E4-B468184D44E1}" name="Stress "/>
  </tableColumns>
  <tableStyleInfo name="TableStyleLight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2BC18C35-C956-4734-B10E-343117EDDC87}" name="Table3288320" displayName="Table3288320" ref="J128:L149" totalsRowShown="0">
  <autoFilter ref="J128:L149" xr:uid="{2BC18C35-C956-4734-B10E-343117EDDC87}"/>
  <tableColumns count="3">
    <tableColumn id="1" xr3:uid="{90FAFD12-5F08-4FDE-A03D-4B72D9751026}" name="time"/>
    <tableColumn id="2" xr3:uid="{982C2D95-0981-40CA-A354-4DD65DF05E06}" name="moment" dataDxfId="413">
      <calculatedColumnFormula>(Table3288320[[#This Row],[time]]-2)*2</calculatedColumnFormula>
    </tableColumn>
    <tableColumn id="3" xr3:uid="{6EDEFDEF-D162-467D-9F62-C29D83CC8837}" name="Stress"/>
  </tableColumns>
  <tableStyleInfo name="TableStyleLight3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5334E77D-E72C-4A7B-8908-B42208BBA8F7}" name="Table4289321" displayName="Table4289321" ref="P128:R149" totalsRowShown="0">
  <autoFilter ref="P128:R149" xr:uid="{5334E77D-E72C-4A7B-8908-B42208BBA8F7}"/>
  <tableColumns count="3">
    <tableColumn id="1" xr3:uid="{7626CEF0-FD45-4375-8FEC-F390F7107193}" name="time"/>
    <tableColumn id="2" xr3:uid="{CDF1DD8C-5CE5-4AAC-8065-8B2B9DD38C35}" name="moment" dataDxfId="412">
      <calculatedColumnFormula>(Table4289321[[#This Row],[time]]-2)*2</calculatedColumnFormula>
    </tableColumn>
    <tableColumn id="3" xr3:uid="{BC4C73E5-F995-4FAC-9206-61E82E65143F}" name="Stress"/>
  </tableColumns>
  <tableStyleInfo name="TableStyleLight4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25112E2D-E901-4361-9134-FF998BE0CFF9}" name="Table5290322" displayName="Table5290322" ref="V128:X149" totalsRowShown="0">
  <autoFilter ref="V128:X149" xr:uid="{25112E2D-E901-4361-9134-FF998BE0CFF9}"/>
  <tableColumns count="3">
    <tableColumn id="1" xr3:uid="{C17E7C3F-FE4A-4120-BFF7-AE0816A203A0}" name="time"/>
    <tableColumn id="2" xr3:uid="{A1B2A65C-F1DD-428A-BD58-24E2494E293F}" name="moment" dataDxfId="411">
      <calculatedColumnFormula>(Table5290322[[#This Row],[time]]-2)*2</calculatedColumnFormula>
    </tableColumn>
    <tableColumn id="3" xr3:uid="{573D2691-949E-480E-8B9E-9C0FA9C81BD9}" name="Stress"/>
  </tableColumns>
  <tableStyleInfo name="TableStyleLight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6487EE6-6A8E-4D29-AA7E-BE057713D680}" name="Table7" displayName="Table7" ref="AH6:AJ27" totalsRowShown="0">
  <autoFilter ref="AH6:AJ27" xr:uid="{06487EE6-6A8E-4D29-AA7E-BE057713D680}"/>
  <tableColumns count="3">
    <tableColumn id="1" xr3:uid="{E686BAFF-DCCB-4CB4-A3A4-A3963CDFFB68}" name="time"/>
    <tableColumn id="2" xr3:uid="{63AD4ED8-0FC8-4685-8B63-8B8CDEFE96C9}" name="moment" dataDxfId="473">
      <calculatedColumnFormula>(Table7[[#This Row],[time]]-2)*2</calculatedColumnFormula>
    </tableColumn>
    <tableColumn id="3" xr3:uid="{C1207DE0-2CC7-47A2-901B-41431EBD4A2F}" name="Stress"/>
  </tableColumns>
  <tableStyleInfo name="TableStyleLight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1E937CCA-66E0-4584-B018-BF77D528BDFE}" name="Table6291323" displayName="Table6291323" ref="AB128:AD149" totalsRowShown="0">
  <autoFilter ref="AB128:AD149" xr:uid="{1E937CCA-66E0-4584-B018-BF77D528BDFE}"/>
  <tableColumns count="3">
    <tableColumn id="1" xr3:uid="{AD472838-AEBB-48DD-92A8-3680B7C56239}" name="time"/>
    <tableColumn id="2" xr3:uid="{68AE4B0C-B440-49ED-A805-CBA0DA557AC3}" name="moment" dataDxfId="410">
      <calculatedColumnFormula>(Table6291323[[#This Row],[time]]-2)*2</calculatedColumnFormula>
    </tableColumn>
    <tableColumn id="3" xr3:uid="{12D811CF-81A3-4EAA-A3AB-92042DED12F7}" name="Stress"/>
  </tableColumns>
  <tableStyleInfo name="TableStyleLight6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80D87AD7-6942-4131-999A-AE46D3F7AC58}" name="Table7292324" displayName="Table7292324" ref="AH128:AJ149" totalsRowShown="0">
  <autoFilter ref="AH128:AJ149" xr:uid="{80D87AD7-6942-4131-999A-AE46D3F7AC58}"/>
  <tableColumns count="3">
    <tableColumn id="1" xr3:uid="{65EDD8D6-794F-4CE9-AEA5-558A91ACA7AF}" name="time"/>
    <tableColumn id="2" xr3:uid="{A3DE5037-EFB6-49C9-82F3-57EABEBF8A5E}" name="moment" dataDxfId="409">
      <calculatedColumnFormula>(Table7292324[[#This Row],[time]]-2)*2</calculatedColumnFormula>
    </tableColumn>
    <tableColumn id="3" xr3:uid="{B0AE17F9-90B0-4887-BAF8-CA38D8E6071B}" name="Stress"/>
  </tableColumns>
  <tableStyleInfo name="TableStyleLight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B6C5A052-A0AD-47D0-B5D9-8EF0B504E5C5}" name="Table8293325" displayName="Table8293325" ref="AN128:AP149" totalsRowShown="0">
  <autoFilter ref="AN128:AP149" xr:uid="{B6C5A052-A0AD-47D0-B5D9-8EF0B504E5C5}"/>
  <tableColumns count="3">
    <tableColumn id="1" xr3:uid="{BBB09A47-7C99-48D8-ABE7-8BC1D1E9CC5C}" name="time"/>
    <tableColumn id="2" xr3:uid="{9DDCD953-39CD-4D19-94A0-95707DE0DD18}" name="moment" dataDxfId="408">
      <calculatedColumnFormula>(Table8293325[[#This Row],[time]]-2)*2</calculatedColumnFormula>
    </tableColumn>
    <tableColumn id="3" xr3:uid="{5C0D5F8A-E0AC-4D12-B0A8-25123660B5B8}" name="Stress"/>
  </tableColumns>
  <tableStyleInfo name="TableStyleLight8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15C78148-134C-402B-9C82-5D48401B8332}" name="Table245294326" displayName="Table245294326" ref="G128:I149" totalsRowShown="0">
  <autoFilter ref="G128:I149" xr:uid="{15C78148-134C-402B-9C82-5D48401B8332}"/>
  <tableColumns count="3">
    <tableColumn id="1" xr3:uid="{C992E2B3-5E23-4599-B41D-81D97E2DA2FB}" name="time"/>
    <tableColumn id="2" xr3:uid="{7F98562D-25B9-43A0-91B3-92E8C1369F3F}" name="moment" dataDxfId="407">
      <calculatedColumnFormula>(Table245294326[[#This Row],[time]]-2)*2</calculatedColumnFormula>
    </tableColumn>
    <tableColumn id="3" xr3:uid="{E152E32B-32AD-4269-96E7-BF64CF649850}" name="Stress"/>
  </tableColumns>
  <tableStyleInfo name="TableStyleMedium26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4805D2AE-BD79-4E27-BA8D-E85EB513192C}" name="Table246295327" displayName="Table246295327" ref="M128:O149" totalsRowShown="0">
  <autoFilter ref="M128:O149" xr:uid="{4805D2AE-BD79-4E27-BA8D-E85EB513192C}"/>
  <tableColumns count="3">
    <tableColumn id="1" xr3:uid="{CA5ED030-6EA7-47D1-AD1D-89DC3495D8C1}" name="time"/>
    <tableColumn id="2" xr3:uid="{4B750D51-F642-48DF-B017-B34EB74EC8F5}" name="moment" dataDxfId="406">
      <calculatedColumnFormula>(Table246295327[[#This Row],[time]]-2)*2</calculatedColumnFormula>
    </tableColumn>
    <tableColumn id="3" xr3:uid="{ED2A91C9-47E0-4BAB-9F93-9ABCD6CFEBA2}" name="Stress"/>
  </tableColumns>
  <tableStyleInfo name="TableStyleMedium27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5AB52CBC-7BB7-42ED-8656-19ACE5A77DEE}" name="Table247296328" displayName="Table247296328" ref="S128:U149" totalsRowShown="0">
  <autoFilter ref="S128:U149" xr:uid="{5AB52CBC-7BB7-42ED-8656-19ACE5A77DEE}"/>
  <tableColumns count="3">
    <tableColumn id="1" xr3:uid="{EC491DEE-A4D9-411A-9F18-6F58ED5058ED}" name="time"/>
    <tableColumn id="2" xr3:uid="{5A89DAC4-7062-4546-A8AD-E21BE78A92A4}" name="moment" dataDxfId="405">
      <calculatedColumnFormula>(Table247296328[[#This Row],[time]]-2)*2</calculatedColumnFormula>
    </tableColumn>
    <tableColumn id="3" xr3:uid="{C2836251-D07E-47BC-BE15-7618FFCD4CCA}" name="Stress"/>
  </tableColumns>
  <tableStyleInfo name="TableStyleMedium24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E97EC0D7-3EED-4BF4-B388-EABEDC239E75}" name="Table248297329" displayName="Table248297329" ref="Y128:AA149" totalsRowShown="0">
  <autoFilter ref="Y128:AA149" xr:uid="{E97EC0D7-3EED-4BF4-B388-EABEDC239E75}"/>
  <tableColumns count="3">
    <tableColumn id="1" xr3:uid="{005B991B-7275-48CC-85DB-4956752D6D40}" name="time"/>
    <tableColumn id="2" xr3:uid="{F665FF72-AAF1-4AAA-BA58-1A2D882A5EE2}" name="moment" dataDxfId="404">
      <calculatedColumnFormula>(Table248297329[[#This Row],[time]]-2)*2</calculatedColumnFormula>
    </tableColumn>
    <tableColumn id="3" xr3:uid="{89F1C077-EFE0-4B1C-832E-0AA380961837}" name="Stress"/>
  </tableColumns>
  <tableStyleInfo name="TableStyleMedium25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1A866473-525B-4FA6-84B8-47F81B68F685}" name="Table249298330" displayName="Table249298330" ref="AE128:AG149" totalsRowShown="0">
  <autoFilter ref="AE128:AG149" xr:uid="{1A866473-525B-4FA6-84B8-47F81B68F685}"/>
  <tableColumns count="3">
    <tableColumn id="1" xr3:uid="{B982ECEC-9676-485B-A557-FF3F03114452}" name="time"/>
    <tableColumn id="2" xr3:uid="{D273108F-B3F7-4AFA-94E7-8BE63E990739}" name="moment" dataDxfId="403">
      <calculatedColumnFormula>(Table249298330[[#This Row],[time]]-2)*2</calculatedColumnFormula>
    </tableColumn>
    <tableColumn id="3" xr3:uid="{7240E87C-1950-420D-B786-89AB6D6432D9}" name="Stress"/>
  </tableColumns>
  <tableStyleInfo name="TableStyleMedium26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65B54F6-6183-4367-B1DF-28B711CE36DC}" name="Table250299331" displayName="Table250299331" ref="AK128:AM149" totalsRowShown="0">
  <autoFilter ref="AK128:AM149" xr:uid="{065B54F6-6183-4367-B1DF-28B711CE36DC}"/>
  <tableColumns count="3">
    <tableColumn id="1" xr3:uid="{5CCF5795-FFFD-412C-9F07-74FEF575756B}" name="time"/>
    <tableColumn id="2" xr3:uid="{FB68EB40-1311-4256-A485-7718F81B639B}" name="moment" dataDxfId="402">
      <calculatedColumnFormula>(Table250299331[[#This Row],[time]]-2)*2</calculatedColumnFormula>
    </tableColumn>
    <tableColumn id="3" xr3:uid="{6EBEA29C-68A0-43D7-BA01-A3B398183570}" name="Stress"/>
  </tableColumns>
  <tableStyleInfo name="TableStyleMedium27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68BED8DF-3752-4CFB-BF8C-82B72A7D066B}" name="Table252300332" displayName="Table252300332" ref="AQ128:AS149" totalsRowShown="0">
  <autoFilter ref="AQ128:AS149" xr:uid="{68BED8DF-3752-4CFB-BF8C-82B72A7D066B}"/>
  <tableColumns count="3">
    <tableColumn id="1" xr3:uid="{7E177396-DBDA-412C-B409-1A40908CD6C9}" name="time"/>
    <tableColumn id="2" xr3:uid="{29FAE3C7-5CC8-4491-883F-F929068E604B}" name="moment" dataDxfId="401">
      <calculatedColumnFormula>(Table252300332[[#This Row],[time]]-2)*2</calculatedColumnFormula>
    </tableColumn>
    <tableColumn id="3" xr3:uid="{70D31FA3-10DA-463B-B4D0-0A196B473D2B}" name="Stress"/>
  </tableColumns>
  <tableStyleInfo name="TableStyleMedium2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2D7511-9D48-479A-9598-9F01DDE09551}" name="Table8" displayName="Table8" ref="AN6:AP27" totalsRowShown="0">
  <autoFilter ref="AN6:AP27" xr:uid="{4A2D7511-9D48-479A-9598-9F01DDE09551}"/>
  <tableColumns count="3">
    <tableColumn id="1" xr3:uid="{79B042B7-E62A-41F8-AEAF-A9BD68BE05D0}" name="time"/>
    <tableColumn id="2" xr3:uid="{14FA7D99-D081-491E-BB1D-4A76774B2CE7}" name="moment" dataDxfId="472">
      <calculatedColumnFormula>(Table8[[#This Row],[time]]-2)*2</calculatedColumnFormula>
    </tableColumn>
    <tableColumn id="3" xr3:uid="{93579382-0785-4144-8895-7917D51649CE}" name="Stress"/>
  </tableColumns>
  <tableStyleInfo name="TableStyleLight8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2AB9FE75-F080-463D-A07F-13112BF33119}" name="Table253301333" displayName="Table253301333" ref="AT128:AV149" totalsRowShown="0">
  <autoFilter ref="AT128:AV149" xr:uid="{2AB9FE75-F080-463D-A07F-13112BF33119}"/>
  <tableColumns count="3">
    <tableColumn id="1" xr3:uid="{21163B45-881B-41E8-9035-62E806923B2A}" name="time"/>
    <tableColumn id="2" xr3:uid="{C781DC94-06B2-4E99-9781-7B2BB31F40A1}" name="moment" dataDxfId="400">
      <calculatedColumnFormula>(Table253301333[[#This Row],[time]]-2)*2</calculatedColumnFormula>
    </tableColumn>
    <tableColumn id="3" xr3:uid="{F5281389-E9DB-423D-B6D3-F6E89AE222FA}" name="Stress"/>
  </tableColumns>
  <tableStyleInfo name="TableStyleMedium24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54E2A3F-66EB-485B-B0B3-11812113A09C}" name="Table2255303335" displayName="Table2255303335" ref="D158:F179" totalsRowShown="0">
  <autoFilter ref="D158:F179" xr:uid="{754E2A3F-66EB-485B-B0B3-11812113A09C}"/>
  <tableColumns count="3">
    <tableColumn id="1" xr3:uid="{EF6E022E-069B-4B46-9744-F90EC61034B3}" name="time"/>
    <tableColumn id="2" xr3:uid="{53CB7BEE-2B9E-439B-ABB6-1C6D2784AAE9}" name="moment" dataDxfId="399">
      <calculatedColumnFormula>-(Table2255303335[[#This Row],[time]]-2)*2</calculatedColumnFormula>
    </tableColumn>
    <tableColumn id="3" xr3:uid="{60E5D30E-4E43-4C73-B0A7-D2C24084F4C1}" name="Stress "/>
  </tableColumns>
  <tableStyleInfo name="TableStyleLight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D2A4F0CF-5725-4FE4-82AE-AFE5BB9ACD02}" name="Table3256304336" displayName="Table3256304336" ref="J158:L179" totalsRowShown="0">
  <autoFilter ref="J158:L179" xr:uid="{D2A4F0CF-5725-4FE4-82AE-AFE5BB9ACD02}"/>
  <tableColumns count="3">
    <tableColumn id="1" xr3:uid="{DE736EF3-2D43-4F1C-97B2-16F36AB2F9EA}" name="time"/>
    <tableColumn id="2" xr3:uid="{9517DC7F-048B-4203-8373-5D7014F21AEF}" name="moment" dataDxfId="398">
      <calculatedColumnFormula>-(Table3256304336[[#This Row],[time]]-2)*2</calculatedColumnFormula>
    </tableColumn>
    <tableColumn id="3" xr3:uid="{F4E5DF8C-2B7F-4A60-81AF-9FD5E6F4438A}" name="Stress"/>
  </tableColumns>
  <tableStyleInfo name="TableStyleLight3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6EEE4DEB-4B8C-463D-8540-A8F51AF189B6}" name="Table4257305337" displayName="Table4257305337" ref="P158:R179" totalsRowShown="0">
  <autoFilter ref="P158:R179" xr:uid="{6EEE4DEB-4B8C-463D-8540-A8F51AF189B6}"/>
  <tableColumns count="3">
    <tableColumn id="1" xr3:uid="{E8AD3670-DFFC-4FC1-8BB1-B1E5F15289D2}" name="time"/>
    <tableColumn id="2" xr3:uid="{ABCB99CE-5B81-4E58-84A5-1D45F35FB534}" name="moment" dataDxfId="397">
      <calculatedColumnFormula>-(Table4257305337[[#This Row],[time]]-2)*2</calculatedColumnFormula>
    </tableColumn>
    <tableColumn id="3" xr3:uid="{745AB6B0-4E91-4BA9-93CC-8E7DEBEB13BD}" name="Stress"/>
  </tableColumns>
  <tableStyleInfo name="TableStyleLight4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42B15EC8-8B10-4D0F-9433-5247A09AB99D}" name="Table5258306338" displayName="Table5258306338" ref="V158:X179" totalsRowShown="0">
  <autoFilter ref="V158:X179" xr:uid="{42B15EC8-8B10-4D0F-9433-5247A09AB99D}"/>
  <tableColumns count="3">
    <tableColumn id="1" xr3:uid="{AB0FA218-9D95-49CE-BBC4-DB80215E1F95}" name="time"/>
    <tableColumn id="2" xr3:uid="{10B2D717-F678-4336-A7A0-F59727B563B6}" name="moment" dataDxfId="396">
      <calculatedColumnFormula>-(Table5258306338[[#This Row],[time]]-2)*2</calculatedColumnFormula>
    </tableColumn>
    <tableColumn id="3" xr3:uid="{EE75CBB0-D59E-409D-9B37-2EA5C9DC66F6}" name="Stress"/>
  </tableColumns>
  <tableStyleInfo name="TableStyleLight5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89107FD9-FC83-4734-AA37-4A0B4DB50018}" name="Table6259307339" displayName="Table6259307339" ref="AB158:AD179" totalsRowShown="0">
  <autoFilter ref="AB158:AD179" xr:uid="{89107FD9-FC83-4734-AA37-4A0B4DB50018}"/>
  <tableColumns count="3">
    <tableColumn id="1" xr3:uid="{CC452216-750C-460F-A1B3-52371A7AD980}" name="time"/>
    <tableColumn id="2" xr3:uid="{E1B8B2F7-39C1-4480-A098-F63FF6490CB6}" name="moment" dataDxfId="395">
      <calculatedColumnFormula>-(Table6259307339[[#This Row],[time]]-2)*2</calculatedColumnFormula>
    </tableColumn>
    <tableColumn id="3" xr3:uid="{C3615CE5-4208-499D-8F95-683788CE4C53}" name="Stress"/>
  </tableColumns>
  <tableStyleInfo name="TableStyleLight6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7BF1F39A-4A5C-41A5-833D-83120A4896EA}" name="Table7260308340" displayName="Table7260308340" ref="AH158:AJ179" totalsRowShown="0">
  <autoFilter ref="AH158:AJ179" xr:uid="{7BF1F39A-4A5C-41A5-833D-83120A4896EA}"/>
  <tableColumns count="3">
    <tableColumn id="1" xr3:uid="{841FE6B9-2B4E-4924-9DBC-D422BAF2D83D}" name="time"/>
    <tableColumn id="2" xr3:uid="{C2C775F3-B69B-4512-9E20-F5B03E1100AB}" name="moment" dataDxfId="394">
      <calculatedColumnFormula>-(Table7260308340[[#This Row],[time]]-2)*2</calculatedColumnFormula>
    </tableColumn>
    <tableColumn id="3" xr3:uid="{22ACC5F1-9F48-4EAF-9FBB-6BB9C2533B0E}" name="Stress"/>
  </tableColumns>
  <tableStyleInfo name="TableStyleLight7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75D41B74-F044-486A-A864-F434A28F63CD}" name="Table8261309341" displayName="Table8261309341" ref="AN158:AP179" totalsRowShown="0">
  <autoFilter ref="AN158:AP179" xr:uid="{75D41B74-F044-486A-A864-F434A28F63CD}"/>
  <tableColumns count="3">
    <tableColumn id="1" xr3:uid="{77779DB7-3938-43D6-AEB3-FF63672CA9D3}" name="time"/>
    <tableColumn id="2" xr3:uid="{207447BA-33D6-49B1-A922-1FCD26A6285F}" name="moment" dataDxfId="393">
      <calculatedColumnFormula>-(Table8261309341[[#This Row],[time]]-2)*2</calculatedColumnFormula>
    </tableColumn>
    <tableColumn id="3" xr3:uid="{7BF756B1-D21B-4E6B-84FC-0637E928893E}" name="Stress"/>
  </tableColumns>
  <tableStyleInfo name="TableStyleLight8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A7E8D658-DEE7-469C-9D0A-08C0847AB654}" name="Table245262310342" displayName="Table245262310342" ref="G158:I179" totalsRowShown="0">
  <autoFilter ref="G158:I179" xr:uid="{A7E8D658-DEE7-469C-9D0A-08C0847AB654}"/>
  <tableColumns count="3">
    <tableColumn id="1" xr3:uid="{5AE93459-4EB6-4783-9AFA-F456F8880808}" name="time"/>
    <tableColumn id="2" xr3:uid="{61AC8159-75FE-4341-B7CA-2C33F12BC571}" name="moment" dataDxfId="392">
      <calculatedColumnFormula>-(Table245262310342[[#This Row],[time]]-2)*2</calculatedColumnFormula>
    </tableColumn>
    <tableColumn id="3" xr3:uid="{DE3FCFE5-030A-4E31-B8A3-2C245B6A27B8}" name="Stress"/>
  </tableColumns>
  <tableStyleInfo name="TableStyleMedium26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1C4ADC0C-65FF-4737-8C0D-01905DE1AD65}" name="Table246263311343" displayName="Table246263311343" ref="M158:O179" totalsRowShown="0">
  <autoFilter ref="M158:O179" xr:uid="{1C4ADC0C-65FF-4737-8C0D-01905DE1AD65}"/>
  <tableColumns count="3">
    <tableColumn id="1" xr3:uid="{6CA49341-C09F-4C0C-84E7-44A37D089BE7}" name="time"/>
    <tableColumn id="2" xr3:uid="{370AEAD7-67DE-44AB-8647-C9159802384D}" name="moment" dataDxfId="391">
      <calculatedColumnFormula>-(Table246263311343[[#This Row],[time]]-2)*2</calculatedColumnFormula>
    </tableColumn>
    <tableColumn id="3" xr3:uid="{D57B5EE9-4552-4813-9D94-536DE6565210}" name="Stress"/>
  </tableColumns>
  <tableStyleInfo name="TableStyleMedium2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04B663-1A11-472E-B41D-4C541FB9632D}" name="Table245" displayName="Table245" ref="G6:I27" totalsRowShown="0">
  <autoFilter ref="G6:I27" xr:uid="{5804B663-1A11-472E-B41D-4C541FB9632D}"/>
  <tableColumns count="3">
    <tableColumn id="1" xr3:uid="{B72A5D2E-3811-485B-AC91-80E0C67A8784}" name="time"/>
    <tableColumn id="2" xr3:uid="{75A7023B-7A91-4FDA-ACC0-F11C29899A88}" name="moment" dataDxfId="471">
      <calculatedColumnFormula>(Table245[[#This Row],[time]]-2)*2</calculatedColumnFormula>
    </tableColumn>
    <tableColumn id="3" xr3:uid="{CDEFFC58-BCDA-4DA5-A475-25FF8931F87A}" name="Stress"/>
  </tableColumns>
  <tableStyleInfo name="TableStyleMedium26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5AB1374-99E7-4042-9F0F-821D8EDAA2E1}" name="Table247264312344" displayName="Table247264312344" ref="S158:U179" totalsRowShown="0">
  <autoFilter ref="S158:U179" xr:uid="{F5AB1374-99E7-4042-9F0F-821D8EDAA2E1}"/>
  <tableColumns count="3">
    <tableColumn id="1" xr3:uid="{064CACAF-E801-4103-9046-FD648D233D45}" name="time"/>
    <tableColumn id="2" xr3:uid="{FFCAC5E5-CD1A-408B-A518-FB8B252FDAD3}" name="moment" dataDxfId="390">
      <calculatedColumnFormula>-(Table247264312344[[#This Row],[time]]-2)*2</calculatedColumnFormula>
    </tableColumn>
    <tableColumn id="3" xr3:uid="{0B3AC5D2-E7C2-487D-A961-047919E7A590}" name="Stress"/>
  </tableColumns>
  <tableStyleInfo name="TableStyleMedium24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870D4AFF-3DC2-46CD-AD3F-D9EA30B6ECE8}" name="Table248265313345" displayName="Table248265313345" ref="Y158:AA179" totalsRowShown="0">
  <autoFilter ref="Y158:AA179" xr:uid="{870D4AFF-3DC2-46CD-AD3F-D9EA30B6ECE8}"/>
  <tableColumns count="3">
    <tableColumn id="1" xr3:uid="{5EE2A41E-44D0-45C5-A893-AD6CE26FAD45}" name="time"/>
    <tableColumn id="2" xr3:uid="{F0204EF8-BCA7-4401-A25C-FF388705E470}" name="moment" dataDxfId="389">
      <calculatedColumnFormula>-(Table248265313345[[#This Row],[time]]-2)*2</calculatedColumnFormula>
    </tableColumn>
    <tableColumn id="3" xr3:uid="{273448BD-83DB-445A-98BA-20D622E7D86D}" name="Stress"/>
  </tableColumns>
  <tableStyleInfo name="TableStyleMedium25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820A2CAE-2599-4F99-8715-EF4FF3A07234}" name="Table249266314346" displayName="Table249266314346" ref="AE158:AG179" totalsRowShown="0">
  <autoFilter ref="AE158:AG179" xr:uid="{820A2CAE-2599-4F99-8715-EF4FF3A07234}"/>
  <tableColumns count="3">
    <tableColumn id="1" xr3:uid="{AA47E8D5-4367-4638-AA2F-41C47AF5432A}" name="time"/>
    <tableColumn id="2" xr3:uid="{52B39C4A-9316-46DF-89ED-24790A9ACA6C}" name="moment" dataDxfId="388">
      <calculatedColumnFormula>-(Table249266314346[[#This Row],[time]]-2)*2</calculatedColumnFormula>
    </tableColumn>
    <tableColumn id="3" xr3:uid="{A6FFE668-BBED-4E82-8744-1C97E7549168}" name="Stress"/>
  </tableColumns>
  <tableStyleInfo name="TableStyleMedium26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7DDD78AA-4963-435C-AE84-80C443743281}" name="Table250267315347" displayName="Table250267315347" ref="AK158:AM179" totalsRowShown="0">
  <autoFilter ref="AK158:AM179" xr:uid="{7DDD78AA-4963-435C-AE84-80C443743281}"/>
  <tableColumns count="3">
    <tableColumn id="1" xr3:uid="{D7A35322-E714-46D5-8C61-4B1E48CD9216}" name="time"/>
    <tableColumn id="2" xr3:uid="{06F5285F-6B40-412C-8EF4-836DED08AEC8}" name="moment" dataDxfId="387">
      <calculatedColumnFormula>-(Table250267315347[[#This Row],[time]]-2)*2</calculatedColumnFormula>
    </tableColumn>
    <tableColumn id="3" xr3:uid="{E2AC8B83-A735-49F0-B9CB-8DD48C551674}" name="Stress"/>
  </tableColumns>
  <tableStyleInfo name="TableStyleMedium27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AEE2433-6E98-41AD-869D-3FF5202D9AD6}" name="Table252268316348" displayName="Table252268316348" ref="AQ158:AS179" totalsRowShown="0">
  <autoFilter ref="AQ158:AS179" xr:uid="{3AEE2433-6E98-41AD-869D-3FF5202D9AD6}"/>
  <tableColumns count="3">
    <tableColumn id="1" xr3:uid="{9A0324BB-296D-4F6C-B380-54B0A37AD03F}" name="time"/>
    <tableColumn id="2" xr3:uid="{5CA1CD49-A0C9-40CC-BE89-369D4AEAE818}" name="moment" dataDxfId="386">
      <calculatedColumnFormula>-(Table252268316348[[#This Row],[time]]-2)*2</calculatedColumnFormula>
    </tableColumn>
    <tableColumn id="3" xr3:uid="{AFD5150C-B25D-418E-BEBA-C47914C93D1B}" name="Stress"/>
  </tableColumns>
  <tableStyleInfo name="TableStyleMedium26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117FEE95-B5FF-498F-8FB2-88A46DED8345}" name="Table253269317349" displayName="Table253269317349" ref="AT158:AV179" totalsRowShown="0">
  <autoFilter ref="AT158:AV179" xr:uid="{117FEE95-B5FF-498F-8FB2-88A46DED8345}"/>
  <tableColumns count="3">
    <tableColumn id="1" xr3:uid="{FDA5CA8A-73E7-4749-A2A0-879A0B00103D}" name="time"/>
    <tableColumn id="2" xr3:uid="{7C99ADAB-90CE-435B-AB59-5BC28D9DF0A9}" name="moment" dataDxfId="385">
      <calculatedColumnFormula>-(Table253269317349[[#This Row],[time]]-2)*2</calculatedColumnFormula>
    </tableColumn>
    <tableColumn id="3" xr3:uid="{78BEFD0B-4DE7-481C-AFBA-B52F23B8D4C6}" name="Stress"/>
  </tableColumns>
  <tableStyleInfo name="TableStyleMedium24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10313DAB-163E-48C4-A961-AD923E02437F}" name="Table1286318350" displayName="Table1286318350" ref="A189:C210" totalsRowShown="0">
  <autoFilter ref="A189:C210" xr:uid="{10313DAB-163E-48C4-A961-AD923E02437F}"/>
  <tableColumns count="3">
    <tableColumn id="1" xr3:uid="{CD0E8B01-A29F-4D76-8E57-8132E57CA796}" name="time"/>
    <tableColumn id="2" xr3:uid="{B69E9080-3497-4969-94F0-006ED26AE77C}" name="moment" dataDxfId="384">
      <calculatedColumnFormula>(Table1286318350[[#This Row],[time]]-2)*2</calculatedColumnFormula>
    </tableColumn>
    <tableColumn id="3" xr3:uid="{9D56C262-5B94-4805-B9BC-60DBFBA00DB1}" name="Stress"/>
  </tableColumns>
  <tableStyleInfo name="TableStyleLight1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A0DBF882-2514-41A8-AD6F-A35FB0802C9F}" name="Table2287319351" displayName="Table2287319351" ref="D189:F210" totalsRowShown="0">
  <autoFilter ref="D189:F210" xr:uid="{A0DBF882-2514-41A8-AD6F-A35FB0802C9F}"/>
  <tableColumns count="3">
    <tableColumn id="1" xr3:uid="{40BBA40D-84F2-480F-B11A-1A66266241DD}" name="time"/>
    <tableColumn id="2" xr3:uid="{8778A9A6-C7A7-42E8-8171-270602D8A6D1}" name="moment" dataDxfId="383">
      <calculatedColumnFormula>(Table2287319351[[#This Row],[time]]-2)*2</calculatedColumnFormula>
    </tableColumn>
    <tableColumn id="3" xr3:uid="{0A5C2402-B05B-4812-B7A3-E74BA8DC6610}" name="Stress "/>
  </tableColumns>
  <tableStyleInfo name="TableStyleLight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47C6B2A-24E0-4E7C-BE48-B892AB5D1958}" name="Table3288320352" displayName="Table3288320352" ref="J189:L210" totalsRowShown="0">
  <autoFilter ref="J189:L210" xr:uid="{E47C6B2A-24E0-4E7C-BE48-B892AB5D1958}"/>
  <tableColumns count="3">
    <tableColumn id="1" xr3:uid="{130EB4B9-C81F-43F8-A3C8-8E0C1BEEA1D6}" name="time"/>
    <tableColumn id="2" xr3:uid="{664970D3-6A33-4E5B-BAB8-AE258BE5E062}" name="moment" dataDxfId="382">
      <calculatedColumnFormula>(Table3288320352[[#This Row],[time]]-2)*2</calculatedColumnFormula>
    </tableColumn>
    <tableColumn id="3" xr3:uid="{BE42AEE6-80C3-43AA-9110-7ADC1F06E708}" name="Stress"/>
  </tableColumns>
  <tableStyleInfo name="TableStyleLight3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2DA1415B-0737-4E6B-ABD4-C0347B940A22}" name="Table4289321353" displayName="Table4289321353" ref="P189:R210" totalsRowShown="0">
  <autoFilter ref="P189:R210" xr:uid="{2DA1415B-0737-4E6B-ABD4-C0347B940A22}"/>
  <tableColumns count="3">
    <tableColumn id="1" xr3:uid="{2F8AC51F-875E-4956-B4AC-E7500B3AAE81}" name="time"/>
    <tableColumn id="2" xr3:uid="{D36758D8-A214-4F52-A5F2-89D1D990E883}" name="moment" dataDxfId="381">
      <calculatedColumnFormula>(Table4289321353[[#This Row],[time]]-2)*2</calculatedColumnFormula>
    </tableColumn>
    <tableColumn id="3" xr3:uid="{B593222D-0BF9-4820-A4E8-FA173B277BC9}" name="Stres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116.xml"/><Relationship Id="rId299" Type="http://schemas.openxmlformats.org/officeDocument/2006/relationships/table" Target="../tables/table298.xml"/><Relationship Id="rId21" Type="http://schemas.openxmlformats.org/officeDocument/2006/relationships/table" Target="../tables/table20.xml"/><Relationship Id="rId63" Type="http://schemas.openxmlformats.org/officeDocument/2006/relationships/table" Target="../tables/table62.xml"/><Relationship Id="rId159" Type="http://schemas.openxmlformats.org/officeDocument/2006/relationships/table" Target="../tables/table158.xml"/><Relationship Id="rId324" Type="http://schemas.openxmlformats.org/officeDocument/2006/relationships/table" Target="../tables/table323.xml"/><Relationship Id="rId366" Type="http://schemas.openxmlformats.org/officeDocument/2006/relationships/table" Target="../tables/table365.xml"/><Relationship Id="rId170" Type="http://schemas.openxmlformats.org/officeDocument/2006/relationships/table" Target="../tables/table169.xml"/><Relationship Id="rId226" Type="http://schemas.openxmlformats.org/officeDocument/2006/relationships/table" Target="../tables/table225.xml"/><Relationship Id="rId433" Type="http://schemas.openxmlformats.org/officeDocument/2006/relationships/table" Target="../tables/table432.xml"/><Relationship Id="rId268" Type="http://schemas.openxmlformats.org/officeDocument/2006/relationships/table" Target="../tables/table267.xml"/><Relationship Id="rId475" Type="http://schemas.openxmlformats.org/officeDocument/2006/relationships/table" Target="../tables/table474.xml"/><Relationship Id="rId32" Type="http://schemas.openxmlformats.org/officeDocument/2006/relationships/table" Target="../tables/table31.xml"/><Relationship Id="rId74" Type="http://schemas.openxmlformats.org/officeDocument/2006/relationships/table" Target="../tables/table73.xml"/><Relationship Id="rId128" Type="http://schemas.openxmlformats.org/officeDocument/2006/relationships/table" Target="../tables/table127.xml"/><Relationship Id="rId335" Type="http://schemas.openxmlformats.org/officeDocument/2006/relationships/table" Target="../tables/table334.xml"/><Relationship Id="rId377" Type="http://schemas.openxmlformats.org/officeDocument/2006/relationships/table" Target="../tables/table376.xml"/><Relationship Id="rId5" Type="http://schemas.openxmlformats.org/officeDocument/2006/relationships/table" Target="../tables/table4.xml"/><Relationship Id="rId181" Type="http://schemas.openxmlformats.org/officeDocument/2006/relationships/table" Target="../tables/table180.xml"/><Relationship Id="rId237" Type="http://schemas.openxmlformats.org/officeDocument/2006/relationships/table" Target="../tables/table236.xml"/><Relationship Id="rId402" Type="http://schemas.openxmlformats.org/officeDocument/2006/relationships/table" Target="../tables/table401.xml"/><Relationship Id="rId279" Type="http://schemas.openxmlformats.org/officeDocument/2006/relationships/table" Target="../tables/table278.xml"/><Relationship Id="rId444" Type="http://schemas.openxmlformats.org/officeDocument/2006/relationships/table" Target="../tables/table443.xml"/><Relationship Id="rId43" Type="http://schemas.openxmlformats.org/officeDocument/2006/relationships/table" Target="../tables/table42.xml"/><Relationship Id="rId139" Type="http://schemas.openxmlformats.org/officeDocument/2006/relationships/table" Target="../tables/table138.xml"/><Relationship Id="rId290" Type="http://schemas.openxmlformats.org/officeDocument/2006/relationships/table" Target="../tables/table289.xml"/><Relationship Id="rId304" Type="http://schemas.openxmlformats.org/officeDocument/2006/relationships/table" Target="../tables/table303.xml"/><Relationship Id="rId346" Type="http://schemas.openxmlformats.org/officeDocument/2006/relationships/table" Target="../tables/table345.xml"/><Relationship Id="rId388" Type="http://schemas.openxmlformats.org/officeDocument/2006/relationships/table" Target="../tables/table387.xml"/><Relationship Id="rId85" Type="http://schemas.openxmlformats.org/officeDocument/2006/relationships/table" Target="../tables/table84.xml"/><Relationship Id="rId150" Type="http://schemas.openxmlformats.org/officeDocument/2006/relationships/table" Target="../tables/table149.xml"/><Relationship Id="rId192" Type="http://schemas.openxmlformats.org/officeDocument/2006/relationships/table" Target="../tables/table191.xml"/><Relationship Id="rId206" Type="http://schemas.openxmlformats.org/officeDocument/2006/relationships/table" Target="../tables/table205.xml"/><Relationship Id="rId413" Type="http://schemas.openxmlformats.org/officeDocument/2006/relationships/table" Target="../tables/table412.xml"/><Relationship Id="rId248" Type="http://schemas.openxmlformats.org/officeDocument/2006/relationships/table" Target="../tables/table247.xml"/><Relationship Id="rId455" Type="http://schemas.openxmlformats.org/officeDocument/2006/relationships/table" Target="../tables/table454.xml"/><Relationship Id="rId12" Type="http://schemas.openxmlformats.org/officeDocument/2006/relationships/table" Target="../tables/table11.xml"/><Relationship Id="rId108" Type="http://schemas.openxmlformats.org/officeDocument/2006/relationships/table" Target="../tables/table107.xml"/><Relationship Id="rId315" Type="http://schemas.openxmlformats.org/officeDocument/2006/relationships/table" Target="../tables/table314.xml"/><Relationship Id="rId357" Type="http://schemas.openxmlformats.org/officeDocument/2006/relationships/table" Target="../tables/table356.xml"/><Relationship Id="rId54" Type="http://schemas.openxmlformats.org/officeDocument/2006/relationships/table" Target="../tables/table53.xml"/><Relationship Id="rId96" Type="http://schemas.openxmlformats.org/officeDocument/2006/relationships/table" Target="../tables/table95.xml"/><Relationship Id="rId161" Type="http://schemas.openxmlformats.org/officeDocument/2006/relationships/table" Target="../tables/table160.xml"/><Relationship Id="rId217" Type="http://schemas.openxmlformats.org/officeDocument/2006/relationships/table" Target="../tables/table216.xml"/><Relationship Id="rId399" Type="http://schemas.openxmlformats.org/officeDocument/2006/relationships/table" Target="../tables/table398.xml"/><Relationship Id="rId259" Type="http://schemas.openxmlformats.org/officeDocument/2006/relationships/table" Target="../tables/table258.xml"/><Relationship Id="rId424" Type="http://schemas.openxmlformats.org/officeDocument/2006/relationships/table" Target="../tables/table423.xml"/><Relationship Id="rId466" Type="http://schemas.openxmlformats.org/officeDocument/2006/relationships/table" Target="../tables/table465.xml"/><Relationship Id="rId23" Type="http://schemas.openxmlformats.org/officeDocument/2006/relationships/table" Target="../tables/table22.xml"/><Relationship Id="rId119" Type="http://schemas.openxmlformats.org/officeDocument/2006/relationships/table" Target="../tables/table118.xml"/><Relationship Id="rId270" Type="http://schemas.openxmlformats.org/officeDocument/2006/relationships/table" Target="../tables/table269.xml"/><Relationship Id="rId326" Type="http://schemas.openxmlformats.org/officeDocument/2006/relationships/table" Target="../tables/table325.xml"/><Relationship Id="rId65" Type="http://schemas.openxmlformats.org/officeDocument/2006/relationships/table" Target="../tables/table64.xml"/><Relationship Id="rId130" Type="http://schemas.openxmlformats.org/officeDocument/2006/relationships/table" Target="../tables/table129.xml"/><Relationship Id="rId368" Type="http://schemas.openxmlformats.org/officeDocument/2006/relationships/table" Target="../tables/table367.xml"/><Relationship Id="rId172" Type="http://schemas.openxmlformats.org/officeDocument/2006/relationships/table" Target="../tables/table171.xml"/><Relationship Id="rId228" Type="http://schemas.openxmlformats.org/officeDocument/2006/relationships/table" Target="../tables/table227.xml"/><Relationship Id="rId435" Type="http://schemas.openxmlformats.org/officeDocument/2006/relationships/table" Target="../tables/table434.xml"/><Relationship Id="rId477" Type="http://schemas.openxmlformats.org/officeDocument/2006/relationships/table" Target="../tables/table476.xml"/><Relationship Id="rId281" Type="http://schemas.openxmlformats.org/officeDocument/2006/relationships/table" Target="../tables/table280.xml"/><Relationship Id="rId337" Type="http://schemas.openxmlformats.org/officeDocument/2006/relationships/table" Target="../tables/table336.xml"/><Relationship Id="rId34" Type="http://schemas.openxmlformats.org/officeDocument/2006/relationships/table" Target="../tables/table33.xml"/><Relationship Id="rId76" Type="http://schemas.openxmlformats.org/officeDocument/2006/relationships/table" Target="../tables/table75.xml"/><Relationship Id="rId141" Type="http://schemas.openxmlformats.org/officeDocument/2006/relationships/table" Target="../tables/table140.xml"/><Relationship Id="rId379" Type="http://schemas.openxmlformats.org/officeDocument/2006/relationships/table" Target="../tables/table378.xml"/><Relationship Id="rId7" Type="http://schemas.openxmlformats.org/officeDocument/2006/relationships/table" Target="../tables/table6.xml"/><Relationship Id="rId183" Type="http://schemas.openxmlformats.org/officeDocument/2006/relationships/table" Target="../tables/table182.xml"/><Relationship Id="rId239" Type="http://schemas.openxmlformats.org/officeDocument/2006/relationships/table" Target="../tables/table238.xml"/><Relationship Id="rId390" Type="http://schemas.openxmlformats.org/officeDocument/2006/relationships/table" Target="../tables/table389.xml"/><Relationship Id="rId404" Type="http://schemas.openxmlformats.org/officeDocument/2006/relationships/table" Target="../tables/table403.xml"/><Relationship Id="rId446" Type="http://schemas.openxmlformats.org/officeDocument/2006/relationships/table" Target="../tables/table445.xml"/><Relationship Id="rId250" Type="http://schemas.openxmlformats.org/officeDocument/2006/relationships/table" Target="../tables/table249.xml"/><Relationship Id="rId292" Type="http://schemas.openxmlformats.org/officeDocument/2006/relationships/table" Target="../tables/table291.xml"/><Relationship Id="rId306" Type="http://schemas.openxmlformats.org/officeDocument/2006/relationships/table" Target="../tables/table305.xml"/><Relationship Id="rId45" Type="http://schemas.openxmlformats.org/officeDocument/2006/relationships/table" Target="../tables/table44.xml"/><Relationship Id="rId87" Type="http://schemas.openxmlformats.org/officeDocument/2006/relationships/table" Target="../tables/table86.xml"/><Relationship Id="rId110" Type="http://schemas.openxmlformats.org/officeDocument/2006/relationships/table" Target="../tables/table109.xml"/><Relationship Id="rId348" Type="http://schemas.openxmlformats.org/officeDocument/2006/relationships/table" Target="../tables/table347.xml"/><Relationship Id="rId152" Type="http://schemas.openxmlformats.org/officeDocument/2006/relationships/table" Target="../tables/table151.xml"/><Relationship Id="rId194" Type="http://schemas.openxmlformats.org/officeDocument/2006/relationships/table" Target="../tables/table193.xml"/><Relationship Id="rId208" Type="http://schemas.openxmlformats.org/officeDocument/2006/relationships/table" Target="../tables/table207.xml"/><Relationship Id="rId415" Type="http://schemas.openxmlformats.org/officeDocument/2006/relationships/table" Target="../tables/table414.xml"/><Relationship Id="rId457" Type="http://schemas.openxmlformats.org/officeDocument/2006/relationships/table" Target="../tables/table456.xml"/><Relationship Id="rId261" Type="http://schemas.openxmlformats.org/officeDocument/2006/relationships/table" Target="../tables/table260.xml"/><Relationship Id="rId14" Type="http://schemas.openxmlformats.org/officeDocument/2006/relationships/table" Target="../tables/table13.xml"/><Relationship Id="rId56" Type="http://schemas.openxmlformats.org/officeDocument/2006/relationships/table" Target="../tables/table55.xml"/><Relationship Id="rId317" Type="http://schemas.openxmlformats.org/officeDocument/2006/relationships/table" Target="../tables/table316.xml"/><Relationship Id="rId359" Type="http://schemas.openxmlformats.org/officeDocument/2006/relationships/table" Target="../tables/table358.xml"/><Relationship Id="rId98" Type="http://schemas.openxmlformats.org/officeDocument/2006/relationships/table" Target="../tables/table97.xml"/><Relationship Id="rId121" Type="http://schemas.openxmlformats.org/officeDocument/2006/relationships/table" Target="../tables/table120.xml"/><Relationship Id="rId163" Type="http://schemas.openxmlformats.org/officeDocument/2006/relationships/table" Target="../tables/table162.xml"/><Relationship Id="rId219" Type="http://schemas.openxmlformats.org/officeDocument/2006/relationships/table" Target="../tables/table218.xml"/><Relationship Id="rId370" Type="http://schemas.openxmlformats.org/officeDocument/2006/relationships/table" Target="../tables/table369.xml"/><Relationship Id="rId426" Type="http://schemas.openxmlformats.org/officeDocument/2006/relationships/table" Target="../tables/table425.xml"/><Relationship Id="rId230" Type="http://schemas.openxmlformats.org/officeDocument/2006/relationships/table" Target="../tables/table229.xml"/><Relationship Id="rId468" Type="http://schemas.openxmlformats.org/officeDocument/2006/relationships/table" Target="../tables/table467.xml"/><Relationship Id="rId25" Type="http://schemas.openxmlformats.org/officeDocument/2006/relationships/table" Target="../tables/table24.xml"/><Relationship Id="rId67" Type="http://schemas.openxmlformats.org/officeDocument/2006/relationships/table" Target="../tables/table66.xml"/><Relationship Id="rId272" Type="http://schemas.openxmlformats.org/officeDocument/2006/relationships/table" Target="../tables/table271.xml"/><Relationship Id="rId328" Type="http://schemas.openxmlformats.org/officeDocument/2006/relationships/table" Target="../tables/table327.xml"/><Relationship Id="rId132" Type="http://schemas.openxmlformats.org/officeDocument/2006/relationships/table" Target="../tables/table131.xml"/><Relationship Id="rId174" Type="http://schemas.openxmlformats.org/officeDocument/2006/relationships/table" Target="../tables/table173.xml"/><Relationship Id="rId381" Type="http://schemas.openxmlformats.org/officeDocument/2006/relationships/table" Target="../tables/table380.xml"/><Relationship Id="rId241" Type="http://schemas.openxmlformats.org/officeDocument/2006/relationships/table" Target="../tables/table240.xml"/><Relationship Id="rId437" Type="http://schemas.openxmlformats.org/officeDocument/2006/relationships/table" Target="../tables/table436.xml"/><Relationship Id="rId479" Type="http://schemas.openxmlformats.org/officeDocument/2006/relationships/table" Target="../tables/table478.xml"/><Relationship Id="rId36" Type="http://schemas.openxmlformats.org/officeDocument/2006/relationships/table" Target="../tables/table35.xml"/><Relationship Id="rId283" Type="http://schemas.openxmlformats.org/officeDocument/2006/relationships/table" Target="../tables/table282.xml"/><Relationship Id="rId339" Type="http://schemas.openxmlformats.org/officeDocument/2006/relationships/table" Target="../tables/table338.xml"/><Relationship Id="rId78" Type="http://schemas.openxmlformats.org/officeDocument/2006/relationships/table" Target="../tables/table77.xml"/><Relationship Id="rId101" Type="http://schemas.openxmlformats.org/officeDocument/2006/relationships/table" Target="../tables/table100.xml"/><Relationship Id="rId143" Type="http://schemas.openxmlformats.org/officeDocument/2006/relationships/table" Target="../tables/table142.xml"/><Relationship Id="rId185" Type="http://schemas.openxmlformats.org/officeDocument/2006/relationships/table" Target="../tables/table184.xml"/><Relationship Id="rId350" Type="http://schemas.openxmlformats.org/officeDocument/2006/relationships/table" Target="../tables/table349.xml"/><Relationship Id="rId406" Type="http://schemas.openxmlformats.org/officeDocument/2006/relationships/table" Target="../tables/table405.xml"/><Relationship Id="rId9" Type="http://schemas.openxmlformats.org/officeDocument/2006/relationships/table" Target="../tables/table8.xml"/><Relationship Id="rId210" Type="http://schemas.openxmlformats.org/officeDocument/2006/relationships/table" Target="../tables/table209.xml"/><Relationship Id="rId392" Type="http://schemas.openxmlformats.org/officeDocument/2006/relationships/table" Target="../tables/table391.xml"/><Relationship Id="rId448" Type="http://schemas.openxmlformats.org/officeDocument/2006/relationships/table" Target="../tables/table447.xml"/><Relationship Id="rId252" Type="http://schemas.openxmlformats.org/officeDocument/2006/relationships/table" Target="../tables/table251.xml"/><Relationship Id="rId294" Type="http://schemas.openxmlformats.org/officeDocument/2006/relationships/table" Target="../tables/table293.xml"/><Relationship Id="rId308" Type="http://schemas.openxmlformats.org/officeDocument/2006/relationships/table" Target="../tables/table307.xml"/><Relationship Id="rId47" Type="http://schemas.openxmlformats.org/officeDocument/2006/relationships/table" Target="../tables/table46.xml"/><Relationship Id="rId89" Type="http://schemas.openxmlformats.org/officeDocument/2006/relationships/table" Target="../tables/table88.xml"/><Relationship Id="rId112" Type="http://schemas.openxmlformats.org/officeDocument/2006/relationships/table" Target="../tables/table111.xml"/><Relationship Id="rId154" Type="http://schemas.openxmlformats.org/officeDocument/2006/relationships/table" Target="../tables/table153.xml"/><Relationship Id="rId361" Type="http://schemas.openxmlformats.org/officeDocument/2006/relationships/table" Target="../tables/table360.xml"/><Relationship Id="rId196" Type="http://schemas.openxmlformats.org/officeDocument/2006/relationships/table" Target="../tables/table195.xml"/><Relationship Id="rId417" Type="http://schemas.openxmlformats.org/officeDocument/2006/relationships/table" Target="../tables/table416.xml"/><Relationship Id="rId459" Type="http://schemas.openxmlformats.org/officeDocument/2006/relationships/table" Target="../tables/table458.xml"/><Relationship Id="rId16" Type="http://schemas.openxmlformats.org/officeDocument/2006/relationships/table" Target="../tables/table15.xml"/><Relationship Id="rId221" Type="http://schemas.openxmlformats.org/officeDocument/2006/relationships/table" Target="../tables/table220.xml"/><Relationship Id="rId263" Type="http://schemas.openxmlformats.org/officeDocument/2006/relationships/table" Target="../tables/table262.xml"/><Relationship Id="rId319" Type="http://schemas.openxmlformats.org/officeDocument/2006/relationships/table" Target="../tables/table318.xml"/><Relationship Id="rId470" Type="http://schemas.openxmlformats.org/officeDocument/2006/relationships/table" Target="../tables/table469.xml"/><Relationship Id="rId58" Type="http://schemas.openxmlformats.org/officeDocument/2006/relationships/table" Target="../tables/table57.xml"/><Relationship Id="rId123" Type="http://schemas.openxmlformats.org/officeDocument/2006/relationships/table" Target="../tables/table122.xml"/><Relationship Id="rId330" Type="http://schemas.openxmlformats.org/officeDocument/2006/relationships/table" Target="../tables/table329.xml"/><Relationship Id="rId165" Type="http://schemas.openxmlformats.org/officeDocument/2006/relationships/table" Target="../tables/table164.xml"/><Relationship Id="rId372" Type="http://schemas.openxmlformats.org/officeDocument/2006/relationships/table" Target="../tables/table371.xml"/><Relationship Id="rId428" Type="http://schemas.openxmlformats.org/officeDocument/2006/relationships/table" Target="../tables/table427.xml"/><Relationship Id="rId232" Type="http://schemas.openxmlformats.org/officeDocument/2006/relationships/table" Target="../tables/table231.xml"/><Relationship Id="rId274" Type="http://schemas.openxmlformats.org/officeDocument/2006/relationships/table" Target="../tables/table273.xml"/><Relationship Id="rId481" Type="http://schemas.openxmlformats.org/officeDocument/2006/relationships/table" Target="../tables/table480.xml"/><Relationship Id="rId27" Type="http://schemas.openxmlformats.org/officeDocument/2006/relationships/table" Target="../tables/table26.xml"/><Relationship Id="rId69" Type="http://schemas.openxmlformats.org/officeDocument/2006/relationships/table" Target="../tables/table68.xml"/><Relationship Id="rId134" Type="http://schemas.openxmlformats.org/officeDocument/2006/relationships/table" Target="../tables/table133.xml"/><Relationship Id="rId80" Type="http://schemas.openxmlformats.org/officeDocument/2006/relationships/table" Target="../tables/table79.xml"/><Relationship Id="rId176" Type="http://schemas.openxmlformats.org/officeDocument/2006/relationships/table" Target="../tables/table175.xml"/><Relationship Id="rId341" Type="http://schemas.openxmlformats.org/officeDocument/2006/relationships/table" Target="../tables/table340.xml"/><Relationship Id="rId383" Type="http://schemas.openxmlformats.org/officeDocument/2006/relationships/table" Target="../tables/table382.xml"/><Relationship Id="rId439" Type="http://schemas.openxmlformats.org/officeDocument/2006/relationships/table" Target="../tables/table438.xml"/><Relationship Id="rId201" Type="http://schemas.openxmlformats.org/officeDocument/2006/relationships/table" Target="../tables/table200.xml"/><Relationship Id="rId243" Type="http://schemas.openxmlformats.org/officeDocument/2006/relationships/table" Target="../tables/table242.xml"/><Relationship Id="rId285" Type="http://schemas.openxmlformats.org/officeDocument/2006/relationships/table" Target="../tables/table284.xml"/><Relationship Id="rId450" Type="http://schemas.openxmlformats.org/officeDocument/2006/relationships/table" Target="../tables/table449.xml"/><Relationship Id="rId38" Type="http://schemas.openxmlformats.org/officeDocument/2006/relationships/table" Target="../tables/table37.xml"/><Relationship Id="rId103" Type="http://schemas.openxmlformats.org/officeDocument/2006/relationships/table" Target="../tables/table102.xml"/><Relationship Id="rId310" Type="http://schemas.openxmlformats.org/officeDocument/2006/relationships/table" Target="../tables/table309.xml"/><Relationship Id="rId91" Type="http://schemas.openxmlformats.org/officeDocument/2006/relationships/table" Target="../tables/table90.xml"/><Relationship Id="rId145" Type="http://schemas.openxmlformats.org/officeDocument/2006/relationships/table" Target="../tables/table144.xml"/><Relationship Id="rId187" Type="http://schemas.openxmlformats.org/officeDocument/2006/relationships/table" Target="../tables/table186.xml"/><Relationship Id="rId352" Type="http://schemas.openxmlformats.org/officeDocument/2006/relationships/table" Target="../tables/table351.xml"/><Relationship Id="rId394" Type="http://schemas.openxmlformats.org/officeDocument/2006/relationships/table" Target="../tables/table393.xml"/><Relationship Id="rId408" Type="http://schemas.openxmlformats.org/officeDocument/2006/relationships/table" Target="../tables/table407.xml"/><Relationship Id="rId212" Type="http://schemas.openxmlformats.org/officeDocument/2006/relationships/table" Target="../tables/table211.xml"/><Relationship Id="rId254" Type="http://schemas.openxmlformats.org/officeDocument/2006/relationships/table" Target="../tables/table253.xml"/><Relationship Id="rId49" Type="http://schemas.openxmlformats.org/officeDocument/2006/relationships/table" Target="../tables/table48.xml"/><Relationship Id="rId114" Type="http://schemas.openxmlformats.org/officeDocument/2006/relationships/table" Target="../tables/table113.xml"/><Relationship Id="rId296" Type="http://schemas.openxmlformats.org/officeDocument/2006/relationships/table" Target="../tables/table295.xml"/><Relationship Id="rId461" Type="http://schemas.openxmlformats.org/officeDocument/2006/relationships/table" Target="../tables/table460.xml"/><Relationship Id="rId60" Type="http://schemas.openxmlformats.org/officeDocument/2006/relationships/table" Target="../tables/table59.xml"/><Relationship Id="rId156" Type="http://schemas.openxmlformats.org/officeDocument/2006/relationships/table" Target="../tables/table155.xml"/><Relationship Id="rId198" Type="http://schemas.openxmlformats.org/officeDocument/2006/relationships/table" Target="../tables/table197.xml"/><Relationship Id="rId321" Type="http://schemas.openxmlformats.org/officeDocument/2006/relationships/table" Target="../tables/table320.xml"/><Relationship Id="rId363" Type="http://schemas.openxmlformats.org/officeDocument/2006/relationships/table" Target="../tables/table362.xml"/><Relationship Id="rId419" Type="http://schemas.openxmlformats.org/officeDocument/2006/relationships/table" Target="../tables/table418.xml"/><Relationship Id="rId223" Type="http://schemas.openxmlformats.org/officeDocument/2006/relationships/table" Target="../tables/table222.xml"/><Relationship Id="rId430" Type="http://schemas.openxmlformats.org/officeDocument/2006/relationships/table" Target="../tables/table429.xml"/><Relationship Id="rId18" Type="http://schemas.openxmlformats.org/officeDocument/2006/relationships/table" Target="../tables/table17.xml"/><Relationship Id="rId265" Type="http://schemas.openxmlformats.org/officeDocument/2006/relationships/table" Target="../tables/table264.xml"/><Relationship Id="rId472" Type="http://schemas.openxmlformats.org/officeDocument/2006/relationships/table" Target="../tables/table471.xml"/><Relationship Id="rId125" Type="http://schemas.openxmlformats.org/officeDocument/2006/relationships/table" Target="../tables/table124.xml"/><Relationship Id="rId167" Type="http://schemas.openxmlformats.org/officeDocument/2006/relationships/table" Target="../tables/table166.xml"/><Relationship Id="rId332" Type="http://schemas.openxmlformats.org/officeDocument/2006/relationships/table" Target="../tables/table331.xml"/><Relationship Id="rId374" Type="http://schemas.openxmlformats.org/officeDocument/2006/relationships/table" Target="../tables/table373.xml"/><Relationship Id="rId71" Type="http://schemas.openxmlformats.org/officeDocument/2006/relationships/table" Target="../tables/table70.xml"/><Relationship Id="rId234" Type="http://schemas.openxmlformats.org/officeDocument/2006/relationships/table" Target="../tables/table233.xml"/><Relationship Id="rId2" Type="http://schemas.openxmlformats.org/officeDocument/2006/relationships/table" Target="../tables/table1.xml"/><Relationship Id="rId29" Type="http://schemas.openxmlformats.org/officeDocument/2006/relationships/table" Target="../tables/table28.xml"/><Relationship Id="rId276" Type="http://schemas.openxmlformats.org/officeDocument/2006/relationships/table" Target="../tables/table275.xml"/><Relationship Id="rId441" Type="http://schemas.openxmlformats.org/officeDocument/2006/relationships/table" Target="../tables/table440.xml"/><Relationship Id="rId40" Type="http://schemas.openxmlformats.org/officeDocument/2006/relationships/table" Target="../tables/table39.xml"/><Relationship Id="rId136" Type="http://schemas.openxmlformats.org/officeDocument/2006/relationships/table" Target="../tables/table135.xml"/><Relationship Id="rId178" Type="http://schemas.openxmlformats.org/officeDocument/2006/relationships/table" Target="../tables/table177.xml"/><Relationship Id="rId301" Type="http://schemas.openxmlformats.org/officeDocument/2006/relationships/table" Target="../tables/table300.xml"/><Relationship Id="rId343" Type="http://schemas.openxmlformats.org/officeDocument/2006/relationships/table" Target="../tables/table342.xml"/><Relationship Id="rId82" Type="http://schemas.openxmlformats.org/officeDocument/2006/relationships/table" Target="../tables/table81.xml"/><Relationship Id="rId203" Type="http://schemas.openxmlformats.org/officeDocument/2006/relationships/table" Target="../tables/table202.xml"/><Relationship Id="rId385" Type="http://schemas.openxmlformats.org/officeDocument/2006/relationships/table" Target="../tables/table384.xml"/><Relationship Id="rId245" Type="http://schemas.openxmlformats.org/officeDocument/2006/relationships/table" Target="../tables/table244.xml"/><Relationship Id="rId287" Type="http://schemas.openxmlformats.org/officeDocument/2006/relationships/table" Target="../tables/table286.xml"/><Relationship Id="rId410" Type="http://schemas.openxmlformats.org/officeDocument/2006/relationships/table" Target="../tables/table409.xml"/><Relationship Id="rId452" Type="http://schemas.openxmlformats.org/officeDocument/2006/relationships/table" Target="../tables/table451.xml"/><Relationship Id="rId105" Type="http://schemas.openxmlformats.org/officeDocument/2006/relationships/table" Target="../tables/table104.xml"/><Relationship Id="rId147" Type="http://schemas.openxmlformats.org/officeDocument/2006/relationships/table" Target="../tables/table146.xml"/><Relationship Id="rId312" Type="http://schemas.openxmlformats.org/officeDocument/2006/relationships/table" Target="../tables/table311.xml"/><Relationship Id="rId354" Type="http://schemas.openxmlformats.org/officeDocument/2006/relationships/table" Target="../tables/table353.xml"/><Relationship Id="rId51" Type="http://schemas.openxmlformats.org/officeDocument/2006/relationships/table" Target="../tables/table50.xml"/><Relationship Id="rId93" Type="http://schemas.openxmlformats.org/officeDocument/2006/relationships/table" Target="../tables/table92.xml"/><Relationship Id="rId189" Type="http://schemas.openxmlformats.org/officeDocument/2006/relationships/table" Target="../tables/table188.xml"/><Relationship Id="rId396" Type="http://schemas.openxmlformats.org/officeDocument/2006/relationships/table" Target="../tables/table395.xml"/><Relationship Id="rId3" Type="http://schemas.openxmlformats.org/officeDocument/2006/relationships/table" Target="../tables/table2.xml"/><Relationship Id="rId214" Type="http://schemas.openxmlformats.org/officeDocument/2006/relationships/table" Target="../tables/table213.xml"/><Relationship Id="rId235" Type="http://schemas.openxmlformats.org/officeDocument/2006/relationships/table" Target="../tables/table234.xml"/><Relationship Id="rId256" Type="http://schemas.openxmlformats.org/officeDocument/2006/relationships/table" Target="../tables/table255.xml"/><Relationship Id="rId277" Type="http://schemas.openxmlformats.org/officeDocument/2006/relationships/table" Target="../tables/table276.xml"/><Relationship Id="rId298" Type="http://schemas.openxmlformats.org/officeDocument/2006/relationships/table" Target="../tables/table297.xml"/><Relationship Id="rId400" Type="http://schemas.openxmlformats.org/officeDocument/2006/relationships/table" Target="../tables/table399.xml"/><Relationship Id="rId421" Type="http://schemas.openxmlformats.org/officeDocument/2006/relationships/table" Target="../tables/table420.xml"/><Relationship Id="rId442" Type="http://schemas.openxmlformats.org/officeDocument/2006/relationships/table" Target="../tables/table441.xml"/><Relationship Id="rId463" Type="http://schemas.openxmlformats.org/officeDocument/2006/relationships/table" Target="../tables/table462.xml"/><Relationship Id="rId116" Type="http://schemas.openxmlformats.org/officeDocument/2006/relationships/table" Target="../tables/table115.xml"/><Relationship Id="rId137" Type="http://schemas.openxmlformats.org/officeDocument/2006/relationships/table" Target="../tables/table136.xml"/><Relationship Id="rId158" Type="http://schemas.openxmlformats.org/officeDocument/2006/relationships/table" Target="../tables/table157.xml"/><Relationship Id="rId302" Type="http://schemas.openxmlformats.org/officeDocument/2006/relationships/table" Target="../tables/table301.xml"/><Relationship Id="rId323" Type="http://schemas.openxmlformats.org/officeDocument/2006/relationships/table" Target="../tables/table322.xml"/><Relationship Id="rId344" Type="http://schemas.openxmlformats.org/officeDocument/2006/relationships/table" Target="../tables/table343.xml"/><Relationship Id="rId20" Type="http://schemas.openxmlformats.org/officeDocument/2006/relationships/table" Target="../tables/table19.xml"/><Relationship Id="rId41" Type="http://schemas.openxmlformats.org/officeDocument/2006/relationships/table" Target="../tables/table40.xml"/><Relationship Id="rId62" Type="http://schemas.openxmlformats.org/officeDocument/2006/relationships/table" Target="../tables/table61.xml"/><Relationship Id="rId83" Type="http://schemas.openxmlformats.org/officeDocument/2006/relationships/table" Target="../tables/table82.xml"/><Relationship Id="rId179" Type="http://schemas.openxmlformats.org/officeDocument/2006/relationships/table" Target="../tables/table178.xml"/><Relationship Id="rId365" Type="http://schemas.openxmlformats.org/officeDocument/2006/relationships/table" Target="../tables/table364.xml"/><Relationship Id="rId386" Type="http://schemas.openxmlformats.org/officeDocument/2006/relationships/table" Target="../tables/table385.xml"/><Relationship Id="rId190" Type="http://schemas.openxmlformats.org/officeDocument/2006/relationships/table" Target="../tables/table189.xml"/><Relationship Id="rId204" Type="http://schemas.openxmlformats.org/officeDocument/2006/relationships/table" Target="../tables/table203.xml"/><Relationship Id="rId225" Type="http://schemas.openxmlformats.org/officeDocument/2006/relationships/table" Target="../tables/table224.xml"/><Relationship Id="rId246" Type="http://schemas.openxmlformats.org/officeDocument/2006/relationships/table" Target="../tables/table245.xml"/><Relationship Id="rId267" Type="http://schemas.openxmlformats.org/officeDocument/2006/relationships/table" Target="../tables/table266.xml"/><Relationship Id="rId288" Type="http://schemas.openxmlformats.org/officeDocument/2006/relationships/table" Target="../tables/table287.xml"/><Relationship Id="rId411" Type="http://schemas.openxmlformats.org/officeDocument/2006/relationships/table" Target="../tables/table410.xml"/><Relationship Id="rId432" Type="http://schemas.openxmlformats.org/officeDocument/2006/relationships/table" Target="../tables/table431.xml"/><Relationship Id="rId453" Type="http://schemas.openxmlformats.org/officeDocument/2006/relationships/table" Target="../tables/table452.xml"/><Relationship Id="rId474" Type="http://schemas.openxmlformats.org/officeDocument/2006/relationships/table" Target="../tables/table473.xml"/><Relationship Id="rId106" Type="http://schemas.openxmlformats.org/officeDocument/2006/relationships/table" Target="../tables/table105.xml"/><Relationship Id="rId127" Type="http://schemas.openxmlformats.org/officeDocument/2006/relationships/table" Target="../tables/table126.xml"/><Relationship Id="rId313" Type="http://schemas.openxmlformats.org/officeDocument/2006/relationships/table" Target="../tables/table312.xml"/><Relationship Id="rId10" Type="http://schemas.openxmlformats.org/officeDocument/2006/relationships/table" Target="../tables/table9.xml"/><Relationship Id="rId31" Type="http://schemas.openxmlformats.org/officeDocument/2006/relationships/table" Target="../tables/table30.xml"/><Relationship Id="rId52" Type="http://schemas.openxmlformats.org/officeDocument/2006/relationships/table" Target="../tables/table51.xml"/><Relationship Id="rId73" Type="http://schemas.openxmlformats.org/officeDocument/2006/relationships/table" Target="../tables/table72.xml"/><Relationship Id="rId94" Type="http://schemas.openxmlformats.org/officeDocument/2006/relationships/table" Target="../tables/table93.xml"/><Relationship Id="rId148" Type="http://schemas.openxmlformats.org/officeDocument/2006/relationships/table" Target="../tables/table147.xml"/><Relationship Id="rId169" Type="http://schemas.openxmlformats.org/officeDocument/2006/relationships/table" Target="../tables/table168.xml"/><Relationship Id="rId334" Type="http://schemas.openxmlformats.org/officeDocument/2006/relationships/table" Target="../tables/table333.xml"/><Relationship Id="rId355" Type="http://schemas.openxmlformats.org/officeDocument/2006/relationships/table" Target="../tables/table354.xml"/><Relationship Id="rId376" Type="http://schemas.openxmlformats.org/officeDocument/2006/relationships/table" Target="../tables/table375.xml"/><Relationship Id="rId397" Type="http://schemas.openxmlformats.org/officeDocument/2006/relationships/table" Target="../tables/table396.xml"/><Relationship Id="rId4" Type="http://schemas.openxmlformats.org/officeDocument/2006/relationships/table" Target="../tables/table3.xml"/><Relationship Id="rId180" Type="http://schemas.openxmlformats.org/officeDocument/2006/relationships/table" Target="../tables/table179.xml"/><Relationship Id="rId215" Type="http://schemas.openxmlformats.org/officeDocument/2006/relationships/table" Target="../tables/table214.xml"/><Relationship Id="rId236" Type="http://schemas.openxmlformats.org/officeDocument/2006/relationships/table" Target="../tables/table235.xml"/><Relationship Id="rId257" Type="http://schemas.openxmlformats.org/officeDocument/2006/relationships/table" Target="../tables/table256.xml"/><Relationship Id="rId278" Type="http://schemas.openxmlformats.org/officeDocument/2006/relationships/table" Target="../tables/table277.xml"/><Relationship Id="rId401" Type="http://schemas.openxmlformats.org/officeDocument/2006/relationships/table" Target="../tables/table400.xml"/><Relationship Id="rId422" Type="http://schemas.openxmlformats.org/officeDocument/2006/relationships/table" Target="../tables/table421.xml"/><Relationship Id="rId443" Type="http://schemas.openxmlformats.org/officeDocument/2006/relationships/table" Target="../tables/table442.xml"/><Relationship Id="rId464" Type="http://schemas.openxmlformats.org/officeDocument/2006/relationships/table" Target="../tables/table463.xml"/><Relationship Id="rId303" Type="http://schemas.openxmlformats.org/officeDocument/2006/relationships/table" Target="../tables/table302.xml"/><Relationship Id="rId42" Type="http://schemas.openxmlformats.org/officeDocument/2006/relationships/table" Target="../tables/table41.xml"/><Relationship Id="rId84" Type="http://schemas.openxmlformats.org/officeDocument/2006/relationships/table" Target="../tables/table83.xml"/><Relationship Id="rId138" Type="http://schemas.openxmlformats.org/officeDocument/2006/relationships/table" Target="../tables/table137.xml"/><Relationship Id="rId345" Type="http://schemas.openxmlformats.org/officeDocument/2006/relationships/table" Target="../tables/table344.xml"/><Relationship Id="rId387" Type="http://schemas.openxmlformats.org/officeDocument/2006/relationships/table" Target="../tables/table386.xml"/><Relationship Id="rId191" Type="http://schemas.openxmlformats.org/officeDocument/2006/relationships/table" Target="../tables/table190.xml"/><Relationship Id="rId205" Type="http://schemas.openxmlformats.org/officeDocument/2006/relationships/table" Target="../tables/table204.xml"/><Relationship Id="rId247" Type="http://schemas.openxmlformats.org/officeDocument/2006/relationships/table" Target="../tables/table246.xml"/><Relationship Id="rId412" Type="http://schemas.openxmlformats.org/officeDocument/2006/relationships/table" Target="../tables/table411.xml"/><Relationship Id="rId107" Type="http://schemas.openxmlformats.org/officeDocument/2006/relationships/table" Target="../tables/table106.xml"/><Relationship Id="rId289" Type="http://schemas.openxmlformats.org/officeDocument/2006/relationships/table" Target="../tables/table288.xml"/><Relationship Id="rId454" Type="http://schemas.openxmlformats.org/officeDocument/2006/relationships/table" Target="../tables/table453.xml"/><Relationship Id="rId11" Type="http://schemas.openxmlformats.org/officeDocument/2006/relationships/table" Target="../tables/table10.xml"/><Relationship Id="rId53" Type="http://schemas.openxmlformats.org/officeDocument/2006/relationships/table" Target="../tables/table52.xml"/><Relationship Id="rId149" Type="http://schemas.openxmlformats.org/officeDocument/2006/relationships/table" Target="../tables/table148.xml"/><Relationship Id="rId314" Type="http://schemas.openxmlformats.org/officeDocument/2006/relationships/table" Target="../tables/table313.xml"/><Relationship Id="rId356" Type="http://schemas.openxmlformats.org/officeDocument/2006/relationships/table" Target="../tables/table355.xml"/><Relationship Id="rId398" Type="http://schemas.openxmlformats.org/officeDocument/2006/relationships/table" Target="../tables/table397.xml"/><Relationship Id="rId95" Type="http://schemas.openxmlformats.org/officeDocument/2006/relationships/table" Target="../tables/table94.xml"/><Relationship Id="rId160" Type="http://schemas.openxmlformats.org/officeDocument/2006/relationships/table" Target="../tables/table159.xml"/><Relationship Id="rId216" Type="http://schemas.openxmlformats.org/officeDocument/2006/relationships/table" Target="../tables/table215.xml"/><Relationship Id="rId423" Type="http://schemas.openxmlformats.org/officeDocument/2006/relationships/table" Target="../tables/table422.xml"/><Relationship Id="rId258" Type="http://schemas.openxmlformats.org/officeDocument/2006/relationships/table" Target="../tables/table257.xml"/><Relationship Id="rId465" Type="http://schemas.openxmlformats.org/officeDocument/2006/relationships/table" Target="../tables/table464.xml"/><Relationship Id="rId22" Type="http://schemas.openxmlformats.org/officeDocument/2006/relationships/table" Target="../tables/table21.xml"/><Relationship Id="rId64" Type="http://schemas.openxmlformats.org/officeDocument/2006/relationships/table" Target="../tables/table63.xml"/><Relationship Id="rId118" Type="http://schemas.openxmlformats.org/officeDocument/2006/relationships/table" Target="../tables/table117.xml"/><Relationship Id="rId325" Type="http://schemas.openxmlformats.org/officeDocument/2006/relationships/table" Target="../tables/table324.xml"/><Relationship Id="rId367" Type="http://schemas.openxmlformats.org/officeDocument/2006/relationships/table" Target="../tables/table366.xml"/><Relationship Id="rId171" Type="http://schemas.openxmlformats.org/officeDocument/2006/relationships/table" Target="../tables/table170.xml"/><Relationship Id="rId227" Type="http://schemas.openxmlformats.org/officeDocument/2006/relationships/table" Target="../tables/table226.xml"/><Relationship Id="rId269" Type="http://schemas.openxmlformats.org/officeDocument/2006/relationships/table" Target="../tables/table268.xml"/><Relationship Id="rId434" Type="http://schemas.openxmlformats.org/officeDocument/2006/relationships/table" Target="../tables/table433.xml"/><Relationship Id="rId476" Type="http://schemas.openxmlformats.org/officeDocument/2006/relationships/table" Target="../tables/table475.xml"/><Relationship Id="rId33" Type="http://schemas.openxmlformats.org/officeDocument/2006/relationships/table" Target="../tables/table32.xml"/><Relationship Id="rId129" Type="http://schemas.openxmlformats.org/officeDocument/2006/relationships/table" Target="../tables/table128.xml"/><Relationship Id="rId280" Type="http://schemas.openxmlformats.org/officeDocument/2006/relationships/table" Target="../tables/table279.xml"/><Relationship Id="rId336" Type="http://schemas.openxmlformats.org/officeDocument/2006/relationships/table" Target="../tables/table335.xml"/><Relationship Id="rId75" Type="http://schemas.openxmlformats.org/officeDocument/2006/relationships/table" Target="../tables/table74.xml"/><Relationship Id="rId140" Type="http://schemas.openxmlformats.org/officeDocument/2006/relationships/table" Target="../tables/table139.xml"/><Relationship Id="rId182" Type="http://schemas.openxmlformats.org/officeDocument/2006/relationships/table" Target="../tables/table181.xml"/><Relationship Id="rId378" Type="http://schemas.openxmlformats.org/officeDocument/2006/relationships/table" Target="../tables/table377.xml"/><Relationship Id="rId403" Type="http://schemas.openxmlformats.org/officeDocument/2006/relationships/table" Target="../tables/table402.xml"/><Relationship Id="rId6" Type="http://schemas.openxmlformats.org/officeDocument/2006/relationships/table" Target="../tables/table5.xml"/><Relationship Id="rId238" Type="http://schemas.openxmlformats.org/officeDocument/2006/relationships/table" Target="../tables/table237.xml"/><Relationship Id="rId445" Type="http://schemas.openxmlformats.org/officeDocument/2006/relationships/table" Target="../tables/table444.xml"/><Relationship Id="rId291" Type="http://schemas.openxmlformats.org/officeDocument/2006/relationships/table" Target="../tables/table290.xml"/><Relationship Id="rId305" Type="http://schemas.openxmlformats.org/officeDocument/2006/relationships/table" Target="../tables/table304.xml"/><Relationship Id="rId347" Type="http://schemas.openxmlformats.org/officeDocument/2006/relationships/table" Target="../tables/table346.xml"/><Relationship Id="rId44" Type="http://schemas.openxmlformats.org/officeDocument/2006/relationships/table" Target="../tables/table43.xml"/><Relationship Id="rId86" Type="http://schemas.openxmlformats.org/officeDocument/2006/relationships/table" Target="../tables/table85.xml"/><Relationship Id="rId151" Type="http://schemas.openxmlformats.org/officeDocument/2006/relationships/table" Target="../tables/table150.xml"/><Relationship Id="rId389" Type="http://schemas.openxmlformats.org/officeDocument/2006/relationships/table" Target="../tables/table388.xml"/><Relationship Id="rId193" Type="http://schemas.openxmlformats.org/officeDocument/2006/relationships/table" Target="../tables/table192.xml"/><Relationship Id="rId207" Type="http://schemas.openxmlformats.org/officeDocument/2006/relationships/table" Target="../tables/table206.xml"/><Relationship Id="rId249" Type="http://schemas.openxmlformats.org/officeDocument/2006/relationships/table" Target="../tables/table248.xml"/><Relationship Id="rId414" Type="http://schemas.openxmlformats.org/officeDocument/2006/relationships/table" Target="../tables/table413.xml"/><Relationship Id="rId456" Type="http://schemas.openxmlformats.org/officeDocument/2006/relationships/table" Target="../tables/table455.xml"/><Relationship Id="rId13" Type="http://schemas.openxmlformats.org/officeDocument/2006/relationships/table" Target="../tables/table12.xml"/><Relationship Id="rId109" Type="http://schemas.openxmlformats.org/officeDocument/2006/relationships/table" Target="../tables/table108.xml"/><Relationship Id="rId260" Type="http://schemas.openxmlformats.org/officeDocument/2006/relationships/table" Target="../tables/table259.xml"/><Relationship Id="rId316" Type="http://schemas.openxmlformats.org/officeDocument/2006/relationships/table" Target="../tables/table315.xml"/><Relationship Id="rId55" Type="http://schemas.openxmlformats.org/officeDocument/2006/relationships/table" Target="../tables/table54.xml"/><Relationship Id="rId97" Type="http://schemas.openxmlformats.org/officeDocument/2006/relationships/table" Target="../tables/table96.xml"/><Relationship Id="rId120" Type="http://schemas.openxmlformats.org/officeDocument/2006/relationships/table" Target="../tables/table119.xml"/><Relationship Id="rId358" Type="http://schemas.openxmlformats.org/officeDocument/2006/relationships/table" Target="../tables/table357.xml"/><Relationship Id="rId162" Type="http://schemas.openxmlformats.org/officeDocument/2006/relationships/table" Target="../tables/table161.xml"/><Relationship Id="rId218" Type="http://schemas.openxmlformats.org/officeDocument/2006/relationships/table" Target="../tables/table217.xml"/><Relationship Id="rId425" Type="http://schemas.openxmlformats.org/officeDocument/2006/relationships/table" Target="../tables/table424.xml"/><Relationship Id="rId467" Type="http://schemas.openxmlformats.org/officeDocument/2006/relationships/table" Target="../tables/table466.xml"/><Relationship Id="rId271" Type="http://schemas.openxmlformats.org/officeDocument/2006/relationships/table" Target="../tables/table270.xml"/><Relationship Id="rId24" Type="http://schemas.openxmlformats.org/officeDocument/2006/relationships/table" Target="../tables/table23.xml"/><Relationship Id="rId66" Type="http://schemas.openxmlformats.org/officeDocument/2006/relationships/table" Target="../tables/table65.xml"/><Relationship Id="rId131" Type="http://schemas.openxmlformats.org/officeDocument/2006/relationships/table" Target="../tables/table130.xml"/><Relationship Id="rId327" Type="http://schemas.openxmlformats.org/officeDocument/2006/relationships/table" Target="../tables/table326.xml"/><Relationship Id="rId369" Type="http://schemas.openxmlformats.org/officeDocument/2006/relationships/table" Target="../tables/table368.xml"/><Relationship Id="rId173" Type="http://schemas.openxmlformats.org/officeDocument/2006/relationships/table" Target="../tables/table172.xml"/><Relationship Id="rId229" Type="http://schemas.openxmlformats.org/officeDocument/2006/relationships/table" Target="../tables/table228.xml"/><Relationship Id="rId380" Type="http://schemas.openxmlformats.org/officeDocument/2006/relationships/table" Target="../tables/table379.xml"/><Relationship Id="rId436" Type="http://schemas.openxmlformats.org/officeDocument/2006/relationships/table" Target="../tables/table435.xml"/><Relationship Id="rId240" Type="http://schemas.openxmlformats.org/officeDocument/2006/relationships/table" Target="../tables/table239.xml"/><Relationship Id="rId478" Type="http://schemas.openxmlformats.org/officeDocument/2006/relationships/table" Target="../tables/table477.xml"/><Relationship Id="rId35" Type="http://schemas.openxmlformats.org/officeDocument/2006/relationships/table" Target="../tables/table34.xml"/><Relationship Id="rId77" Type="http://schemas.openxmlformats.org/officeDocument/2006/relationships/table" Target="../tables/table76.xml"/><Relationship Id="rId100" Type="http://schemas.openxmlformats.org/officeDocument/2006/relationships/table" Target="../tables/table99.xml"/><Relationship Id="rId282" Type="http://schemas.openxmlformats.org/officeDocument/2006/relationships/table" Target="../tables/table281.xml"/><Relationship Id="rId338" Type="http://schemas.openxmlformats.org/officeDocument/2006/relationships/table" Target="../tables/table337.xml"/><Relationship Id="rId8" Type="http://schemas.openxmlformats.org/officeDocument/2006/relationships/table" Target="../tables/table7.xml"/><Relationship Id="rId142" Type="http://schemas.openxmlformats.org/officeDocument/2006/relationships/table" Target="../tables/table141.xml"/><Relationship Id="rId184" Type="http://schemas.openxmlformats.org/officeDocument/2006/relationships/table" Target="../tables/table183.xml"/><Relationship Id="rId391" Type="http://schemas.openxmlformats.org/officeDocument/2006/relationships/table" Target="../tables/table390.xml"/><Relationship Id="rId405" Type="http://schemas.openxmlformats.org/officeDocument/2006/relationships/table" Target="../tables/table404.xml"/><Relationship Id="rId447" Type="http://schemas.openxmlformats.org/officeDocument/2006/relationships/table" Target="../tables/table446.xml"/><Relationship Id="rId251" Type="http://schemas.openxmlformats.org/officeDocument/2006/relationships/table" Target="../tables/table250.xml"/><Relationship Id="rId46" Type="http://schemas.openxmlformats.org/officeDocument/2006/relationships/table" Target="../tables/table45.xml"/><Relationship Id="rId293" Type="http://schemas.openxmlformats.org/officeDocument/2006/relationships/table" Target="../tables/table292.xml"/><Relationship Id="rId307" Type="http://schemas.openxmlformats.org/officeDocument/2006/relationships/table" Target="../tables/table306.xml"/><Relationship Id="rId349" Type="http://schemas.openxmlformats.org/officeDocument/2006/relationships/table" Target="../tables/table348.xml"/><Relationship Id="rId88" Type="http://schemas.openxmlformats.org/officeDocument/2006/relationships/table" Target="../tables/table87.xml"/><Relationship Id="rId111" Type="http://schemas.openxmlformats.org/officeDocument/2006/relationships/table" Target="../tables/table110.xml"/><Relationship Id="rId153" Type="http://schemas.openxmlformats.org/officeDocument/2006/relationships/table" Target="../tables/table152.xml"/><Relationship Id="rId195" Type="http://schemas.openxmlformats.org/officeDocument/2006/relationships/table" Target="../tables/table194.xml"/><Relationship Id="rId209" Type="http://schemas.openxmlformats.org/officeDocument/2006/relationships/table" Target="../tables/table208.xml"/><Relationship Id="rId360" Type="http://schemas.openxmlformats.org/officeDocument/2006/relationships/table" Target="../tables/table359.xml"/><Relationship Id="rId416" Type="http://schemas.openxmlformats.org/officeDocument/2006/relationships/table" Target="../tables/table415.xml"/><Relationship Id="rId220" Type="http://schemas.openxmlformats.org/officeDocument/2006/relationships/table" Target="../tables/table219.xml"/><Relationship Id="rId458" Type="http://schemas.openxmlformats.org/officeDocument/2006/relationships/table" Target="../tables/table457.xml"/><Relationship Id="rId15" Type="http://schemas.openxmlformats.org/officeDocument/2006/relationships/table" Target="../tables/table14.xml"/><Relationship Id="rId57" Type="http://schemas.openxmlformats.org/officeDocument/2006/relationships/table" Target="../tables/table56.xml"/><Relationship Id="rId262" Type="http://schemas.openxmlformats.org/officeDocument/2006/relationships/table" Target="../tables/table261.xml"/><Relationship Id="rId318" Type="http://schemas.openxmlformats.org/officeDocument/2006/relationships/table" Target="../tables/table317.xml"/><Relationship Id="rId99" Type="http://schemas.openxmlformats.org/officeDocument/2006/relationships/table" Target="../tables/table98.xml"/><Relationship Id="rId122" Type="http://schemas.openxmlformats.org/officeDocument/2006/relationships/table" Target="../tables/table121.xml"/><Relationship Id="rId164" Type="http://schemas.openxmlformats.org/officeDocument/2006/relationships/table" Target="../tables/table163.xml"/><Relationship Id="rId371" Type="http://schemas.openxmlformats.org/officeDocument/2006/relationships/table" Target="../tables/table370.xml"/><Relationship Id="rId427" Type="http://schemas.openxmlformats.org/officeDocument/2006/relationships/table" Target="../tables/table426.xml"/><Relationship Id="rId469" Type="http://schemas.openxmlformats.org/officeDocument/2006/relationships/table" Target="../tables/table468.xml"/><Relationship Id="rId26" Type="http://schemas.openxmlformats.org/officeDocument/2006/relationships/table" Target="../tables/table25.xml"/><Relationship Id="rId231" Type="http://schemas.openxmlformats.org/officeDocument/2006/relationships/table" Target="../tables/table230.xml"/><Relationship Id="rId273" Type="http://schemas.openxmlformats.org/officeDocument/2006/relationships/table" Target="../tables/table272.xml"/><Relationship Id="rId329" Type="http://schemas.openxmlformats.org/officeDocument/2006/relationships/table" Target="../tables/table328.xml"/><Relationship Id="rId480" Type="http://schemas.openxmlformats.org/officeDocument/2006/relationships/table" Target="../tables/table479.xml"/><Relationship Id="rId68" Type="http://schemas.openxmlformats.org/officeDocument/2006/relationships/table" Target="../tables/table67.xml"/><Relationship Id="rId133" Type="http://schemas.openxmlformats.org/officeDocument/2006/relationships/table" Target="../tables/table132.xml"/><Relationship Id="rId175" Type="http://schemas.openxmlformats.org/officeDocument/2006/relationships/table" Target="../tables/table174.xml"/><Relationship Id="rId340" Type="http://schemas.openxmlformats.org/officeDocument/2006/relationships/table" Target="../tables/table339.xml"/><Relationship Id="rId200" Type="http://schemas.openxmlformats.org/officeDocument/2006/relationships/table" Target="../tables/table199.xml"/><Relationship Id="rId382" Type="http://schemas.openxmlformats.org/officeDocument/2006/relationships/table" Target="../tables/table381.xml"/><Relationship Id="rId438" Type="http://schemas.openxmlformats.org/officeDocument/2006/relationships/table" Target="../tables/table437.xml"/><Relationship Id="rId242" Type="http://schemas.openxmlformats.org/officeDocument/2006/relationships/table" Target="../tables/table241.xml"/><Relationship Id="rId284" Type="http://schemas.openxmlformats.org/officeDocument/2006/relationships/table" Target="../tables/table283.xml"/><Relationship Id="rId37" Type="http://schemas.openxmlformats.org/officeDocument/2006/relationships/table" Target="../tables/table36.xml"/><Relationship Id="rId79" Type="http://schemas.openxmlformats.org/officeDocument/2006/relationships/table" Target="../tables/table78.xml"/><Relationship Id="rId102" Type="http://schemas.openxmlformats.org/officeDocument/2006/relationships/table" Target="../tables/table101.xml"/><Relationship Id="rId144" Type="http://schemas.openxmlformats.org/officeDocument/2006/relationships/table" Target="../tables/table143.xml"/><Relationship Id="rId90" Type="http://schemas.openxmlformats.org/officeDocument/2006/relationships/table" Target="../tables/table89.xml"/><Relationship Id="rId186" Type="http://schemas.openxmlformats.org/officeDocument/2006/relationships/table" Target="../tables/table185.xml"/><Relationship Id="rId351" Type="http://schemas.openxmlformats.org/officeDocument/2006/relationships/table" Target="../tables/table350.xml"/><Relationship Id="rId393" Type="http://schemas.openxmlformats.org/officeDocument/2006/relationships/table" Target="../tables/table392.xml"/><Relationship Id="rId407" Type="http://schemas.openxmlformats.org/officeDocument/2006/relationships/table" Target="../tables/table406.xml"/><Relationship Id="rId449" Type="http://schemas.openxmlformats.org/officeDocument/2006/relationships/table" Target="../tables/table448.xml"/><Relationship Id="rId211" Type="http://schemas.openxmlformats.org/officeDocument/2006/relationships/table" Target="../tables/table210.xml"/><Relationship Id="rId253" Type="http://schemas.openxmlformats.org/officeDocument/2006/relationships/table" Target="../tables/table252.xml"/><Relationship Id="rId295" Type="http://schemas.openxmlformats.org/officeDocument/2006/relationships/table" Target="../tables/table294.xml"/><Relationship Id="rId309" Type="http://schemas.openxmlformats.org/officeDocument/2006/relationships/table" Target="../tables/table308.xml"/><Relationship Id="rId460" Type="http://schemas.openxmlformats.org/officeDocument/2006/relationships/table" Target="../tables/table459.xml"/><Relationship Id="rId48" Type="http://schemas.openxmlformats.org/officeDocument/2006/relationships/table" Target="../tables/table47.xml"/><Relationship Id="rId113" Type="http://schemas.openxmlformats.org/officeDocument/2006/relationships/table" Target="../tables/table112.xml"/><Relationship Id="rId320" Type="http://schemas.openxmlformats.org/officeDocument/2006/relationships/table" Target="../tables/table319.xml"/><Relationship Id="rId155" Type="http://schemas.openxmlformats.org/officeDocument/2006/relationships/table" Target="../tables/table154.xml"/><Relationship Id="rId197" Type="http://schemas.openxmlformats.org/officeDocument/2006/relationships/table" Target="../tables/table196.xml"/><Relationship Id="rId362" Type="http://schemas.openxmlformats.org/officeDocument/2006/relationships/table" Target="../tables/table361.xml"/><Relationship Id="rId418" Type="http://schemas.openxmlformats.org/officeDocument/2006/relationships/table" Target="../tables/table417.xml"/><Relationship Id="rId222" Type="http://schemas.openxmlformats.org/officeDocument/2006/relationships/table" Target="../tables/table221.xml"/><Relationship Id="rId264" Type="http://schemas.openxmlformats.org/officeDocument/2006/relationships/table" Target="../tables/table263.xml"/><Relationship Id="rId471" Type="http://schemas.openxmlformats.org/officeDocument/2006/relationships/table" Target="../tables/table470.xml"/><Relationship Id="rId17" Type="http://schemas.openxmlformats.org/officeDocument/2006/relationships/table" Target="../tables/table16.xml"/><Relationship Id="rId59" Type="http://schemas.openxmlformats.org/officeDocument/2006/relationships/table" Target="../tables/table58.xml"/><Relationship Id="rId124" Type="http://schemas.openxmlformats.org/officeDocument/2006/relationships/table" Target="../tables/table123.xml"/><Relationship Id="rId70" Type="http://schemas.openxmlformats.org/officeDocument/2006/relationships/table" Target="../tables/table69.xml"/><Relationship Id="rId166" Type="http://schemas.openxmlformats.org/officeDocument/2006/relationships/table" Target="../tables/table165.xml"/><Relationship Id="rId331" Type="http://schemas.openxmlformats.org/officeDocument/2006/relationships/table" Target="../tables/table330.xml"/><Relationship Id="rId373" Type="http://schemas.openxmlformats.org/officeDocument/2006/relationships/table" Target="../tables/table372.xml"/><Relationship Id="rId429" Type="http://schemas.openxmlformats.org/officeDocument/2006/relationships/table" Target="../tables/table428.xml"/><Relationship Id="rId1" Type="http://schemas.openxmlformats.org/officeDocument/2006/relationships/printerSettings" Target="../printerSettings/printerSettings1.bin"/><Relationship Id="rId233" Type="http://schemas.openxmlformats.org/officeDocument/2006/relationships/table" Target="../tables/table232.xml"/><Relationship Id="rId440" Type="http://schemas.openxmlformats.org/officeDocument/2006/relationships/table" Target="../tables/table439.xml"/><Relationship Id="rId28" Type="http://schemas.openxmlformats.org/officeDocument/2006/relationships/table" Target="../tables/table27.xml"/><Relationship Id="rId275" Type="http://schemas.openxmlformats.org/officeDocument/2006/relationships/table" Target="../tables/table274.xml"/><Relationship Id="rId300" Type="http://schemas.openxmlformats.org/officeDocument/2006/relationships/table" Target="../tables/table299.xml"/><Relationship Id="rId81" Type="http://schemas.openxmlformats.org/officeDocument/2006/relationships/table" Target="../tables/table80.xml"/><Relationship Id="rId135" Type="http://schemas.openxmlformats.org/officeDocument/2006/relationships/table" Target="../tables/table134.xml"/><Relationship Id="rId177" Type="http://schemas.openxmlformats.org/officeDocument/2006/relationships/table" Target="../tables/table176.xml"/><Relationship Id="rId342" Type="http://schemas.openxmlformats.org/officeDocument/2006/relationships/table" Target="../tables/table341.xml"/><Relationship Id="rId384" Type="http://schemas.openxmlformats.org/officeDocument/2006/relationships/table" Target="../tables/table383.xml"/><Relationship Id="rId202" Type="http://schemas.openxmlformats.org/officeDocument/2006/relationships/table" Target="../tables/table201.xml"/><Relationship Id="rId244" Type="http://schemas.openxmlformats.org/officeDocument/2006/relationships/table" Target="../tables/table243.xml"/><Relationship Id="rId39" Type="http://schemas.openxmlformats.org/officeDocument/2006/relationships/table" Target="../tables/table38.xml"/><Relationship Id="rId286" Type="http://schemas.openxmlformats.org/officeDocument/2006/relationships/table" Target="../tables/table285.xml"/><Relationship Id="rId451" Type="http://schemas.openxmlformats.org/officeDocument/2006/relationships/table" Target="../tables/table450.xml"/><Relationship Id="rId50" Type="http://schemas.openxmlformats.org/officeDocument/2006/relationships/table" Target="../tables/table49.xml"/><Relationship Id="rId104" Type="http://schemas.openxmlformats.org/officeDocument/2006/relationships/table" Target="../tables/table103.xml"/><Relationship Id="rId146" Type="http://schemas.openxmlformats.org/officeDocument/2006/relationships/table" Target="../tables/table145.xml"/><Relationship Id="rId188" Type="http://schemas.openxmlformats.org/officeDocument/2006/relationships/table" Target="../tables/table187.xml"/><Relationship Id="rId311" Type="http://schemas.openxmlformats.org/officeDocument/2006/relationships/table" Target="../tables/table310.xml"/><Relationship Id="rId353" Type="http://schemas.openxmlformats.org/officeDocument/2006/relationships/table" Target="../tables/table352.xml"/><Relationship Id="rId395" Type="http://schemas.openxmlformats.org/officeDocument/2006/relationships/table" Target="../tables/table394.xml"/><Relationship Id="rId409" Type="http://schemas.openxmlformats.org/officeDocument/2006/relationships/table" Target="../tables/table408.xml"/><Relationship Id="rId92" Type="http://schemas.openxmlformats.org/officeDocument/2006/relationships/table" Target="../tables/table91.xml"/><Relationship Id="rId213" Type="http://schemas.openxmlformats.org/officeDocument/2006/relationships/table" Target="../tables/table212.xml"/><Relationship Id="rId420" Type="http://schemas.openxmlformats.org/officeDocument/2006/relationships/table" Target="../tables/table419.xml"/><Relationship Id="rId255" Type="http://schemas.openxmlformats.org/officeDocument/2006/relationships/table" Target="../tables/table254.xml"/><Relationship Id="rId297" Type="http://schemas.openxmlformats.org/officeDocument/2006/relationships/table" Target="../tables/table296.xml"/><Relationship Id="rId462" Type="http://schemas.openxmlformats.org/officeDocument/2006/relationships/table" Target="../tables/table461.xml"/><Relationship Id="rId115" Type="http://schemas.openxmlformats.org/officeDocument/2006/relationships/table" Target="../tables/table114.xml"/><Relationship Id="rId157" Type="http://schemas.openxmlformats.org/officeDocument/2006/relationships/table" Target="../tables/table156.xml"/><Relationship Id="rId322" Type="http://schemas.openxmlformats.org/officeDocument/2006/relationships/table" Target="../tables/table321.xml"/><Relationship Id="rId364" Type="http://schemas.openxmlformats.org/officeDocument/2006/relationships/table" Target="../tables/table363.xml"/><Relationship Id="rId61" Type="http://schemas.openxmlformats.org/officeDocument/2006/relationships/table" Target="../tables/table60.xml"/><Relationship Id="rId199" Type="http://schemas.openxmlformats.org/officeDocument/2006/relationships/table" Target="../tables/table198.xml"/><Relationship Id="rId19" Type="http://schemas.openxmlformats.org/officeDocument/2006/relationships/table" Target="../tables/table18.xml"/><Relationship Id="rId224" Type="http://schemas.openxmlformats.org/officeDocument/2006/relationships/table" Target="../tables/table223.xml"/><Relationship Id="rId266" Type="http://schemas.openxmlformats.org/officeDocument/2006/relationships/table" Target="../tables/table265.xml"/><Relationship Id="rId431" Type="http://schemas.openxmlformats.org/officeDocument/2006/relationships/table" Target="../tables/table430.xml"/><Relationship Id="rId473" Type="http://schemas.openxmlformats.org/officeDocument/2006/relationships/table" Target="../tables/table472.xml"/><Relationship Id="rId30" Type="http://schemas.openxmlformats.org/officeDocument/2006/relationships/table" Target="../tables/table29.xml"/><Relationship Id="rId126" Type="http://schemas.openxmlformats.org/officeDocument/2006/relationships/table" Target="../tables/table125.xml"/><Relationship Id="rId168" Type="http://schemas.openxmlformats.org/officeDocument/2006/relationships/table" Target="../tables/table167.xml"/><Relationship Id="rId333" Type="http://schemas.openxmlformats.org/officeDocument/2006/relationships/table" Target="../tables/table332.xml"/><Relationship Id="rId72" Type="http://schemas.openxmlformats.org/officeDocument/2006/relationships/table" Target="../tables/table71.xml"/><Relationship Id="rId375" Type="http://schemas.openxmlformats.org/officeDocument/2006/relationships/table" Target="../tables/table37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AC34-7476-4F45-A8E9-D803772DAAA3}">
  <dimension ref="A1:AV913"/>
  <sheetViews>
    <sheetView tabSelected="1" zoomScale="98" zoomScaleNormal="115" workbookViewId="0">
      <selection activeCell="C89" sqref="C89"/>
    </sheetView>
  </sheetViews>
  <sheetFormatPr defaultRowHeight="14.45"/>
  <cols>
    <col min="7" max="9" width="10.140625" customWidth="1"/>
    <col min="13" max="15" width="10.140625" customWidth="1"/>
    <col min="19" max="21" width="10.140625" customWidth="1"/>
    <col min="25" max="27" width="10.140625" customWidth="1"/>
    <col min="31" max="33" width="10.140625" customWidth="1"/>
    <col min="37" max="39" width="10.140625" customWidth="1"/>
    <col min="43" max="48" width="10.140625" customWidth="1"/>
  </cols>
  <sheetData>
    <row r="1" spans="1:48">
      <c r="A1" s="1" t="s">
        <v>0</v>
      </c>
    </row>
    <row r="2" spans="1:48">
      <c r="A2" t="s">
        <v>1</v>
      </c>
      <c r="D2" t="s">
        <v>2</v>
      </c>
    </row>
    <row r="3" spans="1:48">
      <c r="A3" t="s">
        <v>3</v>
      </c>
      <c r="D3" t="s">
        <v>4</v>
      </c>
      <c r="E3" t="s">
        <v>5</v>
      </c>
    </row>
    <row r="5" spans="1:48">
      <c r="A5" t="s">
        <v>6</v>
      </c>
      <c r="D5" t="s">
        <v>7</v>
      </c>
      <c r="G5" t="s">
        <v>8</v>
      </c>
      <c r="J5" t="s">
        <v>9</v>
      </c>
      <c r="M5" t="s">
        <v>10</v>
      </c>
      <c r="P5" t="s">
        <v>11</v>
      </c>
      <c r="S5" t="s">
        <v>12</v>
      </c>
      <c r="V5" t="s">
        <v>13</v>
      </c>
      <c r="Y5" t="s">
        <v>14</v>
      </c>
      <c r="AB5" t="s">
        <v>15</v>
      </c>
      <c r="AE5" t="s">
        <v>16</v>
      </c>
      <c r="AH5" t="s">
        <v>17</v>
      </c>
      <c r="AK5" t="s">
        <v>18</v>
      </c>
      <c r="AN5" t="s">
        <v>19</v>
      </c>
      <c r="AQ5" t="s">
        <v>20</v>
      </c>
      <c r="AT5" t="s">
        <v>21</v>
      </c>
    </row>
    <row r="6" spans="1:48">
      <c r="A6" t="s">
        <v>22</v>
      </c>
      <c r="B6" t="s">
        <v>23</v>
      </c>
      <c r="C6" t="s">
        <v>24</v>
      </c>
      <c r="D6" t="s">
        <v>22</v>
      </c>
      <c r="E6" t="s">
        <v>23</v>
      </c>
      <c r="F6" t="s">
        <v>25</v>
      </c>
      <c r="G6" t="s">
        <v>22</v>
      </c>
      <c r="H6" t="s">
        <v>23</v>
      </c>
      <c r="I6" t="s">
        <v>24</v>
      </c>
      <c r="J6" t="s">
        <v>22</v>
      </c>
      <c r="K6" t="s">
        <v>23</v>
      </c>
      <c r="L6" t="s">
        <v>24</v>
      </c>
      <c r="M6" t="s">
        <v>22</v>
      </c>
      <c r="N6" t="s">
        <v>23</v>
      </c>
      <c r="O6" t="s">
        <v>24</v>
      </c>
      <c r="P6" t="s">
        <v>22</v>
      </c>
      <c r="Q6" t="s">
        <v>23</v>
      </c>
      <c r="R6" t="s">
        <v>24</v>
      </c>
      <c r="S6" t="s">
        <v>22</v>
      </c>
      <c r="T6" t="s">
        <v>23</v>
      </c>
      <c r="U6" t="s">
        <v>24</v>
      </c>
      <c r="V6" t="s">
        <v>22</v>
      </c>
      <c r="W6" t="s">
        <v>23</v>
      </c>
      <c r="X6" t="s">
        <v>24</v>
      </c>
      <c r="Y6" t="s">
        <v>22</v>
      </c>
      <c r="Z6" t="s">
        <v>23</v>
      </c>
      <c r="AA6" t="s">
        <v>24</v>
      </c>
      <c r="AB6" t="s">
        <v>22</v>
      </c>
      <c r="AC6" t="s">
        <v>23</v>
      </c>
      <c r="AD6" t="s">
        <v>24</v>
      </c>
      <c r="AE6" t="s">
        <v>22</v>
      </c>
      <c r="AF6" t="s">
        <v>23</v>
      </c>
      <c r="AG6" t="s">
        <v>24</v>
      </c>
      <c r="AH6" t="s">
        <v>22</v>
      </c>
      <c r="AI6" t="s">
        <v>23</v>
      </c>
      <c r="AJ6" t="s">
        <v>24</v>
      </c>
      <c r="AK6" t="s">
        <v>22</v>
      </c>
      <c r="AL6" t="s">
        <v>23</v>
      </c>
      <c r="AM6" t="s">
        <v>24</v>
      </c>
      <c r="AN6" t="s">
        <v>22</v>
      </c>
      <c r="AO6" t="s">
        <v>23</v>
      </c>
      <c r="AP6" t="s">
        <v>24</v>
      </c>
      <c r="AQ6" t="s">
        <v>22</v>
      </c>
      <c r="AR6" t="s">
        <v>23</v>
      </c>
      <c r="AS6" t="s">
        <v>24</v>
      </c>
      <c r="AT6" t="s">
        <v>22</v>
      </c>
      <c r="AU6" t="s">
        <v>23</v>
      </c>
      <c r="AV6" t="s">
        <v>24</v>
      </c>
    </row>
    <row r="7" spans="1:48">
      <c r="A7" s="2">
        <v>2</v>
      </c>
      <c r="B7">
        <f>(Table1[[#This Row],[time]]-2)*2</f>
        <v>0</v>
      </c>
      <c r="C7" s="3">
        <v>1.96431</v>
      </c>
      <c r="D7" s="2">
        <v>2</v>
      </c>
      <c r="E7">
        <f>(Table2[[#This Row],[time]]-2)*2</f>
        <v>0</v>
      </c>
      <c r="F7" s="4">
        <v>8.9400000000000005E-5</v>
      </c>
      <c r="G7" s="2">
        <v>2</v>
      </c>
      <c r="H7">
        <f>(Table245[[#This Row],[time]]-2)*2</f>
        <v>0</v>
      </c>
      <c r="I7" s="3">
        <v>2.3180999999999998</v>
      </c>
      <c r="J7" s="2">
        <v>2</v>
      </c>
      <c r="K7">
        <f>(Table3[[#This Row],[time]]-2)*2</f>
        <v>0</v>
      </c>
      <c r="L7" s="4">
        <v>7.8399999999999995E-5</v>
      </c>
      <c r="M7" s="2">
        <v>2</v>
      </c>
      <c r="N7">
        <f>(Table246[[#This Row],[time]]-2)*2</f>
        <v>0</v>
      </c>
      <c r="O7" s="3">
        <v>0.24892</v>
      </c>
      <c r="P7" s="2">
        <v>2</v>
      </c>
      <c r="Q7">
        <f>(Table4[[#This Row],[time]]-2)*2</f>
        <v>0</v>
      </c>
      <c r="R7" s="4">
        <v>7.7600000000000002E-5</v>
      </c>
      <c r="S7" s="2">
        <v>2</v>
      </c>
      <c r="T7">
        <f>(Table247[[#This Row],[time]]-2)*2</f>
        <v>0</v>
      </c>
      <c r="U7" s="3">
        <v>6.81393E-2</v>
      </c>
      <c r="V7" s="2">
        <v>2</v>
      </c>
      <c r="W7">
        <f>(Table5[[#This Row],[time]]-2)*2</f>
        <v>0</v>
      </c>
      <c r="X7" s="3">
        <v>0</v>
      </c>
      <c r="Y7" s="2">
        <v>2</v>
      </c>
      <c r="Z7">
        <f>(Table248[[#This Row],[time]]-2)*2</f>
        <v>0</v>
      </c>
      <c r="AA7" s="4">
        <v>8.9499999999999994E-5</v>
      </c>
      <c r="AB7" s="2">
        <v>2</v>
      </c>
      <c r="AC7">
        <f>(Table6[[#This Row],[time]]-2)*2</f>
        <v>0</v>
      </c>
      <c r="AD7" s="3">
        <v>1.6579699999999999</v>
      </c>
      <c r="AE7" s="2">
        <v>2</v>
      </c>
      <c r="AF7">
        <f>(Table249[[#This Row],[time]]-2)*2</f>
        <v>0</v>
      </c>
      <c r="AG7" s="3">
        <v>0.57390200000000002</v>
      </c>
      <c r="AH7" s="2">
        <v>2</v>
      </c>
      <c r="AI7">
        <f>(Table7[[#This Row],[time]]-2)*2</f>
        <v>0</v>
      </c>
      <c r="AJ7" s="3">
        <v>0.54894900000000002</v>
      </c>
      <c r="AK7" s="2">
        <v>2</v>
      </c>
      <c r="AL7">
        <f>(Table250[[#This Row],[time]]-2)*2</f>
        <v>0</v>
      </c>
      <c r="AM7" s="3">
        <v>2.7729900000000001</v>
      </c>
      <c r="AN7" s="2">
        <v>2</v>
      </c>
      <c r="AO7">
        <f>(Table8[[#This Row],[time]]-2)*2</f>
        <v>0</v>
      </c>
      <c r="AP7" s="3">
        <v>2.4062600000000001</v>
      </c>
      <c r="AQ7" s="2">
        <v>2</v>
      </c>
      <c r="AR7">
        <f>(Table252[[#This Row],[time]]-2)*2</f>
        <v>0</v>
      </c>
      <c r="AS7" s="3">
        <v>0.35124</v>
      </c>
      <c r="AT7" s="2">
        <v>2</v>
      </c>
      <c r="AU7">
        <f>(Table253[[#This Row],[time]]-2)*2</f>
        <v>0</v>
      </c>
      <c r="AV7" s="3">
        <v>0.64106099999999999</v>
      </c>
    </row>
    <row r="8" spans="1:48">
      <c r="A8" s="5">
        <v>2.0512600000000001</v>
      </c>
      <c r="B8">
        <f>(Table1[[#This Row],[time]]-2)*2</f>
        <v>0.10252000000000017</v>
      </c>
      <c r="C8" s="6">
        <v>2.1049500000000001</v>
      </c>
      <c r="D8" s="5">
        <v>2.0512600000000001</v>
      </c>
      <c r="E8">
        <f>(Table2[[#This Row],[time]]-2)*2</f>
        <v>0.10252000000000017</v>
      </c>
      <c r="F8" s="6">
        <v>3.2246100000000001E-4</v>
      </c>
      <c r="G8" s="5">
        <v>2.0512600000000001</v>
      </c>
      <c r="H8">
        <f>(Table245[[#This Row],[time]]-2)*2</f>
        <v>0.10252000000000017</v>
      </c>
      <c r="I8" s="6">
        <v>2.6602899999999998</v>
      </c>
      <c r="J8" s="5">
        <v>2.0512600000000001</v>
      </c>
      <c r="K8">
        <f>(Table3[[#This Row],[time]]-2)*2</f>
        <v>0.10252000000000017</v>
      </c>
      <c r="L8" s="6">
        <v>1.36589E-4</v>
      </c>
      <c r="M8" s="5">
        <v>2.0512600000000001</v>
      </c>
      <c r="N8">
        <f>(Table246[[#This Row],[time]]-2)*2</f>
        <v>0.10252000000000017</v>
      </c>
      <c r="O8" s="6">
        <v>0.48036099999999998</v>
      </c>
      <c r="P8" s="5">
        <v>2.0512600000000001</v>
      </c>
      <c r="Q8">
        <f>(Table4[[#This Row],[time]]-2)*2</f>
        <v>0.10252000000000017</v>
      </c>
      <c r="R8" s="7">
        <v>8.7899999999999995E-5</v>
      </c>
      <c r="S8" s="5">
        <v>2.0512600000000001</v>
      </c>
      <c r="T8">
        <f>(Table247[[#This Row],[time]]-2)*2</f>
        <v>0.10252000000000017</v>
      </c>
      <c r="U8" s="6">
        <v>0.20893500000000001</v>
      </c>
      <c r="V8" s="5">
        <v>2.0512600000000001</v>
      </c>
      <c r="W8">
        <f>(Table5[[#This Row],[time]]-2)*2</f>
        <v>0.10252000000000017</v>
      </c>
      <c r="X8" s="7">
        <v>3.27E-6</v>
      </c>
      <c r="Y8" s="5">
        <v>2.0512600000000001</v>
      </c>
      <c r="Z8">
        <f>(Table248[[#This Row],[time]]-2)*2</f>
        <v>0.10252000000000017</v>
      </c>
      <c r="AA8" s="6">
        <v>1.4130800000000001E-4</v>
      </c>
      <c r="AB8" s="5">
        <v>2.0512600000000001</v>
      </c>
      <c r="AC8">
        <f>(Table6[[#This Row],[time]]-2)*2</f>
        <v>0.10252000000000017</v>
      </c>
      <c r="AD8" s="6">
        <v>2.0840900000000002</v>
      </c>
      <c r="AE8" s="5">
        <v>2.0512600000000001</v>
      </c>
      <c r="AF8">
        <f>(Table249[[#This Row],[time]]-2)*2</f>
        <v>0.10252000000000017</v>
      </c>
      <c r="AG8" s="6">
        <v>0.74994799999999995</v>
      </c>
      <c r="AH8" s="5">
        <v>2.0512600000000001</v>
      </c>
      <c r="AI8">
        <f>(Table7[[#This Row],[time]]-2)*2</f>
        <v>0.10252000000000017</v>
      </c>
      <c r="AJ8" s="6">
        <v>0.80015999999999998</v>
      </c>
      <c r="AK8" s="5">
        <v>2.0512600000000001</v>
      </c>
      <c r="AL8">
        <f>(Table250[[#This Row],[time]]-2)*2</f>
        <v>0.10252000000000017</v>
      </c>
      <c r="AM8" s="6">
        <v>2.8853900000000001</v>
      </c>
      <c r="AN8" s="5">
        <v>2.0512600000000001</v>
      </c>
      <c r="AO8">
        <f>(Table8[[#This Row],[time]]-2)*2</f>
        <v>0.10252000000000017</v>
      </c>
      <c r="AP8" s="6">
        <v>2.9554499999999999</v>
      </c>
      <c r="AQ8" s="5">
        <v>2.0512600000000001</v>
      </c>
      <c r="AR8">
        <f>(Table252[[#This Row],[time]]-2)*2</f>
        <v>0.10252000000000017</v>
      </c>
      <c r="AS8" s="6">
        <v>0.499558</v>
      </c>
      <c r="AT8" s="5">
        <v>2.0512600000000001</v>
      </c>
      <c r="AU8">
        <f>(Table253[[#This Row],[time]]-2)*2</f>
        <v>0.10252000000000017</v>
      </c>
      <c r="AV8" s="6">
        <v>0.96502299999999996</v>
      </c>
    </row>
    <row r="9" spans="1:48">
      <c r="A9" s="5">
        <v>2.1009099999999998</v>
      </c>
      <c r="B9">
        <f>(Table1[[#This Row],[time]]-2)*2</f>
        <v>0.20181999999999967</v>
      </c>
      <c r="C9" s="6">
        <v>2.0509499999999998</v>
      </c>
      <c r="D9" s="5">
        <v>2.1009099999999998</v>
      </c>
      <c r="E9">
        <f>(Table2[[#This Row],[time]]-2)*2</f>
        <v>0.20181999999999967</v>
      </c>
      <c r="F9" s="6">
        <v>9.9149799999999996E-2</v>
      </c>
      <c r="G9" s="5">
        <v>2.1009099999999998</v>
      </c>
      <c r="H9">
        <f>(Table245[[#This Row],[time]]-2)*2</f>
        <v>0.20181999999999967</v>
      </c>
      <c r="I9" s="6">
        <v>2.6680299999999999</v>
      </c>
      <c r="J9" s="5">
        <v>2.1009099999999998</v>
      </c>
      <c r="K9">
        <f>(Table3[[#This Row],[time]]-2)*2</f>
        <v>0.20181999999999967</v>
      </c>
      <c r="L9" s="6">
        <v>3.3730000000000003E-2</v>
      </c>
      <c r="M9" s="5">
        <v>2.1009099999999998</v>
      </c>
      <c r="N9">
        <f>(Table246[[#This Row],[time]]-2)*2</f>
        <v>0.20181999999999967</v>
      </c>
      <c r="O9" s="6">
        <v>0.55326399999999998</v>
      </c>
      <c r="P9" s="5">
        <v>2.1009099999999998</v>
      </c>
      <c r="Q9">
        <f>(Table4[[#This Row],[time]]-2)*2</f>
        <v>0.20181999999999967</v>
      </c>
      <c r="R9" s="7">
        <v>9.3900000000000006E-5</v>
      </c>
      <c r="S9" s="5">
        <v>2.1009099999999998</v>
      </c>
      <c r="T9">
        <f>(Table247[[#This Row],[time]]-2)*2</f>
        <v>0.20181999999999967</v>
      </c>
      <c r="U9" s="6">
        <v>0.40492499999999998</v>
      </c>
      <c r="V9" s="5">
        <v>2.1009099999999998</v>
      </c>
      <c r="W9">
        <f>(Table5[[#This Row],[time]]-2)*2</f>
        <v>0.20181999999999967</v>
      </c>
      <c r="X9" s="7">
        <v>4.5899999999999998E-5</v>
      </c>
      <c r="Y9" s="5">
        <v>2.1009099999999998</v>
      </c>
      <c r="Z9">
        <f>(Table248[[#This Row],[time]]-2)*2</f>
        <v>0.20181999999999967</v>
      </c>
      <c r="AA9" s="6">
        <v>7.6742900000000003E-4</v>
      </c>
      <c r="AB9" s="5">
        <v>2.1009099999999998</v>
      </c>
      <c r="AC9">
        <f>(Table6[[#This Row],[time]]-2)*2</f>
        <v>0.20181999999999967</v>
      </c>
      <c r="AD9" s="6">
        <v>2.1331699999999998</v>
      </c>
      <c r="AE9" s="5">
        <v>2.1009099999999998</v>
      </c>
      <c r="AF9">
        <f>(Table249[[#This Row],[time]]-2)*2</f>
        <v>0.20181999999999967</v>
      </c>
      <c r="AG9" s="6">
        <v>0.66585700000000003</v>
      </c>
      <c r="AH9" s="5">
        <v>2.1009099999999998</v>
      </c>
      <c r="AI9">
        <f>(Table7[[#This Row],[time]]-2)*2</f>
        <v>0.20181999999999967</v>
      </c>
      <c r="AJ9" s="6">
        <v>0.85560499999999995</v>
      </c>
      <c r="AK9" s="5">
        <v>2.1009099999999998</v>
      </c>
      <c r="AL9">
        <f>(Table250[[#This Row],[time]]-2)*2</f>
        <v>0.20181999999999967</v>
      </c>
      <c r="AM9" s="6">
        <v>2.9120499999999998</v>
      </c>
      <c r="AN9" s="5">
        <v>2.1009099999999998</v>
      </c>
      <c r="AO9">
        <f>(Table8[[#This Row],[time]]-2)*2</f>
        <v>0.20181999999999967</v>
      </c>
      <c r="AP9" s="6">
        <v>3.3277899999999998</v>
      </c>
      <c r="AQ9" s="5">
        <v>2.1009099999999998</v>
      </c>
      <c r="AR9">
        <f>(Table252[[#This Row],[time]]-2)*2</f>
        <v>0.20181999999999967</v>
      </c>
      <c r="AS9" s="6">
        <v>0.70181499999999997</v>
      </c>
      <c r="AT9" s="5">
        <v>2.1009099999999998</v>
      </c>
      <c r="AU9">
        <f>(Table253[[#This Row],[time]]-2)*2</f>
        <v>0.20181999999999967</v>
      </c>
      <c r="AV9" s="6">
        <v>1.23302</v>
      </c>
    </row>
    <row r="10" spans="1:48">
      <c r="A10" s="5">
        <v>2.1516500000000001</v>
      </c>
      <c r="B10">
        <f>(Table1[[#This Row],[time]]-2)*2</f>
        <v>0.30330000000000013</v>
      </c>
      <c r="C10" s="6">
        <v>1.98289</v>
      </c>
      <c r="D10" s="5">
        <v>2.1516500000000001</v>
      </c>
      <c r="E10">
        <f>(Table2[[#This Row],[time]]-2)*2</f>
        <v>0.30330000000000013</v>
      </c>
      <c r="F10" s="6">
        <v>0.23619399999999999</v>
      </c>
      <c r="G10" s="5">
        <v>2.1516500000000001</v>
      </c>
      <c r="H10">
        <f>(Table245[[#This Row],[time]]-2)*2</f>
        <v>0.30330000000000013</v>
      </c>
      <c r="I10" s="6">
        <v>2.6072799999999998</v>
      </c>
      <c r="J10" s="5">
        <v>2.1516500000000001</v>
      </c>
      <c r="K10">
        <f>(Table3[[#This Row],[time]]-2)*2</f>
        <v>0.30330000000000013</v>
      </c>
      <c r="L10" s="6">
        <v>0.15940799999999999</v>
      </c>
      <c r="M10" s="5">
        <v>2.1516500000000001</v>
      </c>
      <c r="N10">
        <f>(Table246[[#This Row],[time]]-2)*2</f>
        <v>0.30330000000000013</v>
      </c>
      <c r="O10" s="6">
        <v>0.60436100000000004</v>
      </c>
      <c r="P10" s="5">
        <v>2.1516500000000001</v>
      </c>
      <c r="Q10">
        <f>(Table4[[#This Row],[time]]-2)*2</f>
        <v>0.30330000000000013</v>
      </c>
      <c r="R10" s="6">
        <v>1.7528899999999999E-4</v>
      </c>
      <c r="S10" s="5">
        <v>2.1516500000000001</v>
      </c>
      <c r="T10">
        <f>(Table247[[#This Row],[time]]-2)*2</f>
        <v>0.30330000000000013</v>
      </c>
      <c r="U10" s="6">
        <v>0.62363500000000005</v>
      </c>
      <c r="V10" s="5">
        <v>2.1516500000000001</v>
      </c>
      <c r="W10">
        <f>(Table5[[#This Row],[time]]-2)*2</f>
        <v>0.30330000000000013</v>
      </c>
      <c r="X10" s="7">
        <v>4.35E-5</v>
      </c>
      <c r="Y10" s="5">
        <v>2.1516500000000001</v>
      </c>
      <c r="Z10">
        <f>(Table248[[#This Row],[time]]-2)*2</f>
        <v>0.30330000000000013</v>
      </c>
      <c r="AA10" s="6">
        <v>5.18833E-2</v>
      </c>
      <c r="AB10" s="5">
        <v>2.1516500000000001</v>
      </c>
      <c r="AC10">
        <f>(Table6[[#This Row],[time]]-2)*2</f>
        <v>0.30330000000000013</v>
      </c>
      <c r="AD10" s="6">
        <v>2.1793399999999998</v>
      </c>
      <c r="AE10" s="5">
        <v>2.1516500000000001</v>
      </c>
      <c r="AF10">
        <f>(Table249[[#This Row],[time]]-2)*2</f>
        <v>0.30330000000000013</v>
      </c>
      <c r="AG10" s="6">
        <v>0.48958200000000002</v>
      </c>
      <c r="AH10" s="5">
        <v>2.1516500000000001</v>
      </c>
      <c r="AI10">
        <f>(Table7[[#This Row],[time]]-2)*2</f>
        <v>0.30330000000000013</v>
      </c>
      <c r="AJ10" s="6">
        <v>1.18405</v>
      </c>
      <c r="AK10" s="5">
        <v>2.1516500000000001</v>
      </c>
      <c r="AL10">
        <f>(Table250[[#This Row],[time]]-2)*2</f>
        <v>0.30330000000000013</v>
      </c>
      <c r="AM10" s="6">
        <v>2.8439199999999998</v>
      </c>
      <c r="AN10" s="5">
        <v>2.1516500000000001</v>
      </c>
      <c r="AO10">
        <f>(Table8[[#This Row],[time]]-2)*2</f>
        <v>0.30330000000000013</v>
      </c>
      <c r="AP10" s="6">
        <v>3.5989599999999999</v>
      </c>
      <c r="AQ10" s="5">
        <v>2.1516500000000001</v>
      </c>
      <c r="AR10">
        <f>(Table252[[#This Row],[time]]-2)*2</f>
        <v>0.30330000000000013</v>
      </c>
      <c r="AS10" s="6">
        <v>1.1676200000000001</v>
      </c>
      <c r="AT10" s="5">
        <v>2.1516500000000001</v>
      </c>
      <c r="AU10">
        <f>(Table253[[#This Row],[time]]-2)*2</f>
        <v>0.30330000000000013</v>
      </c>
      <c r="AV10" s="6">
        <v>1.63019</v>
      </c>
    </row>
    <row r="11" spans="1:48">
      <c r="A11" s="5">
        <v>2.2019500000000001</v>
      </c>
      <c r="B11">
        <f>(Table1[[#This Row],[time]]-2)*2</f>
        <v>0.40390000000000015</v>
      </c>
      <c r="C11" s="6">
        <v>1.9575499999999999</v>
      </c>
      <c r="D11" s="5">
        <v>2.2019500000000001</v>
      </c>
      <c r="E11">
        <f>(Table2[[#This Row],[time]]-2)*2</f>
        <v>0.40390000000000015</v>
      </c>
      <c r="F11" s="6">
        <v>0.35625699999999999</v>
      </c>
      <c r="G11" s="5">
        <v>2.2019500000000001</v>
      </c>
      <c r="H11">
        <f>(Table245[[#This Row],[time]]-2)*2</f>
        <v>0.40390000000000015</v>
      </c>
      <c r="I11" s="6">
        <v>2.5798700000000001</v>
      </c>
      <c r="J11" s="5">
        <v>2.2019500000000001</v>
      </c>
      <c r="K11">
        <f>(Table3[[#This Row],[time]]-2)*2</f>
        <v>0.40390000000000015</v>
      </c>
      <c r="L11" s="6">
        <v>0.34647899999999998</v>
      </c>
      <c r="M11" s="5">
        <v>2.2019500000000001</v>
      </c>
      <c r="N11">
        <f>(Table246[[#This Row],[time]]-2)*2</f>
        <v>0.40390000000000015</v>
      </c>
      <c r="O11" s="6">
        <v>0.75976200000000005</v>
      </c>
      <c r="P11" s="5">
        <v>2.2019500000000001</v>
      </c>
      <c r="Q11">
        <f>(Table4[[#This Row],[time]]-2)*2</f>
        <v>0.40390000000000015</v>
      </c>
      <c r="R11" s="6">
        <v>9.1260599999999997E-2</v>
      </c>
      <c r="S11" s="5">
        <v>2.2019500000000001</v>
      </c>
      <c r="T11">
        <f>(Table247[[#This Row],[time]]-2)*2</f>
        <v>0.40390000000000015</v>
      </c>
      <c r="U11" s="6">
        <v>0.87134999999999996</v>
      </c>
      <c r="V11" s="5">
        <v>2.2019500000000001</v>
      </c>
      <c r="W11">
        <f>(Table5[[#This Row],[time]]-2)*2</f>
        <v>0.40390000000000015</v>
      </c>
      <c r="X11" s="7">
        <v>6.1699999999999995E-5</v>
      </c>
      <c r="Y11" s="5">
        <v>2.2019500000000001</v>
      </c>
      <c r="Z11">
        <f>(Table248[[#This Row],[time]]-2)*2</f>
        <v>0.40390000000000015</v>
      </c>
      <c r="AA11" s="6">
        <v>0.18165500000000001</v>
      </c>
      <c r="AB11" s="5">
        <v>2.2019500000000001</v>
      </c>
      <c r="AC11">
        <f>(Table6[[#This Row],[time]]-2)*2</f>
        <v>0.40390000000000015</v>
      </c>
      <c r="AD11" s="6">
        <v>2.2869799999999998</v>
      </c>
      <c r="AE11" s="5">
        <v>2.2019500000000001</v>
      </c>
      <c r="AF11">
        <f>(Table249[[#This Row],[time]]-2)*2</f>
        <v>0.40390000000000015</v>
      </c>
      <c r="AG11" s="6">
        <v>0.43792199999999998</v>
      </c>
      <c r="AH11" s="5">
        <v>2.2019500000000001</v>
      </c>
      <c r="AI11">
        <f>(Table7[[#This Row],[time]]-2)*2</f>
        <v>0.40390000000000015</v>
      </c>
      <c r="AJ11" s="6">
        <v>1.74793</v>
      </c>
      <c r="AK11" s="5">
        <v>2.2019500000000001</v>
      </c>
      <c r="AL11">
        <f>(Table250[[#This Row],[time]]-2)*2</f>
        <v>0.40390000000000015</v>
      </c>
      <c r="AM11" s="6">
        <v>2.76065</v>
      </c>
      <c r="AN11" s="5">
        <v>2.2019500000000001</v>
      </c>
      <c r="AO11">
        <f>(Table8[[#This Row],[time]]-2)*2</f>
        <v>0.40390000000000015</v>
      </c>
      <c r="AP11" s="6">
        <v>3.7258399999999998</v>
      </c>
      <c r="AQ11" s="5">
        <v>2.2019500000000001</v>
      </c>
      <c r="AR11">
        <f>(Table252[[#This Row],[time]]-2)*2</f>
        <v>0.40390000000000015</v>
      </c>
      <c r="AS11" s="6">
        <v>1.4918400000000001</v>
      </c>
      <c r="AT11" s="5">
        <v>2.2019500000000001</v>
      </c>
      <c r="AU11">
        <f>(Table253[[#This Row],[time]]-2)*2</f>
        <v>0.40390000000000015</v>
      </c>
      <c r="AV11" s="6">
        <v>2.12182</v>
      </c>
    </row>
    <row r="12" spans="1:48">
      <c r="A12" s="5">
        <v>2.26309</v>
      </c>
      <c r="B12">
        <f>(Table1[[#This Row],[time]]-2)*2</f>
        <v>0.52618000000000009</v>
      </c>
      <c r="C12" s="6">
        <v>1.9804200000000001</v>
      </c>
      <c r="D12" s="5">
        <v>2.26309</v>
      </c>
      <c r="E12">
        <f>(Table2[[#This Row],[time]]-2)*2</f>
        <v>0.52618000000000009</v>
      </c>
      <c r="F12" s="6">
        <v>0.51477600000000001</v>
      </c>
      <c r="G12" s="5">
        <v>2.26309</v>
      </c>
      <c r="H12">
        <f>(Table245[[#This Row],[time]]-2)*2</f>
        <v>0.52618000000000009</v>
      </c>
      <c r="I12" s="6">
        <v>2.6753499999999999</v>
      </c>
      <c r="J12" s="5">
        <v>2.26309</v>
      </c>
      <c r="K12">
        <f>(Table3[[#This Row],[time]]-2)*2</f>
        <v>0.52618000000000009</v>
      </c>
      <c r="L12" s="6">
        <v>0.64814899999999998</v>
      </c>
      <c r="M12" s="5">
        <v>2.26309</v>
      </c>
      <c r="N12">
        <f>(Table246[[#This Row],[time]]-2)*2</f>
        <v>0.52618000000000009</v>
      </c>
      <c r="O12" s="6">
        <v>0.89913299999999996</v>
      </c>
      <c r="P12" s="5">
        <v>2.26309</v>
      </c>
      <c r="Q12">
        <f>(Table4[[#This Row],[time]]-2)*2</f>
        <v>0.52618000000000009</v>
      </c>
      <c r="R12" s="6">
        <v>0.32090000000000002</v>
      </c>
      <c r="S12" s="5">
        <v>2.26309</v>
      </c>
      <c r="T12">
        <f>(Table247[[#This Row],[time]]-2)*2</f>
        <v>0.52618000000000009</v>
      </c>
      <c r="U12" s="6">
        <v>1.01257</v>
      </c>
      <c r="V12" s="5">
        <v>2.26309</v>
      </c>
      <c r="W12">
        <f>(Table5[[#This Row],[time]]-2)*2</f>
        <v>0.52618000000000009</v>
      </c>
      <c r="X12" s="7">
        <v>8.3499999999999997E-5</v>
      </c>
      <c r="Y12" s="5">
        <v>2.26309</v>
      </c>
      <c r="Z12">
        <f>(Table248[[#This Row],[time]]-2)*2</f>
        <v>0.52618000000000009</v>
      </c>
      <c r="AA12" s="6">
        <v>0.35852099999999998</v>
      </c>
      <c r="AB12" s="5">
        <v>2.26309</v>
      </c>
      <c r="AC12">
        <f>(Table6[[#This Row],[time]]-2)*2</f>
        <v>0.52618000000000009</v>
      </c>
      <c r="AD12" s="6">
        <v>2.4583499999999998</v>
      </c>
      <c r="AE12" s="5">
        <v>2.26309</v>
      </c>
      <c r="AF12">
        <f>(Table249[[#This Row],[time]]-2)*2</f>
        <v>0.52618000000000009</v>
      </c>
      <c r="AG12" s="6">
        <v>0.44051899999999999</v>
      </c>
      <c r="AH12" s="5">
        <v>2.26309</v>
      </c>
      <c r="AI12">
        <f>(Table7[[#This Row],[time]]-2)*2</f>
        <v>0.52618000000000009</v>
      </c>
      <c r="AJ12" s="6">
        <v>2.32002</v>
      </c>
      <c r="AK12" s="5">
        <v>2.26309</v>
      </c>
      <c r="AL12">
        <f>(Table250[[#This Row],[time]]-2)*2</f>
        <v>0.52618000000000009</v>
      </c>
      <c r="AM12" s="6">
        <v>2.6025399999999999</v>
      </c>
      <c r="AN12" s="5">
        <v>2.26309</v>
      </c>
      <c r="AO12">
        <f>(Table8[[#This Row],[time]]-2)*2</f>
        <v>0.52618000000000009</v>
      </c>
      <c r="AP12" s="6">
        <v>3.7654800000000002</v>
      </c>
      <c r="AQ12" s="5">
        <v>2.26309</v>
      </c>
      <c r="AR12">
        <f>(Table252[[#This Row],[time]]-2)*2</f>
        <v>0.52618000000000009</v>
      </c>
      <c r="AS12" s="6">
        <v>1.7896000000000001</v>
      </c>
      <c r="AT12" s="5">
        <v>2.26309</v>
      </c>
      <c r="AU12">
        <f>(Table253[[#This Row],[time]]-2)*2</f>
        <v>0.52618000000000009</v>
      </c>
      <c r="AV12" s="6">
        <v>2.7031700000000001</v>
      </c>
    </row>
    <row r="13" spans="1:48">
      <c r="A13" s="5">
        <v>2.3082500000000001</v>
      </c>
      <c r="B13">
        <f>(Table1[[#This Row],[time]]-2)*2</f>
        <v>0.61650000000000027</v>
      </c>
      <c r="C13" s="6">
        <v>1.97841</v>
      </c>
      <c r="D13" s="5">
        <v>2.3082500000000001</v>
      </c>
      <c r="E13">
        <f>(Table2[[#This Row],[time]]-2)*2</f>
        <v>0.61650000000000027</v>
      </c>
      <c r="F13" s="6">
        <v>0.61863299999999999</v>
      </c>
      <c r="G13" s="5">
        <v>2.3082500000000001</v>
      </c>
      <c r="H13">
        <f>(Table245[[#This Row],[time]]-2)*2</f>
        <v>0.61650000000000027</v>
      </c>
      <c r="I13" s="6">
        <v>2.72281</v>
      </c>
      <c r="J13" s="5">
        <v>2.3082500000000001</v>
      </c>
      <c r="K13">
        <f>(Table3[[#This Row],[time]]-2)*2</f>
        <v>0.61650000000000027</v>
      </c>
      <c r="L13" s="6">
        <v>0.899447</v>
      </c>
      <c r="M13" s="5">
        <v>2.3082500000000001</v>
      </c>
      <c r="N13">
        <f>(Table246[[#This Row],[time]]-2)*2</f>
        <v>0.61650000000000027</v>
      </c>
      <c r="O13" s="6">
        <v>0.95821599999999996</v>
      </c>
      <c r="P13" s="5">
        <v>2.3082500000000001</v>
      </c>
      <c r="Q13">
        <f>(Table4[[#This Row],[time]]-2)*2</f>
        <v>0.61650000000000027</v>
      </c>
      <c r="R13" s="6">
        <v>0.47277799999999998</v>
      </c>
      <c r="S13" s="5">
        <v>2.3082500000000001</v>
      </c>
      <c r="T13">
        <f>(Table247[[#This Row],[time]]-2)*2</f>
        <v>0.61650000000000027</v>
      </c>
      <c r="U13" s="6">
        <v>1.0112699999999999</v>
      </c>
      <c r="V13" s="5">
        <v>2.3082500000000001</v>
      </c>
      <c r="W13">
        <f>(Table5[[#This Row],[time]]-2)*2</f>
        <v>0.61650000000000027</v>
      </c>
      <c r="X13" s="6">
        <v>1.5758500000000002E-2</v>
      </c>
      <c r="Y13" s="5">
        <v>2.3082500000000001</v>
      </c>
      <c r="Z13">
        <f>(Table248[[#This Row],[time]]-2)*2</f>
        <v>0.61650000000000027</v>
      </c>
      <c r="AA13" s="6">
        <v>0.50951500000000005</v>
      </c>
      <c r="AB13" s="5">
        <v>2.3082500000000001</v>
      </c>
      <c r="AC13">
        <f>(Table6[[#This Row],[time]]-2)*2</f>
        <v>0.61650000000000027</v>
      </c>
      <c r="AD13" s="6">
        <v>2.5932200000000001</v>
      </c>
      <c r="AE13" s="5">
        <v>2.3082500000000001</v>
      </c>
      <c r="AF13">
        <f>(Table249[[#This Row],[time]]-2)*2</f>
        <v>0.61650000000000027</v>
      </c>
      <c r="AG13" s="6">
        <v>0.45035900000000001</v>
      </c>
      <c r="AH13" s="5">
        <v>2.3082500000000001</v>
      </c>
      <c r="AI13">
        <f>(Table7[[#This Row],[time]]-2)*2</f>
        <v>0.61650000000000027</v>
      </c>
      <c r="AJ13" s="6">
        <v>2.6739999999999999</v>
      </c>
      <c r="AK13" s="5">
        <v>2.3082500000000001</v>
      </c>
      <c r="AL13">
        <f>(Table250[[#This Row],[time]]-2)*2</f>
        <v>0.61650000000000027</v>
      </c>
      <c r="AM13" s="6">
        <v>2.5371700000000001</v>
      </c>
      <c r="AN13" s="5">
        <v>2.3082500000000001</v>
      </c>
      <c r="AO13">
        <f>(Table8[[#This Row],[time]]-2)*2</f>
        <v>0.61650000000000027</v>
      </c>
      <c r="AP13" s="6">
        <v>3.7996799999999999</v>
      </c>
      <c r="AQ13" s="5">
        <v>2.3082500000000001</v>
      </c>
      <c r="AR13">
        <f>(Table252[[#This Row],[time]]-2)*2</f>
        <v>0.61650000000000027</v>
      </c>
      <c r="AS13" s="6">
        <v>1.95522</v>
      </c>
      <c r="AT13" s="5">
        <v>2.3082500000000001</v>
      </c>
      <c r="AU13">
        <f>(Table253[[#This Row],[time]]-2)*2</f>
        <v>0.61650000000000027</v>
      </c>
      <c r="AV13" s="6">
        <v>3.1346400000000001</v>
      </c>
    </row>
    <row r="14" spans="1:48">
      <c r="A14" s="5">
        <v>2.35242</v>
      </c>
      <c r="B14">
        <f>(Table1[[#This Row],[time]]-2)*2</f>
        <v>0.70483999999999991</v>
      </c>
      <c r="C14" s="6">
        <v>2.0020600000000002</v>
      </c>
      <c r="D14" s="5">
        <v>2.35242</v>
      </c>
      <c r="E14">
        <f>(Table2[[#This Row],[time]]-2)*2</f>
        <v>0.70483999999999991</v>
      </c>
      <c r="F14" s="6">
        <v>0.69815099999999997</v>
      </c>
      <c r="G14" s="5">
        <v>2.35242</v>
      </c>
      <c r="H14">
        <f>(Table245[[#This Row],[time]]-2)*2</f>
        <v>0.70483999999999991</v>
      </c>
      <c r="I14" s="6">
        <v>2.7965</v>
      </c>
      <c r="J14" s="5">
        <v>2.35242</v>
      </c>
      <c r="K14">
        <f>(Table3[[#This Row],[time]]-2)*2</f>
        <v>0.70483999999999991</v>
      </c>
      <c r="L14" s="6">
        <v>1.1690400000000001</v>
      </c>
      <c r="M14" s="5">
        <v>2.35242</v>
      </c>
      <c r="N14">
        <f>(Table246[[#This Row],[time]]-2)*2</f>
        <v>0.70483999999999991</v>
      </c>
      <c r="O14" s="6">
        <v>0.97281799999999996</v>
      </c>
      <c r="P14" s="5">
        <v>2.35242</v>
      </c>
      <c r="Q14">
        <f>(Table4[[#This Row],[time]]-2)*2</f>
        <v>0.70483999999999991</v>
      </c>
      <c r="R14" s="6">
        <v>0.58760199999999996</v>
      </c>
      <c r="S14" s="5">
        <v>2.35242</v>
      </c>
      <c r="T14">
        <f>(Table247[[#This Row],[time]]-2)*2</f>
        <v>0.70483999999999991</v>
      </c>
      <c r="U14" s="6">
        <v>0.95455400000000001</v>
      </c>
      <c r="V14" s="5">
        <v>2.35242</v>
      </c>
      <c r="W14">
        <f>(Table5[[#This Row],[time]]-2)*2</f>
        <v>0.70483999999999991</v>
      </c>
      <c r="X14" s="6">
        <v>0.10061299999999999</v>
      </c>
      <c r="Y14" s="5">
        <v>2.35242</v>
      </c>
      <c r="Z14">
        <f>(Table248[[#This Row],[time]]-2)*2</f>
        <v>0.70483999999999991</v>
      </c>
      <c r="AA14" s="6">
        <v>0.62643599999999999</v>
      </c>
      <c r="AB14" s="5">
        <v>2.35242</v>
      </c>
      <c r="AC14">
        <f>(Table6[[#This Row],[time]]-2)*2</f>
        <v>0.70483999999999991</v>
      </c>
      <c r="AD14" s="6">
        <v>2.7347800000000002</v>
      </c>
      <c r="AE14" s="5">
        <v>2.35242</v>
      </c>
      <c r="AF14">
        <f>(Table249[[#This Row],[time]]-2)*2</f>
        <v>0.70483999999999991</v>
      </c>
      <c r="AG14" s="6">
        <v>0.45340599999999998</v>
      </c>
      <c r="AH14" s="5">
        <v>2.35242</v>
      </c>
      <c r="AI14">
        <f>(Table7[[#This Row],[time]]-2)*2</f>
        <v>0.70483999999999991</v>
      </c>
      <c r="AJ14" s="6">
        <v>3.0066299999999999</v>
      </c>
      <c r="AK14" s="5">
        <v>2.35242</v>
      </c>
      <c r="AL14">
        <f>(Table250[[#This Row],[time]]-2)*2</f>
        <v>0.70483999999999991</v>
      </c>
      <c r="AM14" s="6">
        <v>2.4691800000000002</v>
      </c>
      <c r="AN14" s="5">
        <v>2.35242</v>
      </c>
      <c r="AO14">
        <f>(Table8[[#This Row],[time]]-2)*2</f>
        <v>0.70483999999999991</v>
      </c>
      <c r="AP14" s="6">
        <v>3.79095</v>
      </c>
      <c r="AQ14" s="5">
        <v>2.35242</v>
      </c>
      <c r="AR14">
        <f>(Table252[[#This Row],[time]]-2)*2</f>
        <v>0.70483999999999991</v>
      </c>
      <c r="AS14" s="6">
        <v>2.0451000000000001</v>
      </c>
      <c r="AT14" s="5">
        <v>2.35242</v>
      </c>
      <c r="AU14">
        <f>(Table253[[#This Row],[time]]-2)*2</f>
        <v>0.70483999999999991</v>
      </c>
      <c r="AV14" s="6">
        <v>3.5463900000000002</v>
      </c>
    </row>
    <row r="15" spans="1:48">
      <c r="A15" s="5">
        <v>2.4011499999999999</v>
      </c>
      <c r="B15">
        <f>(Table1[[#This Row],[time]]-2)*2</f>
        <v>0.80229999999999979</v>
      </c>
      <c r="C15" s="6">
        <v>2.05362</v>
      </c>
      <c r="D15" s="5">
        <v>2.4011499999999999</v>
      </c>
      <c r="E15">
        <f>(Table2[[#This Row],[time]]-2)*2</f>
        <v>0.80229999999999979</v>
      </c>
      <c r="F15" s="6">
        <v>0.81003999999999998</v>
      </c>
      <c r="G15" s="5">
        <v>2.4011499999999999</v>
      </c>
      <c r="H15">
        <f>(Table245[[#This Row],[time]]-2)*2</f>
        <v>0.80229999999999979</v>
      </c>
      <c r="I15" s="6">
        <v>2.8771399999999998</v>
      </c>
      <c r="J15" s="5">
        <v>2.4011499999999999</v>
      </c>
      <c r="K15">
        <f>(Table3[[#This Row],[time]]-2)*2</f>
        <v>0.80229999999999979</v>
      </c>
      <c r="L15" s="6">
        <v>1.4177</v>
      </c>
      <c r="M15" s="5">
        <v>2.4011499999999999</v>
      </c>
      <c r="N15">
        <f>(Table246[[#This Row],[time]]-2)*2</f>
        <v>0.80229999999999979</v>
      </c>
      <c r="O15" s="6">
        <v>0.93927000000000005</v>
      </c>
      <c r="P15" s="5">
        <v>2.4011499999999999</v>
      </c>
      <c r="Q15">
        <f>(Table4[[#This Row],[time]]-2)*2</f>
        <v>0.80229999999999979</v>
      </c>
      <c r="R15" s="6">
        <v>0.70823899999999995</v>
      </c>
      <c r="S15" s="5">
        <v>2.4011499999999999</v>
      </c>
      <c r="T15">
        <f>(Table247[[#This Row],[time]]-2)*2</f>
        <v>0.80229999999999979</v>
      </c>
      <c r="U15" s="6">
        <v>0.84857400000000005</v>
      </c>
      <c r="V15" s="5">
        <v>2.4011499999999999</v>
      </c>
      <c r="W15">
        <f>(Table5[[#This Row],[time]]-2)*2</f>
        <v>0.80229999999999979</v>
      </c>
      <c r="X15" s="6">
        <v>0.36110199999999998</v>
      </c>
      <c r="Y15" s="5">
        <v>2.4011499999999999</v>
      </c>
      <c r="Z15">
        <f>(Table248[[#This Row],[time]]-2)*2</f>
        <v>0.80229999999999979</v>
      </c>
      <c r="AA15" s="6">
        <v>0.65684399999999998</v>
      </c>
      <c r="AB15" s="5">
        <v>2.4011499999999999</v>
      </c>
      <c r="AC15">
        <f>(Table6[[#This Row],[time]]-2)*2</f>
        <v>0.80229999999999979</v>
      </c>
      <c r="AD15" s="6">
        <v>2.9051</v>
      </c>
      <c r="AE15" s="5">
        <v>2.4011499999999999</v>
      </c>
      <c r="AF15">
        <f>(Table249[[#This Row],[time]]-2)*2</f>
        <v>0.80229999999999979</v>
      </c>
      <c r="AG15" s="6">
        <v>0.49029400000000001</v>
      </c>
      <c r="AH15" s="5">
        <v>2.4011499999999999</v>
      </c>
      <c r="AI15">
        <f>(Table7[[#This Row],[time]]-2)*2</f>
        <v>0.80229999999999979</v>
      </c>
      <c r="AJ15" s="6">
        <v>3.3859599999999999</v>
      </c>
      <c r="AK15" s="5">
        <v>2.4011499999999999</v>
      </c>
      <c r="AL15">
        <f>(Table250[[#This Row],[time]]-2)*2</f>
        <v>0.80229999999999979</v>
      </c>
      <c r="AM15" s="6">
        <v>2.4207200000000002</v>
      </c>
      <c r="AN15" s="5">
        <v>2.4011499999999999</v>
      </c>
      <c r="AO15">
        <f>(Table8[[#This Row],[time]]-2)*2</f>
        <v>0.80229999999999979</v>
      </c>
      <c r="AP15" s="6">
        <v>4.1122300000000003</v>
      </c>
      <c r="AQ15" s="5">
        <v>2.4011499999999999</v>
      </c>
      <c r="AR15">
        <f>(Table252[[#This Row],[time]]-2)*2</f>
        <v>0.80229999999999979</v>
      </c>
      <c r="AS15" s="6">
        <v>2.1600999999999999</v>
      </c>
      <c r="AT15" s="5">
        <v>2.4011499999999999</v>
      </c>
      <c r="AU15">
        <f>(Table253[[#This Row],[time]]-2)*2</f>
        <v>0.80229999999999979</v>
      </c>
      <c r="AV15" s="6">
        <v>4.0336800000000004</v>
      </c>
    </row>
    <row r="16" spans="1:48">
      <c r="A16" s="5">
        <v>2.4520599999999999</v>
      </c>
      <c r="B16">
        <f>(Table1[[#This Row],[time]]-2)*2</f>
        <v>0.90411999999999981</v>
      </c>
      <c r="C16" s="6">
        <v>2.1420699999999999</v>
      </c>
      <c r="D16" s="5">
        <v>2.4520599999999999</v>
      </c>
      <c r="E16">
        <f>(Table2[[#This Row],[time]]-2)*2</f>
        <v>0.90411999999999981</v>
      </c>
      <c r="F16" s="6">
        <v>1.09344</v>
      </c>
      <c r="G16" s="5">
        <v>2.4520599999999999</v>
      </c>
      <c r="H16">
        <f>(Table245[[#This Row],[time]]-2)*2</f>
        <v>0.90411999999999981</v>
      </c>
      <c r="I16" s="6">
        <v>2.93764</v>
      </c>
      <c r="J16" s="5">
        <v>2.4520599999999999</v>
      </c>
      <c r="K16">
        <f>(Table3[[#This Row],[time]]-2)*2</f>
        <v>0.90411999999999981</v>
      </c>
      <c r="L16" s="6">
        <v>1.72082</v>
      </c>
      <c r="M16" s="5">
        <v>2.4520599999999999</v>
      </c>
      <c r="N16">
        <f>(Table246[[#This Row],[time]]-2)*2</f>
        <v>0.90411999999999981</v>
      </c>
      <c r="O16" s="6">
        <v>0.90756099999999995</v>
      </c>
      <c r="P16" s="5">
        <v>2.4520599999999999</v>
      </c>
      <c r="Q16">
        <f>(Table4[[#This Row],[time]]-2)*2</f>
        <v>0.90411999999999981</v>
      </c>
      <c r="R16" s="6">
        <v>0.82262999999999997</v>
      </c>
      <c r="S16" s="5">
        <v>2.4520599999999999</v>
      </c>
      <c r="T16">
        <f>(Table247[[#This Row],[time]]-2)*2</f>
        <v>0.90411999999999981</v>
      </c>
      <c r="U16" s="6">
        <v>0.70850999999999997</v>
      </c>
      <c r="V16" s="5">
        <v>2.4520599999999999</v>
      </c>
      <c r="W16">
        <f>(Table5[[#This Row],[time]]-2)*2</f>
        <v>0.90411999999999981</v>
      </c>
      <c r="X16" s="6">
        <v>0.70435000000000003</v>
      </c>
      <c r="Y16" s="5">
        <v>2.4520599999999999</v>
      </c>
      <c r="Z16">
        <f>(Table248[[#This Row],[time]]-2)*2</f>
        <v>0.90411999999999981</v>
      </c>
      <c r="AA16" s="6">
        <v>0.66020699999999999</v>
      </c>
      <c r="AB16" s="5">
        <v>2.4520599999999999</v>
      </c>
      <c r="AC16">
        <f>(Table6[[#This Row],[time]]-2)*2</f>
        <v>0.90411999999999981</v>
      </c>
      <c r="AD16" s="6">
        <v>3.1127199999999999</v>
      </c>
      <c r="AE16" s="5">
        <v>2.4520599999999999</v>
      </c>
      <c r="AF16">
        <f>(Table249[[#This Row],[time]]-2)*2</f>
        <v>0.90411999999999981</v>
      </c>
      <c r="AG16" s="6">
        <v>0.53394399999999997</v>
      </c>
      <c r="AH16" s="5">
        <v>2.4520599999999999</v>
      </c>
      <c r="AI16">
        <f>(Table7[[#This Row],[time]]-2)*2</f>
        <v>0.90411999999999981</v>
      </c>
      <c r="AJ16" s="6">
        <v>3.8295400000000002</v>
      </c>
      <c r="AK16" s="5">
        <v>2.4520599999999999</v>
      </c>
      <c r="AL16">
        <f>(Table250[[#This Row],[time]]-2)*2</f>
        <v>0.90411999999999981</v>
      </c>
      <c r="AM16" s="6">
        <v>2.3769900000000002</v>
      </c>
      <c r="AN16" s="5">
        <v>2.4520599999999999</v>
      </c>
      <c r="AO16">
        <f>(Table8[[#This Row],[time]]-2)*2</f>
        <v>0.90411999999999981</v>
      </c>
      <c r="AP16" s="6">
        <v>4.7638400000000001</v>
      </c>
      <c r="AQ16" s="5">
        <v>2.4520599999999999</v>
      </c>
      <c r="AR16">
        <f>(Table252[[#This Row],[time]]-2)*2</f>
        <v>0.90411999999999981</v>
      </c>
      <c r="AS16" s="6">
        <v>2.1315</v>
      </c>
      <c r="AT16" s="5">
        <v>2.4520599999999999</v>
      </c>
      <c r="AU16">
        <f>(Table253[[#This Row],[time]]-2)*2</f>
        <v>0.90411999999999981</v>
      </c>
      <c r="AV16" s="6">
        <v>4.5719500000000002</v>
      </c>
    </row>
    <row r="17" spans="1:48">
      <c r="A17" s="5">
        <v>2.5045299999999999</v>
      </c>
      <c r="B17">
        <f>(Table1[[#This Row],[time]]-2)*2</f>
        <v>1.0090599999999998</v>
      </c>
      <c r="C17" s="6">
        <v>2.2170800000000002</v>
      </c>
      <c r="D17" s="5">
        <v>2.5045299999999999</v>
      </c>
      <c r="E17">
        <f>(Table2[[#This Row],[time]]-2)*2</f>
        <v>1.0090599999999998</v>
      </c>
      <c r="F17" s="6">
        <v>1.6668099999999999</v>
      </c>
      <c r="G17" s="5">
        <v>2.5045299999999999</v>
      </c>
      <c r="H17">
        <f>(Table245[[#This Row],[time]]-2)*2</f>
        <v>1.0090599999999998</v>
      </c>
      <c r="I17" s="6">
        <v>2.90706</v>
      </c>
      <c r="J17" s="5">
        <v>2.5045299999999999</v>
      </c>
      <c r="K17">
        <f>(Table3[[#This Row],[time]]-2)*2</f>
        <v>1.0090599999999998</v>
      </c>
      <c r="L17" s="6">
        <v>2.1334</v>
      </c>
      <c r="M17" s="5">
        <v>2.5045299999999999</v>
      </c>
      <c r="N17">
        <f>(Table246[[#This Row],[time]]-2)*2</f>
        <v>1.0090599999999998</v>
      </c>
      <c r="O17" s="6">
        <v>0.90486699999999998</v>
      </c>
      <c r="P17" s="5">
        <v>2.5045299999999999</v>
      </c>
      <c r="Q17">
        <f>(Table4[[#This Row],[time]]-2)*2</f>
        <v>1.0090599999999998</v>
      </c>
      <c r="R17" s="6">
        <v>0.92979199999999995</v>
      </c>
      <c r="S17" s="5">
        <v>2.5045299999999999</v>
      </c>
      <c r="T17">
        <f>(Table247[[#This Row],[time]]-2)*2</f>
        <v>1.0090599999999998</v>
      </c>
      <c r="U17" s="6">
        <v>0.57917700000000005</v>
      </c>
      <c r="V17" s="5">
        <v>2.5045299999999999</v>
      </c>
      <c r="W17">
        <f>(Table5[[#This Row],[time]]-2)*2</f>
        <v>1.0090599999999998</v>
      </c>
      <c r="X17" s="6">
        <v>0.94813099999999995</v>
      </c>
      <c r="Y17" s="5">
        <v>2.5045299999999999</v>
      </c>
      <c r="Z17">
        <f>(Table248[[#This Row],[time]]-2)*2</f>
        <v>1.0090599999999998</v>
      </c>
      <c r="AA17" s="6">
        <v>0.67832899999999996</v>
      </c>
      <c r="AB17" s="5">
        <v>2.5045299999999999</v>
      </c>
      <c r="AC17">
        <f>(Table6[[#This Row],[time]]-2)*2</f>
        <v>1.0090599999999998</v>
      </c>
      <c r="AD17" s="6">
        <v>3.3671000000000002</v>
      </c>
      <c r="AE17" s="5">
        <v>2.5045299999999999</v>
      </c>
      <c r="AF17">
        <f>(Table249[[#This Row],[time]]-2)*2</f>
        <v>1.0090599999999998</v>
      </c>
      <c r="AG17" s="6">
        <v>0.56449800000000006</v>
      </c>
      <c r="AH17" s="5">
        <v>2.5045299999999999</v>
      </c>
      <c r="AI17">
        <f>(Table7[[#This Row],[time]]-2)*2</f>
        <v>1.0090599999999998</v>
      </c>
      <c r="AJ17" s="6">
        <v>4.3754799999999996</v>
      </c>
      <c r="AK17" s="5">
        <v>2.5045299999999999</v>
      </c>
      <c r="AL17">
        <f>(Table250[[#This Row],[time]]-2)*2</f>
        <v>1.0090599999999998</v>
      </c>
      <c r="AM17" s="6">
        <v>2.3398599999999998</v>
      </c>
      <c r="AN17" s="5">
        <v>2.5045299999999999</v>
      </c>
      <c r="AO17">
        <f>(Table8[[#This Row],[time]]-2)*2</f>
        <v>1.0090599999999998</v>
      </c>
      <c r="AP17" s="6">
        <v>5.5077600000000002</v>
      </c>
      <c r="AQ17" s="5">
        <v>2.5045299999999999</v>
      </c>
      <c r="AR17">
        <f>(Table252[[#This Row],[time]]-2)*2</f>
        <v>1.0090599999999998</v>
      </c>
      <c r="AS17" s="6">
        <v>2.08982</v>
      </c>
      <c r="AT17" s="5">
        <v>2.5045299999999999</v>
      </c>
      <c r="AU17">
        <f>(Table253[[#This Row],[time]]-2)*2</f>
        <v>1.0090599999999998</v>
      </c>
      <c r="AV17" s="6">
        <v>5.0394800000000002</v>
      </c>
    </row>
    <row r="18" spans="1:48">
      <c r="A18" s="5">
        <v>2.5520100000000001</v>
      </c>
      <c r="B18">
        <f>(Table1[[#This Row],[time]]-2)*2</f>
        <v>1.1040200000000002</v>
      </c>
      <c r="C18" s="6">
        <v>2.2874500000000002</v>
      </c>
      <c r="D18" s="5">
        <v>2.5520100000000001</v>
      </c>
      <c r="E18">
        <f>(Table2[[#This Row],[time]]-2)*2</f>
        <v>1.1040200000000002</v>
      </c>
      <c r="F18" s="6">
        <v>2.1850900000000002</v>
      </c>
      <c r="G18" s="5">
        <v>2.5520100000000001</v>
      </c>
      <c r="H18">
        <f>(Table245[[#This Row],[time]]-2)*2</f>
        <v>1.1040200000000002</v>
      </c>
      <c r="I18" s="6">
        <v>2.8454600000000001</v>
      </c>
      <c r="J18" s="5">
        <v>2.5520100000000001</v>
      </c>
      <c r="K18">
        <f>(Table3[[#This Row],[time]]-2)*2</f>
        <v>1.1040200000000002</v>
      </c>
      <c r="L18" s="6">
        <v>2.58779</v>
      </c>
      <c r="M18" s="5">
        <v>2.5520100000000001</v>
      </c>
      <c r="N18">
        <f>(Table246[[#This Row],[time]]-2)*2</f>
        <v>1.1040200000000002</v>
      </c>
      <c r="O18" s="6">
        <v>0.90832299999999999</v>
      </c>
      <c r="P18" s="5">
        <v>2.5520100000000001</v>
      </c>
      <c r="Q18">
        <f>(Table4[[#This Row],[time]]-2)*2</f>
        <v>1.1040200000000002</v>
      </c>
      <c r="R18" s="6">
        <v>1.06464</v>
      </c>
      <c r="S18" s="5">
        <v>2.5520100000000001</v>
      </c>
      <c r="T18">
        <f>(Table247[[#This Row],[time]]-2)*2</f>
        <v>1.1040200000000002</v>
      </c>
      <c r="U18" s="6">
        <v>0.48399900000000001</v>
      </c>
      <c r="V18" s="5">
        <v>2.5520100000000001</v>
      </c>
      <c r="W18">
        <f>(Table5[[#This Row],[time]]-2)*2</f>
        <v>1.1040200000000002</v>
      </c>
      <c r="X18" s="6">
        <v>1.2199800000000001</v>
      </c>
      <c r="Y18" s="5">
        <v>2.5520100000000001</v>
      </c>
      <c r="Z18">
        <f>(Table248[[#This Row],[time]]-2)*2</f>
        <v>1.1040200000000002</v>
      </c>
      <c r="AA18" s="6">
        <v>0.70621100000000003</v>
      </c>
      <c r="AB18" s="5">
        <v>2.5520100000000001</v>
      </c>
      <c r="AC18">
        <f>(Table6[[#This Row],[time]]-2)*2</f>
        <v>1.1040200000000002</v>
      </c>
      <c r="AD18" s="6">
        <v>3.6437300000000001</v>
      </c>
      <c r="AE18" s="5">
        <v>2.5520100000000001</v>
      </c>
      <c r="AF18">
        <f>(Table249[[#This Row],[time]]-2)*2</f>
        <v>1.1040200000000002</v>
      </c>
      <c r="AG18" s="6">
        <v>0.58174400000000004</v>
      </c>
      <c r="AH18" s="5">
        <v>2.5520100000000001</v>
      </c>
      <c r="AI18">
        <f>(Table7[[#This Row],[time]]-2)*2</f>
        <v>1.1040200000000002</v>
      </c>
      <c r="AJ18" s="6">
        <v>4.9079100000000002</v>
      </c>
      <c r="AK18" s="5">
        <v>2.5520100000000001</v>
      </c>
      <c r="AL18">
        <f>(Table250[[#This Row],[time]]-2)*2</f>
        <v>1.1040200000000002</v>
      </c>
      <c r="AM18" s="6">
        <v>2.3024</v>
      </c>
      <c r="AN18" s="5">
        <v>2.5520100000000001</v>
      </c>
      <c r="AO18">
        <f>(Table8[[#This Row],[time]]-2)*2</f>
        <v>1.1040200000000002</v>
      </c>
      <c r="AP18" s="6">
        <v>6.1048299999999998</v>
      </c>
      <c r="AQ18" s="5">
        <v>2.5520100000000001</v>
      </c>
      <c r="AR18">
        <f>(Table252[[#This Row],[time]]-2)*2</f>
        <v>1.1040200000000002</v>
      </c>
      <c r="AS18" s="6">
        <v>2.0451999999999999</v>
      </c>
      <c r="AT18" s="5">
        <v>2.5520100000000001</v>
      </c>
      <c r="AU18">
        <f>(Table253[[#This Row],[time]]-2)*2</f>
        <v>1.1040200000000002</v>
      </c>
      <c r="AV18" s="6">
        <v>5.41249</v>
      </c>
    </row>
    <row r="19" spans="1:48">
      <c r="A19" s="5">
        <v>2.6031499999999999</v>
      </c>
      <c r="B19">
        <f>(Table1[[#This Row],[time]]-2)*2</f>
        <v>1.2062999999999997</v>
      </c>
      <c r="C19" s="6">
        <v>2.3874599999999999</v>
      </c>
      <c r="D19" s="5">
        <v>2.6031499999999999</v>
      </c>
      <c r="E19">
        <f>(Table2[[#This Row],[time]]-2)*2</f>
        <v>1.2062999999999997</v>
      </c>
      <c r="F19" s="6">
        <v>2.6740499999999998</v>
      </c>
      <c r="G19" s="5">
        <v>2.6031499999999999</v>
      </c>
      <c r="H19">
        <f>(Table245[[#This Row],[time]]-2)*2</f>
        <v>1.2062999999999997</v>
      </c>
      <c r="I19" s="6">
        <v>2.7529300000000001</v>
      </c>
      <c r="J19" s="5">
        <v>2.6031499999999999</v>
      </c>
      <c r="K19">
        <f>(Table3[[#This Row],[time]]-2)*2</f>
        <v>1.2062999999999997</v>
      </c>
      <c r="L19" s="6">
        <v>3.1267200000000002</v>
      </c>
      <c r="M19" s="5">
        <v>2.6031499999999999</v>
      </c>
      <c r="N19">
        <f>(Table246[[#This Row],[time]]-2)*2</f>
        <v>1.2062999999999997</v>
      </c>
      <c r="O19" s="6">
        <v>0.85414000000000001</v>
      </c>
      <c r="P19" s="5">
        <v>2.6031499999999999</v>
      </c>
      <c r="Q19">
        <f>(Table4[[#This Row],[time]]-2)*2</f>
        <v>1.2062999999999997</v>
      </c>
      <c r="R19" s="6">
        <v>1.27132</v>
      </c>
      <c r="S19" s="5">
        <v>2.6031499999999999</v>
      </c>
      <c r="T19">
        <f>(Table247[[#This Row],[time]]-2)*2</f>
        <v>1.2062999999999997</v>
      </c>
      <c r="U19" s="6">
        <v>0.36049100000000001</v>
      </c>
      <c r="V19" s="5">
        <v>2.6031499999999999</v>
      </c>
      <c r="W19">
        <f>(Table5[[#This Row],[time]]-2)*2</f>
        <v>1.2062999999999997</v>
      </c>
      <c r="X19" s="6">
        <v>1.6470100000000001</v>
      </c>
      <c r="Y19" s="5">
        <v>2.6031499999999999</v>
      </c>
      <c r="Z19">
        <f>(Table248[[#This Row],[time]]-2)*2</f>
        <v>1.2062999999999997</v>
      </c>
      <c r="AA19" s="6">
        <v>0.74656599999999995</v>
      </c>
      <c r="AB19" s="5">
        <v>2.6031499999999999</v>
      </c>
      <c r="AC19">
        <f>(Table6[[#This Row],[time]]-2)*2</f>
        <v>1.2062999999999997</v>
      </c>
      <c r="AD19" s="6">
        <v>3.9981100000000001</v>
      </c>
      <c r="AE19" s="5">
        <v>2.6031499999999999</v>
      </c>
      <c r="AF19">
        <f>(Table249[[#This Row],[time]]-2)*2</f>
        <v>1.2062999999999997</v>
      </c>
      <c r="AG19" s="6">
        <v>0.59211000000000003</v>
      </c>
      <c r="AH19" s="5">
        <v>2.6031499999999999</v>
      </c>
      <c r="AI19">
        <f>(Table7[[#This Row],[time]]-2)*2</f>
        <v>1.2062999999999997</v>
      </c>
      <c r="AJ19" s="6">
        <v>5.4670100000000001</v>
      </c>
      <c r="AK19" s="5">
        <v>2.6031499999999999</v>
      </c>
      <c r="AL19">
        <f>(Table250[[#This Row],[time]]-2)*2</f>
        <v>1.2062999999999997</v>
      </c>
      <c r="AM19" s="6">
        <v>2.2247499999999998</v>
      </c>
      <c r="AN19" s="5">
        <v>2.6031499999999999</v>
      </c>
      <c r="AO19">
        <f>(Table8[[#This Row],[time]]-2)*2</f>
        <v>1.2062999999999997</v>
      </c>
      <c r="AP19" s="6">
        <v>6.7043699999999999</v>
      </c>
      <c r="AQ19" s="5">
        <v>2.6031499999999999</v>
      </c>
      <c r="AR19">
        <f>(Table252[[#This Row],[time]]-2)*2</f>
        <v>1.2062999999999997</v>
      </c>
      <c r="AS19" s="6">
        <v>1.96427</v>
      </c>
      <c r="AT19" s="5">
        <v>2.6031499999999999</v>
      </c>
      <c r="AU19">
        <f>(Table253[[#This Row],[time]]-2)*2</f>
        <v>1.2062999999999997</v>
      </c>
      <c r="AV19" s="6">
        <v>5.8160800000000004</v>
      </c>
    </row>
    <row r="20" spans="1:48">
      <c r="A20" s="5">
        <v>2.6629900000000002</v>
      </c>
      <c r="B20">
        <f>(Table1[[#This Row],[time]]-2)*2</f>
        <v>1.3259800000000004</v>
      </c>
      <c r="C20" s="6">
        <v>2.4833500000000002</v>
      </c>
      <c r="D20" s="5">
        <v>2.6629900000000002</v>
      </c>
      <c r="E20">
        <f>(Table2[[#This Row],[time]]-2)*2</f>
        <v>1.3259800000000004</v>
      </c>
      <c r="F20" s="6">
        <v>3.3136299999999999</v>
      </c>
      <c r="G20" s="5">
        <v>2.6629900000000002</v>
      </c>
      <c r="H20">
        <f>(Table245[[#This Row],[time]]-2)*2</f>
        <v>1.3259800000000004</v>
      </c>
      <c r="I20" s="6">
        <v>2.6379800000000002</v>
      </c>
      <c r="J20" s="5">
        <v>2.6629900000000002</v>
      </c>
      <c r="K20">
        <f>(Table3[[#This Row],[time]]-2)*2</f>
        <v>1.3259800000000004</v>
      </c>
      <c r="L20" s="6">
        <v>3.7441</v>
      </c>
      <c r="M20" s="5">
        <v>2.6629900000000002</v>
      </c>
      <c r="N20">
        <f>(Table246[[#This Row],[time]]-2)*2</f>
        <v>1.3259800000000004</v>
      </c>
      <c r="O20" s="6">
        <v>0.77890800000000004</v>
      </c>
      <c r="P20" s="5">
        <v>2.6629900000000002</v>
      </c>
      <c r="Q20">
        <f>(Table4[[#This Row],[time]]-2)*2</f>
        <v>1.3259800000000004</v>
      </c>
      <c r="R20" s="6">
        <v>1.5457700000000001</v>
      </c>
      <c r="S20" s="5">
        <v>2.6629900000000002</v>
      </c>
      <c r="T20">
        <f>(Table247[[#This Row],[time]]-2)*2</f>
        <v>1.3259800000000004</v>
      </c>
      <c r="U20" s="6">
        <v>0.22922699999999999</v>
      </c>
      <c r="V20" s="5">
        <v>2.6629900000000002</v>
      </c>
      <c r="W20">
        <f>(Table5[[#This Row],[time]]-2)*2</f>
        <v>1.3259800000000004</v>
      </c>
      <c r="X20" s="6">
        <v>2.3357600000000001</v>
      </c>
      <c r="Y20" s="5">
        <v>2.6629900000000002</v>
      </c>
      <c r="Z20">
        <f>(Table248[[#This Row],[time]]-2)*2</f>
        <v>1.3259800000000004</v>
      </c>
      <c r="AA20" s="6">
        <v>0.78069699999999997</v>
      </c>
      <c r="AB20" s="5">
        <v>2.6629900000000002</v>
      </c>
      <c r="AC20">
        <f>(Table6[[#This Row],[time]]-2)*2</f>
        <v>1.3259800000000004</v>
      </c>
      <c r="AD20" s="6">
        <v>4.4758699999999996</v>
      </c>
      <c r="AE20" s="5">
        <v>2.6629900000000002</v>
      </c>
      <c r="AF20">
        <f>(Table249[[#This Row],[time]]-2)*2</f>
        <v>1.3259800000000004</v>
      </c>
      <c r="AG20" s="6">
        <v>0.59459200000000001</v>
      </c>
      <c r="AH20" s="5">
        <v>2.6629900000000002</v>
      </c>
      <c r="AI20">
        <f>(Table7[[#This Row],[time]]-2)*2</f>
        <v>1.3259800000000004</v>
      </c>
      <c r="AJ20" s="6">
        <v>6.1513799999999996</v>
      </c>
      <c r="AK20" s="5">
        <v>2.6629900000000002</v>
      </c>
      <c r="AL20">
        <f>(Table250[[#This Row],[time]]-2)*2</f>
        <v>1.3259800000000004</v>
      </c>
      <c r="AM20" s="6">
        <v>2.11415</v>
      </c>
      <c r="AN20" s="5">
        <v>2.6629900000000002</v>
      </c>
      <c r="AO20">
        <f>(Table8[[#This Row],[time]]-2)*2</f>
        <v>1.3259800000000004</v>
      </c>
      <c r="AP20" s="6">
        <v>7.2903399999999996</v>
      </c>
      <c r="AQ20" s="5">
        <v>2.6629900000000002</v>
      </c>
      <c r="AR20">
        <f>(Table252[[#This Row],[time]]-2)*2</f>
        <v>1.3259800000000004</v>
      </c>
      <c r="AS20" s="6">
        <v>1.84097</v>
      </c>
      <c r="AT20" s="5">
        <v>2.6629900000000002</v>
      </c>
      <c r="AU20">
        <f>(Table253[[#This Row],[time]]-2)*2</f>
        <v>1.3259800000000004</v>
      </c>
      <c r="AV20" s="6">
        <v>6.1526800000000001</v>
      </c>
    </row>
    <row r="21" spans="1:48">
      <c r="A21" s="5">
        <v>2.7055500000000001</v>
      </c>
      <c r="B21">
        <f>(Table1[[#This Row],[time]]-2)*2</f>
        <v>1.4111000000000002</v>
      </c>
      <c r="C21" s="6">
        <v>2.4934599999999998</v>
      </c>
      <c r="D21" s="5">
        <v>2.7055500000000001</v>
      </c>
      <c r="E21">
        <f>(Table2[[#This Row],[time]]-2)*2</f>
        <v>1.4111000000000002</v>
      </c>
      <c r="F21" s="6">
        <v>3.5368300000000001</v>
      </c>
      <c r="G21" s="5">
        <v>2.7055500000000001</v>
      </c>
      <c r="H21">
        <f>(Table245[[#This Row],[time]]-2)*2</f>
        <v>1.4111000000000002</v>
      </c>
      <c r="I21" s="6">
        <v>2.5118399999999999</v>
      </c>
      <c r="J21" s="5">
        <v>2.7055500000000001</v>
      </c>
      <c r="K21">
        <f>(Table3[[#This Row],[time]]-2)*2</f>
        <v>1.4111000000000002</v>
      </c>
      <c r="L21" s="6">
        <v>3.9247999999999998</v>
      </c>
      <c r="M21" s="5">
        <v>2.7055500000000001</v>
      </c>
      <c r="N21">
        <f>(Table246[[#This Row],[time]]-2)*2</f>
        <v>1.4111000000000002</v>
      </c>
      <c r="O21" s="6">
        <v>0.71537200000000001</v>
      </c>
      <c r="P21" s="5">
        <v>2.7055500000000001</v>
      </c>
      <c r="Q21">
        <f>(Table4[[#This Row],[time]]-2)*2</f>
        <v>1.4111000000000002</v>
      </c>
      <c r="R21" s="6">
        <v>1.8097799999999999</v>
      </c>
      <c r="S21" s="5">
        <v>2.7055500000000001</v>
      </c>
      <c r="T21">
        <f>(Table247[[#This Row],[time]]-2)*2</f>
        <v>1.4111000000000002</v>
      </c>
      <c r="U21" s="6">
        <v>0.18781500000000001</v>
      </c>
      <c r="V21" s="5">
        <v>2.7055500000000001</v>
      </c>
      <c r="W21">
        <f>(Table5[[#This Row],[time]]-2)*2</f>
        <v>1.4111000000000002</v>
      </c>
      <c r="X21" s="6">
        <v>2.73007</v>
      </c>
      <c r="Y21" s="5">
        <v>2.7055500000000001</v>
      </c>
      <c r="Z21">
        <f>(Table248[[#This Row],[time]]-2)*2</f>
        <v>1.4111000000000002</v>
      </c>
      <c r="AA21" s="6">
        <v>0.77866100000000005</v>
      </c>
      <c r="AB21" s="5">
        <v>2.7055500000000001</v>
      </c>
      <c r="AC21">
        <f>(Table6[[#This Row],[time]]-2)*2</f>
        <v>1.4111000000000002</v>
      </c>
      <c r="AD21" s="6">
        <v>4.8527699999999996</v>
      </c>
      <c r="AE21" s="5">
        <v>2.7055500000000001</v>
      </c>
      <c r="AF21">
        <f>(Table249[[#This Row],[time]]-2)*2</f>
        <v>1.4111000000000002</v>
      </c>
      <c r="AG21" s="6">
        <v>0.57719399999999998</v>
      </c>
      <c r="AH21" s="5">
        <v>2.7055500000000001</v>
      </c>
      <c r="AI21">
        <f>(Table7[[#This Row],[time]]-2)*2</f>
        <v>1.4111000000000002</v>
      </c>
      <c r="AJ21" s="6">
        <v>6.67638</v>
      </c>
      <c r="AK21" s="5">
        <v>2.7055500000000001</v>
      </c>
      <c r="AL21">
        <f>(Table250[[#This Row],[time]]-2)*2</f>
        <v>1.4111000000000002</v>
      </c>
      <c r="AM21" s="6">
        <v>2.0199199999999999</v>
      </c>
      <c r="AN21" s="5">
        <v>2.7055500000000001</v>
      </c>
      <c r="AO21">
        <f>(Table8[[#This Row],[time]]-2)*2</f>
        <v>1.4111000000000002</v>
      </c>
      <c r="AP21" s="6">
        <v>7.6014200000000001</v>
      </c>
      <c r="AQ21" s="5">
        <v>2.7055500000000001</v>
      </c>
      <c r="AR21">
        <f>(Table252[[#This Row],[time]]-2)*2</f>
        <v>1.4111000000000002</v>
      </c>
      <c r="AS21" s="6">
        <v>1.75379</v>
      </c>
      <c r="AT21" s="5">
        <v>2.7055500000000001</v>
      </c>
      <c r="AU21">
        <f>(Table253[[#This Row],[time]]-2)*2</f>
        <v>1.4111000000000002</v>
      </c>
      <c r="AV21" s="6">
        <v>6.4182800000000002</v>
      </c>
    </row>
    <row r="22" spans="1:48">
      <c r="A22" s="5">
        <v>2.7518799999999999</v>
      </c>
      <c r="B22">
        <f>(Table1[[#This Row],[time]]-2)*2</f>
        <v>1.5037599999999998</v>
      </c>
      <c r="C22" s="6">
        <v>2.4602900000000001</v>
      </c>
      <c r="D22" s="5">
        <v>2.7518799999999999</v>
      </c>
      <c r="E22">
        <f>(Table2[[#This Row],[time]]-2)*2</f>
        <v>1.5037599999999998</v>
      </c>
      <c r="F22" s="6">
        <v>3.6867800000000002</v>
      </c>
      <c r="G22" s="5">
        <v>2.7518799999999999</v>
      </c>
      <c r="H22">
        <f>(Table245[[#This Row],[time]]-2)*2</f>
        <v>1.5037599999999998</v>
      </c>
      <c r="I22" s="6">
        <v>2.35093</v>
      </c>
      <c r="J22" s="5">
        <v>2.7518799999999999</v>
      </c>
      <c r="K22">
        <f>(Table3[[#This Row],[time]]-2)*2</f>
        <v>1.5037599999999998</v>
      </c>
      <c r="L22" s="6">
        <v>4.0955000000000004</v>
      </c>
      <c r="M22" s="5">
        <v>2.7518799999999999</v>
      </c>
      <c r="N22">
        <f>(Table246[[#This Row],[time]]-2)*2</f>
        <v>1.5037599999999998</v>
      </c>
      <c r="O22" s="6">
        <v>0.60916700000000001</v>
      </c>
      <c r="P22" s="5">
        <v>2.7518799999999999</v>
      </c>
      <c r="Q22">
        <f>(Table4[[#This Row],[time]]-2)*2</f>
        <v>1.5037599999999998</v>
      </c>
      <c r="R22" s="6">
        <v>2.2059600000000001</v>
      </c>
      <c r="S22" s="5">
        <v>2.7518799999999999</v>
      </c>
      <c r="T22">
        <f>(Table247[[#This Row],[time]]-2)*2</f>
        <v>1.5037599999999998</v>
      </c>
      <c r="U22" s="6">
        <v>0.15130199999999999</v>
      </c>
      <c r="V22" s="5">
        <v>2.7518799999999999</v>
      </c>
      <c r="W22">
        <f>(Table5[[#This Row],[time]]-2)*2</f>
        <v>1.5037599999999998</v>
      </c>
      <c r="X22" s="6">
        <v>3.00116</v>
      </c>
      <c r="Y22" s="5">
        <v>2.7518799999999999</v>
      </c>
      <c r="Z22">
        <f>(Table248[[#This Row],[time]]-2)*2</f>
        <v>1.5037599999999998</v>
      </c>
      <c r="AA22" s="6">
        <v>0.75977600000000001</v>
      </c>
      <c r="AB22" s="5">
        <v>2.7518799999999999</v>
      </c>
      <c r="AC22">
        <f>(Table6[[#This Row],[time]]-2)*2</f>
        <v>1.5037599999999998</v>
      </c>
      <c r="AD22" s="6">
        <v>5.3382800000000001</v>
      </c>
      <c r="AE22" s="5">
        <v>2.7518799999999999</v>
      </c>
      <c r="AF22">
        <f>(Table249[[#This Row],[time]]-2)*2</f>
        <v>1.5037599999999998</v>
      </c>
      <c r="AG22" s="6">
        <v>0.55243100000000001</v>
      </c>
      <c r="AH22" s="5">
        <v>2.7518799999999999</v>
      </c>
      <c r="AI22">
        <f>(Table7[[#This Row],[time]]-2)*2</f>
        <v>1.5037599999999998</v>
      </c>
      <c r="AJ22" s="6">
        <v>7.2732299999999999</v>
      </c>
      <c r="AK22" s="5">
        <v>2.7518799999999999</v>
      </c>
      <c r="AL22">
        <f>(Table250[[#This Row],[time]]-2)*2</f>
        <v>1.5037599999999998</v>
      </c>
      <c r="AM22" s="6">
        <v>1.9217599999999999</v>
      </c>
      <c r="AN22" s="5">
        <v>2.7518799999999999</v>
      </c>
      <c r="AO22">
        <f>(Table8[[#This Row],[time]]-2)*2</f>
        <v>1.5037599999999998</v>
      </c>
      <c r="AP22" s="6">
        <v>7.8113200000000003</v>
      </c>
      <c r="AQ22" s="5">
        <v>2.7518799999999999</v>
      </c>
      <c r="AR22">
        <f>(Table252[[#This Row],[time]]-2)*2</f>
        <v>1.5037599999999998</v>
      </c>
      <c r="AS22" s="6">
        <v>1.65832</v>
      </c>
      <c r="AT22" s="5">
        <v>2.7518799999999999</v>
      </c>
      <c r="AU22">
        <f>(Table253[[#This Row],[time]]-2)*2</f>
        <v>1.5037599999999998</v>
      </c>
      <c r="AV22" s="6">
        <v>6.67469</v>
      </c>
    </row>
    <row r="23" spans="1:48">
      <c r="A23" s="5">
        <v>2.8058000000000001</v>
      </c>
      <c r="B23">
        <f>(Table1[[#This Row],[time]]-2)*2</f>
        <v>1.6116000000000001</v>
      </c>
      <c r="C23" s="6">
        <v>2.3607999999999998</v>
      </c>
      <c r="D23" s="5">
        <v>2.8058000000000001</v>
      </c>
      <c r="E23">
        <f>(Table2[[#This Row],[time]]-2)*2</f>
        <v>1.6116000000000001</v>
      </c>
      <c r="F23" s="6">
        <v>3.72539</v>
      </c>
      <c r="G23" s="5">
        <v>2.8058000000000001</v>
      </c>
      <c r="H23">
        <f>(Table245[[#This Row],[time]]-2)*2</f>
        <v>1.6116000000000001</v>
      </c>
      <c r="I23" s="6">
        <v>2.1343000000000001</v>
      </c>
      <c r="J23" s="5">
        <v>2.8058000000000001</v>
      </c>
      <c r="K23">
        <f>(Table3[[#This Row],[time]]-2)*2</f>
        <v>1.6116000000000001</v>
      </c>
      <c r="L23" s="6">
        <v>4.2209300000000001</v>
      </c>
      <c r="M23" s="5">
        <v>2.8058000000000001</v>
      </c>
      <c r="N23">
        <f>(Table246[[#This Row],[time]]-2)*2</f>
        <v>1.6116000000000001</v>
      </c>
      <c r="O23" s="6">
        <v>0.48319800000000002</v>
      </c>
      <c r="P23" s="5">
        <v>2.8058000000000001</v>
      </c>
      <c r="Q23">
        <f>(Table4[[#This Row],[time]]-2)*2</f>
        <v>1.6116000000000001</v>
      </c>
      <c r="R23" s="6">
        <v>2.6307100000000001</v>
      </c>
      <c r="S23" s="5">
        <v>2.8058000000000001</v>
      </c>
      <c r="T23">
        <f>(Table247[[#This Row],[time]]-2)*2</f>
        <v>1.6116000000000001</v>
      </c>
      <c r="U23" s="6">
        <v>0.109338</v>
      </c>
      <c r="V23" s="5">
        <v>2.8058000000000001</v>
      </c>
      <c r="W23">
        <f>(Table5[[#This Row],[time]]-2)*2</f>
        <v>1.6116000000000001</v>
      </c>
      <c r="X23" s="6">
        <v>3.2538800000000001</v>
      </c>
      <c r="Y23" s="5">
        <v>2.8058000000000001</v>
      </c>
      <c r="Z23">
        <f>(Table248[[#This Row],[time]]-2)*2</f>
        <v>1.6116000000000001</v>
      </c>
      <c r="AA23" s="6">
        <v>0.68831299999999995</v>
      </c>
      <c r="AB23" s="5">
        <v>2.8058000000000001</v>
      </c>
      <c r="AC23">
        <f>(Table6[[#This Row],[time]]-2)*2</f>
        <v>1.6116000000000001</v>
      </c>
      <c r="AD23" s="6">
        <v>5.9224100000000002</v>
      </c>
      <c r="AE23" s="5">
        <v>2.8058000000000001</v>
      </c>
      <c r="AF23">
        <f>(Table249[[#This Row],[time]]-2)*2</f>
        <v>1.6116000000000001</v>
      </c>
      <c r="AG23" s="6">
        <v>0.49508099999999999</v>
      </c>
      <c r="AH23" s="5">
        <v>2.8058000000000001</v>
      </c>
      <c r="AI23">
        <f>(Table7[[#This Row],[time]]-2)*2</f>
        <v>1.6116000000000001</v>
      </c>
      <c r="AJ23" s="6">
        <v>7.9734100000000003</v>
      </c>
      <c r="AK23" s="5">
        <v>2.8058000000000001</v>
      </c>
      <c r="AL23">
        <f>(Table250[[#This Row],[time]]-2)*2</f>
        <v>1.6116000000000001</v>
      </c>
      <c r="AM23" s="6">
        <v>1.7797099999999999</v>
      </c>
      <c r="AN23" s="5">
        <v>2.8058000000000001</v>
      </c>
      <c r="AO23">
        <f>(Table8[[#This Row],[time]]-2)*2</f>
        <v>1.6116000000000001</v>
      </c>
      <c r="AP23" s="6">
        <v>7.8831800000000003</v>
      </c>
      <c r="AQ23" s="5">
        <v>2.8058000000000001</v>
      </c>
      <c r="AR23">
        <f>(Table252[[#This Row],[time]]-2)*2</f>
        <v>1.6116000000000001</v>
      </c>
      <c r="AS23" s="6">
        <v>1.53349</v>
      </c>
      <c r="AT23" s="5">
        <v>2.8058000000000001</v>
      </c>
      <c r="AU23">
        <f>(Table253[[#This Row],[time]]-2)*2</f>
        <v>1.6116000000000001</v>
      </c>
      <c r="AV23" s="6">
        <v>6.8818599999999996</v>
      </c>
    </row>
    <row r="24" spans="1:48">
      <c r="A24" s="5">
        <v>2.8522599999999998</v>
      </c>
      <c r="B24">
        <f>(Table1[[#This Row],[time]]-2)*2</f>
        <v>1.7045199999999996</v>
      </c>
      <c r="C24" s="6">
        <v>2.2838699999999998</v>
      </c>
      <c r="D24" s="5">
        <v>2.8522599999999998</v>
      </c>
      <c r="E24">
        <f>(Table2[[#This Row],[time]]-2)*2</f>
        <v>1.7045199999999996</v>
      </c>
      <c r="F24" s="6">
        <v>3.72546</v>
      </c>
      <c r="G24" s="5">
        <v>2.8522599999999998</v>
      </c>
      <c r="H24">
        <f>(Table245[[#This Row],[time]]-2)*2</f>
        <v>1.7045199999999996</v>
      </c>
      <c r="I24" s="6">
        <v>1.9713400000000001</v>
      </c>
      <c r="J24" s="5">
        <v>2.8522599999999998</v>
      </c>
      <c r="K24">
        <f>(Table3[[#This Row],[time]]-2)*2</f>
        <v>1.7045199999999996</v>
      </c>
      <c r="L24" s="6">
        <v>4.2641099999999996</v>
      </c>
      <c r="M24" s="5">
        <v>2.8522599999999998</v>
      </c>
      <c r="N24">
        <f>(Table246[[#This Row],[time]]-2)*2</f>
        <v>1.7045199999999996</v>
      </c>
      <c r="O24" s="6">
        <v>0.38297700000000001</v>
      </c>
      <c r="P24" s="5">
        <v>2.8522599999999998</v>
      </c>
      <c r="Q24">
        <f>(Table4[[#This Row],[time]]-2)*2</f>
        <v>1.7045199999999996</v>
      </c>
      <c r="R24" s="6">
        <v>2.9050799999999999</v>
      </c>
      <c r="S24" s="5">
        <v>2.8522599999999998</v>
      </c>
      <c r="T24">
        <f>(Table247[[#This Row],[time]]-2)*2</f>
        <v>1.7045199999999996</v>
      </c>
      <c r="U24" s="6">
        <v>7.5984700000000002E-2</v>
      </c>
      <c r="V24" s="5">
        <v>2.8522599999999998</v>
      </c>
      <c r="W24">
        <f>(Table5[[#This Row],[time]]-2)*2</f>
        <v>1.7045199999999996</v>
      </c>
      <c r="X24" s="6">
        <v>3.3950300000000002</v>
      </c>
      <c r="Y24" s="5">
        <v>2.8522599999999998</v>
      </c>
      <c r="Z24">
        <f>(Table248[[#This Row],[time]]-2)*2</f>
        <v>1.7045199999999996</v>
      </c>
      <c r="AA24" s="6">
        <v>0.52530600000000005</v>
      </c>
      <c r="AB24" s="5">
        <v>2.8522599999999998</v>
      </c>
      <c r="AC24">
        <f>(Table6[[#This Row],[time]]-2)*2</f>
        <v>1.7045199999999996</v>
      </c>
      <c r="AD24" s="6">
        <v>6.40524</v>
      </c>
      <c r="AE24" s="5">
        <v>2.8522599999999998</v>
      </c>
      <c r="AF24">
        <f>(Table249[[#This Row],[time]]-2)*2</f>
        <v>1.7045199999999996</v>
      </c>
      <c r="AG24" s="6">
        <v>0.38095899999999999</v>
      </c>
      <c r="AH24" s="5">
        <v>2.8522599999999998</v>
      </c>
      <c r="AI24">
        <f>(Table7[[#This Row],[time]]-2)*2</f>
        <v>1.7045199999999996</v>
      </c>
      <c r="AJ24" s="6">
        <v>8.4431499999999993</v>
      </c>
      <c r="AK24" s="5">
        <v>2.8522599999999998</v>
      </c>
      <c r="AL24">
        <f>(Table250[[#This Row],[time]]-2)*2</f>
        <v>1.7045199999999996</v>
      </c>
      <c r="AM24" s="6">
        <v>1.6627099999999999</v>
      </c>
      <c r="AN24" s="5">
        <v>2.8522599999999998</v>
      </c>
      <c r="AO24">
        <f>(Table8[[#This Row],[time]]-2)*2</f>
        <v>1.7045199999999996</v>
      </c>
      <c r="AP24" s="6">
        <v>7.8197900000000002</v>
      </c>
      <c r="AQ24" s="5">
        <v>2.8522599999999998</v>
      </c>
      <c r="AR24">
        <f>(Table252[[#This Row],[time]]-2)*2</f>
        <v>1.7045199999999996</v>
      </c>
      <c r="AS24" s="6">
        <v>1.41195</v>
      </c>
      <c r="AT24" s="5">
        <v>2.8522599999999998</v>
      </c>
      <c r="AU24">
        <f>(Table253[[#This Row],[time]]-2)*2</f>
        <v>1.7045199999999996</v>
      </c>
      <c r="AV24" s="6">
        <v>7.0539699999999996</v>
      </c>
    </row>
    <row r="25" spans="1:48">
      <c r="A25" s="5">
        <v>2.9047999999999998</v>
      </c>
      <c r="B25">
        <f>(Table1[[#This Row],[time]]-2)*2</f>
        <v>1.8095999999999997</v>
      </c>
      <c r="C25" s="6">
        <v>2.1868500000000002</v>
      </c>
      <c r="D25" s="5">
        <v>2.9047999999999998</v>
      </c>
      <c r="E25">
        <f>(Table2[[#This Row],[time]]-2)*2</f>
        <v>1.8095999999999997</v>
      </c>
      <c r="F25" s="6">
        <v>3.71028</v>
      </c>
      <c r="G25" s="5">
        <v>2.9047999999999998</v>
      </c>
      <c r="H25">
        <f>(Table245[[#This Row],[time]]-2)*2</f>
        <v>1.8095999999999997</v>
      </c>
      <c r="I25" s="6">
        <v>1.79732</v>
      </c>
      <c r="J25" s="5">
        <v>2.9047999999999998</v>
      </c>
      <c r="K25">
        <f>(Table3[[#This Row],[time]]-2)*2</f>
        <v>1.8095999999999997</v>
      </c>
      <c r="L25" s="6">
        <v>4.2600800000000003</v>
      </c>
      <c r="M25" s="5">
        <v>2.9047999999999998</v>
      </c>
      <c r="N25">
        <f>(Table246[[#This Row],[time]]-2)*2</f>
        <v>1.8095999999999997</v>
      </c>
      <c r="O25" s="6">
        <v>0.26686599999999999</v>
      </c>
      <c r="P25" s="5">
        <v>2.9047999999999998</v>
      </c>
      <c r="Q25">
        <f>(Table4[[#This Row],[time]]-2)*2</f>
        <v>1.8095999999999997</v>
      </c>
      <c r="R25" s="6">
        <v>3.2286700000000002</v>
      </c>
      <c r="S25" s="5">
        <v>2.9047999999999998</v>
      </c>
      <c r="T25">
        <f>(Table247[[#This Row],[time]]-2)*2</f>
        <v>1.8095999999999997</v>
      </c>
      <c r="U25" s="6">
        <v>4.5378599999999998E-2</v>
      </c>
      <c r="V25" s="5">
        <v>2.9047999999999998</v>
      </c>
      <c r="W25">
        <f>(Table5[[#This Row],[time]]-2)*2</f>
        <v>1.8095999999999997</v>
      </c>
      <c r="X25" s="6">
        <v>3.6739700000000002</v>
      </c>
      <c r="Y25" s="5">
        <v>2.9047999999999998</v>
      </c>
      <c r="Z25">
        <f>(Table248[[#This Row],[time]]-2)*2</f>
        <v>1.8095999999999997</v>
      </c>
      <c r="AA25" s="6">
        <v>0.28490300000000002</v>
      </c>
      <c r="AB25" s="5">
        <v>2.9047999999999998</v>
      </c>
      <c r="AC25">
        <f>(Table6[[#This Row],[time]]-2)*2</f>
        <v>1.8095999999999997</v>
      </c>
      <c r="AD25" s="6">
        <v>6.9143299999999996</v>
      </c>
      <c r="AE25" s="5">
        <v>2.9047999999999998</v>
      </c>
      <c r="AF25">
        <f>(Table249[[#This Row],[time]]-2)*2</f>
        <v>1.8095999999999997</v>
      </c>
      <c r="AG25" s="6">
        <v>0.21298600000000001</v>
      </c>
      <c r="AH25" s="5">
        <v>2.9047999999999998</v>
      </c>
      <c r="AI25">
        <f>(Table7[[#This Row],[time]]-2)*2</f>
        <v>1.8095999999999997</v>
      </c>
      <c r="AJ25" s="6">
        <v>8.8317599999999992</v>
      </c>
      <c r="AK25" s="5">
        <v>2.9047999999999998</v>
      </c>
      <c r="AL25">
        <f>(Table250[[#This Row],[time]]-2)*2</f>
        <v>1.8095999999999997</v>
      </c>
      <c r="AM25" s="6">
        <v>1.5132699999999999</v>
      </c>
      <c r="AN25" s="5">
        <v>2.9047999999999998</v>
      </c>
      <c r="AO25">
        <f>(Table8[[#This Row],[time]]-2)*2</f>
        <v>1.8095999999999997</v>
      </c>
      <c r="AP25" s="6">
        <v>7.6589900000000002</v>
      </c>
      <c r="AQ25" s="5">
        <v>2.9047999999999998</v>
      </c>
      <c r="AR25">
        <f>(Table252[[#This Row],[time]]-2)*2</f>
        <v>1.8095999999999997</v>
      </c>
      <c r="AS25" s="6">
        <v>1.26301</v>
      </c>
      <c r="AT25" s="5">
        <v>2.9047999999999998</v>
      </c>
      <c r="AU25">
        <f>(Table253[[#This Row],[time]]-2)*2</f>
        <v>1.8095999999999997</v>
      </c>
      <c r="AV25" s="6">
        <v>7.1791799999999997</v>
      </c>
    </row>
    <row r="26" spans="1:48">
      <c r="A26" s="5">
        <v>2.9512399999999999</v>
      </c>
      <c r="B26">
        <f>(Table1[[#This Row],[time]]-2)*2</f>
        <v>1.9024799999999997</v>
      </c>
      <c r="C26" s="6">
        <v>2.1010800000000001</v>
      </c>
      <c r="D26" s="5">
        <v>2.9512399999999999</v>
      </c>
      <c r="E26">
        <f>(Table2[[#This Row],[time]]-2)*2</f>
        <v>1.9024799999999997</v>
      </c>
      <c r="F26" s="6">
        <v>3.6760100000000002</v>
      </c>
      <c r="G26" s="5">
        <v>2.9512399999999999</v>
      </c>
      <c r="H26">
        <f>(Table245[[#This Row],[time]]-2)*2</f>
        <v>1.9024799999999997</v>
      </c>
      <c r="I26" s="6">
        <v>1.6545000000000001</v>
      </c>
      <c r="J26" s="5">
        <v>2.9512399999999999</v>
      </c>
      <c r="K26">
        <f>(Table3[[#This Row],[time]]-2)*2</f>
        <v>1.9024799999999997</v>
      </c>
      <c r="L26" s="6">
        <v>4.2419900000000004</v>
      </c>
      <c r="M26" s="5">
        <v>2.9512399999999999</v>
      </c>
      <c r="N26">
        <f>(Table246[[#This Row],[time]]-2)*2</f>
        <v>1.9024799999999997</v>
      </c>
      <c r="O26" s="6">
        <v>0.16255800000000001</v>
      </c>
      <c r="P26" s="5">
        <v>2.9512399999999999</v>
      </c>
      <c r="Q26">
        <f>(Table4[[#This Row],[time]]-2)*2</f>
        <v>1.9024799999999997</v>
      </c>
      <c r="R26" s="6">
        <v>3.55247</v>
      </c>
      <c r="S26" s="5">
        <v>2.9512399999999999</v>
      </c>
      <c r="T26">
        <f>(Table247[[#This Row],[time]]-2)*2</f>
        <v>1.9024799999999997</v>
      </c>
      <c r="U26" s="6">
        <v>2.7536000000000001E-2</v>
      </c>
      <c r="V26" s="5">
        <v>2.9512399999999999</v>
      </c>
      <c r="W26">
        <f>(Table5[[#This Row],[time]]-2)*2</f>
        <v>1.9024799999999997</v>
      </c>
      <c r="X26" s="6">
        <v>3.9801600000000001</v>
      </c>
      <c r="Y26" s="5">
        <v>2.9512399999999999</v>
      </c>
      <c r="Z26">
        <f>(Table248[[#This Row],[time]]-2)*2</f>
        <v>1.9024799999999997</v>
      </c>
      <c r="AA26" s="6">
        <v>0.156363</v>
      </c>
      <c r="AB26" s="5">
        <v>2.9512399999999999</v>
      </c>
      <c r="AC26">
        <f>(Table6[[#This Row],[time]]-2)*2</f>
        <v>1.9024799999999997</v>
      </c>
      <c r="AD26" s="6">
        <v>7.3319099999999997</v>
      </c>
      <c r="AE26" s="5">
        <v>2.9512399999999999</v>
      </c>
      <c r="AF26">
        <f>(Table249[[#This Row],[time]]-2)*2</f>
        <v>1.9024799999999997</v>
      </c>
      <c r="AG26" s="6">
        <v>0.118896</v>
      </c>
      <c r="AH26" s="5">
        <v>2.9512399999999999</v>
      </c>
      <c r="AI26">
        <f>(Table7[[#This Row],[time]]-2)*2</f>
        <v>1.9024799999999997</v>
      </c>
      <c r="AJ26" s="6">
        <v>9.1821400000000004</v>
      </c>
      <c r="AK26" s="5">
        <v>2.9512399999999999</v>
      </c>
      <c r="AL26">
        <f>(Table250[[#This Row],[time]]-2)*2</f>
        <v>1.9024799999999997</v>
      </c>
      <c r="AM26" s="6">
        <v>1.3823300000000001</v>
      </c>
      <c r="AN26" s="5">
        <v>2.9512399999999999</v>
      </c>
      <c r="AO26">
        <f>(Table8[[#This Row],[time]]-2)*2</f>
        <v>1.9024799999999997</v>
      </c>
      <c r="AP26" s="6">
        <v>7.4785399999999997</v>
      </c>
      <c r="AQ26" s="5">
        <v>2.9512399999999999</v>
      </c>
      <c r="AR26">
        <f>(Table252[[#This Row],[time]]-2)*2</f>
        <v>1.9024799999999997</v>
      </c>
      <c r="AS26" s="6">
        <v>1.1309800000000001</v>
      </c>
      <c r="AT26" s="5">
        <v>2.9512399999999999</v>
      </c>
      <c r="AU26">
        <f>(Table253[[#This Row],[time]]-2)*2</f>
        <v>1.9024799999999997</v>
      </c>
      <c r="AV26" s="6">
        <v>7.2551500000000004</v>
      </c>
    </row>
    <row r="27" spans="1:48">
      <c r="A27" s="8">
        <v>3</v>
      </c>
      <c r="B27">
        <f>(Table1[[#This Row],[time]]-2)*2</f>
        <v>2</v>
      </c>
      <c r="C27" s="9">
        <v>2.0156100000000001</v>
      </c>
      <c r="D27" s="8">
        <v>3</v>
      </c>
      <c r="E27">
        <f>(Table2[[#This Row],[time]]-2)*2</f>
        <v>2</v>
      </c>
      <c r="F27" s="9">
        <v>3.6240800000000002</v>
      </c>
      <c r="G27" s="8">
        <v>3</v>
      </c>
      <c r="H27">
        <f>(Table245[[#This Row],[time]]-2)*2</f>
        <v>2</v>
      </c>
      <c r="I27" s="9">
        <v>1.52068</v>
      </c>
      <c r="J27" s="8">
        <v>3</v>
      </c>
      <c r="K27">
        <f>(Table3[[#This Row],[time]]-2)*2</f>
        <v>2</v>
      </c>
      <c r="L27" s="9">
        <v>4.2160500000000001</v>
      </c>
      <c r="M27" s="8">
        <v>3</v>
      </c>
      <c r="N27">
        <f>(Table246[[#This Row],[time]]-2)*2</f>
        <v>2</v>
      </c>
      <c r="O27" s="9">
        <v>6.52388E-2</v>
      </c>
      <c r="P27" s="8">
        <v>3</v>
      </c>
      <c r="Q27">
        <f>(Table4[[#This Row],[time]]-2)*2</f>
        <v>2</v>
      </c>
      <c r="R27" s="9">
        <v>3.87012</v>
      </c>
      <c r="S27" s="8">
        <v>3</v>
      </c>
      <c r="T27">
        <f>(Table247[[#This Row],[time]]-2)*2</f>
        <v>2</v>
      </c>
      <c r="U27" s="9">
        <v>1.10603E-2</v>
      </c>
      <c r="V27" s="8">
        <v>3</v>
      </c>
      <c r="W27">
        <f>(Table5[[#This Row],[time]]-2)*2</f>
        <v>2</v>
      </c>
      <c r="X27" s="9">
        <v>4.2285399999999997</v>
      </c>
      <c r="Y27" s="8">
        <v>3</v>
      </c>
      <c r="Z27">
        <f>(Table248[[#This Row],[time]]-2)*2</f>
        <v>2</v>
      </c>
      <c r="AA27" s="9">
        <v>6.1539099999999999E-2</v>
      </c>
      <c r="AB27" s="8">
        <v>3</v>
      </c>
      <c r="AC27">
        <f>(Table6[[#This Row],[time]]-2)*2</f>
        <v>2</v>
      </c>
      <c r="AD27" s="9">
        <v>7.7098300000000002</v>
      </c>
      <c r="AE27" s="8">
        <v>3</v>
      </c>
      <c r="AF27">
        <f>(Table249[[#This Row],[time]]-2)*2</f>
        <v>2</v>
      </c>
      <c r="AG27" s="9">
        <v>4.7472899999999998E-2</v>
      </c>
      <c r="AH27" s="8">
        <v>3</v>
      </c>
      <c r="AI27">
        <f>(Table7[[#This Row],[time]]-2)*2</f>
        <v>2</v>
      </c>
      <c r="AJ27" s="9">
        <v>9.4828100000000006</v>
      </c>
      <c r="AK27" s="8">
        <v>3</v>
      </c>
      <c r="AL27">
        <f>(Table250[[#This Row],[time]]-2)*2</f>
        <v>2</v>
      </c>
      <c r="AM27" s="9">
        <v>1.2803100000000001</v>
      </c>
      <c r="AN27" s="8">
        <v>3</v>
      </c>
      <c r="AO27">
        <f>(Table8[[#This Row],[time]]-2)*2</f>
        <v>2</v>
      </c>
      <c r="AP27" s="9">
        <v>7.4237799999999998</v>
      </c>
      <c r="AQ27" s="8">
        <v>3</v>
      </c>
      <c r="AR27">
        <f>(Table252[[#This Row],[time]]-2)*2</f>
        <v>2</v>
      </c>
      <c r="AS27" s="9">
        <v>0.99077000000000004</v>
      </c>
      <c r="AT27" s="8">
        <v>3</v>
      </c>
      <c r="AU27">
        <f>(Table253[[#This Row],[time]]-2)*2</f>
        <v>2</v>
      </c>
      <c r="AV27" s="9">
        <v>7.3386899999999997</v>
      </c>
    </row>
    <row r="28" spans="1:48">
      <c r="A28" t="s">
        <v>26</v>
      </c>
      <c r="C28">
        <f>AVERAGE(C7:C27)</f>
        <v>2.1664061904761907</v>
      </c>
      <c r="D28" t="s">
        <v>26</v>
      </c>
      <c r="F28" s="17">
        <f>AVERAGE(F7:F27)</f>
        <v>1.9024506029047616</v>
      </c>
      <c r="G28" t="s">
        <v>26</v>
      </c>
      <c r="I28">
        <f>AVERAGE(I7:I27)</f>
        <v>2.4727309523809522</v>
      </c>
      <c r="J28" t="s">
        <v>26</v>
      </c>
      <c r="L28">
        <f t="shared" ref="L28:AV28" si="0">AVERAGE(L7:L27)</f>
        <v>2.2481170470952385</v>
      </c>
      <c r="M28" t="s">
        <v>26</v>
      </c>
      <c r="O28">
        <f t="shared" si="0"/>
        <v>0.64072765714285707</v>
      </c>
      <c r="P28" t="s">
        <v>26</v>
      </c>
      <c r="R28">
        <f t="shared" si="0"/>
        <v>1.3341979185238098</v>
      </c>
      <c r="S28" t="s">
        <v>26</v>
      </c>
      <c r="U28">
        <f t="shared" si="0"/>
        <v>0.42732242380952373</v>
      </c>
      <c r="V28" t="s">
        <v>26</v>
      </c>
      <c r="X28">
        <f t="shared" si="0"/>
        <v>1.5045596366666669</v>
      </c>
      <c r="Y28" t="s">
        <v>26</v>
      </c>
      <c r="AA28">
        <f t="shared" si="0"/>
        <v>0.43870112557142854</v>
      </c>
      <c r="AB28" t="s">
        <v>26</v>
      </c>
      <c r="AD28">
        <f t="shared" si="0"/>
        <v>4.0050142857142852</v>
      </c>
      <c r="AE28" t="s">
        <v>26</v>
      </c>
      <c r="AG28">
        <f t="shared" si="0"/>
        <v>0.47636651904761929</v>
      </c>
      <c r="AH28" t="s">
        <v>26</v>
      </c>
      <c r="AJ28">
        <f t="shared" si="0"/>
        <v>4.719881142857143</v>
      </c>
      <c r="AK28" t="s">
        <v>26</v>
      </c>
      <c r="AM28">
        <f t="shared" si="0"/>
        <v>2.2439414285714285</v>
      </c>
      <c r="AN28" t="s">
        <v>26</v>
      </c>
      <c r="AP28">
        <f t="shared" si="0"/>
        <v>5.5014666666666656</v>
      </c>
      <c r="AQ28" t="s">
        <v>26</v>
      </c>
      <c r="AS28">
        <f t="shared" si="0"/>
        <v>1.5226744285714287</v>
      </c>
      <c r="AT28" t="s">
        <v>26</v>
      </c>
      <c r="AV28">
        <f t="shared" si="0"/>
        <v>4.5620711428571425</v>
      </c>
    </row>
    <row r="29" spans="1:48">
      <c r="A29" t="s">
        <v>27</v>
      </c>
      <c r="C29">
        <f>MAX(C7:C27)</f>
        <v>2.4934599999999998</v>
      </c>
      <c r="D29" t="s">
        <v>27</v>
      </c>
      <c r="F29" s="17">
        <f>MAX(F7:F27)</f>
        <v>3.72546</v>
      </c>
      <c r="G29" t="s">
        <v>27</v>
      </c>
      <c r="I29">
        <f>MAX(I7:I27)</f>
        <v>2.93764</v>
      </c>
      <c r="J29" t="s">
        <v>27</v>
      </c>
      <c r="L29">
        <f t="shared" ref="L29:AV29" si="1">MAX(L7:L27)</f>
        <v>4.2641099999999996</v>
      </c>
      <c r="M29" t="s">
        <v>27</v>
      </c>
      <c r="O29">
        <f t="shared" si="1"/>
        <v>0.97281799999999996</v>
      </c>
      <c r="P29" t="s">
        <v>27</v>
      </c>
      <c r="R29">
        <f t="shared" si="1"/>
        <v>3.87012</v>
      </c>
      <c r="S29" t="s">
        <v>27</v>
      </c>
      <c r="U29">
        <f t="shared" si="1"/>
        <v>1.01257</v>
      </c>
      <c r="V29" t="s">
        <v>27</v>
      </c>
      <c r="X29">
        <f t="shared" si="1"/>
        <v>4.2285399999999997</v>
      </c>
      <c r="Y29" t="s">
        <v>27</v>
      </c>
      <c r="AA29">
        <f t="shared" si="1"/>
        <v>0.78069699999999997</v>
      </c>
      <c r="AB29" t="s">
        <v>27</v>
      </c>
      <c r="AD29">
        <f t="shared" si="1"/>
        <v>7.7098300000000002</v>
      </c>
      <c r="AE29" t="s">
        <v>27</v>
      </c>
      <c r="AG29">
        <f t="shared" si="1"/>
        <v>0.74994799999999995</v>
      </c>
      <c r="AH29" t="s">
        <v>27</v>
      </c>
      <c r="AJ29">
        <f t="shared" si="1"/>
        <v>9.4828100000000006</v>
      </c>
      <c r="AK29" t="s">
        <v>27</v>
      </c>
      <c r="AM29">
        <f t="shared" si="1"/>
        <v>2.9120499999999998</v>
      </c>
      <c r="AN29" t="s">
        <v>27</v>
      </c>
      <c r="AP29">
        <f t="shared" si="1"/>
        <v>7.8831800000000003</v>
      </c>
      <c r="AQ29" t="s">
        <v>27</v>
      </c>
      <c r="AS29">
        <f t="shared" si="1"/>
        <v>2.1600999999999999</v>
      </c>
      <c r="AT29" t="s">
        <v>27</v>
      </c>
      <c r="AV29">
        <f t="shared" si="1"/>
        <v>7.3386899999999997</v>
      </c>
    </row>
    <row r="31" spans="1:48">
      <c r="A31" t="s">
        <v>28</v>
      </c>
      <c r="D31" t="s">
        <v>2</v>
      </c>
    </row>
    <row r="32" spans="1:48">
      <c r="A32" t="s">
        <v>29</v>
      </c>
      <c r="D32" t="s">
        <v>4</v>
      </c>
      <c r="E32" t="s">
        <v>5</v>
      </c>
    </row>
    <row r="33" spans="1:48">
      <c r="D33" t="s">
        <v>30</v>
      </c>
    </row>
    <row r="34" spans="1:48">
      <c r="A34" s="16" t="s">
        <v>31</v>
      </c>
      <c r="M34" s="12" t="s">
        <v>32</v>
      </c>
      <c r="Y34" s="12" t="s">
        <v>32</v>
      </c>
      <c r="AK34" s="12" t="s">
        <v>32</v>
      </c>
    </row>
    <row r="35" spans="1:48">
      <c r="A35" t="s">
        <v>6</v>
      </c>
      <c r="D35" t="s">
        <v>7</v>
      </c>
      <c r="G35" t="s">
        <v>8</v>
      </c>
      <c r="J35" t="s">
        <v>9</v>
      </c>
      <c r="M35" t="s">
        <v>10</v>
      </c>
      <c r="P35" t="s">
        <v>11</v>
      </c>
      <c r="S35" t="s">
        <v>12</v>
      </c>
      <c r="V35" t="s">
        <v>13</v>
      </c>
      <c r="Y35" t="s">
        <v>14</v>
      </c>
      <c r="AB35" t="s">
        <v>15</v>
      </c>
      <c r="AE35" t="s">
        <v>16</v>
      </c>
      <c r="AH35" t="s">
        <v>17</v>
      </c>
      <c r="AK35" t="s">
        <v>18</v>
      </c>
      <c r="AN35" t="s">
        <v>19</v>
      </c>
      <c r="AQ35" t="s">
        <v>20</v>
      </c>
      <c r="AT35" t="s">
        <v>21</v>
      </c>
    </row>
    <row r="36" spans="1:48">
      <c r="A36" t="s">
        <v>22</v>
      </c>
      <c r="B36" t="s">
        <v>23</v>
      </c>
      <c r="C36" t="s">
        <v>24</v>
      </c>
      <c r="D36" t="s">
        <v>22</v>
      </c>
      <c r="E36" t="s">
        <v>23</v>
      </c>
      <c r="F36" t="s">
        <v>25</v>
      </c>
      <c r="G36" t="s">
        <v>22</v>
      </c>
      <c r="H36" t="s">
        <v>23</v>
      </c>
      <c r="I36" t="s">
        <v>24</v>
      </c>
      <c r="J36" t="s">
        <v>22</v>
      </c>
      <c r="K36" t="s">
        <v>23</v>
      </c>
      <c r="L36" t="s">
        <v>24</v>
      </c>
      <c r="M36" t="s">
        <v>22</v>
      </c>
      <c r="N36" t="s">
        <v>23</v>
      </c>
      <c r="O36" t="s">
        <v>24</v>
      </c>
      <c r="P36" t="s">
        <v>22</v>
      </c>
      <c r="Q36" t="s">
        <v>23</v>
      </c>
      <c r="R36" t="s">
        <v>24</v>
      </c>
      <c r="S36" t="s">
        <v>22</v>
      </c>
      <c r="T36" t="s">
        <v>23</v>
      </c>
      <c r="U36" t="s">
        <v>24</v>
      </c>
      <c r="V36" t="s">
        <v>22</v>
      </c>
      <c r="W36" t="s">
        <v>23</v>
      </c>
      <c r="X36" t="s">
        <v>24</v>
      </c>
      <c r="Y36" t="s">
        <v>22</v>
      </c>
      <c r="Z36" t="s">
        <v>23</v>
      </c>
      <c r="AA36" t="s">
        <v>24</v>
      </c>
      <c r="AB36" t="s">
        <v>22</v>
      </c>
      <c r="AC36" t="s">
        <v>23</v>
      </c>
      <c r="AD36" t="s">
        <v>24</v>
      </c>
      <c r="AE36" t="s">
        <v>22</v>
      </c>
      <c r="AF36" t="s">
        <v>23</v>
      </c>
      <c r="AG36" t="s">
        <v>24</v>
      </c>
      <c r="AH36" t="s">
        <v>22</v>
      </c>
      <c r="AI36" t="s">
        <v>23</v>
      </c>
      <c r="AJ36" t="s">
        <v>24</v>
      </c>
      <c r="AK36" t="s">
        <v>22</v>
      </c>
      <c r="AL36" t="s">
        <v>23</v>
      </c>
      <c r="AM36" t="s">
        <v>24</v>
      </c>
      <c r="AN36" t="s">
        <v>22</v>
      </c>
      <c r="AO36" t="s">
        <v>23</v>
      </c>
      <c r="AP36" t="s">
        <v>24</v>
      </c>
      <c r="AQ36" t="s">
        <v>22</v>
      </c>
      <c r="AR36" t="s">
        <v>23</v>
      </c>
      <c r="AS36" t="s">
        <v>24</v>
      </c>
      <c r="AT36" t="s">
        <v>22</v>
      </c>
      <c r="AU36" t="s">
        <v>23</v>
      </c>
      <c r="AV36" t="s">
        <v>24</v>
      </c>
    </row>
    <row r="37" spans="1:48">
      <c r="A37" s="2">
        <v>2</v>
      </c>
      <c r="B37">
        <f>-(Table1254[[#This Row],[time]]-2)*2</f>
        <v>0</v>
      </c>
      <c r="C37" s="3">
        <v>2.00509</v>
      </c>
      <c r="D37" s="2">
        <v>2</v>
      </c>
      <c r="E37">
        <f>-(Table2255[[#This Row],[time]]-2)*2</f>
        <v>0</v>
      </c>
      <c r="F37" s="3">
        <v>0.16472600000000001</v>
      </c>
      <c r="G37" s="2">
        <v>2</v>
      </c>
      <c r="H37">
        <f>-(Table245262[[#This Row],[time]]-2)*2</f>
        <v>0</v>
      </c>
      <c r="I37" s="3">
        <v>1.42832</v>
      </c>
      <c r="J37" s="2">
        <v>2</v>
      </c>
      <c r="K37">
        <f>-(Table3256[[#This Row],[time]]-2)*2</f>
        <v>0</v>
      </c>
      <c r="L37" s="3">
        <v>0.26539600000000002</v>
      </c>
      <c r="M37" s="2">
        <v>2</v>
      </c>
      <c r="N37">
        <f>-(Table246263[[#This Row],[time]]-2)*2</f>
        <v>0</v>
      </c>
      <c r="O37" s="3">
        <v>3.5153799999999999E-2</v>
      </c>
      <c r="P37" s="2">
        <v>2</v>
      </c>
      <c r="Q37">
        <f>-(Table4257[[#This Row],[time]]-2)*2</f>
        <v>0</v>
      </c>
      <c r="R37" s="3">
        <v>7.9200999999999994E-2</v>
      </c>
      <c r="S37" s="2">
        <v>2</v>
      </c>
      <c r="T37">
        <f>-(Table247264[[#This Row],[time]]-2)*2</f>
        <v>0</v>
      </c>
      <c r="U37" s="4">
        <v>7.6000000000000004E-5</v>
      </c>
      <c r="V37" s="2">
        <v>2</v>
      </c>
      <c r="W37">
        <f>-(Table5258[[#This Row],[time]]-2)*2</f>
        <v>0</v>
      </c>
      <c r="X37" s="3">
        <v>2.8108999999999999E-3</v>
      </c>
      <c r="Y37" s="2">
        <v>2</v>
      </c>
      <c r="Z37">
        <f>-(Table248265[[#This Row],[time]]-2)*2</f>
        <v>0</v>
      </c>
      <c r="AA37" s="3">
        <v>0.90308200000000005</v>
      </c>
      <c r="AB37" s="2">
        <v>2</v>
      </c>
      <c r="AC37">
        <f>-(Table6259[[#This Row],[time]]-2)*2</f>
        <v>0</v>
      </c>
      <c r="AD37" s="3">
        <v>1.8827100000000001</v>
      </c>
      <c r="AE37" s="2">
        <v>2</v>
      </c>
      <c r="AF37">
        <f>-(Table249266[[#This Row],[time]]-2)*2</f>
        <v>0</v>
      </c>
      <c r="AG37" s="3">
        <v>5.98401E-2</v>
      </c>
      <c r="AH37" s="2">
        <v>2</v>
      </c>
      <c r="AI37">
        <f>-(Table7260[[#This Row],[time]]-2)*2</f>
        <v>0</v>
      </c>
      <c r="AJ37" s="3">
        <v>2.85832</v>
      </c>
      <c r="AK37" s="2">
        <v>2</v>
      </c>
      <c r="AL37">
        <f>-(Table250267[[#This Row],[time]]-2)*2</f>
        <v>0</v>
      </c>
      <c r="AM37" s="3">
        <v>2.14493</v>
      </c>
      <c r="AN37" s="2">
        <v>2</v>
      </c>
      <c r="AO37">
        <f>-(Table8261[[#This Row],[time]]-2)*2</f>
        <v>0</v>
      </c>
      <c r="AP37" s="3">
        <v>2.9836999999999998</v>
      </c>
      <c r="AQ37" s="2">
        <v>2</v>
      </c>
      <c r="AR37">
        <f>-(Table252268[[#This Row],[time]]-2)*2</f>
        <v>0</v>
      </c>
      <c r="AS37" s="3">
        <v>0.60125200000000001</v>
      </c>
      <c r="AT37" s="2">
        <v>2</v>
      </c>
      <c r="AU37">
        <f>-(Table253269[[#This Row],[time]]-2)*2</f>
        <v>0</v>
      </c>
      <c r="AV37" s="3">
        <v>0.715785</v>
      </c>
    </row>
    <row r="38" spans="1:48">
      <c r="A38" s="5">
        <v>2.0512600000000001</v>
      </c>
      <c r="B38">
        <f>-(Table1254[[#This Row],[time]]-2)*2</f>
        <v>-0.10252000000000017</v>
      </c>
      <c r="C38" s="6">
        <v>2.1988400000000001</v>
      </c>
      <c r="D38" s="5">
        <v>2.0512600000000001</v>
      </c>
      <c r="E38">
        <f>-(Table2255[[#This Row],[time]]-2)*2</f>
        <v>-0.10252000000000017</v>
      </c>
      <c r="F38" s="6">
        <v>0.35540899999999997</v>
      </c>
      <c r="G38" s="5">
        <v>2.0512600000000001</v>
      </c>
      <c r="H38">
        <f>-(Table245262[[#This Row],[time]]-2)*2</f>
        <v>-0.10252000000000017</v>
      </c>
      <c r="I38" s="6">
        <v>1.8688800000000001</v>
      </c>
      <c r="J38" s="5">
        <v>2.0512600000000001</v>
      </c>
      <c r="K38">
        <f>-(Table3256[[#This Row],[time]]-2)*2</f>
        <v>-0.10252000000000017</v>
      </c>
      <c r="L38" s="6">
        <v>0.460339</v>
      </c>
      <c r="M38" s="5">
        <v>2.0512600000000001</v>
      </c>
      <c r="N38">
        <f>-(Table246263[[#This Row],[time]]-2)*2</f>
        <v>-0.10252000000000017</v>
      </c>
      <c r="O38" s="6">
        <v>0.10964</v>
      </c>
      <c r="P38" s="5">
        <v>2.0512600000000001</v>
      </c>
      <c r="Q38">
        <f>-(Table4257[[#This Row],[time]]-2)*2</f>
        <v>-0.10252000000000017</v>
      </c>
      <c r="R38" s="6">
        <v>0.19801299999999999</v>
      </c>
      <c r="S38" s="5">
        <v>2.0512600000000001</v>
      </c>
      <c r="T38">
        <f>-(Table247264[[#This Row],[time]]-2)*2</f>
        <v>-0.10252000000000017</v>
      </c>
      <c r="U38" s="7">
        <v>8.0500000000000005E-5</v>
      </c>
      <c r="V38" s="5">
        <v>2.0512600000000001</v>
      </c>
      <c r="W38">
        <f>-(Table5258[[#This Row],[time]]-2)*2</f>
        <v>-0.10252000000000017</v>
      </c>
      <c r="X38" s="6">
        <v>8.6580700000000003E-3</v>
      </c>
      <c r="Y38" s="5">
        <v>2.0512600000000001</v>
      </c>
      <c r="Z38">
        <f>-(Table248265[[#This Row],[time]]-2)*2</f>
        <v>-0.10252000000000017</v>
      </c>
      <c r="AA38" s="6">
        <v>1.1482300000000001</v>
      </c>
      <c r="AB38" s="5">
        <v>2.0512600000000001</v>
      </c>
      <c r="AC38">
        <f>-(Table6259[[#This Row],[time]]-2)*2</f>
        <v>-0.10252000000000017</v>
      </c>
      <c r="AD38" s="6">
        <v>2.2613099999999999</v>
      </c>
      <c r="AE38" s="5">
        <v>2.0512600000000001</v>
      </c>
      <c r="AF38">
        <f>-(Table249266[[#This Row],[time]]-2)*2</f>
        <v>-0.10252000000000017</v>
      </c>
      <c r="AG38" s="6">
        <v>0.13656299999999999</v>
      </c>
      <c r="AH38" s="5">
        <v>2.0512600000000001</v>
      </c>
      <c r="AI38">
        <f>-(Table7260[[#This Row],[time]]-2)*2</f>
        <v>-0.10252000000000017</v>
      </c>
      <c r="AJ38" s="6">
        <v>3.5965500000000001</v>
      </c>
      <c r="AK38" s="5">
        <v>2.0512600000000001</v>
      </c>
      <c r="AL38">
        <f>-(Table250267[[#This Row],[time]]-2)*2</f>
        <v>-0.10252000000000017</v>
      </c>
      <c r="AM38" s="6">
        <v>2.3079900000000002</v>
      </c>
      <c r="AN38" s="5">
        <v>2.0512600000000001</v>
      </c>
      <c r="AO38">
        <f>-(Table8261[[#This Row],[time]]-2)*2</f>
        <v>-0.10252000000000017</v>
      </c>
      <c r="AP38" s="6">
        <v>2.9902000000000002</v>
      </c>
      <c r="AQ38" s="5">
        <v>2.0512600000000001</v>
      </c>
      <c r="AR38">
        <f>-(Table252268[[#This Row],[time]]-2)*2</f>
        <v>-0.10252000000000017</v>
      </c>
      <c r="AS38" s="6">
        <v>0.78656999999999999</v>
      </c>
      <c r="AT38" s="5">
        <v>2.0512600000000001</v>
      </c>
      <c r="AU38">
        <f>-(Table253269[[#This Row],[time]]-2)*2</f>
        <v>-0.10252000000000017</v>
      </c>
      <c r="AV38" s="6">
        <v>0.86577199999999999</v>
      </c>
    </row>
    <row r="39" spans="1:48">
      <c r="A39" s="5">
        <v>2.1153300000000002</v>
      </c>
      <c r="B39">
        <f>-(Table1254[[#This Row],[time]]-2)*2</f>
        <v>-0.23066000000000031</v>
      </c>
      <c r="C39" s="6">
        <v>2.2794699999999999</v>
      </c>
      <c r="D39" s="5">
        <v>2.1153300000000002</v>
      </c>
      <c r="E39">
        <f>-(Table2255[[#This Row],[time]]-2)*2</f>
        <v>-0.23066000000000031</v>
      </c>
      <c r="F39" s="6">
        <v>0.26455000000000001</v>
      </c>
      <c r="G39" s="5">
        <v>2.1153300000000002</v>
      </c>
      <c r="H39">
        <f>-(Table245262[[#This Row],[time]]-2)*2</f>
        <v>-0.23066000000000031</v>
      </c>
      <c r="I39" s="6">
        <v>2.0680200000000002</v>
      </c>
      <c r="J39" s="5">
        <v>2.1153300000000002</v>
      </c>
      <c r="K39">
        <f>-(Table3256[[#This Row],[time]]-2)*2</f>
        <v>-0.23066000000000031</v>
      </c>
      <c r="L39" s="6">
        <v>0.37022100000000002</v>
      </c>
      <c r="M39" s="5">
        <v>2.1153300000000002</v>
      </c>
      <c r="N39">
        <f>-(Table246263[[#This Row],[time]]-2)*2</f>
        <v>-0.23066000000000031</v>
      </c>
      <c r="O39" s="6">
        <v>0.334152</v>
      </c>
      <c r="P39" s="5">
        <v>2.1153300000000002</v>
      </c>
      <c r="Q39">
        <f>-(Table4257[[#This Row],[time]]-2)*2</f>
        <v>-0.23066000000000031</v>
      </c>
      <c r="R39" s="6">
        <v>0.141403</v>
      </c>
      <c r="S39" s="5">
        <v>2.1153300000000002</v>
      </c>
      <c r="T39">
        <f>-(Table247264[[#This Row],[time]]-2)*2</f>
        <v>-0.23066000000000031</v>
      </c>
      <c r="U39" s="7">
        <v>8.4800000000000001E-5</v>
      </c>
      <c r="V39" s="5">
        <v>2.1153300000000002</v>
      </c>
      <c r="W39">
        <f>-(Table5258[[#This Row],[time]]-2)*2</f>
        <v>-0.23066000000000031</v>
      </c>
      <c r="X39" s="6">
        <v>3.4339799999999997E-2</v>
      </c>
      <c r="Y39" s="5">
        <v>2.1153300000000002</v>
      </c>
      <c r="Z39">
        <f>-(Table248265[[#This Row],[time]]-2)*2</f>
        <v>-0.23066000000000031</v>
      </c>
      <c r="AA39" s="6">
        <v>1.3853500000000001</v>
      </c>
      <c r="AB39" s="5">
        <v>2.1153300000000002</v>
      </c>
      <c r="AC39">
        <f>-(Table6259[[#This Row],[time]]-2)*2</f>
        <v>-0.23066000000000031</v>
      </c>
      <c r="AD39" s="6">
        <v>1.8205899999999999</v>
      </c>
      <c r="AE39" s="5">
        <v>2.1153300000000002</v>
      </c>
      <c r="AF39">
        <f>-(Table249266[[#This Row],[time]]-2)*2</f>
        <v>-0.23066000000000031</v>
      </c>
      <c r="AG39" s="6">
        <v>0.232126</v>
      </c>
      <c r="AH39" s="5">
        <v>2.1153300000000002</v>
      </c>
      <c r="AI39">
        <f>-(Table7260[[#This Row],[time]]-2)*2</f>
        <v>-0.23066000000000031</v>
      </c>
      <c r="AJ39" s="6">
        <v>3.7917399999999999</v>
      </c>
      <c r="AK39" s="5">
        <v>2.1153300000000002</v>
      </c>
      <c r="AL39">
        <f>-(Table250267[[#This Row],[time]]-2)*2</f>
        <v>-0.23066000000000031</v>
      </c>
      <c r="AM39" s="6">
        <v>2.5643400000000001</v>
      </c>
      <c r="AN39" s="5">
        <v>2.1153300000000002</v>
      </c>
      <c r="AO39">
        <f>-(Table8261[[#This Row],[time]]-2)*2</f>
        <v>-0.23066000000000031</v>
      </c>
      <c r="AP39" s="6">
        <v>2.7359300000000002</v>
      </c>
      <c r="AQ39" s="5">
        <v>2.1153300000000002</v>
      </c>
      <c r="AR39">
        <f>-(Table252268[[#This Row],[time]]-2)*2</f>
        <v>-0.23066000000000031</v>
      </c>
      <c r="AS39" s="6">
        <v>1.1100300000000001</v>
      </c>
      <c r="AT39" s="5">
        <v>2.1153300000000002</v>
      </c>
      <c r="AU39">
        <f>-(Table253269[[#This Row],[time]]-2)*2</f>
        <v>-0.23066000000000031</v>
      </c>
      <c r="AV39" s="6">
        <v>1.1237600000000001</v>
      </c>
    </row>
    <row r="40" spans="1:48">
      <c r="A40" s="5">
        <v>2.16533</v>
      </c>
      <c r="B40">
        <f>-(Table1254[[#This Row],[time]]-2)*2</f>
        <v>-0.33065999999999995</v>
      </c>
      <c r="C40" s="6">
        <v>2.2984</v>
      </c>
      <c r="D40" s="5">
        <v>2.16533</v>
      </c>
      <c r="E40">
        <f>-(Table2255[[#This Row],[time]]-2)*2</f>
        <v>-0.33065999999999995</v>
      </c>
      <c r="F40" s="6">
        <v>0.20494899999999999</v>
      </c>
      <c r="G40" s="5">
        <v>2.16533</v>
      </c>
      <c r="H40">
        <f>-(Table245262[[#This Row],[time]]-2)*2</f>
        <v>-0.33065999999999995</v>
      </c>
      <c r="I40" s="6">
        <v>2.1622300000000001</v>
      </c>
      <c r="J40" s="5">
        <v>2.16533</v>
      </c>
      <c r="K40">
        <f>-(Table3256[[#This Row],[time]]-2)*2</f>
        <v>-0.33065999999999995</v>
      </c>
      <c r="L40" s="6">
        <v>0.30871300000000002</v>
      </c>
      <c r="M40" s="5">
        <v>2.16533</v>
      </c>
      <c r="N40">
        <f>-(Table246263[[#This Row],[time]]-2)*2</f>
        <v>-0.33065999999999995</v>
      </c>
      <c r="O40" s="6">
        <v>0.75199000000000005</v>
      </c>
      <c r="P40" s="5">
        <v>2.16533</v>
      </c>
      <c r="Q40">
        <f>-(Table4257[[#This Row],[time]]-2)*2</f>
        <v>-0.33065999999999995</v>
      </c>
      <c r="R40" s="6">
        <v>9.3561800000000001E-2</v>
      </c>
      <c r="S40" s="5">
        <v>2.16533</v>
      </c>
      <c r="T40">
        <f>-(Table247264[[#This Row],[time]]-2)*2</f>
        <v>-0.33065999999999995</v>
      </c>
      <c r="U40" s="7">
        <v>8.8900000000000006E-5</v>
      </c>
      <c r="V40" s="5">
        <v>2.16533</v>
      </c>
      <c r="W40">
        <f>-(Table5258[[#This Row],[time]]-2)*2</f>
        <v>-0.33065999999999995</v>
      </c>
      <c r="X40" s="6">
        <v>5.56532E-2</v>
      </c>
      <c r="Y40" s="5">
        <v>2.16533</v>
      </c>
      <c r="Z40">
        <f>-(Table248265[[#This Row],[time]]-2)*2</f>
        <v>-0.33065999999999995</v>
      </c>
      <c r="AA40" s="6">
        <v>1.6174200000000001</v>
      </c>
      <c r="AB40" s="5">
        <v>2.16533</v>
      </c>
      <c r="AC40">
        <f>-(Table6259[[#This Row],[time]]-2)*2</f>
        <v>-0.33065999999999995</v>
      </c>
      <c r="AD40" s="6">
        <v>1.43082</v>
      </c>
      <c r="AE40" s="5">
        <v>2.16533</v>
      </c>
      <c r="AF40">
        <f>-(Table249266[[#This Row],[time]]-2)*2</f>
        <v>-0.33065999999999995</v>
      </c>
      <c r="AG40" s="6">
        <v>0.29857600000000001</v>
      </c>
      <c r="AH40" s="5">
        <v>2.16533</v>
      </c>
      <c r="AI40">
        <f>-(Table7260[[#This Row],[time]]-2)*2</f>
        <v>-0.33065999999999995</v>
      </c>
      <c r="AJ40" s="6">
        <v>3.5257499999999999</v>
      </c>
      <c r="AK40" s="5">
        <v>2.16533</v>
      </c>
      <c r="AL40">
        <f>-(Table250267[[#This Row],[time]]-2)*2</f>
        <v>-0.33065999999999995</v>
      </c>
      <c r="AM40" s="6">
        <v>2.81711</v>
      </c>
      <c r="AN40" s="5">
        <v>2.16533</v>
      </c>
      <c r="AO40">
        <f>-(Table8261[[#This Row],[time]]-2)*2</f>
        <v>-0.33065999999999995</v>
      </c>
      <c r="AP40" s="6">
        <v>2.6172599999999999</v>
      </c>
      <c r="AQ40" s="5">
        <v>2.16533</v>
      </c>
      <c r="AR40">
        <f>-(Table252268[[#This Row],[time]]-2)*2</f>
        <v>-0.33065999999999995</v>
      </c>
      <c r="AS40" s="6">
        <v>1.4502900000000001</v>
      </c>
      <c r="AT40" s="5">
        <v>2.16533</v>
      </c>
      <c r="AU40">
        <f>-(Table253269[[#This Row],[time]]-2)*2</f>
        <v>-0.33065999999999995</v>
      </c>
      <c r="AV40" s="6">
        <v>1.3048</v>
      </c>
    </row>
    <row r="41" spans="1:48">
      <c r="A41" s="5">
        <v>2.2246999999999999</v>
      </c>
      <c r="B41">
        <f>-(Table1254[[#This Row],[time]]-2)*2</f>
        <v>-0.4493999999999998</v>
      </c>
      <c r="C41" s="6">
        <v>2.2309899999999998</v>
      </c>
      <c r="D41" s="5">
        <v>2.2246999999999999</v>
      </c>
      <c r="E41">
        <f>-(Table2255[[#This Row],[time]]-2)*2</f>
        <v>-0.4493999999999998</v>
      </c>
      <c r="F41" s="6">
        <v>0.164772</v>
      </c>
      <c r="G41" s="5">
        <v>2.2246999999999999</v>
      </c>
      <c r="H41">
        <f>-(Table245262[[#This Row],[time]]-2)*2</f>
        <v>-0.4493999999999998</v>
      </c>
      <c r="I41" s="6">
        <v>2.2321499999999999</v>
      </c>
      <c r="J41" s="5">
        <v>2.2246999999999999</v>
      </c>
      <c r="K41">
        <f>-(Table3256[[#This Row],[time]]-2)*2</f>
        <v>-0.4493999999999998</v>
      </c>
      <c r="L41" s="6">
        <v>0.20986099999999999</v>
      </c>
      <c r="M41" s="5">
        <v>2.2246999999999999</v>
      </c>
      <c r="N41">
        <f>-(Table246263[[#This Row],[time]]-2)*2</f>
        <v>-0.4493999999999998</v>
      </c>
      <c r="O41" s="6">
        <v>1.33379</v>
      </c>
      <c r="P41" s="5">
        <v>2.2246999999999999</v>
      </c>
      <c r="Q41">
        <f>-(Table4257[[#This Row],[time]]-2)*2</f>
        <v>-0.4493999999999998</v>
      </c>
      <c r="R41" s="6">
        <v>8.2746799999999995E-2</v>
      </c>
      <c r="S41" s="5">
        <v>2.2246999999999999</v>
      </c>
      <c r="T41">
        <f>-(Table247264[[#This Row],[time]]-2)*2</f>
        <v>-0.4493999999999998</v>
      </c>
      <c r="U41" s="6">
        <v>4.5315399999999999E-2</v>
      </c>
      <c r="V41" s="5">
        <v>2.2246999999999999</v>
      </c>
      <c r="W41">
        <f>-(Table5258[[#This Row],[time]]-2)*2</f>
        <v>-0.4493999999999998</v>
      </c>
      <c r="X41" s="6">
        <v>8.6746199999999996E-2</v>
      </c>
      <c r="Y41" s="5">
        <v>2.2246999999999999</v>
      </c>
      <c r="Z41">
        <f>-(Table248265[[#This Row],[time]]-2)*2</f>
        <v>-0.4493999999999998</v>
      </c>
      <c r="AA41" s="6">
        <v>1.9225099999999999</v>
      </c>
      <c r="AB41" s="5">
        <v>2.2246999999999999</v>
      </c>
      <c r="AC41">
        <f>-(Table6259[[#This Row],[time]]-2)*2</f>
        <v>-0.4493999999999998</v>
      </c>
      <c r="AD41" s="6">
        <v>1.03776</v>
      </c>
      <c r="AE41" s="5">
        <v>2.2246999999999999</v>
      </c>
      <c r="AF41">
        <f>-(Table249266[[#This Row],[time]]-2)*2</f>
        <v>-0.4493999999999998</v>
      </c>
      <c r="AG41" s="6">
        <v>0.67176000000000002</v>
      </c>
      <c r="AH41" s="5">
        <v>2.2246999999999999</v>
      </c>
      <c r="AI41">
        <f>-(Table7260[[#This Row],[time]]-2)*2</f>
        <v>-0.4493999999999998</v>
      </c>
      <c r="AJ41" s="6">
        <v>2.9337399999999998</v>
      </c>
      <c r="AK41" s="5">
        <v>2.2246999999999999</v>
      </c>
      <c r="AL41">
        <f>-(Table250267[[#This Row],[time]]-2)*2</f>
        <v>-0.4493999999999998</v>
      </c>
      <c r="AM41" s="6">
        <v>3.1431499999999999</v>
      </c>
      <c r="AN41" s="5">
        <v>2.2246999999999999</v>
      </c>
      <c r="AO41">
        <f>-(Table8261[[#This Row],[time]]-2)*2</f>
        <v>-0.4493999999999998</v>
      </c>
      <c r="AP41" s="6">
        <v>2.5425</v>
      </c>
      <c r="AQ41" s="5">
        <v>2.2246999999999999</v>
      </c>
      <c r="AR41">
        <f>-(Table252268[[#This Row],[time]]-2)*2</f>
        <v>-0.4493999999999998</v>
      </c>
      <c r="AS41" s="6">
        <v>1.92211</v>
      </c>
      <c r="AT41" s="5">
        <v>2.2246999999999999</v>
      </c>
      <c r="AU41">
        <f>-(Table253269[[#This Row],[time]]-2)*2</f>
        <v>-0.4493999999999998</v>
      </c>
      <c r="AV41" s="6">
        <v>1.5294000000000001</v>
      </c>
    </row>
    <row r="42" spans="1:48">
      <c r="A42" s="5">
        <v>2.2510699999999999</v>
      </c>
      <c r="B42">
        <f>-(Table1254[[#This Row],[time]]-2)*2</f>
        <v>-0.50213999999999981</v>
      </c>
      <c r="C42" s="6">
        <v>2.2447699999999999</v>
      </c>
      <c r="D42" s="5">
        <v>2.2510699999999999</v>
      </c>
      <c r="E42">
        <f>-(Table2255[[#This Row],[time]]-2)*2</f>
        <v>-0.50213999999999981</v>
      </c>
      <c r="F42" s="6">
        <v>0.19645000000000001</v>
      </c>
      <c r="G42" s="5">
        <v>2.2510699999999999</v>
      </c>
      <c r="H42">
        <f>-(Table245262[[#This Row],[time]]-2)*2</f>
        <v>-0.50213999999999981</v>
      </c>
      <c r="I42" s="6">
        <v>2.3004699999999998</v>
      </c>
      <c r="J42" s="5">
        <v>2.2510699999999999</v>
      </c>
      <c r="K42">
        <f>-(Table3256[[#This Row],[time]]-2)*2</f>
        <v>-0.50213999999999981</v>
      </c>
      <c r="L42" s="6">
        <v>0.21252599999999999</v>
      </c>
      <c r="M42" s="5">
        <v>2.2510699999999999</v>
      </c>
      <c r="N42">
        <f>-(Table246263[[#This Row],[time]]-2)*2</f>
        <v>-0.50213999999999981</v>
      </c>
      <c r="O42" s="6">
        <v>1.5656399999999999</v>
      </c>
      <c r="P42" s="5">
        <v>2.2510699999999999</v>
      </c>
      <c r="Q42">
        <f>-(Table4257[[#This Row],[time]]-2)*2</f>
        <v>-0.50213999999999981</v>
      </c>
      <c r="R42" s="6">
        <v>0.139044</v>
      </c>
      <c r="S42" s="5">
        <v>2.2510699999999999</v>
      </c>
      <c r="T42">
        <f>-(Table247264[[#This Row],[time]]-2)*2</f>
        <v>-0.50213999999999981</v>
      </c>
      <c r="U42" s="6">
        <v>8.55987E-2</v>
      </c>
      <c r="V42" s="5">
        <v>2.2510699999999999</v>
      </c>
      <c r="W42">
        <f>-(Table5258[[#This Row],[time]]-2)*2</f>
        <v>-0.50213999999999981</v>
      </c>
      <c r="X42" s="6">
        <v>0.17017599999999999</v>
      </c>
      <c r="Y42" s="5">
        <v>2.2510699999999999</v>
      </c>
      <c r="Z42">
        <f>-(Table248265[[#This Row],[time]]-2)*2</f>
        <v>-0.50213999999999981</v>
      </c>
      <c r="AA42" s="6">
        <v>2.1440199999999998</v>
      </c>
      <c r="AB42" s="5">
        <v>2.2510699999999999</v>
      </c>
      <c r="AC42">
        <f>-(Table6259[[#This Row],[time]]-2)*2</f>
        <v>-0.50213999999999981</v>
      </c>
      <c r="AD42" s="6">
        <v>0.88562099999999999</v>
      </c>
      <c r="AE42" s="5">
        <v>2.2510699999999999</v>
      </c>
      <c r="AF42">
        <f>-(Table249266[[#This Row],[time]]-2)*2</f>
        <v>-0.50213999999999981</v>
      </c>
      <c r="AG42" s="6">
        <v>0.89529000000000003</v>
      </c>
      <c r="AH42" s="5">
        <v>2.2510699999999999</v>
      </c>
      <c r="AI42">
        <f>-(Table7260[[#This Row],[time]]-2)*2</f>
        <v>-0.50213999999999981</v>
      </c>
      <c r="AJ42" s="6">
        <v>2.63334</v>
      </c>
      <c r="AK42" s="5">
        <v>2.2510699999999999</v>
      </c>
      <c r="AL42">
        <f>-(Table250267[[#This Row],[time]]-2)*2</f>
        <v>-0.50213999999999981</v>
      </c>
      <c r="AM42" s="6">
        <v>3.3445100000000001</v>
      </c>
      <c r="AN42" s="5">
        <v>2.2510699999999999</v>
      </c>
      <c r="AO42">
        <f>-(Table8261[[#This Row],[time]]-2)*2</f>
        <v>-0.50213999999999981</v>
      </c>
      <c r="AP42" s="6">
        <v>2.5121199999999999</v>
      </c>
      <c r="AQ42" s="5">
        <v>2.2510699999999999</v>
      </c>
      <c r="AR42">
        <f>-(Table252268[[#This Row],[time]]-2)*2</f>
        <v>-0.50213999999999981</v>
      </c>
      <c r="AS42" s="6">
        <v>2.1724100000000002</v>
      </c>
      <c r="AT42" s="5">
        <v>2.2510699999999999</v>
      </c>
      <c r="AU42">
        <f>-(Table253269[[#This Row],[time]]-2)*2</f>
        <v>-0.50213999999999981</v>
      </c>
      <c r="AV42" s="6">
        <v>1.6191599999999999</v>
      </c>
    </row>
    <row r="43" spans="1:48">
      <c r="A43" s="5">
        <v>2.3064399999999998</v>
      </c>
      <c r="B43">
        <f>-(Table1254[[#This Row],[time]]-2)*2</f>
        <v>-0.61287999999999965</v>
      </c>
      <c r="C43" s="6">
        <v>2.3305799999999999</v>
      </c>
      <c r="D43" s="5">
        <v>2.3064399999999998</v>
      </c>
      <c r="E43">
        <f>-(Table2255[[#This Row],[time]]-2)*2</f>
        <v>-0.61287999999999965</v>
      </c>
      <c r="F43" s="6">
        <v>0.234376</v>
      </c>
      <c r="G43" s="5">
        <v>2.3064399999999998</v>
      </c>
      <c r="H43">
        <f>-(Table245262[[#This Row],[time]]-2)*2</f>
        <v>-0.61287999999999965</v>
      </c>
      <c r="I43" s="6">
        <v>2.4983900000000001</v>
      </c>
      <c r="J43" s="5">
        <v>2.3064399999999998</v>
      </c>
      <c r="K43">
        <f>-(Table3256[[#This Row],[time]]-2)*2</f>
        <v>-0.61287999999999965</v>
      </c>
      <c r="L43" s="6">
        <v>0.18162900000000001</v>
      </c>
      <c r="M43" s="5">
        <v>2.3064399999999998</v>
      </c>
      <c r="N43">
        <f>-(Table246263[[#This Row],[time]]-2)*2</f>
        <v>-0.61287999999999965</v>
      </c>
      <c r="O43" s="6">
        <v>1.77217</v>
      </c>
      <c r="P43" s="5">
        <v>2.3064399999999998</v>
      </c>
      <c r="Q43">
        <f>-(Table4257[[#This Row],[time]]-2)*2</f>
        <v>-0.61287999999999965</v>
      </c>
      <c r="R43" s="6">
        <v>0.264316</v>
      </c>
      <c r="S43" s="5">
        <v>2.3064399999999998</v>
      </c>
      <c r="T43">
        <f>-(Table247264[[#This Row],[time]]-2)*2</f>
        <v>-0.61287999999999965</v>
      </c>
      <c r="U43" s="6">
        <v>0.191638</v>
      </c>
      <c r="V43" s="5">
        <v>2.3064399999999998</v>
      </c>
      <c r="W43">
        <f>-(Table5258[[#This Row],[time]]-2)*2</f>
        <v>-0.61287999999999965</v>
      </c>
      <c r="X43" s="6">
        <v>0.296294</v>
      </c>
      <c r="Y43" s="5">
        <v>2.3064399999999998</v>
      </c>
      <c r="Z43">
        <f>-(Table248265[[#This Row],[time]]-2)*2</f>
        <v>-0.61287999999999965</v>
      </c>
      <c r="AA43" s="6">
        <v>2.6550799999999999</v>
      </c>
      <c r="AB43" s="5">
        <v>2.3064399999999998</v>
      </c>
      <c r="AC43">
        <f>-(Table6259[[#This Row],[time]]-2)*2</f>
        <v>-0.61287999999999965</v>
      </c>
      <c r="AD43" s="6">
        <v>0.71813700000000003</v>
      </c>
      <c r="AE43" s="5">
        <v>2.3064399999999998</v>
      </c>
      <c r="AF43">
        <f>-(Table249266[[#This Row],[time]]-2)*2</f>
        <v>-0.61287999999999965</v>
      </c>
      <c r="AG43" s="6">
        <v>1.3759999999999999</v>
      </c>
      <c r="AH43" s="5">
        <v>2.3064399999999998</v>
      </c>
      <c r="AI43">
        <f>-(Table7260[[#This Row],[time]]-2)*2</f>
        <v>-0.61287999999999965</v>
      </c>
      <c r="AJ43" s="6">
        <v>2.2254499999999999</v>
      </c>
      <c r="AK43" s="5">
        <v>2.3064399999999998</v>
      </c>
      <c r="AL43">
        <f>-(Table250267[[#This Row],[time]]-2)*2</f>
        <v>-0.61287999999999965</v>
      </c>
      <c r="AM43" s="6">
        <v>3.7978700000000001</v>
      </c>
      <c r="AN43" s="5">
        <v>2.3064399999999998</v>
      </c>
      <c r="AO43">
        <f>-(Table8261[[#This Row],[time]]-2)*2</f>
        <v>-0.61287999999999965</v>
      </c>
      <c r="AP43" s="6">
        <v>2.5119099999999999</v>
      </c>
      <c r="AQ43" s="5">
        <v>2.3064399999999998</v>
      </c>
      <c r="AR43">
        <f>-(Table252268[[#This Row],[time]]-2)*2</f>
        <v>-0.61287999999999965</v>
      </c>
      <c r="AS43" s="6">
        <v>2.7560099999999998</v>
      </c>
      <c r="AT43" s="5">
        <v>2.3064399999999998</v>
      </c>
      <c r="AU43">
        <f>-(Table253269[[#This Row],[time]]-2)*2</f>
        <v>-0.61287999999999965</v>
      </c>
      <c r="AV43" s="6">
        <v>1.8116699999999999</v>
      </c>
    </row>
    <row r="44" spans="1:48">
      <c r="A44" s="5">
        <v>2.35622</v>
      </c>
      <c r="B44">
        <f>-(Table1254[[#This Row],[time]]-2)*2</f>
        <v>-0.71243999999999996</v>
      </c>
      <c r="C44" s="6">
        <v>2.4651100000000001</v>
      </c>
      <c r="D44" s="5">
        <v>2.35622</v>
      </c>
      <c r="E44">
        <f>-(Table2255[[#This Row],[time]]-2)*2</f>
        <v>-0.71243999999999996</v>
      </c>
      <c r="F44" s="6">
        <v>0.22840299999999999</v>
      </c>
      <c r="G44" s="5">
        <v>2.35622</v>
      </c>
      <c r="H44">
        <f>-(Table245262[[#This Row],[time]]-2)*2</f>
        <v>-0.71243999999999996</v>
      </c>
      <c r="I44" s="6">
        <v>2.7250999999999999</v>
      </c>
      <c r="J44" s="5">
        <v>2.35622</v>
      </c>
      <c r="K44">
        <f>-(Table3256[[#This Row],[time]]-2)*2</f>
        <v>-0.71243999999999996</v>
      </c>
      <c r="L44" s="6">
        <v>0.11537</v>
      </c>
      <c r="M44" s="5">
        <v>2.35622</v>
      </c>
      <c r="N44">
        <f>-(Table246263[[#This Row],[time]]-2)*2</f>
        <v>-0.71243999999999996</v>
      </c>
      <c r="O44" s="6">
        <v>1.86216</v>
      </c>
      <c r="P44" s="5">
        <v>2.35622</v>
      </c>
      <c r="Q44">
        <f>-(Table4257[[#This Row],[time]]-2)*2</f>
        <v>-0.71243999999999996</v>
      </c>
      <c r="R44" s="6">
        <v>0.366726</v>
      </c>
      <c r="S44" s="5">
        <v>2.35622</v>
      </c>
      <c r="T44">
        <f>-(Table247264[[#This Row],[time]]-2)*2</f>
        <v>-0.71243999999999996</v>
      </c>
      <c r="U44" s="6">
        <v>0.55792299999999995</v>
      </c>
      <c r="V44" s="5">
        <v>2.35622</v>
      </c>
      <c r="W44">
        <f>-(Table5258[[#This Row],[time]]-2)*2</f>
        <v>-0.71243999999999996</v>
      </c>
      <c r="X44" s="6">
        <v>0.37504999999999999</v>
      </c>
      <c r="Y44" s="5">
        <v>2.35622</v>
      </c>
      <c r="Z44">
        <f>-(Table248265[[#This Row],[time]]-2)*2</f>
        <v>-0.71243999999999996</v>
      </c>
      <c r="AA44" s="6">
        <v>3.1278600000000001</v>
      </c>
      <c r="AB44" s="5">
        <v>2.35622</v>
      </c>
      <c r="AC44">
        <f>-(Table6259[[#This Row],[time]]-2)*2</f>
        <v>-0.71243999999999996</v>
      </c>
      <c r="AD44" s="6">
        <v>0.745807</v>
      </c>
      <c r="AE44" s="5">
        <v>2.35622</v>
      </c>
      <c r="AF44">
        <f>-(Table249266[[#This Row],[time]]-2)*2</f>
        <v>-0.71243999999999996</v>
      </c>
      <c r="AG44" s="6">
        <v>1.88781</v>
      </c>
      <c r="AH44" s="5">
        <v>2.35622</v>
      </c>
      <c r="AI44">
        <f>-(Table7260[[#This Row],[time]]-2)*2</f>
        <v>-0.71243999999999996</v>
      </c>
      <c r="AJ44" s="6">
        <v>1.96427</v>
      </c>
      <c r="AK44" s="5">
        <v>2.35622</v>
      </c>
      <c r="AL44">
        <f>-(Table250267[[#This Row],[time]]-2)*2</f>
        <v>-0.71243999999999996</v>
      </c>
      <c r="AM44" s="6">
        <v>4.1807299999999996</v>
      </c>
      <c r="AN44" s="5">
        <v>2.35622</v>
      </c>
      <c r="AO44">
        <f>-(Table8261[[#This Row],[time]]-2)*2</f>
        <v>-0.71243999999999996</v>
      </c>
      <c r="AP44" s="6">
        <v>2.5283899999999999</v>
      </c>
      <c r="AQ44" s="5">
        <v>2.35622</v>
      </c>
      <c r="AR44">
        <f>-(Table252268[[#This Row],[time]]-2)*2</f>
        <v>-0.71243999999999996</v>
      </c>
      <c r="AS44" s="6">
        <v>3.3105199999999999</v>
      </c>
      <c r="AT44" s="5">
        <v>2.35622</v>
      </c>
      <c r="AU44">
        <f>-(Table253269[[#This Row],[time]]-2)*2</f>
        <v>-0.71243999999999996</v>
      </c>
      <c r="AV44" s="6">
        <v>1.9556100000000001</v>
      </c>
    </row>
    <row r="45" spans="1:48">
      <c r="A45" s="5">
        <v>2.4097200000000001</v>
      </c>
      <c r="B45">
        <f>-(Table1254[[#This Row],[time]]-2)*2</f>
        <v>-0.81944000000000017</v>
      </c>
      <c r="C45" s="6">
        <v>2.71184</v>
      </c>
      <c r="D45" s="5">
        <v>2.4097200000000001</v>
      </c>
      <c r="E45">
        <f>-(Table2255[[#This Row],[time]]-2)*2</f>
        <v>-0.81944000000000017</v>
      </c>
      <c r="F45" s="6">
        <v>0.20946999999999999</v>
      </c>
      <c r="G45" s="5">
        <v>2.4097200000000001</v>
      </c>
      <c r="H45">
        <f>-(Table245262[[#This Row],[time]]-2)*2</f>
        <v>-0.81944000000000017</v>
      </c>
      <c r="I45" s="6">
        <v>3.0462600000000002</v>
      </c>
      <c r="J45" s="5">
        <v>2.4097200000000001</v>
      </c>
      <c r="K45">
        <f>-(Table3256[[#This Row],[time]]-2)*2</f>
        <v>-0.81944000000000017</v>
      </c>
      <c r="L45" s="6">
        <v>2.9562100000000001E-2</v>
      </c>
      <c r="M45" s="5">
        <v>2.4097200000000001</v>
      </c>
      <c r="N45">
        <f>-(Table246263[[#This Row],[time]]-2)*2</f>
        <v>-0.81944000000000017</v>
      </c>
      <c r="O45" s="6">
        <v>2.4820600000000002</v>
      </c>
      <c r="P45" s="5">
        <v>2.4097200000000001</v>
      </c>
      <c r="Q45">
        <f>-(Table4257[[#This Row],[time]]-2)*2</f>
        <v>-0.81944000000000017</v>
      </c>
      <c r="R45" s="6">
        <v>0.45478400000000002</v>
      </c>
      <c r="S45" s="5">
        <v>2.4097200000000001</v>
      </c>
      <c r="T45">
        <f>-(Table247264[[#This Row],[time]]-2)*2</f>
        <v>-0.81944000000000017</v>
      </c>
      <c r="U45" s="6">
        <v>1.1028100000000001</v>
      </c>
      <c r="V45" s="5">
        <v>2.4097200000000001</v>
      </c>
      <c r="W45">
        <f>-(Table5258[[#This Row],[time]]-2)*2</f>
        <v>-0.81944000000000017</v>
      </c>
      <c r="X45" s="6">
        <v>0.44193500000000002</v>
      </c>
      <c r="Y45" s="5">
        <v>2.4097200000000001</v>
      </c>
      <c r="Z45">
        <f>-(Table248265[[#This Row],[time]]-2)*2</f>
        <v>-0.81944000000000017</v>
      </c>
      <c r="AA45" s="6">
        <v>3.5664199999999999</v>
      </c>
      <c r="AB45" s="5">
        <v>2.4097200000000001</v>
      </c>
      <c r="AC45">
        <f>-(Table6259[[#This Row],[time]]-2)*2</f>
        <v>-0.81944000000000017</v>
      </c>
      <c r="AD45" s="6">
        <v>0.73219299999999998</v>
      </c>
      <c r="AE45" s="5">
        <v>2.4097200000000001</v>
      </c>
      <c r="AF45">
        <f>-(Table249266[[#This Row],[time]]-2)*2</f>
        <v>-0.81944000000000017</v>
      </c>
      <c r="AG45" s="6">
        <v>2.5623300000000002</v>
      </c>
      <c r="AH45" s="5">
        <v>2.4097200000000001</v>
      </c>
      <c r="AI45">
        <f>-(Table7260[[#This Row],[time]]-2)*2</f>
        <v>-0.81944000000000017</v>
      </c>
      <c r="AJ45" s="6">
        <v>1.6965600000000001</v>
      </c>
      <c r="AK45" s="5">
        <v>2.4097200000000001</v>
      </c>
      <c r="AL45">
        <f>-(Table250267[[#This Row],[time]]-2)*2</f>
        <v>-0.81944000000000017</v>
      </c>
      <c r="AM45" s="6">
        <v>4.5441099999999999</v>
      </c>
      <c r="AN45" s="5">
        <v>2.4097200000000001</v>
      </c>
      <c r="AO45">
        <f>-(Table8261[[#This Row],[time]]-2)*2</f>
        <v>-0.81944000000000017</v>
      </c>
      <c r="AP45" s="6">
        <v>2.5362499999999999</v>
      </c>
      <c r="AQ45" s="5">
        <v>2.4097200000000001</v>
      </c>
      <c r="AR45">
        <f>-(Table252268[[#This Row],[time]]-2)*2</f>
        <v>-0.81944000000000017</v>
      </c>
      <c r="AS45" s="6">
        <v>3.8866999999999998</v>
      </c>
      <c r="AT45" s="5">
        <v>2.4097200000000001</v>
      </c>
      <c r="AU45">
        <f>-(Table253269[[#This Row],[time]]-2)*2</f>
        <v>-0.81944000000000017</v>
      </c>
      <c r="AV45" s="6">
        <v>2.0702199999999999</v>
      </c>
    </row>
    <row r="46" spans="1:48">
      <c r="A46" s="5">
        <v>2.4602300000000001</v>
      </c>
      <c r="B46">
        <f>-(Table1254[[#This Row],[time]]-2)*2</f>
        <v>-0.92046000000000028</v>
      </c>
      <c r="C46" s="6">
        <v>3.1728999999999998</v>
      </c>
      <c r="D46" s="5">
        <v>2.4602300000000001</v>
      </c>
      <c r="E46">
        <f>-(Table2255[[#This Row],[time]]-2)*2</f>
        <v>-0.92046000000000028</v>
      </c>
      <c r="F46" s="6">
        <v>0.17180000000000001</v>
      </c>
      <c r="G46" s="5">
        <v>2.4602300000000001</v>
      </c>
      <c r="H46">
        <f>-(Table245262[[#This Row],[time]]-2)*2</f>
        <v>-0.92046000000000028</v>
      </c>
      <c r="I46" s="6">
        <v>3.3882099999999999</v>
      </c>
      <c r="J46" s="5">
        <v>2.4602300000000001</v>
      </c>
      <c r="K46">
        <f>-(Table3256[[#This Row],[time]]-2)*2</f>
        <v>-0.92046000000000028</v>
      </c>
      <c r="L46" s="6">
        <v>1.5130599999999999E-2</v>
      </c>
      <c r="M46" s="5">
        <v>2.4602300000000001</v>
      </c>
      <c r="N46">
        <f>-(Table246263[[#This Row],[time]]-2)*2</f>
        <v>-0.92046000000000028</v>
      </c>
      <c r="O46" s="6">
        <v>3.3891100000000001</v>
      </c>
      <c r="P46" s="5">
        <v>2.4602300000000001</v>
      </c>
      <c r="Q46">
        <f>-(Table4257[[#This Row],[time]]-2)*2</f>
        <v>-0.92046000000000028</v>
      </c>
      <c r="R46" s="6">
        <v>0.51738799999999996</v>
      </c>
      <c r="S46" s="5">
        <v>2.4602300000000001</v>
      </c>
      <c r="T46">
        <f>-(Table247264[[#This Row],[time]]-2)*2</f>
        <v>-0.92046000000000028</v>
      </c>
      <c r="U46" s="6">
        <v>1.7208600000000001</v>
      </c>
      <c r="V46" s="5">
        <v>2.4602300000000001</v>
      </c>
      <c r="W46">
        <f>-(Table5258[[#This Row],[time]]-2)*2</f>
        <v>-0.92046000000000028</v>
      </c>
      <c r="X46" s="6">
        <v>0.49480200000000002</v>
      </c>
      <c r="Y46" s="5">
        <v>2.4602300000000001</v>
      </c>
      <c r="Z46">
        <f>-(Table248265[[#This Row],[time]]-2)*2</f>
        <v>-0.92046000000000028</v>
      </c>
      <c r="AA46" s="6">
        <v>3.9994499999999999</v>
      </c>
      <c r="AB46" s="5">
        <v>2.4602300000000001</v>
      </c>
      <c r="AC46">
        <f>-(Table6259[[#This Row],[time]]-2)*2</f>
        <v>-0.92046000000000028</v>
      </c>
      <c r="AD46" s="6">
        <v>0.98025200000000001</v>
      </c>
      <c r="AE46" s="5">
        <v>2.4602300000000001</v>
      </c>
      <c r="AF46">
        <f>-(Table249266[[#This Row],[time]]-2)*2</f>
        <v>-0.92046000000000028</v>
      </c>
      <c r="AG46" s="6">
        <v>3.23522</v>
      </c>
      <c r="AH46" s="5">
        <v>2.4602300000000001</v>
      </c>
      <c r="AI46">
        <f>-(Table7260[[#This Row],[time]]-2)*2</f>
        <v>-0.92046000000000028</v>
      </c>
      <c r="AJ46" s="6">
        <v>1.6000399999999999</v>
      </c>
      <c r="AK46" s="5">
        <v>2.4602300000000001</v>
      </c>
      <c r="AL46">
        <f>-(Table250267[[#This Row],[time]]-2)*2</f>
        <v>-0.92046000000000028</v>
      </c>
      <c r="AM46" s="6">
        <v>4.8757900000000003</v>
      </c>
      <c r="AN46" s="5">
        <v>2.4602300000000001</v>
      </c>
      <c r="AO46">
        <f>-(Table8261[[#This Row],[time]]-2)*2</f>
        <v>-0.92046000000000028</v>
      </c>
      <c r="AP46" s="6">
        <v>2.5332699999999999</v>
      </c>
      <c r="AQ46" s="5">
        <v>2.4602300000000001</v>
      </c>
      <c r="AR46">
        <f>-(Table252268[[#This Row],[time]]-2)*2</f>
        <v>-0.92046000000000028</v>
      </c>
      <c r="AS46" s="6">
        <v>4.3855399999999998</v>
      </c>
      <c r="AT46" s="5">
        <v>2.4602300000000001</v>
      </c>
      <c r="AU46">
        <f>-(Table253269[[#This Row],[time]]-2)*2</f>
        <v>-0.92046000000000028</v>
      </c>
      <c r="AV46" s="6">
        <v>2.1429999999999998</v>
      </c>
    </row>
    <row r="47" spans="1:48">
      <c r="A47" s="5">
        <v>2.5071099999999999</v>
      </c>
      <c r="B47">
        <f>-(Table1254[[#This Row],[time]]-2)*2</f>
        <v>-1.0142199999999999</v>
      </c>
      <c r="C47" s="6">
        <v>3.5790899999999999</v>
      </c>
      <c r="D47" s="5">
        <v>2.5071099999999999</v>
      </c>
      <c r="E47">
        <f>-(Table2255[[#This Row],[time]]-2)*2</f>
        <v>-1.0142199999999999</v>
      </c>
      <c r="F47" s="6">
        <v>0.116217</v>
      </c>
      <c r="G47" s="5">
        <v>2.5071099999999999</v>
      </c>
      <c r="H47">
        <f>-(Table245262[[#This Row],[time]]-2)*2</f>
        <v>-1.0142199999999999</v>
      </c>
      <c r="I47" s="6">
        <v>3.7100399999999998</v>
      </c>
      <c r="J47" s="5">
        <v>2.5071099999999999</v>
      </c>
      <c r="K47">
        <f>-(Table3256[[#This Row],[time]]-2)*2</f>
        <v>-1.0142199999999999</v>
      </c>
      <c r="L47" s="6">
        <v>1.7653600000000001E-4</v>
      </c>
      <c r="M47" s="5">
        <v>2.5071099999999999</v>
      </c>
      <c r="N47">
        <f>-(Table246263[[#This Row],[time]]-2)*2</f>
        <v>-1.0142199999999999</v>
      </c>
      <c r="O47" s="6">
        <v>4.4008399999999996</v>
      </c>
      <c r="P47" s="5">
        <v>2.5071099999999999</v>
      </c>
      <c r="Q47">
        <f>-(Table4257[[#This Row],[time]]-2)*2</f>
        <v>-1.0142199999999999</v>
      </c>
      <c r="R47" s="6">
        <v>0.56115000000000004</v>
      </c>
      <c r="S47" s="5">
        <v>2.5071099999999999</v>
      </c>
      <c r="T47">
        <f>-(Table247264[[#This Row],[time]]-2)*2</f>
        <v>-1.0142199999999999</v>
      </c>
      <c r="U47" s="6">
        <v>2.3035899999999998</v>
      </c>
      <c r="V47" s="5">
        <v>2.5071099999999999</v>
      </c>
      <c r="W47">
        <f>-(Table5258[[#This Row],[time]]-2)*2</f>
        <v>-1.0142199999999999</v>
      </c>
      <c r="X47" s="6">
        <v>0.54462900000000003</v>
      </c>
      <c r="Y47" s="5">
        <v>2.5071099999999999</v>
      </c>
      <c r="Z47">
        <f>-(Table248265[[#This Row],[time]]-2)*2</f>
        <v>-1.0142199999999999</v>
      </c>
      <c r="AA47" s="6">
        <v>4.4548199999999998</v>
      </c>
      <c r="AB47" s="5">
        <v>2.5071099999999999</v>
      </c>
      <c r="AC47">
        <f>-(Table6259[[#This Row],[time]]-2)*2</f>
        <v>-1.0142199999999999</v>
      </c>
      <c r="AD47" s="6">
        <v>1.14222</v>
      </c>
      <c r="AE47" s="5">
        <v>2.5071099999999999</v>
      </c>
      <c r="AF47">
        <f>-(Table249266[[#This Row],[time]]-2)*2</f>
        <v>-1.0142199999999999</v>
      </c>
      <c r="AG47" s="6">
        <v>3.8658800000000002</v>
      </c>
      <c r="AH47" s="5">
        <v>2.5071099999999999</v>
      </c>
      <c r="AI47">
        <f>-(Table7260[[#This Row],[time]]-2)*2</f>
        <v>-1.0142199999999999</v>
      </c>
      <c r="AJ47" s="6">
        <v>1.4456800000000001</v>
      </c>
      <c r="AK47" s="5">
        <v>2.5071099999999999</v>
      </c>
      <c r="AL47">
        <f>-(Table250267[[#This Row],[time]]-2)*2</f>
        <v>-1.0142199999999999</v>
      </c>
      <c r="AM47" s="6">
        <v>5.1839300000000001</v>
      </c>
      <c r="AN47" s="5">
        <v>2.5071099999999999</v>
      </c>
      <c r="AO47">
        <f>-(Table8261[[#This Row],[time]]-2)*2</f>
        <v>-1.0142199999999999</v>
      </c>
      <c r="AP47" s="6">
        <v>2.4777999999999998</v>
      </c>
      <c r="AQ47" s="5">
        <v>2.5071099999999999</v>
      </c>
      <c r="AR47">
        <f>-(Table252268[[#This Row],[time]]-2)*2</f>
        <v>-1.0142199999999999</v>
      </c>
      <c r="AS47" s="6">
        <v>4.8685400000000003</v>
      </c>
      <c r="AT47" s="5">
        <v>2.5071099999999999</v>
      </c>
      <c r="AU47">
        <f>-(Table253269[[#This Row],[time]]-2)*2</f>
        <v>-1.0142199999999999</v>
      </c>
      <c r="AV47" s="6">
        <v>2.16839</v>
      </c>
    </row>
    <row r="48" spans="1:48">
      <c r="A48" s="5">
        <v>2.5516399999999999</v>
      </c>
      <c r="B48">
        <f>-(Table1254[[#This Row],[time]]-2)*2</f>
        <v>-1.1032799999999998</v>
      </c>
      <c r="C48" s="6">
        <v>3.9155600000000002</v>
      </c>
      <c r="D48" s="5">
        <v>2.5516399999999999</v>
      </c>
      <c r="E48">
        <f>-(Table2255[[#This Row],[time]]-2)*2</f>
        <v>-1.1032799999999998</v>
      </c>
      <c r="F48" s="6">
        <v>0.104197</v>
      </c>
      <c r="G48" s="5">
        <v>2.5516399999999999</v>
      </c>
      <c r="H48">
        <f>-(Table245262[[#This Row],[time]]-2)*2</f>
        <v>-1.1032799999999998</v>
      </c>
      <c r="I48" s="6">
        <v>4.0095499999999999</v>
      </c>
      <c r="J48" s="5">
        <v>2.5516399999999999</v>
      </c>
      <c r="K48">
        <f>-(Table3256[[#This Row],[time]]-2)*2</f>
        <v>-1.1032799999999998</v>
      </c>
      <c r="L48" s="6">
        <v>1.1383300000000001E-4</v>
      </c>
      <c r="M48" s="5">
        <v>2.5516399999999999</v>
      </c>
      <c r="N48">
        <f>-(Table246263[[#This Row],[time]]-2)*2</f>
        <v>-1.1032799999999998</v>
      </c>
      <c r="O48" s="6">
        <v>5.29453</v>
      </c>
      <c r="P48" s="5">
        <v>2.5516399999999999</v>
      </c>
      <c r="Q48">
        <f>-(Table4257[[#This Row],[time]]-2)*2</f>
        <v>-1.1032799999999998</v>
      </c>
      <c r="R48" s="6">
        <v>0.58601800000000004</v>
      </c>
      <c r="S48" s="5">
        <v>2.5516399999999999</v>
      </c>
      <c r="T48">
        <f>-(Table247264[[#This Row],[time]]-2)*2</f>
        <v>-1.1032799999999998</v>
      </c>
      <c r="U48" s="6">
        <v>2.9327000000000001</v>
      </c>
      <c r="V48" s="5">
        <v>2.5516399999999999</v>
      </c>
      <c r="W48">
        <f>-(Table5258[[#This Row],[time]]-2)*2</f>
        <v>-1.1032799999999998</v>
      </c>
      <c r="X48" s="6">
        <v>0.57381400000000005</v>
      </c>
      <c r="Y48" s="5">
        <v>2.5516399999999999</v>
      </c>
      <c r="Z48">
        <f>-(Table248265[[#This Row],[time]]-2)*2</f>
        <v>-1.1032799999999998</v>
      </c>
      <c r="AA48" s="6">
        <v>4.9791100000000004</v>
      </c>
      <c r="AB48" s="5">
        <v>2.5516399999999999</v>
      </c>
      <c r="AC48">
        <f>-(Table6259[[#This Row],[time]]-2)*2</f>
        <v>-1.1032799999999998</v>
      </c>
      <c r="AD48" s="6">
        <v>1.19137</v>
      </c>
      <c r="AE48" s="5">
        <v>2.5516399999999999</v>
      </c>
      <c r="AF48">
        <f>-(Table249266[[#This Row],[time]]-2)*2</f>
        <v>-1.1032799999999998</v>
      </c>
      <c r="AG48" s="6">
        <v>4.4640000000000004</v>
      </c>
      <c r="AH48" s="5">
        <v>2.5516399999999999</v>
      </c>
      <c r="AI48">
        <f>-(Table7260[[#This Row],[time]]-2)*2</f>
        <v>-1.1032799999999998</v>
      </c>
      <c r="AJ48" s="6">
        <v>1.2618199999999999</v>
      </c>
      <c r="AK48" s="5">
        <v>2.5516399999999999</v>
      </c>
      <c r="AL48">
        <f>-(Table250267[[#This Row],[time]]-2)*2</f>
        <v>-1.1032799999999998</v>
      </c>
      <c r="AM48" s="6">
        <v>5.5016400000000001</v>
      </c>
      <c r="AN48" s="5">
        <v>2.5516399999999999</v>
      </c>
      <c r="AO48">
        <f>-(Table8261[[#This Row],[time]]-2)*2</f>
        <v>-1.1032799999999998</v>
      </c>
      <c r="AP48" s="6">
        <v>2.3976000000000002</v>
      </c>
      <c r="AQ48" s="5">
        <v>2.5516399999999999</v>
      </c>
      <c r="AR48">
        <f>-(Table252268[[#This Row],[time]]-2)*2</f>
        <v>-1.1032799999999998</v>
      </c>
      <c r="AS48" s="6">
        <v>5.2769399999999997</v>
      </c>
      <c r="AT48" s="5">
        <v>2.5516399999999999</v>
      </c>
      <c r="AU48">
        <f>-(Table253269[[#This Row],[time]]-2)*2</f>
        <v>-1.1032799999999998</v>
      </c>
      <c r="AV48" s="6">
        <v>2.1577899999999999</v>
      </c>
    </row>
    <row r="49" spans="1:48">
      <c r="A49" s="5">
        <v>2.6023200000000002</v>
      </c>
      <c r="B49">
        <f>-(Table1254[[#This Row],[time]]-2)*2</f>
        <v>-1.2046400000000004</v>
      </c>
      <c r="C49" s="6">
        <v>4.2242199999999999</v>
      </c>
      <c r="D49" s="5">
        <v>2.6023200000000002</v>
      </c>
      <c r="E49">
        <f>-(Table2255[[#This Row],[time]]-2)*2</f>
        <v>-1.2046400000000004</v>
      </c>
      <c r="F49" s="6">
        <v>8.4291099999999994E-2</v>
      </c>
      <c r="G49" s="5">
        <v>2.6023200000000002</v>
      </c>
      <c r="H49">
        <f>-(Table245262[[#This Row],[time]]-2)*2</f>
        <v>-1.2046400000000004</v>
      </c>
      <c r="I49" s="6">
        <v>4.2879300000000002</v>
      </c>
      <c r="J49" s="5">
        <v>2.6023200000000002</v>
      </c>
      <c r="K49">
        <f>-(Table3256[[#This Row],[time]]-2)*2</f>
        <v>-1.2046400000000004</v>
      </c>
      <c r="L49" s="7">
        <v>9.1299999999999997E-5</v>
      </c>
      <c r="M49" s="5">
        <v>2.6023200000000002</v>
      </c>
      <c r="N49">
        <f>-(Table246263[[#This Row],[time]]-2)*2</f>
        <v>-1.2046400000000004</v>
      </c>
      <c r="O49" s="6">
        <v>5.4561599999999997</v>
      </c>
      <c r="P49" s="5">
        <v>2.6023200000000002</v>
      </c>
      <c r="Q49">
        <f>-(Table4257[[#This Row],[time]]-2)*2</f>
        <v>-1.2046400000000004</v>
      </c>
      <c r="R49" s="6">
        <v>0.60402299999999998</v>
      </c>
      <c r="S49" s="5">
        <v>2.6023200000000002</v>
      </c>
      <c r="T49">
        <f>-(Table247264[[#This Row],[time]]-2)*2</f>
        <v>-1.2046400000000004</v>
      </c>
      <c r="U49" s="6">
        <v>3.7672500000000002</v>
      </c>
      <c r="V49" s="5">
        <v>2.6023200000000002</v>
      </c>
      <c r="W49">
        <f>-(Table5258[[#This Row],[time]]-2)*2</f>
        <v>-1.2046400000000004</v>
      </c>
      <c r="X49" s="6">
        <v>0.58808899999999997</v>
      </c>
      <c r="Y49" s="5">
        <v>2.6023200000000002</v>
      </c>
      <c r="Z49">
        <f>-(Table248265[[#This Row],[time]]-2)*2</f>
        <v>-1.2046400000000004</v>
      </c>
      <c r="AA49" s="6">
        <v>5.6098800000000004</v>
      </c>
      <c r="AB49" s="5">
        <v>2.6023200000000002</v>
      </c>
      <c r="AC49">
        <f>-(Table6259[[#This Row],[time]]-2)*2</f>
        <v>-1.2046400000000004</v>
      </c>
      <c r="AD49" s="6">
        <v>1.1407</v>
      </c>
      <c r="AE49" s="5">
        <v>2.6023200000000002</v>
      </c>
      <c r="AF49">
        <f>-(Table249266[[#This Row],[time]]-2)*2</f>
        <v>-1.2046400000000004</v>
      </c>
      <c r="AG49" s="6">
        <v>5.1327400000000001</v>
      </c>
      <c r="AH49" s="5">
        <v>2.6023200000000002</v>
      </c>
      <c r="AI49">
        <f>-(Table7260[[#This Row],[time]]-2)*2</f>
        <v>-1.2046400000000004</v>
      </c>
      <c r="AJ49" s="6">
        <v>1.03342</v>
      </c>
      <c r="AK49" s="5">
        <v>2.6023200000000002</v>
      </c>
      <c r="AL49">
        <f>-(Table250267[[#This Row],[time]]-2)*2</f>
        <v>-1.2046400000000004</v>
      </c>
      <c r="AM49" s="6">
        <v>5.8731999999999998</v>
      </c>
      <c r="AN49" s="5">
        <v>2.6023200000000002</v>
      </c>
      <c r="AO49">
        <f>-(Table8261[[#This Row],[time]]-2)*2</f>
        <v>-1.2046400000000004</v>
      </c>
      <c r="AP49" s="6">
        <v>2.2897099999999999</v>
      </c>
      <c r="AQ49" s="5">
        <v>2.6023200000000002</v>
      </c>
      <c r="AR49">
        <f>-(Table252268[[#This Row],[time]]-2)*2</f>
        <v>-1.2046400000000004</v>
      </c>
      <c r="AS49" s="6">
        <v>5.7028499999999998</v>
      </c>
      <c r="AT49" s="5">
        <v>2.6023200000000002</v>
      </c>
      <c r="AU49">
        <f>-(Table253269[[#This Row],[time]]-2)*2</f>
        <v>-1.2046400000000004</v>
      </c>
      <c r="AV49" s="6">
        <v>2.1131600000000001</v>
      </c>
    </row>
    <row r="50" spans="1:48">
      <c r="A50" s="5">
        <v>2.6514199999999999</v>
      </c>
      <c r="B50">
        <f>-(Table1254[[#This Row],[time]]-2)*2</f>
        <v>-1.3028399999999998</v>
      </c>
      <c r="C50" s="6">
        <v>4.4914399999999999</v>
      </c>
      <c r="D50" s="5">
        <v>2.6514199999999999</v>
      </c>
      <c r="E50">
        <f>-(Table2255[[#This Row],[time]]-2)*2</f>
        <v>-1.3028399999999998</v>
      </c>
      <c r="F50" s="6">
        <v>6.5779699999999997E-2</v>
      </c>
      <c r="G50" s="5">
        <v>2.6514199999999999</v>
      </c>
      <c r="H50">
        <f>-(Table245262[[#This Row],[time]]-2)*2</f>
        <v>-1.3028399999999998</v>
      </c>
      <c r="I50" s="6">
        <v>4.53451</v>
      </c>
      <c r="J50" s="5">
        <v>2.6514199999999999</v>
      </c>
      <c r="K50">
        <f>-(Table3256[[#This Row],[time]]-2)*2</f>
        <v>-1.3028399999999998</v>
      </c>
      <c r="L50" s="7">
        <v>8.92E-5</v>
      </c>
      <c r="M50" s="5">
        <v>2.6514199999999999</v>
      </c>
      <c r="N50">
        <f>-(Table246263[[#This Row],[time]]-2)*2</f>
        <v>-1.3028399999999998</v>
      </c>
      <c r="O50" s="6">
        <v>5.4005799999999997</v>
      </c>
      <c r="P50" s="5">
        <v>2.6514199999999999</v>
      </c>
      <c r="Q50">
        <f>-(Table4257[[#This Row],[time]]-2)*2</f>
        <v>-1.3028399999999998</v>
      </c>
      <c r="R50" s="6">
        <v>0.61102699999999999</v>
      </c>
      <c r="S50" s="5">
        <v>2.6514199999999999</v>
      </c>
      <c r="T50">
        <f>-(Table247264[[#This Row],[time]]-2)*2</f>
        <v>-1.3028399999999998</v>
      </c>
      <c r="U50" s="6">
        <v>4.6876800000000003</v>
      </c>
      <c r="V50" s="5">
        <v>2.6514199999999999</v>
      </c>
      <c r="W50">
        <f>-(Table5258[[#This Row],[time]]-2)*2</f>
        <v>-1.3028399999999998</v>
      </c>
      <c r="X50" s="6">
        <v>0.58252000000000004</v>
      </c>
      <c r="Y50" s="5">
        <v>2.6514199999999999</v>
      </c>
      <c r="Z50">
        <f>-(Table248265[[#This Row],[time]]-2)*2</f>
        <v>-1.3028399999999998</v>
      </c>
      <c r="AA50" s="6">
        <v>6.1516099999999998</v>
      </c>
      <c r="AB50" s="5">
        <v>2.6514199999999999</v>
      </c>
      <c r="AC50">
        <f>-(Table6259[[#This Row],[time]]-2)*2</f>
        <v>-1.3028399999999998</v>
      </c>
      <c r="AD50" s="6">
        <v>1.02427</v>
      </c>
      <c r="AE50" s="5">
        <v>2.6514199999999999</v>
      </c>
      <c r="AF50">
        <f>-(Table249266[[#This Row],[time]]-2)*2</f>
        <v>-1.3028399999999998</v>
      </c>
      <c r="AG50" s="6">
        <v>5.7417400000000001</v>
      </c>
      <c r="AH50" s="5">
        <v>2.6514199999999999</v>
      </c>
      <c r="AI50">
        <f>-(Table7260[[#This Row],[time]]-2)*2</f>
        <v>-1.3028399999999998</v>
      </c>
      <c r="AJ50" s="6">
        <v>0.82162900000000005</v>
      </c>
      <c r="AK50" s="5">
        <v>2.6514199999999999</v>
      </c>
      <c r="AL50">
        <f>-(Table250267[[#This Row],[time]]-2)*2</f>
        <v>-1.3028399999999998</v>
      </c>
      <c r="AM50" s="6">
        <v>6.2442900000000003</v>
      </c>
      <c r="AN50" s="5">
        <v>2.6514199999999999</v>
      </c>
      <c r="AO50">
        <f>-(Table8261[[#This Row],[time]]-2)*2</f>
        <v>-1.3028399999999998</v>
      </c>
      <c r="AP50" s="6">
        <v>2.1899500000000001</v>
      </c>
      <c r="AQ50" s="5">
        <v>2.6514199999999999</v>
      </c>
      <c r="AR50">
        <f>-(Table252268[[#This Row],[time]]-2)*2</f>
        <v>-1.3028399999999998</v>
      </c>
      <c r="AS50" s="6">
        <v>6.2219199999999999</v>
      </c>
      <c r="AT50" s="5">
        <v>2.6514199999999999</v>
      </c>
      <c r="AU50">
        <f>-(Table253269[[#This Row],[time]]-2)*2</f>
        <v>-1.3028399999999998</v>
      </c>
      <c r="AV50" s="6">
        <v>2.05775</v>
      </c>
    </row>
    <row r="51" spans="1:48">
      <c r="A51" s="5">
        <v>2.7219099999999998</v>
      </c>
      <c r="B51">
        <f>-(Table1254[[#This Row],[time]]-2)*2</f>
        <v>-1.4438199999999997</v>
      </c>
      <c r="C51" s="6">
        <v>4.8276899999999996</v>
      </c>
      <c r="D51" s="5">
        <v>2.7219099999999998</v>
      </c>
      <c r="E51">
        <f>-(Table2255[[#This Row],[time]]-2)*2</f>
        <v>-1.4438199999999997</v>
      </c>
      <c r="F51" s="6">
        <v>2.9633699999999998E-4</v>
      </c>
      <c r="G51" s="5">
        <v>2.7219099999999998</v>
      </c>
      <c r="H51">
        <f>-(Table245262[[#This Row],[time]]-2)*2</f>
        <v>-1.4438199999999997</v>
      </c>
      <c r="I51" s="6">
        <v>4.8508500000000003</v>
      </c>
      <c r="J51" s="5">
        <v>2.7219099999999998</v>
      </c>
      <c r="K51">
        <f>-(Table3256[[#This Row],[time]]-2)*2</f>
        <v>-1.4438199999999997</v>
      </c>
      <c r="L51" s="7">
        <v>8.5599999999999994E-5</v>
      </c>
      <c r="M51" s="5">
        <v>2.7219099999999998</v>
      </c>
      <c r="N51">
        <f>-(Table246263[[#This Row],[time]]-2)*2</f>
        <v>-1.4438199999999997</v>
      </c>
      <c r="O51" s="6">
        <v>5.8477800000000002</v>
      </c>
      <c r="P51" s="5">
        <v>2.7219099999999998</v>
      </c>
      <c r="Q51">
        <f>-(Table4257[[#This Row],[time]]-2)*2</f>
        <v>-1.4438199999999997</v>
      </c>
      <c r="R51" s="6">
        <v>0.60268100000000002</v>
      </c>
      <c r="S51" s="5">
        <v>2.7219099999999998</v>
      </c>
      <c r="T51">
        <f>-(Table247264[[#This Row],[time]]-2)*2</f>
        <v>-1.4438199999999997</v>
      </c>
      <c r="U51" s="6">
        <v>6.1264500000000002</v>
      </c>
      <c r="V51" s="5">
        <v>2.7219099999999998</v>
      </c>
      <c r="W51">
        <f>-(Table5258[[#This Row],[time]]-2)*2</f>
        <v>-1.4438199999999997</v>
      </c>
      <c r="X51" s="6">
        <v>0.53438099999999999</v>
      </c>
      <c r="Y51" s="5">
        <v>2.7219099999999998</v>
      </c>
      <c r="Z51">
        <f>-(Table248265[[#This Row],[time]]-2)*2</f>
        <v>-1.4438199999999997</v>
      </c>
      <c r="AA51" s="6">
        <v>6.8106499999999999</v>
      </c>
      <c r="AB51" s="5">
        <v>2.7219099999999998</v>
      </c>
      <c r="AC51">
        <f>-(Table6259[[#This Row],[time]]-2)*2</f>
        <v>-1.4438199999999997</v>
      </c>
      <c r="AD51" s="6">
        <v>0.81605300000000003</v>
      </c>
      <c r="AE51" s="5">
        <v>2.7219099999999998</v>
      </c>
      <c r="AF51">
        <f>-(Table249266[[#This Row],[time]]-2)*2</f>
        <v>-1.4438199999999997</v>
      </c>
      <c r="AG51" s="6">
        <v>6.6905200000000002</v>
      </c>
      <c r="AH51" s="5">
        <v>2.7219099999999998</v>
      </c>
      <c r="AI51">
        <f>-(Table7260[[#This Row],[time]]-2)*2</f>
        <v>-1.4438199999999997</v>
      </c>
      <c r="AJ51" s="6">
        <v>0.58484400000000003</v>
      </c>
      <c r="AK51" s="5">
        <v>2.7219099999999998</v>
      </c>
      <c r="AL51">
        <f>-(Table250267[[#This Row],[time]]-2)*2</f>
        <v>-1.4438199999999997</v>
      </c>
      <c r="AM51" s="6">
        <v>6.9079800000000002</v>
      </c>
      <c r="AN51" s="5">
        <v>2.7219099999999998</v>
      </c>
      <c r="AO51">
        <f>-(Table8261[[#This Row],[time]]-2)*2</f>
        <v>-1.4438199999999997</v>
      </c>
      <c r="AP51" s="6">
        <v>2.0375200000000002</v>
      </c>
      <c r="AQ51" s="5">
        <v>2.7219099999999998</v>
      </c>
      <c r="AR51">
        <f>-(Table252268[[#This Row],[time]]-2)*2</f>
        <v>-1.4438199999999997</v>
      </c>
      <c r="AS51" s="6">
        <v>6.9847799999999998</v>
      </c>
      <c r="AT51" s="5">
        <v>2.7219099999999998</v>
      </c>
      <c r="AU51">
        <f>-(Table253269[[#This Row],[time]]-2)*2</f>
        <v>-1.4438199999999997</v>
      </c>
      <c r="AV51" s="6">
        <v>1.9803500000000001</v>
      </c>
    </row>
    <row r="52" spans="1:48">
      <c r="A52" s="5">
        <v>2.7701199999999999</v>
      </c>
      <c r="B52">
        <f>-(Table1254[[#This Row],[time]]-2)*2</f>
        <v>-1.5402399999999998</v>
      </c>
      <c r="C52" s="6">
        <v>5.0023600000000004</v>
      </c>
      <c r="D52" s="5">
        <v>2.7701199999999999</v>
      </c>
      <c r="E52">
        <f>-(Table2255[[#This Row],[time]]-2)*2</f>
        <v>-1.5402399999999998</v>
      </c>
      <c r="F52" s="6">
        <v>1.5145100000000001E-4</v>
      </c>
      <c r="G52" s="5">
        <v>2.7701199999999999</v>
      </c>
      <c r="H52">
        <f>-(Table245262[[#This Row],[time]]-2)*2</f>
        <v>-1.5402399999999998</v>
      </c>
      <c r="I52" s="6">
        <v>5.0032100000000002</v>
      </c>
      <c r="J52" s="5">
        <v>2.7701199999999999</v>
      </c>
      <c r="K52">
        <f>-(Table3256[[#This Row],[time]]-2)*2</f>
        <v>-1.5402399999999998</v>
      </c>
      <c r="L52" s="7">
        <v>8.2999999999999998E-5</v>
      </c>
      <c r="M52" s="5">
        <v>2.7701199999999999</v>
      </c>
      <c r="N52">
        <f>-(Table246263[[#This Row],[time]]-2)*2</f>
        <v>-1.5402399999999998</v>
      </c>
      <c r="O52" s="6">
        <v>6.6141899999999998</v>
      </c>
      <c r="P52" s="5">
        <v>2.7701199999999999</v>
      </c>
      <c r="Q52">
        <f>-(Table4257[[#This Row],[time]]-2)*2</f>
        <v>-1.5402399999999998</v>
      </c>
      <c r="R52" s="6">
        <v>0.58291599999999999</v>
      </c>
      <c r="S52" s="5">
        <v>2.7701199999999999</v>
      </c>
      <c r="T52">
        <f>-(Table247264[[#This Row],[time]]-2)*2</f>
        <v>-1.5402399999999998</v>
      </c>
      <c r="U52" s="6">
        <v>7.1039000000000003</v>
      </c>
      <c r="V52" s="5">
        <v>2.7701199999999999</v>
      </c>
      <c r="W52">
        <f>-(Table5258[[#This Row],[time]]-2)*2</f>
        <v>-1.5402399999999998</v>
      </c>
      <c r="X52" s="6">
        <v>0.47708800000000001</v>
      </c>
      <c r="Y52" s="5">
        <v>2.7701199999999999</v>
      </c>
      <c r="Z52">
        <f>-(Table248265[[#This Row],[time]]-2)*2</f>
        <v>-1.5402399999999998</v>
      </c>
      <c r="AA52" s="6">
        <v>7.3232600000000003</v>
      </c>
      <c r="AB52" s="5">
        <v>2.7701199999999999</v>
      </c>
      <c r="AC52">
        <f>-(Table6259[[#This Row],[time]]-2)*2</f>
        <v>-1.5402399999999998</v>
      </c>
      <c r="AD52" s="6">
        <v>0.67569199999999996</v>
      </c>
      <c r="AE52" s="5">
        <v>2.7701199999999999</v>
      </c>
      <c r="AF52">
        <f>-(Table249266[[#This Row],[time]]-2)*2</f>
        <v>-1.5402399999999998</v>
      </c>
      <c r="AG52" s="6">
        <v>7.5076200000000002</v>
      </c>
      <c r="AH52" s="5">
        <v>2.7701199999999999</v>
      </c>
      <c r="AI52">
        <f>-(Table7260[[#This Row],[time]]-2)*2</f>
        <v>-1.5402399999999998</v>
      </c>
      <c r="AJ52" s="6">
        <v>0.46089999999999998</v>
      </c>
      <c r="AK52" s="5">
        <v>2.7701199999999999</v>
      </c>
      <c r="AL52">
        <f>-(Table250267[[#This Row],[time]]-2)*2</f>
        <v>-1.5402399999999998</v>
      </c>
      <c r="AM52" s="6">
        <v>7.4089499999999999</v>
      </c>
      <c r="AN52" s="5">
        <v>2.7701199999999999</v>
      </c>
      <c r="AO52">
        <f>-(Table8261[[#This Row],[time]]-2)*2</f>
        <v>-1.5402399999999998</v>
      </c>
      <c r="AP52" s="6">
        <v>1.9303600000000001</v>
      </c>
      <c r="AQ52" s="5">
        <v>2.7701199999999999</v>
      </c>
      <c r="AR52">
        <f>-(Table252268[[#This Row],[time]]-2)*2</f>
        <v>-1.5402399999999998</v>
      </c>
      <c r="AS52" s="6">
        <v>7.4919099999999998</v>
      </c>
      <c r="AT52" s="5">
        <v>2.7701199999999999</v>
      </c>
      <c r="AU52">
        <f>-(Table253269[[#This Row],[time]]-2)*2</f>
        <v>-1.5402399999999998</v>
      </c>
      <c r="AV52" s="6">
        <v>1.9174</v>
      </c>
    </row>
    <row r="53" spans="1:48">
      <c r="A53" s="5">
        <v>2.80437</v>
      </c>
      <c r="B53">
        <f>-(Table1254[[#This Row],[time]]-2)*2</f>
        <v>-1.6087400000000001</v>
      </c>
      <c r="C53" s="6">
        <v>5.1178299999999997</v>
      </c>
      <c r="D53" s="5">
        <v>2.80437</v>
      </c>
      <c r="E53">
        <f>-(Table2255[[#This Row],[time]]-2)*2</f>
        <v>-1.6087400000000001</v>
      </c>
      <c r="F53" s="7">
        <v>9.3399999999999993E-5</v>
      </c>
      <c r="G53" s="5">
        <v>2.80437</v>
      </c>
      <c r="H53">
        <f>-(Table245262[[#This Row],[time]]-2)*2</f>
        <v>-1.6087400000000001</v>
      </c>
      <c r="I53" s="6">
        <v>5.1135000000000002</v>
      </c>
      <c r="J53" s="5">
        <v>2.80437</v>
      </c>
      <c r="K53">
        <f>-(Table3256[[#This Row],[time]]-2)*2</f>
        <v>-1.6087400000000001</v>
      </c>
      <c r="L53" s="7">
        <v>8.14E-5</v>
      </c>
      <c r="M53" s="5">
        <v>2.80437</v>
      </c>
      <c r="N53">
        <f>-(Table246263[[#This Row],[time]]-2)*2</f>
        <v>-1.6087400000000001</v>
      </c>
      <c r="O53" s="6">
        <v>7.4778900000000004</v>
      </c>
      <c r="P53" s="5">
        <v>2.80437</v>
      </c>
      <c r="Q53">
        <f>-(Table4257[[#This Row],[time]]-2)*2</f>
        <v>-1.6087400000000001</v>
      </c>
      <c r="R53" s="6">
        <v>0.57047000000000003</v>
      </c>
      <c r="S53" s="5">
        <v>2.80437</v>
      </c>
      <c r="T53">
        <f>-(Table247264[[#This Row],[time]]-2)*2</f>
        <v>-1.6087400000000001</v>
      </c>
      <c r="U53" s="6">
        <v>7.7847</v>
      </c>
      <c r="V53" s="5">
        <v>2.80437</v>
      </c>
      <c r="W53">
        <f>-(Table5258[[#This Row],[time]]-2)*2</f>
        <v>-1.6087400000000001</v>
      </c>
      <c r="X53" s="6">
        <v>0.434915</v>
      </c>
      <c r="Y53" s="5">
        <v>2.80437</v>
      </c>
      <c r="Z53">
        <f>-(Table248265[[#This Row],[time]]-2)*2</f>
        <v>-1.6087400000000001</v>
      </c>
      <c r="AA53" s="6">
        <v>7.7923900000000001</v>
      </c>
      <c r="AB53" s="5">
        <v>2.80437</v>
      </c>
      <c r="AC53">
        <f>-(Table6259[[#This Row],[time]]-2)*2</f>
        <v>-1.6087400000000001</v>
      </c>
      <c r="AD53" s="6">
        <v>0.57862599999999997</v>
      </c>
      <c r="AE53" s="5">
        <v>2.80437</v>
      </c>
      <c r="AF53">
        <f>-(Table249266[[#This Row],[time]]-2)*2</f>
        <v>-1.6087400000000001</v>
      </c>
      <c r="AG53" s="6">
        <v>8.1843199999999996</v>
      </c>
      <c r="AH53" s="5">
        <v>2.80437</v>
      </c>
      <c r="AI53">
        <f>-(Table7260[[#This Row],[time]]-2)*2</f>
        <v>-1.6087400000000001</v>
      </c>
      <c r="AJ53" s="6">
        <v>0.38350699999999999</v>
      </c>
      <c r="AK53" s="5">
        <v>2.80437</v>
      </c>
      <c r="AL53">
        <f>-(Table250267[[#This Row],[time]]-2)*2</f>
        <v>-1.6087400000000001</v>
      </c>
      <c r="AM53" s="6">
        <v>7.8902400000000004</v>
      </c>
      <c r="AN53" s="5">
        <v>2.80437</v>
      </c>
      <c r="AO53">
        <f>-(Table8261[[#This Row],[time]]-2)*2</f>
        <v>-1.6087400000000001</v>
      </c>
      <c r="AP53" s="6">
        <v>1.82453</v>
      </c>
      <c r="AQ53" s="5">
        <v>2.80437</v>
      </c>
      <c r="AR53">
        <f>-(Table252268[[#This Row],[time]]-2)*2</f>
        <v>-1.6087400000000001</v>
      </c>
      <c r="AS53" s="6">
        <v>7.8128599999999997</v>
      </c>
      <c r="AT53" s="5">
        <v>2.80437</v>
      </c>
      <c r="AU53">
        <f>-(Table253269[[#This Row],[time]]-2)*2</f>
        <v>-1.6087400000000001</v>
      </c>
      <c r="AV53" s="6">
        <v>1.8472599999999999</v>
      </c>
    </row>
    <row r="54" spans="1:48">
      <c r="A54" s="5">
        <v>2.86374</v>
      </c>
      <c r="B54">
        <f>-(Table1254[[#This Row],[time]]-2)*2</f>
        <v>-1.7274799999999999</v>
      </c>
      <c r="C54" s="6">
        <v>5.2791600000000001</v>
      </c>
      <c r="D54" s="5">
        <v>2.86374</v>
      </c>
      <c r="E54">
        <f>-(Table2255[[#This Row],[time]]-2)*2</f>
        <v>-1.7274799999999999</v>
      </c>
      <c r="F54" s="7">
        <v>9.1799999999999995E-5</v>
      </c>
      <c r="G54" s="5">
        <v>2.86374</v>
      </c>
      <c r="H54">
        <f>-(Table245262[[#This Row],[time]]-2)*2</f>
        <v>-1.7274799999999999</v>
      </c>
      <c r="I54" s="6">
        <v>5.2592400000000001</v>
      </c>
      <c r="J54" s="5">
        <v>2.86374</v>
      </c>
      <c r="K54">
        <f>-(Table3256[[#This Row],[time]]-2)*2</f>
        <v>-1.7274799999999999</v>
      </c>
      <c r="L54" s="7">
        <v>7.8700000000000002E-5</v>
      </c>
      <c r="M54" s="5">
        <v>2.86374</v>
      </c>
      <c r="N54">
        <f>-(Table246263[[#This Row],[time]]-2)*2</f>
        <v>-1.7274799999999999</v>
      </c>
      <c r="O54" s="6">
        <v>9.5610599999999994</v>
      </c>
      <c r="P54" s="5">
        <v>2.86374</v>
      </c>
      <c r="Q54">
        <f>-(Table4257[[#This Row],[time]]-2)*2</f>
        <v>-1.7274799999999999</v>
      </c>
      <c r="R54" s="6">
        <v>0.55876999999999999</v>
      </c>
      <c r="S54" s="5">
        <v>2.86374</v>
      </c>
      <c r="T54">
        <f>-(Table247264[[#This Row],[time]]-2)*2</f>
        <v>-1.7274799999999999</v>
      </c>
      <c r="U54" s="6">
        <v>8.8806899999999995</v>
      </c>
      <c r="V54" s="5">
        <v>2.86374</v>
      </c>
      <c r="W54">
        <f>-(Table5258[[#This Row],[time]]-2)*2</f>
        <v>-1.7274799999999999</v>
      </c>
      <c r="X54" s="6">
        <v>0.37042000000000003</v>
      </c>
      <c r="Y54" s="5">
        <v>2.86374</v>
      </c>
      <c r="Z54">
        <f>-(Table248265[[#This Row],[time]]-2)*2</f>
        <v>-1.7274799999999999</v>
      </c>
      <c r="AA54" s="6">
        <v>8.8437099999999997</v>
      </c>
      <c r="AB54" s="5">
        <v>2.86374</v>
      </c>
      <c r="AC54">
        <f>-(Table6259[[#This Row],[time]]-2)*2</f>
        <v>-1.7274799999999999</v>
      </c>
      <c r="AD54" s="6">
        <v>0.41436699999999999</v>
      </c>
      <c r="AE54" s="5">
        <v>2.86374</v>
      </c>
      <c r="AF54">
        <f>-(Table249266[[#This Row],[time]]-2)*2</f>
        <v>-1.7274799999999999</v>
      </c>
      <c r="AG54" s="6">
        <v>9.4470500000000008</v>
      </c>
      <c r="AH54" s="5">
        <v>2.86374</v>
      </c>
      <c r="AI54">
        <f>-(Table7260[[#This Row],[time]]-2)*2</f>
        <v>-1.7274799999999999</v>
      </c>
      <c r="AJ54" s="6">
        <v>0.26420100000000002</v>
      </c>
      <c r="AK54" s="5">
        <v>2.86374</v>
      </c>
      <c r="AL54">
        <f>-(Table250267[[#This Row],[time]]-2)*2</f>
        <v>-1.7274799999999999</v>
      </c>
      <c r="AM54" s="6">
        <v>8.7639200000000006</v>
      </c>
      <c r="AN54" s="5">
        <v>2.86374</v>
      </c>
      <c r="AO54">
        <f>-(Table8261[[#This Row],[time]]-2)*2</f>
        <v>-1.7274799999999999</v>
      </c>
      <c r="AP54" s="6">
        <v>1.5947</v>
      </c>
      <c r="AQ54" s="5">
        <v>2.86374</v>
      </c>
      <c r="AR54">
        <f>-(Table252268[[#This Row],[time]]-2)*2</f>
        <v>-1.7274799999999999</v>
      </c>
      <c r="AS54" s="6">
        <v>8.2185699999999997</v>
      </c>
      <c r="AT54" s="5">
        <v>2.86374</v>
      </c>
      <c r="AU54">
        <f>-(Table253269[[#This Row],[time]]-2)*2</f>
        <v>-1.7274799999999999</v>
      </c>
      <c r="AV54" s="6">
        <v>1.6737500000000001</v>
      </c>
    </row>
    <row r="55" spans="1:48">
      <c r="A55" s="5">
        <v>2.9059300000000001</v>
      </c>
      <c r="B55">
        <f>-(Table1254[[#This Row],[time]]-2)*2</f>
        <v>-1.8118600000000002</v>
      </c>
      <c r="C55" s="6">
        <v>5.3676399999999997</v>
      </c>
      <c r="D55" s="5">
        <v>2.9059300000000001</v>
      </c>
      <c r="E55">
        <f>-(Table2255[[#This Row],[time]]-2)*2</f>
        <v>-1.8118600000000002</v>
      </c>
      <c r="F55" s="7">
        <v>9.0799999999999998E-5</v>
      </c>
      <c r="G55" s="5">
        <v>2.9059300000000001</v>
      </c>
      <c r="H55">
        <f>-(Table245262[[#This Row],[time]]-2)*2</f>
        <v>-1.8118600000000002</v>
      </c>
      <c r="I55" s="6">
        <v>5.33887</v>
      </c>
      <c r="J55" s="5">
        <v>2.9059300000000001</v>
      </c>
      <c r="K55">
        <f>-(Table3256[[#This Row],[time]]-2)*2</f>
        <v>-1.8118600000000002</v>
      </c>
      <c r="L55" s="7">
        <v>7.6899999999999999E-5</v>
      </c>
      <c r="M55" s="5">
        <v>2.9059300000000001</v>
      </c>
      <c r="N55">
        <f>-(Table246263[[#This Row],[time]]-2)*2</f>
        <v>-1.8118600000000002</v>
      </c>
      <c r="O55" s="6">
        <v>10.9222</v>
      </c>
      <c r="P55" s="5">
        <v>2.9059300000000001</v>
      </c>
      <c r="Q55">
        <f>-(Table4257[[#This Row],[time]]-2)*2</f>
        <v>-1.8118600000000002</v>
      </c>
      <c r="R55" s="6">
        <v>0.55506100000000003</v>
      </c>
      <c r="S55" s="5">
        <v>2.9059300000000001</v>
      </c>
      <c r="T55">
        <f>-(Table247264[[#This Row],[time]]-2)*2</f>
        <v>-1.8118600000000002</v>
      </c>
      <c r="U55" s="6">
        <v>9.5791900000000005</v>
      </c>
      <c r="V55" s="5">
        <v>2.9059300000000001</v>
      </c>
      <c r="W55">
        <f>-(Table5258[[#This Row],[time]]-2)*2</f>
        <v>-1.8118600000000002</v>
      </c>
      <c r="X55" s="6">
        <v>0.33387699999999998</v>
      </c>
      <c r="Y55" s="5">
        <v>2.9059300000000001</v>
      </c>
      <c r="Z55">
        <f>-(Table248265[[#This Row],[time]]-2)*2</f>
        <v>-1.8118600000000002</v>
      </c>
      <c r="AA55" s="6">
        <v>9.8378499999999995</v>
      </c>
      <c r="AB55" s="5">
        <v>2.9059300000000001</v>
      </c>
      <c r="AC55">
        <f>-(Table6259[[#This Row],[time]]-2)*2</f>
        <v>-1.8118600000000002</v>
      </c>
      <c r="AD55" s="6">
        <v>0.31063200000000002</v>
      </c>
      <c r="AE55" s="5">
        <v>2.9059300000000001</v>
      </c>
      <c r="AF55">
        <f>-(Table249266[[#This Row],[time]]-2)*2</f>
        <v>-1.8118600000000002</v>
      </c>
      <c r="AG55" s="6">
        <v>10.3119</v>
      </c>
      <c r="AH55" s="5">
        <v>2.9059300000000001</v>
      </c>
      <c r="AI55">
        <f>-(Table7260[[#This Row],[time]]-2)*2</f>
        <v>-1.8118600000000002</v>
      </c>
      <c r="AJ55" s="6">
        <v>0.195133</v>
      </c>
      <c r="AK55" s="5">
        <v>2.9059300000000001</v>
      </c>
      <c r="AL55">
        <f>-(Table250267[[#This Row],[time]]-2)*2</f>
        <v>-1.8118600000000002</v>
      </c>
      <c r="AM55" s="6">
        <v>9.2107799999999997</v>
      </c>
      <c r="AN55" s="5">
        <v>2.9059300000000001</v>
      </c>
      <c r="AO55">
        <f>-(Table8261[[#This Row],[time]]-2)*2</f>
        <v>-1.8118600000000002</v>
      </c>
      <c r="AP55" s="6">
        <v>1.43438</v>
      </c>
      <c r="AQ55" s="5">
        <v>2.9059300000000001</v>
      </c>
      <c r="AR55">
        <f>-(Table252268[[#This Row],[time]]-2)*2</f>
        <v>-1.8118600000000002</v>
      </c>
      <c r="AS55" s="6">
        <v>8.4114599999999999</v>
      </c>
      <c r="AT55" s="5">
        <v>2.9059300000000001</v>
      </c>
      <c r="AU55">
        <f>-(Table253269[[#This Row],[time]]-2)*2</f>
        <v>-1.8118600000000002</v>
      </c>
      <c r="AV55" s="6">
        <v>1.5395700000000001</v>
      </c>
    </row>
    <row r="56" spans="1:48">
      <c r="A56" s="5">
        <v>2.9903</v>
      </c>
      <c r="B56">
        <f>-(Table1254[[#This Row],[time]]-2)*2</f>
        <v>-1.9805999999999999</v>
      </c>
      <c r="C56" s="6">
        <v>5.49871</v>
      </c>
      <c r="D56" s="5">
        <v>2.9903</v>
      </c>
      <c r="E56">
        <f>-(Table2255[[#This Row],[time]]-2)*2</f>
        <v>-1.9805999999999999</v>
      </c>
      <c r="F56" s="7">
        <v>8.8800000000000004E-5</v>
      </c>
      <c r="G56" s="5">
        <v>2.9903</v>
      </c>
      <c r="H56">
        <f>-(Table245262[[#This Row],[time]]-2)*2</f>
        <v>-1.9805999999999999</v>
      </c>
      <c r="I56" s="6">
        <v>5.5076599999999996</v>
      </c>
      <c r="J56" s="5">
        <v>2.9903</v>
      </c>
      <c r="K56">
        <f>-(Table3256[[#This Row],[time]]-2)*2</f>
        <v>-1.9805999999999999</v>
      </c>
      <c r="L56" s="7">
        <v>7.36E-5</v>
      </c>
      <c r="M56" s="5">
        <v>2.9903</v>
      </c>
      <c r="N56">
        <f>-(Table246263[[#This Row],[time]]-2)*2</f>
        <v>-1.9805999999999999</v>
      </c>
      <c r="O56" s="6">
        <v>13.017899999999999</v>
      </c>
      <c r="P56" s="5">
        <v>2.9903</v>
      </c>
      <c r="Q56">
        <f>-(Table4257[[#This Row],[time]]-2)*2</f>
        <v>-1.9805999999999999</v>
      </c>
      <c r="R56" s="6">
        <v>0.53531300000000004</v>
      </c>
      <c r="S56" s="5">
        <v>2.9903</v>
      </c>
      <c r="T56">
        <f>-(Table247264[[#This Row],[time]]-2)*2</f>
        <v>-1.9805999999999999</v>
      </c>
      <c r="U56" s="6">
        <v>10.694699999999999</v>
      </c>
      <c r="V56" s="5">
        <v>2.9903</v>
      </c>
      <c r="W56">
        <f>-(Table5258[[#This Row],[time]]-2)*2</f>
        <v>-1.9805999999999999</v>
      </c>
      <c r="X56" s="6">
        <v>0.268793</v>
      </c>
      <c r="Y56" s="5">
        <v>2.9903</v>
      </c>
      <c r="Z56">
        <f>-(Table248265[[#This Row],[time]]-2)*2</f>
        <v>-1.9805999999999999</v>
      </c>
      <c r="AA56" s="6">
        <v>11.6404</v>
      </c>
      <c r="AB56" s="5">
        <v>2.9903</v>
      </c>
      <c r="AC56">
        <f>-(Table6259[[#This Row],[time]]-2)*2</f>
        <v>-1.9805999999999999</v>
      </c>
      <c r="AD56" s="6">
        <v>0.107228</v>
      </c>
      <c r="AE56" s="5">
        <v>2.9903</v>
      </c>
      <c r="AF56">
        <f>-(Table249266[[#This Row],[time]]-2)*2</f>
        <v>-1.9805999999999999</v>
      </c>
      <c r="AG56" s="6">
        <v>11.6553</v>
      </c>
      <c r="AH56" s="5">
        <v>2.9903</v>
      </c>
      <c r="AI56">
        <f>-(Table7260[[#This Row],[time]]-2)*2</f>
        <v>-1.9805999999999999</v>
      </c>
      <c r="AJ56" s="6">
        <v>6.6334500000000005E-2</v>
      </c>
      <c r="AK56" s="5">
        <v>2.9903</v>
      </c>
      <c r="AL56">
        <f>-(Table250267[[#This Row],[time]]-2)*2</f>
        <v>-1.9805999999999999</v>
      </c>
      <c r="AM56" s="6">
        <v>10.2561</v>
      </c>
      <c r="AN56" s="5">
        <v>2.9903</v>
      </c>
      <c r="AO56">
        <f>-(Table8261[[#This Row],[time]]-2)*2</f>
        <v>-1.9805999999999999</v>
      </c>
      <c r="AP56" s="6">
        <v>1.079</v>
      </c>
      <c r="AQ56" s="5">
        <v>2.9903</v>
      </c>
      <c r="AR56">
        <f>-(Table252268[[#This Row],[time]]-2)*2</f>
        <v>-1.9805999999999999</v>
      </c>
      <c r="AS56" s="6">
        <v>8.8930100000000003</v>
      </c>
      <c r="AT56" s="5">
        <v>2.9903</v>
      </c>
      <c r="AU56">
        <f>-(Table253269[[#This Row],[time]]-2)*2</f>
        <v>-1.9805999999999999</v>
      </c>
      <c r="AV56" s="6">
        <v>1.22139</v>
      </c>
    </row>
    <row r="57" spans="1:48">
      <c r="A57" s="8">
        <v>3</v>
      </c>
      <c r="B57">
        <f>-(Table1254[[#This Row],[time]]-2)*2</f>
        <v>-2</v>
      </c>
      <c r="C57" s="9">
        <v>5.5116399999999999</v>
      </c>
      <c r="D57" s="8">
        <v>3</v>
      </c>
      <c r="E57">
        <f>-(Table2255[[#This Row],[time]]-2)*2</f>
        <v>-2</v>
      </c>
      <c r="F57" s="10">
        <v>8.8599999999999999E-5</v>
      </c>
      <c r="G57" s="8">
        <v>3</v>
      </c>
      <c r="H57">
        <f>-(Table245262[[#This Row],[time]]-2)*2</f>
        <v>-2</v>
      </c>
      <c r="I57" s="9">
        <v>5.5274700000000001</v>
      </c>
      <c r="J57" s="8">
        <v>3</v>
      </c>
      <c r="K57">
        <f>-(Table3256[[#This Row],[time]]-2)*2</f>
        <v>-2</v>
      </c>
      <c r="L57" s="10">
        <v>7.3300000000000006E-5</v>
      </c>
      <c r="M57" s="8">
        <v>3</v>
      </c>
      <c r="N57">
        <f>-(Table246263[[#This Row],[time]]-2)*2</f>
        <v>-2</v>
      </c>
      <c r="O57" s="9">
        <v>13.225899999999999</v>
      </c>
      <c r="P57" s="8">
        <v>3</v>
      </c>
      <c r="Q57">
        <f>-(Table4257[[#This Row],[time]]-2)*2</f>
        <v>-2</v>
      </c>
      <c r="R57" s="9">
        <v>0.53311200000000003</v>
      </c>
      <c r="S57" s="8">
        <v>3</v>
      </c>
      <c r="T57">
        <f>-(Table247264[[#This Row],[time]]-2)*2</f>
        <v>-2</v>
      </c>
      <c r="U57" s="9">
        <v>10.803599999999999</v>
      </c>
      <c r="V57" s="8">
        <v>3</v>
      </c>
      <c r="W57">
        <f>-(Table5258[[#This Row],[time]]-2)*2</f>
        <v>-2</v>
      </c>
      <c r="X57" s="9">
        <v>0.26194400000000001</v>
      </c>
      <c r="Y57" s="8">
        <v>3</v>
      </c>
      <c r="Z57">
        <f>-(Table248265[[#This Row],[time]]-2)*2</f>
        <v>-2</v>
      </c>
      <c r="AA57" s="9">
        <v>11.8149</v>
      </c>
      <c r="AB57" s="8">
        <v>3</v>
      </c>
      <c r="AC57">
        <f>-(Table6259[[#This Row],[time]]-2)*2</f>
        <v>-2</v>
      </c>
      <c r="AD57" s="9">
        <v>8.3504999999999996E-2</v>
      </c>
      <c r="AE57" s="8">
        <v>3</v>
      </c>
      <c r="AF57">
        <f>-(Table249266[[#This Row],[time]]-2)*2</f>
        <v>-2</v>
      </c>
      <c r="AG57" s="9">
        <v>11.789400000000001</v>
      </c>
      <c r="AH57" s="8">
        <v>3</v>
      </c>
      <c r="AI57">
        <f>-(Table7260[[#This Row],[time]]-2)*2</f>
        <v>-2</v>
      </c>
      <c r="AJ57" s="9">
        <v>5.1587899999999999E-2</v>
      </c>
      <c r="AK57" s="8">
        <v>3</v>
      </c>
      <c r="AL57">
        <f>-(Table250267[[#This Row],[time]]-2)*2</f>
        <v>-2</v>
      </c>
      <c r="AM57" s="9">
        <v>10.3658</v>
      </c>
      <c r="AN57" s="8">
        <v>3</v>
      </c>
      <c r="AO57">
        <f>-(Table8261[[#This Row],[time]]-2)*2</f>
        <v>-2</v>
      </c>
      <c r="AP57" s="9">
        <v>1.03068</v>
      </c>
      <c r="AQ57" s="8">
        <v>3</v>
      </c>
      <c r="AR57">
        <f>-(Table252268[[#This Row],[time]]-2)*2</f>
        <v>-2</v>
      </c>
      <c r="AS57" s="9">
        <v>8.9302299999999999</v>
      </c>
      <c r="AT57" s="8">
        <v>3</v>
      </c>
      <c r="AU57">
        <f>-(Table253269[[#This Row],[time]]-2)*2</f>
        <v>-2</v>
      </c>
      <c r="AV57" s="9">
        <v>1.1781200000000001</v>
      </c>
    </row>
    <row r="58" spans="1:48">
      <c r="A58" t="s">
        <v>26</v>
      </c>
      <c r="C58">
        <f>AVERAGE(C37:C57)</f>
        <v>3.6549204761904757</v>
      </c>
      <c r="D58" t="s">
        <v>26</v>
      </c>
      <c r="F58">
        <f t="shared" ref="F58:AV58" si="2">AVERAGE(F37:F57)</f>
        <v>0.12220433276190476</v>
      </c>
      <c r="G58" t="s">
        <v>26</v>
      </c>
      <c r="I58">
        <f t="shared" si="2"/>
        <v>3.6600409523809523</v>
      </c>
      <c r="J58" t="s">
        <v>26</v>
      </c>
      <c r="L58">
        <f t="shared" si="2"/>
        <v>0.10332243185714285</v>
      </c>
      <c r="M58" t="s">
        <v>26</v>
      </c>
      <c r="O58">
        <f t="shared" si="2"/>
        <v>4.8026140857142856</v>
      </c>
      <c r="P58" t="s">
        <v>26</v>
      </c>
      <c r="R58">
        <f t="shared" si="2"/>
        <v>0.41132021904761917</v>
      </c>
      <c r="S58" t="s">
        <v>26</v>
      </c>
      <c r="U58">
        <f t="shared" si="2"/>
        <v>3.7318535857142856</v>
      </c>
      <c r="V58" t="s">
        <v>26</v>
      </c>
      <c r="X58">
        <f t="shared" si="2"/>
        <v>0.33033024619047618</v>
      </c>
      <c r="Y58" t="s">
        <v>26</v>
      </c>
      <c r="AA58">
        <f t="shared" si="2"/>
        <v>5.1299048571428569</v>
      </c>
      <c r="AB58" t="s">
        <v>26</v>
      </c>
      <c r="AD58">
        <f t="shared" si="2"/>
        <v>0.95142204761904758</v>
      </c>
      <c r="AE58" t="s">
        <v>26</v>
      </c>
      <c r="AG58">
        <f t="shared" si="2"/>
        <v>4.5783802428571425</v>
      </c>
      <c r="AH58" t="s">
        <v>26</v>
      </c>
      <c r="AJ58">
        <f t="shared" si="2"/>
        <v>1.5902293523809525</v>
      </c>
      <c r="AK58" t="s">
        <v>26</v>
      </c>
      <c r="AM58">
        <f t="shared" si="2"/>
        <v>5.5870171428571425</v>
      </c>
      <c r="AN58" t="s">
        <v>26</v>
      </c>
      <c r="AP58">
        <f t="shared" si="2"/>
        <v>2.2275123809523811</v>
      </c>
      <c r="AQ58" t="s">
        <v>26</v>
      </c>
      <c r="AS58">
        <f t="shared" si="2"/>
        <v>4.818785809523809</v>
      </c>
      <c r="AT58" t="s">
        <v>26</v>
      </c>
      <c r="AV58">
        <f t="shared" si="2"/>
        <v>1.6663860476190473</v>
      </c>
    </row>
    <row r="59" spans="1:48">
      <c r="A59" t="s">
        <v>27</v>
      </c>
      <c r="C59">
        <f>MAX(C37:C57)</f>
        <v>5.5116399999999999</v>
      </c>
      <c r="D59" t="s">
        <v>27</v>
      </c>
      <c r="F59">
        <f t="shared" ref="F59:AV59" si="3">MAX(F37:F57)</f>
        <v>0.35540899999999997</v>
      </c>
      <c r="G59" t="s">
        <v>27</v>
      </c>
      <c r="I59">
        <f t="shared" si="3"/>
        <v>5.5274700000000001</v>
      </c>
      <c r="J59" t="s">
        <v>27</v>
      </c>
      <c r="L59">
        <f t="shared" si="3"/>
        <v>0.460339</v>
      </c>
      <c r="M59" t="s">
        <v>27</v>
      </c>
      <c r="O59">
        <f t="shared" si="3"/>
        <v>13.225899999999999</v>
      </c>
      <c r="P59" t="s">
        <v>27</v>
      </c>
      <c r="R59">
        <f t="shared" si="3"/>
        <v>0.61102699999999999</v>
      </c>
      <c r="S59" t="s">
        <v>27</v>
      </c>
      <c r="U59">
        <f t="shared" si="3"/>
        <v>10.803599999999999</v>
      </c>
      <c r="V59" t="s">
        <v>27</v>
      </c>
      <c r="X59">
        <f t="shared" si="3"/>
        <v>0.58808899999999997</v>
      </c>
      <c r="Y59" t="s">
        <v>27</v>
      </c>
      <c r="AA59">
        <f t="shared" si="3"/>
        <v>11.8149</v>
      </c>
      <c r="AB59" t="s">
        <v>27</v>
      </c>
      <c r="AD59">
        <f t="shared" si="3"/>
        <v>2.2613099999999999</v>
      </c>
      <c r="AE59" t="s">
        <v>27</v>
      </c>
      <c r="AG59">
        <f t="shared" si="3"/>
        <v>11.789400000000001</v>
      </c>
      <c r="AH59" t="s">
        <v>27</v>
      </c>
      <c r="AJ59">
        <f t="shared" si="3"/>
        <v>3.7917399999999999</v>
      </c>
      <c r="AK59" t="s">
        <v>27</v>
      </c>
      <c r="AM59">
        <f t="shared" si="3"/>
        <v>10.3658</v>
      </c>
      <c r="AN59" t="s">
        <v>27</v>
      </c>
      <c r="AP59">
        <f t="shared" si="3"/>
        <v>2.9902000000000002</v>
      </c>
      <c r="AQ59" t="s">
        <v>27</v>
      </c>
      <c r="AS59">
        <f t="shared" si="3"/>
        <v>8.9302299999999999</v>
      </c>
      <c r="AT59" t="s">
        <v>27</v>
      </c>
      <c r="AV59">
        <f t="shared" si="3"/>
        <v>2.16839</v>
      </c>
    </row>
    <row r="62" spans="1:48">
      <c r="A62" s="1" t="s">
        <v>33</v>
      </c>
    </row>
    <row r="63" spans="1:48">
      <c r="A63" t="s">
        <v>34</v>
      </c>
      <c r="D63" t="s">
        <v>2</v>
      </c>
    </row>
    <row r="64" spans="1:48">
      <c r="A64" t="s">
        <v>35</v>
      </c>
      <c r="D64" t="s">
        <v>4</v>
      </c>
      <c r="E64" t="s">
        <v>5</v>
      </c>
    </row>
    <row r="66" spans="1:48">
      <c r="A66" t="s">
        <v>6</v>
      </c>
      <c r="D66" t="s">
        <v>7</v>
      </c>
      <c r="G66" t="s">
        <v>8</v>
      </c>
      <c r="J66" t="s">
        <v>9</v>
      </c>
      <c r="M66" t="s">
        <v>10</v>
      </c>
      <c r="P66" t="s">
        <v>11</v>
      </c>
      <c r="S66" t="s">
        <v>12</v>
      </c>
      <c r="V66" t="s">
        <v>13</v>
      </c>
      <c r="Y66" t="s">
        <v>14</v>
      </c>
      <c r="AB66" t="s">
        <v>15</v>
      </c>
      <c r="AE66" t="s">
        <v>16</v>
      </c>
      <c r="AH66" t="s">
        <v>17</v>
      </c>
      <c r="AK66" t="s">
        <v>18</v>
      </c>
      <c r="AN66" t="s">
        <v>19</v>
      </c>
      <c r="AQ66" t="s">
        <v>20</v>
      </c>
      <c r="AT66" t="s">
        <v>21</v>
      </c>
    </row>
    <row r="67" spans="1:48">
      <c r="A67" t="s">
        <v>22</v>
      </c>
      <c r="B67" t="s">
        <v>23</v>
      </c>
      <c r="C67" t="s">
        <v>24</v>
      </c>
      <c r="D67" t="s">
        <v>22</v>
      </c>
      <c r="E67" t="s">
        <v>23</v>
      </c>
      <c r="F67" t="s">
        <v>25</v>
      </c>
      <c r="G67" t="s">
        <v>22</v>
      </c>
      <c r="H67" t="s">
        <v>23</v>
      </c>
      <c r="I67" t="s">
        <v>24</v>
      </c>
      <c r="J67" t="s">
        <v>22</v>
      </c>
      <c r="K67" t="s">
        <v>23</v>
      </c>
      <c r="L67" t="s">
        <v>24</v>
      </c>
      <c r="M67" t="s">
        <v>22</v>
      </c>
      <c r="N67" t="s">
        <v>23</v>
      </c>
      <c r="O67" t="s">
        <v>24</v>
      </c>
      <c r="P67" t="s">
        <v>22</v>
      </c>
      <c r="Q67" t="s">
        <v>23</v>
      </c>
      <c r="R67" t="s">
        <v>24</v>
      </c>
      <c r="S67" t="s">
        <v>22</v>
      </c>
      <c r="T67" t="s">
        <v>23</v>
      </c>
      <c r="U67" t="s">
        <v>24</v>
      </c>
      <c r="V67" t="s">
        <v>22</v>
      </c>
      <c r="W67" t="s">
        <v>23</v>
      </c>
      <c r="X67" t="s">
        <v>24</v>
      </c>
      <c r="Y67" t="s">
        <v>22</v>
      </c>
      <c r="Z67" t="s">
        <v>23</v>
      </c>
      <c r="AA67" t="s">
        <v>24</v>
      </c>
      <c r="AB67" t="s">
        <v>22</v>
      </c>
      <c r="AC67" t="s">
        <v>23</v>
      </c>
      <c r="AD67" t="s">
        <v>24</v>
      </c>
      <c r="AE67" t="s">
        <v>22</v>
      </c>
      <c r="AF67" t="s">
        <v>23</v>
      </c>
      <c r="AG67" t="s">
        <v>24</v>
      </c>
      <c r="AH67" t="s">
        <v>22</v>
      </c>
      <c r="AI67" t="s">
        <v>23</v>
      </c>
      <c r="AJ67" t="s">
        <v>24</v>
      </c>
      <c r="AK67" t="s">
        <v>22</v>
      </c>
      <c r="AL67" t="s">
        <v>23</v>
      </c>
      <c r="AM67" t="s">
        <v>24</v>
      </c>
      <c r="AN67" t="s">
        <v>22</v>
      </c>
      <c r="AO67" t="s">
        <v>23</v>
      </c>
      <c r="AP67" t="s">
        <v>24</v>
      </c>
      <c r="AQ67" t="s">
        <v>22</v>
      </c>
      <c r="AR67" t="s">
        <v>23</v>
      </c>
      <c r="AS67" t="s">
        <v>24</v>
      </c>
      <c r="AT67" t="s">
        <v>22</v>
      </c>
      <c r="AU67" t="s">
        <v>23</v>
      </c>
      <c r="AV67" t="s">
        <v>24</v>
      </c>
    </row>
    <row r="68" spans="1:48">
      <c r="A68" s="2">
        <v>2</v>
      </c>
      <c r="B68">
        <f>(Table1286[[#This Row],[time]]-2)*2</f>
        <v>0</v>
      </c>
      <c r="C68" s="6">
        <v>1.96431</v>
      </c>
      <c r="D68" s="2">
        <v>2</v>
      </c>
      <c r="E68">
        <f>(Table2287[[#This Row],[time]]-2)*2</f>
        <v>0</v>
      </c>
      <c r="F68" s="4">
        <v>8.9400000000000005E-5</v>
      </c>
      <c r="G68" s="2">
        <v>2</v>
      </c>
      <c r="H68">
        <f>(Table245294[[#This Row],[time]]-2)*2</f>
        <v>0</v>
      </c>
      <c r="I68" s="3">
        <v>2.3180999999999998</v>
      </c>
      <c r="J68" s="2">
        <v>2</v>
      </c>
      <c r="K68">
        <f>(Table3288[[#This Row],[time]]-2)*2</f>
        <v>0</v>
      </c>
      <c r="L68" s="4">
        <v>7.8399999999999995E-5</v>
      </c>
      <c r="M68" s="2">
        <v>2</v>
      </c>
      <c r="N68">
        <f>(Table246295[[#This Row],[time]]-2)*2</f>
        <v>0</v>
      </c>
      <c r="O68" s="3">
        <v>0.24892</v>
      </c>
      <c r="P68" s="2">
        <v>2</v>
      </c>
      <c r="Q68">
        <f>(Table4289[[#This Row],[time]]-2)*2</f>
        <v>0</v>
      </c>
      <c r="R68" s="4">
        <v>7.7600000000000002E-5</v>
      </c>
      <c r="S68" s="2">
        <v>2</v>
      </c>
      <c r="T68">
        <f>(Table247296[[#This Row],[time]]-2)*2</f>
        <v>0</v>
      </c>
      <c r="U68" s="3">
        <v>6.81393E-2</v>
      </c>
      <c r="V68" s="2">
        <v>2</v>
      </c>
      <c r="W68">
        <f>(Table5290[[#This Row],[time]]-2)*2</f>
        <v>0</v>
      </c>
      <c r="X68" s="3">
        <v>0</v>
      </c>
      <c r="Y68" s="2">
        <v>2</v>
      </c>
      <c r="Z68">
        <f>(Table248297[[#This Row],[time]]-2)*2</f>
        <v>0</v>
      </c>
      <c r="AA68" s="4">
        <v>8.9499999999999994E-5</v>
      </c>
      <c r="AB68" s="2">
        <v>2</v>
      </c>
      <c r="AC68">
        <f>(Table6291[[#This Row],[time]]-2)*2</f>
        <v>0</v>
      </c>
      <c r="AD68" s="3">
        <v>1.6579699999999999</v>
      </c>
      <c r="AE68" s="2">
        <v>2</v>
      </c>
      <c r="AF68">
        <f>(Table249298[[#This Row],[time]]-2)*2</f>
        <v>0</v>
      </c>
      <c r="AG68" s="3">
        <v>0.57390200000000002</v>
      </c>
      <c r="AH68" s="2">
        <v>2</v>
      </c>
      <c r="AI68">
        <f>(Table7292[[#This Row],[time]]-2)*2</f>
        <v>0</v>
      </c>
      <c r="AJ68" s="3">
        <v>0.54894900000000002</v>
      </c>
      <c r="AK68" s="2">
        <v>2</v>
      </c>
      <c r="AL68">
        <f>(Table250299[[#This Row],[time]]-2)*2</f>
        <v>0</v>
      </c>
      <c r="AM68" s="3">
        <v>2.7729900000000001</v>
      </c>
      <c r="AN68" s="2">
        <v>2</v>
      </c>
      <c r="AO68">
        <f>(Table8293[[#This Row],[time]]-2)*2</f>
        <v>0</v>
      </c>
      <c r="AP68" s="3">
        <v>2.4062600000000001</v>
      </c>
      <c r="AQ68" s="2">
        <v>2</v>
      </c>
      <c r="AR68">
        <f>(Table252300[[#This Row],[time]]-2)*2</f>
        <v>0</v>
      </c>
      <c r="AS68" s="3">
        <v>0.35124</v>
      </c>
      <c r="AT68" s="2">
        <v>2</v>
      </c>
      <c r="AU68">
        <f>(Table253301[[#This Row],[time]]-2)*2</f>
        <v>0</v>
      </c>
      <c r="AV68" s="3">
        <v>0.64106099999999999</v>
      </c>
    </row>
    <row r="69" spans="1:48">
      <c r="A69" s="5">
        <v>2.0512600000000001</v>
      </c>
      <c r="B69">
        <f>(Table1286[[#This Row],[time]]-2)*2</f>
        <v>0.10252000000000017</v>
      </c>
      <c r="C69" s="6">
        <v>2.1049500000000001</v>
      </c>
      <c r="D69" s="5">
        <v>2.0512600000000001</v>
      </c>
      <c r="E69">
        <f>(Table2287[[#This Row],[time]]-2)*2</f>
        <v>0.10252000000000017</v>
      </c>
      <c r="F69" s="6">
        <v>3.2246100000000001E-4</v>
      </c>
      <c r="G69" s="5">
        <v>2.0512600000000001</v>
      </c>
      <c r="H69">
        <f>(Table245294[[#This Row],[time]]-2)*2</f>
        <v>0.10252000000000017</v>
      </c>
      <c r="I69" s="6">
        <v>2.6602899999999998</v>
      </c>
      <c r="J69" s="5">
        <v>2.0512600000000001</v>
      </c>
      <c r="K69">
        <f>(Table3288[[#This Row],[time]]-2)*2</f>
        <v>0.10252000000000017</v>
      </c>
      <c r="L69" s="6">
        <v>1.36589E-4</v>
      </c>
      <c r="M69" s="5">
        <v>2.0512600000000001</v>
      </c>
      <c r="N69">
        <f>(Table246295[[#This Row],[time]]-2)*2</f>
        <v>0.10252000000000017</v>
      </c>
      <c r="O69" s="6">
        <v>0.48036099999999998</v>
      </c>
      <c r="P69" s="5">
        <v>2.0512600000000001</v>
      </c>
      <c r="Q69">
        <f>(Table4289[[#This Row],[time]]-2)*2</f>
        <v>0.10252000000000017</v>
      </c>
      <c r="R69" s="7">
        <v>8.7899999999999995E-5</v>
      </c>
      <c r="S69" s="5">
        <v>2.0512600000000001</v>
      </c>
      <c r="T69">
        <f>(Table247296[[#This Row],[time]]-2)*2</f>
        <v>0.10252000000000017</v>
      </c>
      <c r="U69" s="6">
        <v>0.20893500000000001</v>
      </c>
      <c r="V69" s="5">
        <v>2.0512600000000001</v>
      </c>
      <c r="W69">
        <f>(Table5290[[#This Row],[time]]-2)*2</f>
        <v>0.10252000000000017</v>
      </c>
      <c r="X69" s="7">
        <v>3.27E-6</v>
      </c>
      <c r="Y69" s="5">
        <v>2.0512600000000001</v>
      </c>
      <c r="Z69">
        <f>(Table248297[[#This Row],[time]]-2)*2</f>
        <v>0.10252000000000017</v>
      </c>
      <c r="AA69" s="6">
        <v>1.4130800000000001E-4</v>
      </c>
      <c r="AB69" s="5">
        <v>2.0512600000000001</v>
      </c>
      <c r="AC69">
        <f>(Table6291[[#This Row],[time]]-2)*2</f>
        <v>0.10252000000000017</v>
      </c>
      <c r="AD69" s="6">
        <v>2.0840900000000002</v>
      </c>
      <c r="AE69" s="5">
        <v>2.0512600000000001</v>
      </c>
      <c r="AF69">
        <f>(Table249298[[#This Row],[time]]-2)*2</f>
        <v>0.10252000000000017</v>
      </c>
      <c r="AG69" s="6">
        <v>0.74994799999999995</v>
      </c>
      <c r="AH69" s="5">
        <v>2.0512600000000001</v>
      </c>
      <c r="AI69">
        <f>(Table7292[[#This Row],[time]]-2)*2</f>
        <v>0.10252000000000017</v>
      </c>
      <c r="AJ69" s="6">
        <v>0.80015999999999998</v>
      </c>
      <c r="AK69" s="5">
        <v>2.0512600000000001</v>
      </c>
      <c r="AL69">
        <f>(Table250299[[#This Row],[time]]-2)*2</f>
        <v>0.10252000000000017</v>
      </c>
      <c r="AM69" s="6">
        <v>2.8853900000000001</v>
      </c>
      <c r="AN69" s="5">
        <v>2.0512600000000001</v>
      </c>
      <c r="AO69">
        <f>(Table8293[[#This Row],[time]]-2)*2</f>
        <v>0.10252000000000017</v>
      </c>
      <c r="AP69" s="6">
        <v>2.9554499999999999</v>
      </c>
      <c r="AQ69" s="5">
        <v>2.0512600000000001</v>
      </c>
      <c r="AR69">
        <f>(Table252300[[#This Row],[time]]-2)*2</f>
        <v>0.10252000000000017</v>
      </c>
      <c r="AS69" s="6">
        <v>0.499558</v>
      </c>
      <c r="AT69" s="5">
        <v>2.0512600000000001</v>
      </c>
      <c r="AU69">
        <f>(Table253301[[#This Row],[time]]-2)*2</f>
        <v>0.10252000000000017</v>
      </c>
      <c r="AV69" s="6">
        <v>0.96502299999999996</v>
      </c>
    </row>
    <row r="70" spans="1:48">
      <c r="A70" s="5">
        <v>2.1009099999999998</v>
      </c>
      <c r="B70">
        <f>(Table1286[[#This Row],[time]]-2)*2</f>
        <v>0.20181999999999967</v>
      </c>
      <c r="C70" s="6">
        <v>2.0509499999999998</v>
      </c>
      <c r="D70" s="5">
        <v>2.1009099999999998</v>
      </c>
      <c r="E70">
        <f>(Table2287[[#This Row],[time]]-2)*2</f>
        <v>0.20181999999999967</v>
      </c>
      <c r="F70" s="6">
        <v>9.9149799999999996E-2</v>
      </c>
      <c r="G70" s="5">
        <v>2.1009099999999998</v>
      </c>
      <c r="H70">
        <f>(Table245294[[#This Row],[time]]-2)*2</f>
        <v>0.20181999999999967</v>
      </c>
      <c r="I70" s="6">
        <v>2.6680299999999999</v>
      </c>
      <c r="J70" s="5">
        <v>2.1009099999999998</v>
      </c>
      <c r="K70">
        <f>(Table3288[[#This Row],[time]]-2)*2</f>
        <v>0.20181999999999967</v>
      </c>
      <c r="L70" s="6">
        <v>3.3730000000000003E-2</v>
      </c>
      <c r="M70" s="5">
        <v>2.1009099999999998</v>
      </c>
      <c r="N70">
        <f>(Table246295[[#This Row],[time]]-2)*2</f>
        <v>0.20181999999999967</v>
      </c>
      <c r="O70" s="6">
        <v>0.55326399999999998</v>
      </c>
      <c r="P70" s="5">
        <v>2.1009099999999998</v>
      </c>
      <c r="Q70">
        <f>(Table4289[[#This Row],[time]]-2)*2</f>
        <v>0.20181999999999967</v>
      </c>
      <c r="R70" s="7">
        <v>9.3900000000000006E-5</v>
      </c>
      <c r="S70" s="5">
        <v>2.1009099999999998</v>
      </c>
      <c r="T70">
        <f>(Table247296[[#This Row],[time]]-2)*2</f>
        <v>0.20181999999999967</v>
      </c>
      <c r="U70" s="6">
        <v>0.40492499999999998</v>
      </c>
      <c r="V70" s="5">
        <v>2.1009099999999998</v>
      </c>
      <c r="W70">
        <f>(Table5290[[#This Row],[time]]-2)*2</f>
        <v>0.20181999999999967</v>
      </c>
      <c r="X70" s="7">
        <v>4.5899999999999998E-5</v>
      </c>
      <c r="Y70" s="5">
        <v>2.1009099999999998</v>
      </c>
      <c r="Z70">
        <f>(Table248297[[#This Row],[time]]-2)*2</f>
        <v>0.20181999999999967</v>
      </c>
      <c r="AA70" s="6">
        <v>7.6742900000000003E-4</v>
      </c>
      <c r="AB70" s="5">
        <v>2.1009099999999998</v>
      </c>
      <c r="AC70">
        <f>(Table6291[[#This Row],[time]]-2)*2</f>
        <v>0.20181999999999967</v>
      </c>
      <c r="AD70" s="6">
        <v>2.1331699999999998</v>
      </c>
      <c r="AE70" s="5">
        <v>2.1009099999999998</v>
      </c>
      <c r="AF70">
        <f>(Table249298[[#This Row],[time]]-2)*2</f>
        <v>0.20181999999999967</v>
      </c>
      <c r="AG70" s="6">
        <v>0.66585700000000003</v>
      </c>
      <c r="AH70" s="5">
        <v>2.1009099999999998</v>
      </c>
      <c r="AI70">
        <f>(Table7292[[#This Row],[time]]-2)*2</f>
        <v>0.20181999999999967</v>
      </c>
      <c r="AJ70" s="6">
        <v>0.85560499999999995</v>
      </c>
      <c r="AK70" s="5">
        <v>2.1009099999999998</v>
      </c>
      <c r="AL70">
        <f>(Table250299[[#This Row],[time]]-2)*2</f>
        <v>0.20181999999999967</v>
      </c>
      <c r="AM70" s="6">
        <v>2.9120499999999998</v>
      </c>
      <c r="AN70" s="5">
        <v>2.1009099999999998</v>
      </c>
      <c r="AO70">
        <f>(Table8293[[#This Row],[time]]-2)*2</f>
        <v>0.20181999999999967</v>
      </c>
      <c r="AP70" s="6">
        <v>3.3277899999999998</v>
      </c>
      <c r="AQ70" s="5">
        <v>2.1009099999999998</v>
      </c>
      <c r="AR70">
        <f>(Table252300[[#This Row],[time]]-2)*2</f>
        <v>0.20181999999999967</v>
      </c>
      <c r="AS70" s="6">
        <v>0.70181499999999997</v>
      </c>
      <c r="AT70" s="5">
        <v>2.1009099999999998</v>
      </c>
      <c r="AU70">
        <f>(Table253301[[#This Row],[time]]-2)*2</f>
        <v>0.20181999999999967</v>
      </c>
      <c r="AV70" s="6">
        <v>1.23302</v>
      </c>
    </row>
    <row r="71" spans="1:48">
      <c r="A71" s="5">
        <v>2.1516500000000001</v>
      </c>
      <c r="B71">
        <f>(Table1286[[#This Row],[time]]-2)*2</f>
        <v>0.30330000000000013</v>
      </c>
      <c r="C71" s="6">
        <v>1.98289</v>
      </c>
      <c r="D71" s="5">
        <v>2.1516500000000001</v>
      </c>
      <c r="E71">
        <f>(Table2287[[#This Row],[time]]-2)*2</f>
        <v>0.30330000000000013</v>
      </c>
      <c r="F71" s="6">
        <v>0.23619399999999999</v>
      </c>
      <c r="G71" s="5">
        <v>2.1516500000000001</v>
      </c>
      <c r="H71">
        <f>(Table245294[[#This Row],[time]]-2)*2</f>
        <v>0.30330000000000013</v>
      </c>
      <c r="I71" s="6">
        <v>2.6072799999999998</v>
      </c>
      <c r="J71" s="5">
        <v>2.1516500000000001</v>
      </c>
      <c r="K71">
        <f>(Table3288[[#This Row],[time]]-2)*2</f>
        <v>0.30330000000000013</v>
      </c>
      <c r="L71" s="6">
        <v>0.15940799999999999</v>
      </c>
      <c r="M71" s="5">
        <v>2.1516500000000001</v>
      </c>
      <c r="N71">
        <f>(Table246295[[#This Row],[time]]-2)*2</f>
        <v>0.30330000000000013</v>
      </c>
      <c r="O71" s="6">
        <v>0.60436100000000004</v>
      </c>
      <c r="P71" s="5">
        <v>2.1516500000000001</v>
      </c>
      <c r="Q71">
        <f>(Table4289[[#This Row],[time]]-2)*2</f>
        <v>0.30330000000000013</v>
      </c>
      <c r="R71" s="6">
        <v>1.7528899999999999E-4</v>
      </c>
      <c r="S71" s="5">
        <v>2.1516500000000001</v>
      </c>
      <c r="T71">
        <f>(Table247296[[#This Row],[time]]-2)*2</f>
        <v>0.30330000000000013</v>
      </c>
      <c r="U71" s="6">
        <v>0.62363500000000005</v>
      </c>
      <c r="V71" s="5">
        <v>2.1516500000000001</v>
      </c>
      <c r="W71">
        <f>(Table5290[[#This Row],[time]]-2)*2</f>
        <v>0.30330000000000013</v>
      </c>
      <c r="X71" s="7">
        <v>4.35E-5</v>
      </c>
      <c r="Y71" s="5">
        <v>2.1516500000000001</v>
      </c>
      <c r="Z71">
        <f>(Table248297[[#This Row],[time]]-2)*2</f>
        <v>0.30330000000000013</v>
      </c>
      <c r="AA71" s="6">
        <v>5.18833E-2</v>
      </c>
      <c r="AB71" s="5">
        <v>2.1516500000000001</v>
      </c>
      <c r="AC71">
        <f>(Table6291[[#This Row],[time]]-2)*2</f>
        <v>0.30330000000000013</v>
      </c>
      <c r="AD71" s="6">
        <v>2.1793399999999998</v>
      </c>
      <c r="AE71" s="5">
        <v>2.1516500000000001</v>
      </c>
      <c r="AF71">
        <f>(Table249298[[#This Row],[time]]-2)*2</f>
        <v>0.30330000000000013</v>
      </c>
      <c r="AG71" s="6">
        <v>0.48958200000000002</v>
      </c>
      <c r="AH71" s="5">
        <v>2.1516500000000001</v>
      </c>
      <c r="AI71">
        <f>(Table7292[[#This Row],[time]]-2)*2</f>
        <v>0.30330000000000013</v>
      </c>
      <c r="AJ71" s="6">
        <v>1.18405</v>
      </c>
      <c r="AK71" s="5">
        <v>2.1516500000000001</v>
      </c>
      <c r="AL71">
        <f>(Table250299[[#This Row],[time]]-2)*2</f>
        <v>0.30330000000000013</v>
      </c>
      <c r="AM71" s="6">
        <v>2.8439199999999998</v>
      </c>
      <c r="AN71" s="5">
        <v>2.1516500000000001</v>
      </c>
      <c r="AO71">
        <f>(Table8293[[#This Row],[time]]-2)*2</f>
        <v>0.30330000000000013</v>
      </c>
      <c r="AP71" s="6">
        <v>3.5989599999999999</v>
      </c>
      <c r="AQ71" s="5">
        <v>2.1516500000000001</v>
      </c>
      <c r="AR71">
        <f>(Table252300[[#This Row],[time]]-2)*2</f>
        <v>0.30330000000000013</v>
      </c>
      <c r="AS71" s="6">
        <v>1.1676200000000001</v>
      </c>
      <c r="AT71" s="5">
        <v>2.1516500000000001</v>
      </c>
      <c r="AU71">
        <f>(Table253301[[#This Row],[time]]-2)*2</f>
        <v>0.30330000000000013</v>
      </c>
      <c r="AV71" s="6">
        <v>1.63019</v>
      </c>
    </row>
    <row r="72" spans="1:48">
      <c r="A72" s="5">
        <v>2.2019500000000001</v>
      </c>
      <c r="B72">
        <f>(Table1286[[#This Row],[time]]-2)*2</f>
        <v>0.40390000000000015</v>
      </c>
      <c r="C72" s="6">
        <v>1.9575499999999999</v>
      </c>
      <c r="D72" s="5">
        <v>2.2019500000000001</v>
      </c>
      <c r="E72">
        <f>(Table2287[[#This Row],[time]]-2)*2</f>
        <v>0.40390000000000015</v>
      </c>
      <c r="F72" s="6">
        <v>0.35625699999999999</v>
      </c>
      <c r="G72" s="5">
        <v>2.2019500000000001</v>
      </c>
      <c r="H72">
        <f>(Table245294[[#This Row],[time]]-2)*2</f>
        <v>0.40390000000000015</v>
      </c>
      <c r="I72" s="6">
        <v>2.5798700000000001</v>
      </c>
      <c r="J72" s="5">
        <v>2.2019500000000001</v>
      </c>
      <c r="K72">
        <f>(Table3288[[#This Row],[time]]-2)*2</f>
        <v>0.40390000000000015</v>
      </c>
      <c r="L72" s="6">
        <v>0.34647899999999998</v>
      </c>
      <c r="M72" s="5">
        <v>2.2019500000000001</v>
      </c>
      <c r="N72">
        <f>(Table246295[[#This Row],[time]]-2)*2</f>
        <v>0.40390000000000015</v>
      </c>
      <c r="O72" s="6">
        <v>0.75976200000000005</v>
      </c>
      <c r="P72" s="5">
        <v>2.2019500000000001</v>
      </c>
      <c r="Q72">
        <f>(Table4289[[#This Row],[time]]-2)*2</f>
        <v>0.40390000000000015</v>
      </c>
      <c r="R72" s="6">
        <v>9.1260599999999997E-2</v>
      </c>
      <c r="S72" s="5">
        <v>2.2019500000000001</v>
      </c>
      <c r="T72">
        <f>(Table247296[[#This Row],[time]]-2)*2</f>
        <v>0.40390000000000015</v>
      </c>
      <c r="U72" s="6">
        <v>0.87134999999999996</v>
      </c>
      <c r="V72" s="5">
        <v>2.2019500000000001</v>
      </c>
      <c r="W72">
        <f>(Table5290[[#This Row],[time]]-2)*2</f>
        <v>0.40390000000000015</v>
      </c>
      <c r="X72" s="7">
        <v>6.1699999999999995E-5</v>
      </c>
      <c r="Y72" s="5">
        <v>2.2019500000000001</v>
      </c>
      <c r="Z72">
        <f>(Table248297[[#This Row],[time]]-2)*2</f>
        <v>0.40390000000000015</v>
      </c>
      <c r="AA72" s="6">
        <v>0.18165500000000001</v>
      </c>
      <c r="AB72" s="5">
        <v>2.2019500000000001</v>
      </c>
      <c r="AC72">
        <f>(Table6291[[#This Row],[time]]-2)*2</f>
        <v>0.40390000000000015</v>
      </c>
      <c r="AD72" s="6">
        <v>2.2869799999999998</v>
      </c>
      <c r="AE72" s="5">
        <v>2.2019500000000001</v>
      </c>
      <c r="AF72">
        <f>(Table249298[[#This Row],[time]]-2)*2</f>
        <v>0.40390000000000015</v>
      </c>
      <c r="AG72" s="6">
        <v>0.43792199999999998</v>
      </c>
      <c r="AH72" s="5">
        <v>2.2019500000000001</v>
      </c>
      <c r="AI72">
        <f>(Table7292[[#This Row],[time]]-2)*2</f>
        <v>0.40390000000000015</v>
      </c>
      <c r="AJ72" s="6">
        <v>1.74793</v>
      </c>
      <c r="AK72" s="5">
        <v>2.2019500000000001</v>
      </c>
      <c r="AL72">
        <f>(Table250299[[#This Row],[time]]-2)*2</f>
        <v>0.40390000000000015</v>
      </c>
      <c r="AM72" s="6">
        <v>2.76065</v>
      </c>
      <c r="AN72" s="5">
        <v>2.2019500000000001</v>
      </c>
      <c r="AO72">
        <f>(Table8293[[#This Row],[time]]-2)*2</f>
        <v>0.40390000000000015</v>
      </c>
      <c r="AP72" s="6">
        <v>3.7258399999999998</v>
      </c>
      <c r="AQ72" s="5">
        <v>2.2019500000000001</v>
      </c>
      <c r="AR72">
        <f>(Table252300[[#This Row],[time]]-2)*2</f>
        <v>0.40390000000000015</v>
      </c>
      <c r="AS72" s="6">
        <v>1.4918400000000001</v>
      </c>
      <c r="AT72" s="5">
        <v>2.2019500000000001</v>
      </c>
      <c r="AU72">
        <f>(Table253301[[#This Row],[time]]-2)*2</f>
        <v>0.40390000000000015</v>
      </c>
      <c r="AV72" s="6">
        <v>2.12182</v>
      </c>
    </row>
    <row r="73" spans="1:48">
      <c r="A73" s="5">
        <v>2.26309</v>
      </c>
      <c r="B73">
        <f>(Table1286[[#This Row],[time]]-2)*2</f>
        <v>0.52618000000000009</v>
      </c>
      <c r="C73" s="6">
        <v>1.9804200000000001</v>
      </c>
      <c r="D73" s="5">
        <v>2.26309</v>
      </c>
      <c r="E73">
        <f>(Table2287[[#This Row],[time]]-2)*2</f>
        <v>0.52618000000000009</v>
      </c>
      <c r="F73" s="6">
        <v>0.51477600000000001</v>
      </c>
      <c r="G73" s="5">
        <v>2.26309</v>
      </c>
      <c r="H73">
        <f>(Table245294[[#This Row],[time]]-2)*2</f>
        <v>0.52618000000000009</v>
      </c>
      <c r="I73" s="6">
        <v>2.6753499999999999</v>
      </c>
      <c r="J73" s="5">
        <v>2.26309</v>
      </c>
      <c r="K73">
        <f>(Table3288[[#This Row],[time]]-2)*2</f>
        <v>0.52618000000000009</v>
      </c>
      <c r="L73" s="6">
        <v>0.64814899999999998</v>
      </c>
      <c r="M73" s="5">
        <v>2.26309</v>
      </c>
      <c r="N73">
        <f>(Table246295[[#This Row],[time]]-2)*2</f>
        <v>0.52618000000000009</v>
      </c>
      <c r="O73" s="6">
        <v>0.89913299999999996</v>
      </c>
      <c r="P73" s="5">
        <v>2.26309</v>
      </c>
      <c r="Q73">
        <f>(Table4289[[#This Row],[time]]-2)*2</f>
        <v>0.52618000000000009</v>
      </c>
      <c r="R73" s="6">
        <v>0.32090000000000002</v>
      </c>
      <c r="S73" s="5">
        <v>2.26309</v>
      </c>
      <c r="T73">
        <f>(Table247296[[#This Row],[time]]-2)*2</f>
        <v>0.52618000000000009</v>
      </c>
      <c r="U73" s="6">
        <v>1.01257</v>
      </c>
      <c r="V73" s="5">
        <v>2.26309</v>
      </c>
      <c r="W73">
        <f>(Table5290[[#This Row],[time]]-2)*2</f>
        <v>0.52618000000000009</v>
      </c>
      <c r="X73" s="7">
        <v>8.3499999999999997E-5</v>
      </c>
      <c r="Y73" s="5">
        <v>2.26309</v>
      </c>
      <c r="Z73">
        <f>(Table248297[[#This Row],[time]]-2)*2</f>
        <v>0.52618000000000009</v>
      </c>
      <c r="AA73" s="6">
        <v>0.35852099999999998</v>
      </c>
      <c r="AB73" s="5">
        <v>2.26309</v>
      </c>
      <c r="AC73">
        <f>(Table6291[[#This Row],[time]]-2)*2</f>
        <v>0.52618000000000009</v>
      </c>
      <c r="AD73" s="6">
        <v>2.4583499999999998</v>
      </c>
      <c r="AE73" s="5">
        <v>2.26309</v>
      </c>
      <c r="AF73">
        <f>(Table249298[[#This Row],[time]]-2)*2</f>
        <v>0.52618000000000009</v>
      </c>
      <c r="AG73" s="6">
        <v>0.44051899999999999</v>
      </c>
      <c r="AH73" s="5">
        <v>2.26309</v>
      </c>
      <c r="AI73">
        <f>(Table7292[[#This Row],[time]]-2)*2</f>
        <v>0.52618000000000009</v>
      </c>
      <c r="AJ73" s="6">
        <v>2.32002</v>
      </c>
      <c r="AK73" s="5">
        <v>2.26309</v>
      </c>
      <c r="AL73">
        <f>(Table250299[[#This Row],[time]]-2)*2</f>
        <v>0.52618000000000009</v>
      </c>
      <c r="AM73" s="6">
        <v>2.6025399999999999</v>
      </c>
      <c r="AN73" s="5">
        <v>2.26309</v>
      </c>
      <c r="AO73">
        <f>(Table8293[[#This Row],[time]]-2)*2</f>
        <v>0.52618000000000009</v>
      </c>
      <c r="AP73" s="6">
        <v>3.7654800000000002</v>
      </c>
      <c r="AQ73" s="5">
        <v>2.26309</v>
      </c>
      <c r="AR73">
        <f>(Table252300[[#This Row],[time]]-2)*2</f>
        <v>0.52618000000000009</v>
      </c>
      <c r="AS73" s="6">
        <v>1.7896000000000001</v>
      </c>
      <c r="AT73" s="5">
        <v>2.26309</v>
      </c>
      <c r="AU73">
        <f>(Table253301[[#This Row],[time]]-2)*2</f>
        <v>0.52618000000000009</v>
      </c>
      <c r="AV73" s="6">
        <v>2.7031700000000001</v>
      </c>
    </row>
    <row r="74" spans="1:48">
      <c r="A74" s="5">
        <v>2.3082500000000001</v>
      </c>
      <c r="B74">
        <f>(Table1286[[#This Row],[time]]-2)*2</f>
        <v>0.61650000000000027</v>
      </c>
      <c r="C74" s="6">
        <v>1.97841</v>
      </c>
      <c r="D74" s="5">
        <v>2.3082500000000001</v>
      </c>
      <c r="E74">
        <f>(Table2287[[#This Row],[time]]-2)*2</f>
        <v>0.61650000000000027</v>
      </c>
      <c r="F74" s="6">
        <v>0.61863299999999999</v>
      </c>
      <c r="G74" s="5">
        <v>2.3082500000000001</v>
      </c>
      <c r="H74">
        <f>(Table245294[[#This Row],[time]]-2)*2</f>
        <v>0.61650000000000027</v>
      </c>
      <c r="I74" s="6">
        <v>2.72281</v>
      </c>
      <c r="J74" s="5">
        <v>2.3082500000000001</v>
      </c>
      <c r="K74">
        <f>(Table3288[[#This Row],[time]]-2)*2</f>
        <v>0.61650000000000027</v>
      </c>
      <c r="L74" s="6">
        <v>0.899447</v>
      </c>
      <c r="M74" s="5">
        <v>2.3082500000000001</v>
      </c>
      <c r="N74">
        <f>(Table246295[[#This Row],[time]]-2)*2</f>
        <v>0.61650000000000027</v>
      </c>
      <c r="O74" s="6">
        <v>0.95821599999999996</v>
      </c>
      <c r="P74" s="5">
        <v>2.3082500000000001</v>
      </c>
      <c r="Q74">
        <f>(Table4289[[#This Row],[time]]-2)*2</f>
        <v>0.61650000000000027</v>
      </c>
      <c r="R74" s="6">
        <v>0.47277799999999998</v>
      </c>
      <c r="S74" s="5">
        <v>2.3082500000000001</v>
      </c>
      <c r="T74">
        <f>(Table247296[[#This Row],[time]]-2)*2</f>
        <v>0.61650000000000027</v>
      </c>
      <c r="U74" s="6">
        <v>1.0112699999999999</v>
      </c>
      <c r="V74" s="5">
        <v>2.3082500000000001</v>
      </c>
      <c r="W74">
        <f>(Table5290[[#This Row],[time]]-2)*2</f>
        <v>0.61650000000000027</v>
      </c>
      <c r="X74" s="6">
        <v>1.5758500000000002E-2</v>
      </c>
      <c r="Y74" s="5">
        <v>2.3082500000000001</v>
      </c>
      <c r="Z74">
        <f>(Table248297[[#This Row],[time]]-2)*2</f>
        <v>0.61650000000000027</v>
      </c>
      <c r="AA74" s="6">
        <v>0.50951500000000005</v>
      </c>
      <c r="AB74" s="5">
        <v>2.3082500000000001</v>
      </c>
      <c r="AC74">
        <f>(Table6291[[#This Row],[time]]-2)*2</f>
        <v>0.61650000000000027</v>
      </c>
      <c r="AD74" s="6">
        <v>2.5932200000000001</v>
      </c>
      <c r="AE74" s="5">
        <v>2.3082500000000001</v>
      </c>
      <c r="AF74">
        <f>(Table249298[[#This Row],[time]]-2)*2</f>
        <v>0.61650000000000027</v>
      </c>
      <c r="AG74" s="6">
        <v>0.45035900000000001</v>
      </c>
      <c r="AH74" s="5">
        <v>2.3082500000000001</v>
      </c>
      <c r="AI74">
        <f>(Table7292[[#This Row],[time]]-2)*2</f>
        <v>0.61650000000000027</v>
      </c>
      <c r="AJ74" s="6">
        <v>2.6739999999999999</v>
      </c>
      <c r="AK74" s="5">
        <v>2.3082500000000001</v>
      </c>
      <c r="AL74">
        <f>(Table250299[[#This Row],[time]]-2)*2</f>
        <v>0.61650000000000027</v>
      </c>
      <c r="AM74" s="6">
        <v>2.5371700000000001</v>
      </c>
      <c r="AN74" s="5">
        <v>2.3082500000000001</v>
      </c>
      <c r="AO74">
        <f>(Table8293[[#This Row],[time]]-2)*2</f>
        <v>0.61650000000000027</v>
      </c>
      <c r="AP74" s="6">
        <v>3.7996799999999999</v>
      </c>
      <c r="AQ74" s="5">
        <v>2.3082500000000001</v>
      </c>
      <c r="AR74">
        <f>(Table252300[[#This Row],[time]]-2)*2</f>
        <v>0.61650000000000027</v>
      </c>
      <c r="AS74" s="6">
        <v>1.95522</v>
      </c>
      <c r="AT74" s="5">
        <v>2.3082500000000001</v>
      </c>
      <c r="AU74">
        <f>(Table253301[[#This Row],[time]]-2)*2</f>
        <v>0.61650000000000027</v>
      </c>
      <c r="AV74" s="6">
        <v>3.1346400000000001</v>
      </c>
    </row>
    <row r="75" spans="1:48">
      <c r="A75" s="5">
        <v>2.35242</v>
      </c>
      <c r="B75">
        <f>(Table1286[[#This Row],[time]]-2)*2</f>
        <v>0.70483999999999991</v>
      </c>
      <c r="C75" s="6">
        <v>2.0020600000000002</v>
      </c>
      <c r="D75" s="5">
        <v>2.35242</v>
      </c>
      <c r="E75">
        <f>(Table2287[[#This Row],[time]]-2)*2</f>
        <v>0.70483999999999991</v>
      </c>
      <c r="F75" s="6">
        <v>0.69815099999999997</v>
      </c>
      <c r="G75" s="5">
        <v>2.35242</v>
      </c>
      <c r="H75">
        <f>(Table245294[[#This Row],[time]]-2)*2</f>
        <v>0.70483999999999991</v>
      </c>
      <c r="I75" s="6">
        <v>2.7965</v>
      </c>
      <c r="J75" s="5">
        <v>2.35242</v>
      </c>
      <c r="K75">
        <f>(Table3288[[#This Row],[time]]-2)*2</f>
        <v>0.70483999999999991</v>
      </c>
      <c r="L75" s="6">
        <v>1.1690400000000001</v>
      </c>
      <c r="M75" s="5">
        <v>2.35242</v>
      </c>
      <c r="N75">
        <f>(Table246295[[#This Row],[time]]-2)*2</f>
        <v>0.70483999999999991</v>
      </c>
      <c r="O75" s="6">
        <v>0.97281799999999996</v>
      </c>
      <c r="P75" s="5">
        <v>2.35242</v>
      </c>
      <c r="Q75">
        <f>(Table4289[[#This Row],[time]]-2)*2</f>
        <v>0.70483999999999991</v>
      </c>
      <c r="R75" s="6">
        <v>0.58760199999999996</v>
      </c>
      <c r="S75" s="5">
        <v>2.35242</v>
      </c>
      <c r="T75">
        <f>(Table247296[[#This Row],[time]]-2)*2</f>
        <v>0.70483999999999991</v>
      </c>
      <c r="U75" s="6">
        <v>0.95455400000000001</v>
      </c>
      <c r="V75" s="5">
        <v>2.35242</v>
      </c>
      <c r="W75">
        <f>(Table5290[[#This Row],[time]]-2)*2</f>
        <v>0.70483999999999991</v>
      </c>
      <c r="X75" s="6">
        <v>0.10061299999999999</v>
      </c>
      <c r="Y75" s="5">
        <v>2.35242</v>
      </c>
      <c r="Z75">
        <f>(Table248297[[#This Row],[time]]-2)*2</f>
        <v>0.70483999999999991</v>
      </c>
      <c r="AA75" s="6">
        <v>0.62643599999999999</v>
      </c>
      <c r="AB75" s="5">
        <v>2.35242</v>
      </c>
      <c r="AC75">
        <f>(Table6291[[#This Row],[time]]-2)*2</f>
        <v>0.70483999999999991</v>
      </c>
      <c r="AD75" s="6">
        <v>2.7347800000000002</v>
      </c>
      <c r="AE75" s="5">
        <v>2.35242</v>
      </c>
      <c r="AF75">
        <f>(Table249298[[#This Row],[time]]-2)*2</f>
        <v>0.70483999999999991</v>
      </c>
      <c r="AG75" s="6">
        <v>0.45340599999999998</v>
      </c>
      <c r="AH75" s="5">
        <v>2.35242</v>
      </c>
      <c r="AI75">
        <f>(Table7292[[#This Row],[time]]-2)*2</f>
        <v>0.70483999999999991</v>
      </c>
      <c r="AJ75" s="6">
        <v>3.0066299999999999</v>
      </c>
      <c r="AK75" s="5">
        <v>2.35242</v>
      </c>
      <c r="AL75">
        <f>(Table250299[[#This Row],[time]]-2)*2</f>
        <v>0.70483999999999991</v>
      </c>
      <c r="AM75" s="6">
        <v>2.4691800000000002</v>
      </c>
      <c r="AN75" s="5">
        <v>2.35242</v>
      </c>
      <c r="AO75">
        <f>(Table8293[[#This Row],[time]]-2)*2</f>
        <v>0.70483999999999991</v>
      </c>
      <c r="AP75" s="6">
        <v>3.79095</v>
      </c>
      <c r="AQ75" s="5">
        <v>2.35242</v>
      </c>
      <c r="AR75">
        <f>(Table252300[[#This Row],[time]]-2)*2</f>
        <v>0.70483999999999991</v>
      </c>
      <c r="AS75" s="6">
        <v>2.0451000000000001</v>
      </c>
      <c r="AT75" s="5">
        <v>2.35242</v>
      </c>
      <c r="AU75">
        <f>(Table253301[[#This Row],[time]]-2)*2</f>
        <v>0.70483999999999991</v>
      </c>
      <c r="AV75" s="6">
        <v>3.5463900000000002</v>
      </c>
    </row>
    <row r="76" spans="1:48">
      <c r="A76" s="5">
        <v>2.4011499999999999</v>
      </c>
      <c r="B76">
        <f>(Table1286[[#This Row],[time]]-2)*2</f>
        <v>0.80229999999999979</v>
      </c>
      <c r="C76" s="6">
        <v>2.05362</v>
      </c>
      <c r="D76" s="5">
        <v>2.4011499999999999</v>
      </c>
      <c r="E76">
        <f>(Table2287[[#This Row],[time]]-2)*2</f>
        <v>0.80229999999999979</v>
      </c>
      <c r="F76" s="6">
        <v>0.81003999999999998</v>
      </c>
      <c r="G76" s="5">
        <v>2.4011499999999999</v>
      </c>
      <c r="H76">
        <f>(Table245294[[#This Row],[time]]-2)*2</f>
        <v>0.80229999999999979</v>
      </c>
      <c r="I76" s="6">
        <v>2.8771399999999998</v>
      </c>
      <c r="J76" s="5">
        <v>2.4011499999999999</v>
      </c>
      <c r="K76">
        <f>(Table3288[[#This Row],[time]]-2)*2</f>
        <v>0.80229999999999979</v>
      </c>
      <c r="L76" s="6">
        <v>1.4177</v>
      </c>
      <c r="M76" s="5">
        <v>2.4011499999999999</v>
      </c>
      <c r="N76">
        <f>(Table246295[[#This Row],[time]]-2)*2</f>
        <v>0.80229999999999979</v>
      </c>
      <c r="O76" s="6">
        <v>0.93927000000000005</v>
      </c>
      <c r="P76" s="5">
        <v>2.4011499999999999</v>
      </c>
      <c r="Q76">
        <f>(Table4289[[#This Row],[time]]-2)*2</f>
        <v>0.80229999999999979</v>
      </c>
      <c r="R76" s="6">
        <v>0.70823899999999995</v>
      </c>
      <c r="S76" s="5">
        <v>2.4011499999999999</v>
      </c>
      <c r="T76">
        <f>(Table247296[[#This Row],[time]]-2)*2</f>
        <v>0.80229999999999979</v>
      </c>
      <c r="U76" s="6">
        <v>0.84857400000000005</v>
      </c>
      <c r="V76" s="5">
        <v>2.4011499999999999</v>
      </c>
      <c r="W76">
        <f>(Table5290[[#This Row],[time]]-2)*2</f>
        <v>0.80229999999999979</v>
      </c>
      <c r="X76" s="6">
        <v>0.36110199999999998</v>
      </c>
      <c r="Y76" s="5">
        <v>2.4011499999999999</v>
      </c>
      <c r="Z76">
        <f>(Table248297[[#This Row],[time]]-2)*2</f>
        <v>0.80229999999999979</v>
      </c>
      <c r="AA76" s="6">
        <v>0.65684399999999998</v>
      </c>
      <c r="AB76" s="5">
        <v>2.4011499999999999</v>
      </c>
      <c r="AC76">
        <f>(Table6291[[#This Row],[time]]-2)*2</f>
        <v>0.80229999999999979</v>
      </c>
      <c r="AD76" s="6">
        <v>2.9051</v>
      </c>
      <c r="AE76" s="5">
        <v>2.4011499999999999</v>
      </c>
      <c r="AF76">
        <f>(Table249298[[#This Row],[time]]-2)*2</f>
        <v>0.80229999999999979</v>
      </c>
      <c r="AG76" s="6">
        <v>0.49029400000000001</v>
      </c>
      <c r="AH76" s="5">
        <v>2.4011499999999999</v>
      </c>
      <c r="AI76">
        <f>(Table7292[[#This Row],[time]]-2)*2</f>
        <v>0.80229999999999979</v>
      </c>
      <c r="AJ76" s="6">
        <v>3.3859599999999999</v>
      </c>
      <c r="AK76" s="5">
        <v>2.4011499999999999</v>
      </c>
      <c r="AL76">
        <f>(Table250299[[#This Row],[time]]-2)*2</f>
        <v>0.80229999999999979</v>
      </c>
      <c r="AM76" s="6">
        <v>2.4207200000000002</v>
      </c>
      <c r="AN76" s="5">
        <v>2.4011499999999999</v>
      </c>
      <c r="AO76">
        <f>(Table8293[[#This Row],[time]]-2)*2</f>
        <v>0.80229999999999979</v>
      </c>
      <c r="AP76" s="6">
        <v>4.1122300000000003</v>
      </c>
      <c r="AQ76" s="5">
        <v>2.4011499999999999</v>
      </c>
      <c r="AR76">
        <f>(Table252300[[#This Row],[time]]-2)*2</f>
        <v>0.80229999999999979</v>
      </c>
      <c r="AS76" s="6">
        <v>2.1600999999999999</v>
      </c>
      <c r="AT76" s="5">
        <v>2.4011499999999999</v>
      </c>
      <c r="AU76">
        <f>(Table253301[[#This Row],[time]]-2)*2</f>
        <v>0.80229999999999979</v>
      </c>
      <c r="AV76" s="6">
        <v>4.0336800000000004</v>
      </c>
    </row>
    <row r="77" spans="1:48">
      <c r="A77" s="5">
        <v>2.4520599999999999</v>
      </c>
      <c r="B77">
        <f>(Table1286[[#This Row],[time]]-2)*2</f>
        <v>0.90411999999999981</v>
      </c>
      <c r="C77" s="6">
        <v>2.1420699999999999</v>
      </c>
      <c r="D77" s="5">
        <v>2.4520599999999999</v>
      </c>
      <c r="E77">
        <f>(Table2287[[#This Row],[time]]-2)*2</f>
        <v>0.90411999999999981</v>
      </c>
      <c r="F77" s="6">
        <v>1.09344</v>
      </c>
      <c r="G77" s="5">
        <v>2.4520599999999999</v>
      </c>
      <c r="H77">
        <f>(Table245294[[#This Row],[time]]-2)*2</f>
        <v>0.90411999999999981</v>
      </c>
      <c r="I77" s="6">
        <v>2.93764</v>
      </c>
      <c r="J77" s="5">
        <v>2.4520599999999999</v>
      </c>
      <c r="K77">
        <f>(Table3288[[#This Row],[time]]-2)*2</f>
        <v>0.90411999999999981</v>
      </c>
      <c r="L77" s="6">
        <v>1.72082</v>
      </c>
      <c r="M77" s="5">
        <v>2.4520599999999999</v>
      </c>
      <c r="N77">
        <f>(Table246295[[#This Row],[time]]-2)*2</f>
        <v>0.90411999999999981</v>
      </c>
      <c r="O77" s="6">
        <v>0.90756099999999995</v>
      </c>
      <c r="P77" s="5">
        <v>2.4520599999999999</v>
      </c>
      <c r="Q77">
        <f>(Table4289[[#This Row],[time]]-2)*2</f>
        <v>0.90411999999999981</v>
      </c>
      <c r="R77" s="6">
        <v>0.82262999999999997</v>
      </c>
      <c r="S77" s="5">
        <v>2.4520599999999999</v>
      </c>
      <c r="T77">
        <f>(Table247296[[#This Row],[time]]-2)*2</f>
        <v>0.90411999999999981</v>
      </c>
      <c r="U77" s="6">
        <v>0.70850999999999997</v>
      </c>
      <c r="V77" s="5">
        <v>2.4520599999999999</v>
      </c>
      <c r="W77">
        <f>(Table5290[[#This Row],[time]]-2)*2</f>
        <v>0.90411999999999981</v>
      </c>
      <c r="X77" s="6">
        <v>0.70435000000000003</v>
      </c>
      <c r="Y77" s="5">
        <v>2.4520599999999999</v>
      </c>
      <c r="Z77">
        <f>(Table248297[[#This Row],[time]]-2)*2</f>
        <v>0.90411999999999981</v>
      </c>
      <c r="AA77" s="6">
        <v>0.66020699999999999</v>
      </c>
      <c r="AB77" s="5">
        <v>2.4520599999999999</v>
      </c>
      <c r="AC77">
        <f>(Table6291[[#This Row],[time]]-2)*2</f>
        <v>0.90411999999999981</v>
      </c>
      <c r="AD77" s="6">
        <v>3.1127199999999999</v>
      </c>
      <c r="AE77" s="5">
        <v>2.4520599999999999</v>
      </c>
      <c r="AF77">
        <f>(Table249298[[#This Row],[time]]-2)*2</f>
        <v>0.90411999999999981</v>
      </c>
      <c r="AG77" s="6">
        <v>0.53394399999999997</v>
      </c>
      <c r="AH77" s="5">
        <v>2.4520599999999999</v>
      </c>
      <c r="AI77">
        <f>(Table7292[[#This Row],[time]]-2)*2</f>
        <v>0.90411999999999981</v>
      </c>
      <c r="AJ77" s="6">
        <v>3.8295400000000002</v>
      </c>
      <c r="AK77" s="5">
        <v>2.4520599999999999</v>
      </c>
      <c r="AL77">
        <f>(Table250299[[#This Row],[time]]-2)*2</f>
        <v>0.90411999999999981</v>
      </c>
      <c r="AM77" s="6">
        <v>2.3769900000000002</v>
      </c>
      <c r="AN77" s="5">
        <v>2.4520599999999999</v>
      </c>
      <c r="AO77">
        <f>(Table8293[[#This Row],[time]]-2)*2</f>
        <v>0.90411999999999981</v>
      </c>
      <c r="AP77" s="6">
        <v>4.7638400000000001</v>
      </c>
      <c r="AQ77" s="5">
        <v>2.4520599999999999</v>
      </c>
      <c r="AR77">
        <f>(Table252300[[#This Row],[time]]-2)*2</f>
        <v>0.90411999999999981</v>
      </c>
      <c r="AS77" s="6">
        <v>2.1315</v>
      </c>
      <c r="AT77" s="5">
        <v>2.4520599999999999</v>
      </c>
      <c r="AU77">
        <f>(Table253301[[#This Row],[time]]-2)*2</f>
        <v>0.90411999999999981</v>
      </c>
      <c r="AV77" s="6">
        <v>4.5719500000000002</v>
      </c>
    </row>
    <row r="78" spans="1:48">
      <c r="A78" s="5">
        <v>2.5045299999999999</v>
      </c>
      <c r="B78">
        <f>(Table1286[[#This Row],[time]]-2)*2</f>
        <v>1.0090599999999998</v>
      </c>
      <c r="C78" s="6">
        <v>2.2170800000000002</v>
      </c>
      <c r="D78" s="5">
        <v>2.5045299999999999</v>
      </c>
      <c r="E78">
        <f>(Table2287[[#This Row],[time]]-2)*2</f>
        <v>1.0090599999999998</v>
      </c>
      <c r="F78" s="6">
        <v>1.6668099999999999</v>
      </c>
      <c r="G78" s="5">
        <v>2.5045299999999999</v>
      </c>
      <c r="H78">
        <f>(Table245294[[#This Row],[time]]-2)*2</f>
        <v>1.0090599999999998</v>
      </c>
      <c r="I78" s="6">
        <v>2.90706</v>
      </c>
      <c r="J78" s="5">
        <v>2.5045299999999999</v>
      </c>
      <c r="K78">
        <f>(Table3288[[#This Row],[time]]-2)*2</f>
        <v>1.0090599999999998</v>
      </c>
      <c r="L78" s="6">
        <v>2.1334</v>
      </c>
      <c r="M78" s="5">
        <v>2.5045299999999999</v>
      </c>
      <c r="N78">
        <f>(Table246295[[#This Row],[time]]-2)*2</f>
        <v>1.0090599999999998</v>
      </c>
      <c r="O78" s="6">
        <v>0.90486699999999998</v>
      </c>
      <c r="P78" s="5">
        <v>2.5045299999999999</v>
      </c>
      <c r="Q78">
        <f>(Table4289[[#This Row],[time]]-2)*2</f>
        <v>1.0090599999999998</v>
      </c>
      <c r="R78" s="6">
        <v>0.92979199999999995</v>
      </c>
      <c r="S78" s="5">
        <v>2.5045299999999999</v>
      </c>
      <c r="T78">
        <f>(Table247296[[#This Row],[time]]-2)*2</f>
        <v>1.0090599999999998</v>
      </c>
      <c r="U78" s="6">
        <v>0.57917700000000005</v>
      </c>
      <c r="V78" s="5">
        <v>2.5045299999999999</v>
      </c>
      <c r="W78">
        <f>(Table5290[[#This Row],[time]]-2)*2</f>
        <v>1.0090599999999998</v>
      </c>
      <c r="X78" s="6">
        <v>0.94813099999999995</v>
      </c>
      <c r="Y78" s="5">
        <v>2.5045299999999999</v>
      </c>
      <c r="Z78">
        <f>(Table248297[[#This Row],[time]]-2)*2</f>
        <v>1.0090599999999998</v>
      </c>
      <c r="AA78" s="6">
        <v>0.67832899999999996</v>
      </c>
      <c r="AB78" s="5">
        <v>2.5045299999999999</v>
      </c>
      <c r="AC78">
        <f>(Table6291[[#This Row],[time]]-2)*2</f>
        <v>1.0090599999999998</v>
      </c>
      <c r="AD78" s="6">
        <v>3.3671000000000002</v>
      </c>
      <c r="AE78" s="5">
        <v>2.5045299999999999</v>
      </c>
      <c r="AF78">
        <f>(Table249298[[#This Row],[time]]-2)*2</f>
        <v>1.0090599999999998</v>
      </c>
      <c r="AG78" s="6">
        <v>0.56449800000000006</v>
      </c>
      <c r="AH78" s="5">
        <v>2.5045299999999999</v>
      </c>
      <c r="AI78">
        <f>(Table7292[[#This Row],[time]]-2)*2</f>
        <v>1.0090599999999998</v>
      </c>
      <c r="AJ78" s="6">
        <v>4.3754799999999996</v>
      </c>
      <c r="AK78" s="5">
        <v>2.5045299999999999</v>
      </c>
      <c r="AL78">
        <f>(Table250299[[#This Row],[time]]-2)*2</f>
        <v>1.0090599999999998</v>
      </c>
      <c r="AM78" s="6">
        <v>2.3398599999999998</v>
      </c>
      <c r="AN78" s="5">
        <v>2.5045299999999999</v>
      </c>
      <c r="AO78">
        <f>(Table8293[[#This Row],[time]]-2)*2</f>
        <v>1.0090599999999998</v>
      </c>
      <c r="AP78" s="6">
        <v>5.5077600000000002</v>
      </c>
      <c r="AQ78" s="5">
        <v>2.5045299999999999</v>
      </c>
      <c r="AR78">
        <f>(Table252300[[#This Row],[time]]-2)*2</f>
        <v>1.0090599999999998</v>
      </c>
      <c r="AS78" s="6">
        <v>2.08982</v>
      </c>
      <c r="AT78" s="5">
        <v>2.5045299999999999</v>
      </c>
      <c r="AU78">
        <f>(Table253301[[#This Row],[time]]-2)*2</f>
        <v>1.0090599999999998</v>
      </c>
      <c r="AV78" s="6">
        <v>5.0394800000000002</v>
      </c>
    </row>
    <row r="79" spans="1:48">
      <c r="A79" s="5">
        <v>2.5520100000000001</v>
      </c>
      <c r="B79">
        <f>(Table1286[[#This Row],[time]]-2)*2</f>
        <v>1.1040200000000002</v>
      </c>
      <c r="C79" s="6">
        <v>2.2874500000000002</v>
      </c>
      <c r="D79" s="5">
        <v>2.5520100000000001</v>
      </c>
      <c r="E79">
        <f>(Table2287[[#This Row],[time]]-2)*2</f>
        <v>1.1040200000000002</v>
      </c>
      <c r="F79" s="6">
        <v>2.1850900000000002</v>
      </c>
      <c r="G79" s="5">
        <v>2.5520100000000001</v>
      </c>
      <c r="H79">
        <f>(Table245294[[#This Row],[time]]-2)*2</f>
        <v>1.1040200000000002</v>
      </c>
      <c r="I79" s="6">
        <v>2.8454600000000001</v>
      </c>
      <c r="J79" s="5">
        <v>2.5520100000000001</v>
      </c>
      <c r="K79">
        <f>(Table3288[[#This Row],[time]]-2)*2</f>
        <v>1.1040200000000002</v>
      </c>
      <c r="L79" s="6">
        <v>2.58779</v>
      </c>
      <c r="M79" s="5">
        <v>2.5520100000000001</v>
      </c>
      <c r="N79">
        <f>(Table246295[[#This Row],[time]]-2)*2</f>
        <v>1.1040200000000002</v>
      </c>
      <c r="O79" s="6">
        <v>0.90832299999999999</v>
      </c>
      <c r="P79" s="5">
        <v>2.5520100000000001</v>
      </c>
      <c r="Q79">
        <f>(Table4289[[#This Row],[time]]-2)*2</f>
        <v>1.1040200000000002</v>
      </c>
      <c r="R79" s="6">
        <v>1.06464</v>
      </c>
      <c r="S79" s="5">
        <v>2.5520100000000001</v>
      </c>
      <c r="T79">
        <f>(Table247296[[#This Row],[time]]-2)*2</f>
        <v>1.1040200000000002</v>
      </c>
      <c r="U79" s="6">
        <v>0.48399900000000001</v>
      </c>
      <c r="V79" s="5">
        <v>2.5520100000000001</v>
      </c>
      <c r="W79">
        <f>(Table5290[[#This Row],[time]]-2)*2</f>
        <v>1.1040200000000002</v>
      </c>
      <c r="X79" s="6">
        <v>1.2199800000000001</v>
      </c>
      <c r="Y79" s="5">
        <v>2.5520100000000001</v>
      </c>
      <c r="Z79">
        <f>(Table248297[[#This Row],[time]]-2)*2</f>
        <v>1.1040200000000002</v>
      </c>
      <c r="AA79" s="6">
        <v>0.70621100000000003</v>
      </c>
      <c r="AB79" s="5">
        <v>2.5520100000000001</v>
      </c>
      <c r="AC79">
        <f>(Table6291[[#This Row],[time]]-2)*2</f>
        <v>1.1040200000000002</v>
      </c>
      <c r="AD79" s="6">
        <v>3.6437300000000001</v>
      </c>
      <c r="AE79" s="5">
        <v>2.5520100000000001</v>
      </c>
      <c r="AF79">
        <f>(Table249298[[#This Row],[time]]-2)*2</f>
        <v>1.1040200000000002</v>
      </c>
      <c r="AG79" s="6">
        <v>0.58174400000000004</v>
      </c>
      <c r="AH79" s="5">
        <v>2.5520100000000001</v>
      </c>
      <c r="AI79">
        <f>(Table7292[[#This Row],[time]]-2)*2</f>
        <v>1.1040200000000002</v>
      </c>
      <c r="AJ79" s="6">
        <v>4.9079100000000002</v>
      </c>
      <c r="AK79" s="5">
        <v>2.5520100000000001</v>
      </c>
      <c r="AL79">
        <f>(Table250299[[#This Row],[time]]-2)*2</f>
        <v>1.1040200000000002</v>
      </c>
      <c r="AM79" s="6">
        <v>2.3024</v>
      </c>
      <c r="AN79" s="5">
        <v>2.5520100000000001</v>
      </c>
      <c r="AO79">
        <f>(Table8293[[#This Row],[time]]-2)*2</f>
        <v>1.1040200000000002</v>
      </c>
      <c r="AP79" s="6">
        <v>6.1048299999999998</v>
      </c>
      <c r="AQ79" s="5">
        <v>2.5520100000000001</v>
      </c>
      <c r="AR79">
        <f>(Table252300[[#This Row],[time]]-2)*2</f>
        <v>1.1040200000000002</v>
      </c>
      <c r="AS79" s="6">
        <v>2.0451999999999999</v>
      </c>
      <c r="AT79" s="5">
        <v>2.5520100000000001</v>
      </c>
      <c r="AU79">
        <f>(Table253301[[#This Row],[time]]-2)*2</f>
        <v>1.1040200000000002</v>
      </c>
      <c r="AV79" s="6">
        <v>5.41249</v>
      </c>
    </row>
    <row r="80" spans="1:48">
      <c r="A80" s="5">
        <v>2.6031499999999999</v>
      </c>
      <c r="B80">
        <f>(Table1286[[#This Row],[time]]-2)*2</f>
        <v>1.2062999999999997</v>
      </c>
      <c r="C80" s="6">
        <v>2.3874599999999999</v>
      </c>
      <c r="D80" s="5">
        <v>2.6031499999999999</v>
      </c>
      <c r="E80">
        <f>(Table2287[[#This Row],[time]]-2)*2</f>
        <v>1.2062999999999997</v>
      </c>
      <c r="F80" s="6">
        <v>2.6740499999999998</v>
      </c>
      <c r="G80" s="5">
        <v>2.6031499999999999</v>
      </c>
      <c r="H80">
        <f>(Table245294[[#This Row],[time]]-2)*2</f>
        <v>1.2062999999999997</v>
      </c>
      <c r="I80" s="6">
        <v>2.7529300000000001</v>
      </c>
      <c r="J80" s="5">
        <v>2.6031499999999999</v>
      </c>
      <c r="K80">
        <f>(Table3288[[#This Row],[time]]-2)*2</f>
        <v>1.2062999999999997</v>
      </c>
      <c r="L80" s="6">
        <v>3.1267200000000002</v>
      </c>
      <c r="M80" s="5">
        <v>2.6031499999999999</v>
      </c>
      <c r="N80">
        <f>(Table246295[[#This Row],[time]]-2)*2</f>
        <v>1.2062999999999997</v>
      </c>
      <c r="O80" s="6">
        <v>0.85414000000000001</v>
      </c>
      <c r="P80" s="5">
        <v>2.6031499999999999</v>
      </c>
      <c r="Q80">
        <f>(Table4289[[#This Row],[time]]-2)*2</f>
        <v>1.2062999999999997</v>
      </c>
      <c r="R80" s="6">
        <v>1.27132</v>
      </c>
      <c r="S80" s="5">
        <v>2.6031499999999999</v>
      </c>
      <c r="T80">
        <f>(Table247296[[#This Row],[time]]-2)*2</f>
        <v>1.2062999999999997</v>
      </c>
      <c r="U80" s="6">
        <v>0.36049100000000001</v>
      </c>
      <c r="V80" s="5">
        <v>2.6031499999999999</v>
      </c>
      <c r="W80">
        <f>(Table5290[[#This Row],[time]]-2)*2</f>
        <v>1.2062999999999997</v>
      </c>
      <c r="X80" s="6">
        <v>1.6470100000000001</v>
      </c>
      <c r="Y80" s="5">
        <v>2.6031499999999999</v>
      </c>
      <c r="Z80">
        <f>(Table248297[[#This Row],[time]]-2)*2</f>
        <v>1.2062999999999997</v>
      </c>
      <c r="AA80" s="6">
        <v>0.74656599999999995</v>
      </c>
      <c r="AB80" s="5">
        <v>2.6031499999999999</v>
      </c>
      <c r="AC80">
        <f>(Table6291[[#This Row],[time]]-2)*2</f>
        <v>1.2062999999999997</v>
      </c>
      <c r="AD80" s="6">
        <v>3.9981100000000001</v>
      </c>
      <c r="AE80" s="5">
        <v>2.6031499999999999</v>
      </c>
      <c r="AF80">
        <f>(Table249298[[#This Row],[time]]-2)*2</f>
        <v>1.2062999999999997</v>
      </c>
      <c r="AG80" s="6">
        <v>0.59211000000000003</v>
      </c>
      <c r="AH80" s="5">
        <v>2.6031499999999999</v>
      </c>
      <c r="AI80">
        <f>(Table7292[[#This Row],[time]]-2)*2</f>
        <v>1.2062999999999997</v>
      </c>
      <c r="AJ80" s="6">
        <v>5.4670100000000001</v>
      </c>
      <c r="AK80" s="5">
        <v>2.6031499999999999</v>
      </c>
      <c r="AL80">
        <f>(Table250299[[#This Row],[time]]-2)*2</f>
        <v>1.2062999999999997</v>
      </c>
      <c r="AM80" s="6">
        <v>2.2247499999999998</v>
      </c>
      <c r="AN80" s="5">
        <v>2.6031499999999999</v>
      </c>
      <c r="AO80">
        <f>(Table8293[[#This Row],[time]]-2)*2</f>
        <v>1.2062999999999997</v>
      </c>
      <c r="AP80" s="6">
        <v>6.7043699999999999</v>
      </c>
      <c r="AQ80" s="5">
        <v>2.6031499999999999</v>
      </c>
      <c r="AR80">
        <f>(Table252300[[#This Row],[time]]-2)*2</f>
        <v>1.2062999999999997</v>
      </c>
      <c r="AS80" s="6">
        <v>1.96427</v>
      </c>
      <c r="AT80" s="5">
        <v>2.6031499999999999</v>
      </c>
      <c r="AU80">
        <f>(Table253301[[#This Row],[time]]-2)*2</f>
        <v>1.2062999999999997</v>
      </c>
      <c r="AV80" s="6">
        <v>5.8160800000000004</v>
      </c>
    </row>
    <row r="81" spans="1:48">
      <c r="A81" s="5">
        <v>2.6629900000000002</v>
      </c>
      <c r="B81">
        <f>(Table1286[[#This Row],[time]]-2)*2</f>
        <v>1.3259800000000004</v>
      </c>
      <c r="C81" s="6">
        <v>2.4833500000000002</v>
      </c>
      <c r="D81" s="5">
        <v>2.6629900000000002</v>
      </c>
      <c r="E81">
        <f>(Table2287[[#This Row],[time]]-2)*2</f>
        <v>1.3259800000000004</v>
      </c>
      <c r="F81" s="6">
        <v>3.3136299999999999</v>
      </c>
      <c r="G81" s="5">
        <v>2.6629900000000002</v>
      </c>
      <c r="H81">
        <f>(Table245294[[#This Row],[time]]-2)*2</f>
        <v>1.3259800000000004</v>
      </c>
      <c r="I81" s="6">
        <v>2.6379800000000002</v>
      </c>
      <c r="J81" s="5">
        <v>2.6629900000000002</v>
      </c>
      <c r="K81">
        <f>(Table3288[[#This Row],[time]]-2)*2</f>
        <v>1.3259800000000004</v>
      </c>
      <c r="L81" s="6">
        <v>3.7441</v>
      </c>
      <c r="M81" s="5">
        <v>2.6629900000000002</v>
      </c>
      <c r="N81">
        <f>(Table246295[[#This Row],[time]]-2)*2</f>
        <v>1.3259800000000004</v>
      </c>
      <c r="O81" s="6">
        <v>0.77890800000000004</v>
      </c>
      <c r="P81" s="5">
        <v>2.6629900000000002</v>
      </c>
      <c r="Q81">
        <f>(Table4289[[#This Row],[time]]-2)*2</f>
        <v>1.3259800000000004</v>
      </c>
      <c r="R81" s="6">
        <v>1.5457700000000001</v>
      </c>
      <c r="S81" s="5">
        <v>2.6629900000000002</v>
      </c>
      <c r="T81">
        <f>(Table247296[[#This Row],[time]]-2)*2</f>
        <v>1.3259800000000004</v>
      </c>
      <c r="U81" s="6">
        <v>0.22922699999999999</v>
      </c>
      <c r="V81" s="5">
        <v>2.6629900000000002</v>
      </c>
      <c r="W81">
        <f>(Table5290[[#This Row],[time]]-2)*2</f>
        <v>1.3259800000000004</v>
      </c>
      <c r="X81" s="6">
        <v>2.3357600000000001</v>
      </c>
      <c r="Y81" s="5">
        <v>2.6629900000000002</v>
      </c>
      <c r="Z81">
        <f>(Table248297[[#This Row],[time]]-2)*2</f>
        <v>1.3259800000000004</v>
      </c>
      <c r="AA81" s="6">
        <v>0.78069699999999997</v>
      </c>
      <c r="AB81" s="5">
        <v>2.6629900000000002</v>
      </c>
      <c r="AC81">
        <f>(Table6291[[#This Row],[time]]-2)*2</f>
        <v>1.3259800000000004</v>
      </c>
      <c r="AD81" s="6">
        <v>4.4758699999999996</v>
      </c>
      <c r="AE81" s="5">
        <v>2.6629900000000002</v>
      </c>
      <c r="AF81">
        <f>(Table249298[[#This Row],[time]]-2)*2</f>
        <v>1.3259800000000004</v>
      </c>
      <c r="AG81" s="6">
        <v>0.59459200000000001</v>
      </c>
      <c r="AH81" s="5">
        <v>2.6629900000000002</v>
      </c>
      <c r="AI81">
        <f>(Table7292[[#This Row],[time]]-2)*2</f>
        <v>1.3259800000000004</v>
      </c>
      <c r="AJ81" s="6">
        <v>6.1513799999999996</v>
      </c>
      <c r="AK81" s="5">
        <v>2.6629900000000002</v>
      </c>
      <c r="AL81">
        <f>(Table250299[[#This Row],[time]]-2)*2</f>
        <v>1.3259800000000004</v>
      </c>
      <c r="AM81" s="6">
        <v>2.11415</v>
      </c>
      <c r="AN81" s="5">
        <v>2.6629900000000002</v>
      </c>
      <c r="AO81">
        <f>(Table8293[[#This Row],[time]]-2)*2</f>
        <v>1.3259800000000004</v>
      </c>
      <c r="AP81" s="6">
        <v>7.2903399999999996</v>
      </c>
      <c r="AQ81" s="5">
        <v>2.6629900000000002</v>
      </c>
      <c r="AR81">
        <f>(Table252300[[#This Row],[time]]-2)*2</f>
        <v>1.3259800000000004</v>
      </c>
      <c r="AS81" s="6">
        <v>1.84097</v>
      </c>
      <c r="AT81" s="5">
        <v>2.6629900000000002</v>
      </c>
      <c r="AU81">
        <f>(Table253301[[#This Row],[time]]-2)*2</f>
        <v>1.3259800000000004</v>
      </c>
      <c r="AV81" s="6">
        <v>6.1526800000000001</v>
      </c>
    </row>
    <row r="82" spans="1:48">
      <c r="A82" s="5">
        <v>2.7055500000000001</v>
      </c>
      <c r="B82">
        <f>(Table1286[[#This Row],[time]]-2)*2</f>
        <v>1.4111000000000002</v>
      </c>
      <c r="C82" s="6">
        <v>2.4934599999999998</v>
      </c>
      <c r="D82" s="5">
        <v>2.7055500000000001</v>
      </c>
      <c r="E82">
        <f>(Table2287[[#This Row],[time]]-2)*2</f>
        <v>1.4111000000000002</v>
      </c>
      <c r="F82" s="6">
        <v>3.5368300000000001</v>
      </c>
      <c r="G82" s="5">
        <v>2.7055500000000001</v>
      </c>
      <c r="H82">
        <f>(Table245294[[#This Row],[time]]-2)*2</f>
        <v>1.4111000000000002</v>
      </c>
      <c r="I82" s="6">
        <v>2.5118399999999999</v>
      </c>
      <c r="J82" s="5">
        <v>2.7055500000000001</v>
      </c>
      <c r="K82">
        <f>(Table3288[[#This Row],[time]]-2)*2</f>
        <v>1.4111000000000002</v>
      </c>
      <c r="L82" s="6">
        <v>3.9247999999999998</v>
      </c>
      <c r="M82" s="5">
        <v>2.7055500000000001</v>
      </c>
      <c r="N82">
        <f>(Table246295[[#This Row],[time]]-2)*2</f>
        <v>1.4111000000000002</v>
      </c>
      <c r="O82" s="6">
        <v>0.71537200000000001</v>
      </c>
      <c r="P82" s="5">
        <v>2.7055500000000001</v>
      </c>
      <c r="Q82">
        <f>(Table4289[[#This Row],[time]]-2)*2</f>
        <v>1.4111000000000002</v>
      </c>
      <c r="R82" s="6">
        <v>1.8097799999999999</v>
      </c>
      <c r="S82" s="5">
        <v>2.7055500000000001</v>
      </c>
      <c r="T82">
        <f>(Table247296[[#This Row],[time]]-2)*2</f>
        <v>1.4111000000000002</v>
      </c>
      <c r="U82" s="6">
        <v>0.18781500000000001</v>
      </c>
      <c r="V82" s="5">
        <v>2.7055500000000001</v>
      </c>
      <c r="W82">
        <f>(Table5290[[#This Row],[time]]-2)*2</f>
        <v>1.4111000000000002</v>
      </c>
      <c r="X82" s="6">
        <v>2.73007</v>
      </c>
      <c r="Y82" s="5">
        <v>2.7055500000000001</v>
      </c>
      <c r="Z82">
        <f>(Table248297[[#This Row],[time]]-2)*2</f>
        <v>1.4111000000000002</v>
      </c>
      <c r="AA82" s="6">
        <v>0.77866100000000005</v>
      </c>
      <c r="AB82" s="5">
        <v>2.7055500000000001</v>
      </c>
      <c r="AC82">
        <f>(Table6291[[#This Row],[time]]-2)*2</f>
        <v>1.4111000000000002</v>
      </c>
      <c r="AD82" s="6">
        <v>4.8527699999999996</v>
      </c>
      <c r="AE82" s="5">
        <v>2.7055500000000001</v>
      </c>
      <c r="AF82">
        <f>(Table249298[[#This Row],[time]]-2)*2</f>
        <v>1.4111000000000002</v>
      </c>
      <c r="AG82" s="6">
        <v>0.57719399999999998</v>
      </c>
      <c r="AH82" s="5">
        <v>2.7055500000000001</v>
      </c>
      <c r="AI82">
        <f>(Table7292[[#This Row],[time]]-2)*2</f>
        <v>1.4111000000000002</v>
      </c>
      <c r="AJ82" s="6">
        <v>6.67638</v>
      </c>
      <c r="AK82" s="5">
        <v>2.7055500000000001</v>
      </c>
      <c r="AL82">
        <f>(Table250299[[#This Row],[time]]-2)*2</f>
        <v>1.4111000000000002</v>
      </c>
      <c r="AM82" s="6">
        <v>2.0199199999999999</v>
      </c>
      <c r="AN82" s="5">
        <v>2.7055500000000001</v>
      </c>
      <c r="AO82">
        <f>(Table8293[[#This Row],[time]]-2)*2</f>
        <v>1.4111000000000002</v>
      </c>
      <c r="AP82" s="6">
        <v>7.6014200000000001</v>
      </c>
      <c r="AQ82" s="5">
        <v>2.7055500000000001</v>
      </c>
      <c r="AR82">
        <f>(Table252300[[#This Row],[time]]-2)*2</f>
        <v>1.4111000000000002</v>
      </c>
      <c r="AS82" s="6">
        <v>1.75379</v>
      </c>
      <c r="AT82" s="5">
        <v>2.7055500000000001</v>
      </c>
      <c r="AU82">
        <f>(Table253301[[#This Row],[time]]-2)*2</f>
        <v>1.4111000000000002</v>
      </c>
      <c r="AV82" s="6">
        <v>6.4182800000000002</v>
      </c>
    </row>
    <row r="83" spans="1:48">
      <c r="A83" s="5">
        <v>2.7518799999999999</v>
      </c>
      <c r="B83">
        <f>(Table1286[[#This Row],[time]]-2)*2</f>
        <v>1.5037599999999998</v>
      </c>
      <c r="C83" s="6">
        <v>2.4602900000000001</v>
      </c>
      <c r="D83" s="5">
        <v>2.7518799999999999</v>
      </c>
      <c r="E83">
        <f>(Table2287[[#This Row],[time]]-2)*2</f>
        <v>1.5037599999999998</v>
      </c>
      <c r="F83" s="6">
        <v>3.6867800000000002</v>
      </c>
      <c r="G83" s="5">
        <v>2.7518799999999999</v>
      </c>
      <c r="H83">
        <f>(Table245294[[#This Row],[time]]-2)*2</f>
        <v>1.5037599999999998</v>
      </c>
      <c r="I83" s="6">
        <v>2.35093</v>
      </c>
      <c r="J83" s="5">
        <v>2.7518799999999999</v>
      </c>
      <c r="K83">
        <f>(Table3288[[#This Row],[time]]-2)*2</f>
        <v>1.5037599999999998</v>
      </c>
      <c r="L83" s="6">
        <v>4.0955000000000004</v>
      </c>
      <c r="M83" s="5">
        <v>2.7518799999999999</v>
      </c>
      <c r="N83">
        <f>(Table246295[[#This Row],[time]]-2)*2</f>
        <v>1.5037599999999998</v>
      </c>
      <c r="O83" s="6">
        <v>0.60916700000000001</v>
      </c>
      <c r="P83" s="5">
        <v>2.7518799999999999</v>
      </c>
      <c r="Q83">
        <f>(Table4289[[#This Row],[time]]-2)*2</f>
        <v>1.5037599999999998</v>
      </c>
      <c r="R83" s="6">
        <v>2.2059600000000001</v>
      </c>
      <c r="S83" s="5">
        <v>2.7518799999999999</v>
      </c>
      <c r="T83">
        <f>(Table247296[[#This Row],[time]]-2)*2</f>
        <v>1.5037599999999998</v>
      </c>
      <c r="U83" s="6">
        <v>0.15130199999999999</v>
      </c>
      <c r="V83" s="5">
        <v>2.7518799999999999</v>
      </c>
      <c r="W83">
        <f>(Table5290[[#This Row],[time]]-2)*2</f>
        <v>1.5037599999999998</v>
      </c>
      <c r="X83" s="6">
        <v>3.00116</v>
      </c>
      <c r="Y83" s="5">
        <v>2.7518799999999999</v>
      </c>
      <c r="Z83">
        <f>(Table248297[[#This Row],[time]]-2)*2</f>
        <v>1.5037599999999998</v>
      </c>
      <c r="AA83" s="6">
        <v>0.75977600000000001</v>
      </c>
      <c r="AB83" s="5">
        <v>2.7518799999999999</v>
      </c>
      <c r="AC83">
        <f>(Table6291[[#This Row],[time]]-2)*2</f>
        <v>1.5037599999999998</v>
      </c>
      <c r="AD83" s="6">
        <v>5.3382800000000001</v>
      </c>
      <c r="AE83" s="5">
        <v>2.7518799999999999</v>
      </c>
      <c r="AF83">
        <f>(Table249298[[#This Row],[time]]-2)*2</f>
        <v>1.5037599999999998</v>
      </c>
      <c r="AG83" s="6">
        <v>0.55243100000000001</v>
      </c>
      <c r="AH83" s="5">
        <v>2.7518799999999999</v>
      </c>
      <c r="AI83">
        <f>(Table7292[[#This Row],[time]]-2)*2</f>
        <v>1.5037599999999998</v>
      </c>
      <c r="AJ83" s="6">
        <v>7.2732299999999999</v>
      </c>
      <c r="AK83" s="5">
        <v>2.7518799999999999</v>
      </c>
      <c r="AL83">
        <f>(Table250299[[#This Row],[time]]-2)*2</f>
        <v>1.5037599999999998</v>
      </c>
      <c r="AM83" s="6">
        <v>1.9217599999999999</v>
      </c>
      <c r="AN83" s="5">
        <v>2.7518799999999999</v>
      </c>
      <c r="AO83">
        <f>(Table8293[[#This Row],[time]]-2)*2</f>
        <v>1.5037599999999998</v>
      </c>
      <c r="AP83" s="6">
        <v>7.8113200000000003</v>
      </c>
      <c r="AQ83" s="5">
        <v>2.7518799999999999</v>
      </c>
      <c r="AR83">
        <f>(Table252300[[#This Row],[time]]-2)*2</f>
        <v>1.5037599999999998</v>
      </c>
      <c r="AS83" s="6">
        <v>1.65832</v>
      </c>
      <c r="AT83" s="5">
        <v>2.7518799999999999</v>
      </c>
      <c r="AU83">
        <f>(Table253301[[#This Row],[time]]-2)*2</f>
        <v>1.5037599999999998</v>
      </c>
      <c r="AV83" s="6">
        <v>6.67469</v>
      </c>
    </row>
    <row r="84" spans="1:48">
      <c r="A84" s="5">
        <v>2.8058000000000001</v>
      </c>
      <c r="B84">
        <f>(Table1286[[#This Row],[time]]-2)*2</f>
        <v>1.6116000000000001</v>
      </c>
      <c r="C84" s="6">
        <v>2.3607999999999998</v>
      </c>
      <c r="D84" s="5">
        <v>2.8058000000000001</v>
      </c>
      <c r="E84">
        <f>(Table2287[[#This Row],[time]]-2)*2</f>
        <v>1.6116000000000001</v>
      </c>
      <c r="F84" s="6">
        <v>3.72539</v>
      </c>
      <c r="G84" s="5">
        <v>2.8058000000000001</v>
      </c>
      <c r="H84">
        <f>(Table245294[[#This Row],[time]]-2)*2</f>
        <v>1.6116000000000001</v>
      </c>
      <c r="I84" s="6">
        <v>2.1343000000000001</v>
      </c>
      <c r="J84" s="5">
        <v>2.8058000000000001</v>
      </c>
      <c r="K84">
        <f>(Table3288[[#This Row],[time]]-2)*2</f>
        <v>1.6116000000000001</v>
      </c>
      <c r="L84" s="6">
        <v>4.2209300000000001</v>
      </c>
      <c r="M84" s="5">
        <v>2.8058000000000001</v>
      </c>
      <c r="N84">
        <f>(Table246295[[#This Row],[time]]-2)*2</f>
        <v>1.6116000000000001</v>
      </c>
      <c r="O84" s="6">
        <v>0.48319800000000002</v>
      </c>
      <c r="P84" s="5">
        <v>2.8058000000000001</v>
      </c>
      <c r="Q84">
        <f>(Table4289[[#This Row],[time]]-2)*2</f>
        <v>1.6116000000000001</v>
      </c>
      <c r="R84" s="6">
        <v>2.6307100000000001</v>
      </c>
      <c r="S84" s="5">
        <v>2.8058000000000001</v>
      </c>
      <c r="T84">
        <f>(Table247296[[#This Row],[time]]-2)*2</f>
        <v>1.6116000000000001</v>
      </c>
      <c r="U84" s="6">
        <v>0.109338</v>
      </c>
      <c r="V84" s="5">
        <v>2.8058000000000001</v>
      </c>
      <c r="W84">
        <f>(Table5290[[#This Row],[time]]-2)*2</f>
        <v>1.6116000000000001</v>
      </c>
      <c r="X84" s="6">
        <v>3.2538800000000001</v>
      </c>
      <c r="Y84" s="5">
        <v>2.8058000000000001</v>
      </c>
      <c r="Z84">
        <f>(Table248297[[#This Row],[time]]-2)*2</f>
        <v>1.6116000000000001</v>
      </c>
      <c r="AA84" s="6">
        <v>0.68831299999999995</v>
      </c>
      <c r="AB84" s="5">
        <v>2.8058000000000001</v>
      </c>
      <c r="AC84">
        <f>(Table6291[[#This Row],[time]]-2)*2</f>
        <v>1.6116000000000001</v>
      </c>
      <c r="AD84" s="6">
        <v>5.9224100000000002</v>
      </c>
      <c r="AE84" s="5">
        <v>2.8058000000000001</v>
      </c>
      <c r="AF84">
        <f>(Table249298[[#This Row],[time]]-2)*2</f>
        <v>1.6116000000000001</v>
      </c>
      <c r="AG84" s="6">
        <v>0.49508099999999999</v>
      </c>
      <c r="AH84" s="5">
        <v>2.8058000000000001</v>
      </c>
      <c r="AI84">
        <f>(Table7292[[#This Row],[time]]-2)*2</f>
        <v>1.6116000000000001</v>
      </c>
      <c r="AJ84" s="6">
        <v>7.9734100000000003</v>
      </c>
      <c r="AK84" s="5">
        <v>2.8058000000000001</v>
      </c>
      <c r="AL84">
        <f>(Table250299[[#This Row],[time]]-2)*2</f>
        <v>1.6116000000000001</v>
      </c>
      <c r="AM84" s="6">
        <v>1.7797099999999999</v>
      </c>
      <c r="AN84" s="5">
        <v>2.8058000000000001</v>
      </c>
      <c r="AO84">
        <f>(Table8293[[#This Row],[time]]-2)*2</f>
        <v>1.6116000000000001</v>
      </c>
      <c r="AP84" s="6">
        <v>7.8831800000000003</v>
      </c>
      <c r="AQ84" s="5">
        <v>2.8058000000000001</v>
      </c>
      <c r="AR84">
        <f>(Table252300[[#This Row],[time]]-2)*2</f>
        <v>1.6116000000000001</v>
      </c>
      <c r="AS84" s="6">
        <v>1.53349</v>
      </c>
      <c r="AT84" s="5">
        <v>2.8058000000000001</v>
      </c>
      <c r="AU84">
        <f>(Table253301[[#This Row],[time]]-2)*2</f>
        <v>1.6116000000000001</v>
      </c>
      <c r="AV84" s="6">
        <v>6.8818599999999996</v>
      </c>
    </row>
    <row r="85" spans="1:48">
      <c r="A85" s="5">
        <v>2.8522599999999998</v>
      </c>
      <c r="B85">
        <f>(Table1286[[#This Row],[time]]-2)*2</f>
        <v>1.7045199999999996</v>
      </c>
      <c r="C85" s="6">
        <v>2.2838699999999998</v>
      </c>
      <c r="D85" s="5">
        <v>2.8522599999999998</v>
      </c>
      <c r="E85">
        <f>(Table2287[[#This Row],[time]]-2)*2</f>
        <v>1.7045199999999996</v>
      </c>
      <c r="F85" s="6">
        <v>3.72546</v>
      </c>
      <c r="G85" s="5">
        <v>2.8522599999999998</v>
      </c>
      <c r="H85">
        <f>(Table245294[[#This Row],[time]]-2)*2</f>
        <v>1.7045199999999996</v>
      </c>
      <c r="I85" s="6">
        <v>1.9713400000000001</v>
      </c>
      <c r="J85" s="5">
        <v>2.8522599999999998</v>
      </c>
      <c r="K85">
        <f>(Table3288[[#This Row],[time]]-2)*2</f>
        <v>1.7045199999999996</v>
      </c>
      <c r="L85" s="6">
        <v>4.2641099999999996</v>
      </c>
      <c r="M85" s="5">
        <v>2.8522599999999998</v>
      </c>
      <c r="N85">
        <f>(Table246295[[#This Row],[time]]-2)*2</f>
        <v>1.7045199999999996</v>
      </c>
      <c r="O85" s="6">
        <v>0.38297700000000001</v>
      </c>
      <c r="P85" s="5">
        <v>2.8522599999999998</v>
      </c>
      <c r="Q85">
        <f>(Table4289[[#This Row],[time]]-2)*2</f>
        <v>1.7045199999999996</v>
      </c>
      <c r="R85" s="6">
        <v>2.9050799999999999</v>
      </c>
      <c r="S85" s="5">
        <v>2.8522599999999998</v>
      </c>
      <c r="T85">
        <f>(Table247296[[#This Row],[time]]-2)*2</f>
        <v>1.7045199999999996</v>
      </c>
      <c r="U85" s="6">
        <v>7.5984700000000002E-2</v>
      </c>
      <c r="V85" s="5">
        <v>2.8522599999999998</v>
      </c>
      <c r="W85">
        <f>(Table5290[[#This Row],[time]]-2)*2</f>
        <v>1.7045199999999996</v>
      </c>
      <c r="X85" s="6">
        <v>3.3950300000000002</v>
      </c>
      <c r="Y85" s="5">
        <v>2.8522599999999998</v>
      </c>
      <c r="Z85">
        <f>(Table248297[[#This Row],[time]]-2)*2</f>
        <v>1.7045199999999996</v>
      </c>
      <c r="AA85" s="6">
        <v>0.52530600000000005</v>
      </c>
      <c r="AB85" s="5">
        <v>2.8522599999999998</v>
      </c>
      <c r="AC85">
        <f>(Table6291[[#This Row],[time]]-2)*2</f>
        <v>1.7045199999999996</v>
      </c>
      <c r="AD85" s="6">
        <v>6.40524</v>
      </c>
      <c r="AE85" s="5">
        <v>2.8522599999999998</v>
      </c>
      <c r="AF85">
        <f>(Table249298[[#This Row],[time]]-2)*2</f>
        <v>1.7045199999999996</v>
      </c>
      <c r="AG85" s="6">
        <v>0.38095899999999999</v>
      </c>
      <c r="AH85" s="5">
        <v>2.8522599999999998</v>
      </c>
      <c r="AI85">
        <f>(Table7292[[#This Row],[time]]-2)*2</f>
        <v>1.7045199999999996</v>
      </c>
      <c r="AJ85" s="6">
        <v>8.4431499999999993</v>
      </c>
      <c r="AK85" s="5">
        <v>2.8522599999999998</v>
      </c>
      <c r="AL85">
        <f>(Table250299[[#This Row],[time]]-2)*2</f>
        <v>1.7045199999999996</v>
      </c>
      <c r="AM85" s="6">
        <v>1.6627099999999999</v>
      </c>
      <c r="AN85" s="5">
        <v>2.8522599999999998</v>
      </c>
      <c r="AO85">
        <f>(Table8293[[#This Row],[time]]-2)*2</f>
        <v>1.7045199999999996</v>
      </c>
      <c r="AP85" s="6">
        <v>7.8197900000000002</v>
      </c>
      <c r="AQ85" s="5">
        <v>2.8522599999999998</v>
      </c>
      <c r="AR85">
        <f>(Table252300[[#This Row],[time]]-2)*2</f>
        <v>1.7045199999999996</v>
      </c>
      <c r="AS85" s="6">
        <v>1.41195</v>
      </c>
      <c r="AT85" s="5">
        <v>2.8522599999999998</v>
      </c>
      <c r="AU85">
        <f>(Table253301[[#This Row],[time]]-2)*2</f>
        <v>1.7045199999999996</v>
      </c>
      <c r="AV85" s="6">
        <v>7.0539699999999996</v>
      </c>
    </row>
    <row r="86" spans="1:48">
      <c r="A86" s="5">
        <v>2.9047999999999998</v>
      </c>
      <c r="B86">
        <f>(Table1286[[#This Row],[time]]-2)*2</f>
        <v>1.8095999999999997</v>
      </c>
      <c r="C86" s="6">
        <v>2.1868500000000002</v>
      </c>
      <c r="D86" s="5">
        <v>2.9047999999999998</v>
      </c>
      <c r="E86">
        <f>(Table2287[[#This Row],[time]]-2)*2</f>
        <v>1.8095999999999997</v>
      </c>
      <c r="F86" s="6">
        <v>3.71028</v>
      </c>
      <c r="G86" s="5">
        <v>2.9047999999999998</v>
      </c>
      <c r="H86">
        <f>(Table245294[[#This Row],[time]]-2)*2</f>
        <v>1.8095999999999997</v>
      </c>
      <c r="I86" s="6">
        <v>1.79732</v>
      </c>
      <c r="J86" s="5">
        <v>2.9047999999999998</v>
      </c>
      <c r="K86">
        <f>(Table3288[[#This Row],[time]]-2)*2</f>
        <v>1.8095999999999997</v>
      </c>
      <c r="L86" s="6">
        <v>4.2600800000000003</v>
      </c>
      <c r="M86" s="5">
        <v>2.9047999999999998</v>
      </c>
      <c r="N86">
        <f>(Table246295[[#This Row],[time]]-2)*2</f>
        <v>1.8095999999999997</v>
      </c>
      <c r="O86" s="6">
        <v>0.26686599999999999</v>
      </c>
      <c r="P86" s="5">
        <v>2.9047999999999998</v>
      </c>
      <c r="Q86">
        <f>(Table4289[[#This Row],[time]]-2)*2</f>
        <v>1.8095999999999997</v>
      </c>
      <c r="R86" s="6">
        <v>3.2286700000000002</v>
      </c>
      <c r="S86" s="5">
        <v>2.9047999999999998</v>
      </c>
      <c r="T86">
        <f>(Table247296[[#This Row],[time]]-2)*2</f>
        <v>1.8095999999999997</v>
      </c>
      <c r="U86" s="6">
        <v>4.5378599999999998E-2</v>
      </c>
      <c r="V86" s="5">
        <v>2.9047999999999998</v>
      </c>
      <c r="W86">
        <f>(Table5290[[#This Row],[time]]-2)*2</f>
        <v>1.8095999999999997</v>
      </c>
      <c r="X86" s="6">
        <v>3.6739700000000002</v>
      </c>
      <c r="Y86" s="5">
        <v>2.9047999999999998</v>
      </c>
      <c r="Z86">
        <f>(Table248297[[#This Row],[time]]-2)*2</f>
        <v>1.8095999999999997</v>
      </c>
      <c r="AA86" s="6">
        <v>0.28490300000000002</v>
      </c>
      <c r="AB86" s="5">
        <v>2.9047999999999998</v>
      </c>
      <c r="AC86">
        <f>(Table6291[[#This Row],[time]]-2)*2</f>
        <v>1.8095999999999997</v>
      </c>
      <c r="AD86" s="6">
        <v>6.9143299999999996</v>
      </c>
      <c r="AE86" s="5">
        <v>2.9047999999999998</v>
      </c>
      <c r="AF86">
        <f>(Table249298[[#This Row],[time]]-2)*2</f>
        <v>1.8095999999999997</v>
      </c>
      <c r="AG86" s="6">
        <v>0.21298600000000001</v>
      </c>
      <c r="AH86" s="5">
        <v>2.9047999999999998</v>
      </c>
      <c r="AI86">
        <f>(Table7292[[#This Row],[time]]-2)*2</f>
        <v>1.8095999999999997</v>
      </c>
      <c r="AJ86" s="6">
        <v>8.8317599999999992</v>
      </c>
      <c r="AK86" s="5">
        <v>2.9047999999999998</v>
      </c>
      <c r="AL86">
        <f>(Table250299[[#This Row],[time]]-2)*2</f>
        <v>1.8095999999999997</v>
      </c>
      <c r="AM86" s="6">
        <v>1.5132699999999999</v>
      </c>
      <c r="AN86" s="5">
        <v>2.9047999999999998</v>
      </c>
      <c r="AO86">
        <f>(Table8293[[#This Row],[time]]-2)*2</f>
        <v>1.8095999999999997</v>
      </c>
      <c r="AP86" s="6">
        <v>7.6589900000000002</v>
      </c>
      <c r="AQ86" s="5">
        <v>2.9047999999999998</v>
      </c>
      <c r="AR86">
        <f>(Table252300[[#This Row],[time]]-2)*2</f>
        <v>1.8095999999999997</v>
      </c>
      <c r="AS86" s="6">
        <v>1.26301</v>
      </c>
      <c r="AT86" s="5">
        <v>2.9047999999999998</v>
      </c>
      <c r="AU86">
        <f>(Table253301[[#This Row],[time]]-2)*2</f>
        <v>1.8095999999999997</v>
      </c>
      <c r="AV86" s="6">
        <v>7.1791799999999997</v>
      </c>
    </row>
    <row r="87" spans="1:48">
      <c r="A87" s="5">
        <v>2.9512399999999999</v>
      </c>
      <c r="B87">
        <f>(Table1286[[#This Row],[time]]-2)*2</f>
        <v>1.9024799999999997</v>
      </c>
      <c r="C87" s="6">
        <v>2.1010800000000001</v>
      </c>
      <c r="D87" s="5">
        <v>2.9512399999999999</v>
      </c>
      <c r="E87">
        <f>(Table2287[[#This Row],[time]]-2)*2</f>
        <v>1.9024799999999997</v>
      </c>
      <c r="F87" s="6">
        <v>3.6760100000000002</v>
      </c>
      <c r="G87" s="5">
        <v>2.9512399999999999</v>
      </c>
      <c r="H87">
        <f>(Table245294[[#This Row],[time]]-2)*2</f>
        <v>1.9024799999999997</v>
      </c>
      <c r="I87" s="6">
        <v>1.6545000000000001</v>
      </c>
      <c r="J87" s="5">
        <v>2.9512399999999999</v>
      </c>
      <c r="K87">
        <f>(Table3288[[#This Row],[time]]-2)*2</f>
        <v>1.9024799999999997</v>
      </c>
      <c r="L87" s="6">
        <v>4.2419900000000004</v>
      </c>
      <c r="M87" s="5">
        <v>2.9512399999999999</v>
      </c>
      <c r="N87">
        <f>(Table246295[[#This Row],[time]]-2)*2</f>
        <v>1.9024799999999997</v>
      </c>
      <c r="O87" s="6">
        <v>0.16255800000000001</v>
      </c>
      <c r="P87" s="5">
        <v>2.9512399999999999</v>
      </c>
      <c r="Q87">
        <f>(Table4289[[#This Row],[time]]-2)*2</f>
        <v>1.9024799999999997</v>
      </c>
      <c r="R87" s="6">
        <v>3.55247</v>
      </c>
      <c r="S87" s="5">
        <v>2.9512399999999999</v>
      </c>
      <c r="T87">
        <f>(Table247296[[#This Row],[time]]-2)*2</f>
        <v>1.9024799999999997</v>
      </c>
      <c r="U87" s="6">
        <v>2.7536000000000001E-2</v>
      </c>
      <c r="V87" s="5">
        <v>2.9512399999999999</v>
      </c>
      <c r="W87">
        <f>(Table5290[[#This Row],[time]]-2)*2</f>
        <v>1.9024799999999997</v>
      </c>
      <c r="X87" s="6">
        <v>3.9801600000000001</v>
      </c>
      <c r="Y87" s="5">
        <v>2.9512399999999999</v>
      </c>
      <c r="Z87">
        <f>(Table248297[[#This Row],[time]]-2)*2</f>
        <v>1.9024799999999997</v>
      </c>
      <c r="AA87" s="6">
        <v>0.156363</v>
      </c>
      <c r="AB87" s="5">
        <v>2.9512399999999999</v>
      </c>
      <c r="AC87">
        <f>(Table6291[[#This Row],[time]]-2)*2</f>
        <v>1.9024799999999997</v>
      </c>
      <c r="AD87" s="6">
        <v>7.3319099999999997</v>
      </c>
      <c r="AE87" s="5">
        <v>2.9512399999999999</v>
      </c>
      <c r="AF87">
        <f>(Table249298[[#This Row],[time]]-2)*2</f>
        <v>1.9024799999999997</v>
      </c>
      <c r="AG87" s="6">
        <v>0.118896</v>
      </c>
      <c r="AH87" s="5">
        <v>2.9512399999999999</v>
      </c>
      <c r="AI87">
        <f>(Table7292[[#This Row],[time]]-2)*2</f>
        <v>1.9024799999999997</v>
      </c>
      <c r="AJ87" s="6">
        <v>9.1821400000000004</v>
      </c>
      <c r="AK87" s="5">
        <v>2.9512399999999999</v>
      </c>
      <c r="AL87">
        <f>(Table250299[[#This Row],[time]]-2)*2</f>
        <v>1.9024799999999997</v>
      </c>
      <c r="AM87" s="6">
        <v>1.3823300000000001</v>
      </c>
      <c r="AN87" s="5">
        <v>2.9512399999999999</v>
      </c>
      <c r="AO87">
        <f>(Table8293[[#This Row],[time]]-2)*2</f>
        <v>1.9024799999999997</v>
      </c>
      <c r="AP87" s="6">
        <v>7.4785399999999997</v>
      </c>
      <c r="AQ87" s="5">
        <v>2.9512399999999999</v>
      </c>
      <c r="AR87">
        <f>(Table252300[[#This Row],[time]]-2)*2</f>
        <v>1.9024799999999997</v>
      </c>
      <c r="AS87" s="6">
        <v>1.1309800000000001</v>
      </c>
      <c r="AT87" s="5">
        <v>2.9512399999999999</v>
      </c>
      <c r="AU87">
        <f>(Table253301[[#This Row],[time]]-2)*2</f>
        <v>1.9024799999999997</v>
      </c>
      <c r="AV87" s="6">
        <v>7.2551500000000004</v>
      </c>
    </row>
    <row r="88" spans="1:48">
      <c r="A88" s="8">
        <v>3</v>
      </c>
      <c r="B88">
        <f>(Table1286[[#This Row],[time]]-2)*2</f>
        <v>2</v>
      </c>
      <c r="C88" s="9">
        <v>2.0156100000000001</v>
      </c>
      <c r="D88" s="8">
        <v>3</v>
      </c>
      <c r="E88">
        <f>(Table2287[[#This Row],[time]]-2)*2</f>
        <v>2</v>
      </c>
      <c r="F88" s="9">
        <v>3.6240800000000002</v>
      </c>
      <c r="G88" s="8">
        <v>3</v>
      </c>
      <c r="H88">
        <f>(Table245294[[#This Row],[time]]-2)*2</f>
        <v>2</v>
      </c>
      <c r="I88" s="9">
        <v>1.52068</v>
      </c>
      <c r="J88" s="8">
        <v>3</v>
      </c>
      <c r="K88">
        <f>(Table3288[[#This Row],[time]]-2)*2</f>
        <v>2</v>
      </c>
      <c r="L88" s="9">
        <v>4.2160500000000001</v>
      </c>
      <c r="M88" s="8">
        <v>3</v>
      </c>
      <c r="N88">
        <f>(Table246295[[#This Row],[time]]-2)*2</f>
        <v>2</v>
      </c>
      <c r="O88" s="9">
        <v>6.52388E-2</v>
      </c>
      <c r="P88" s="8">
        <v>3</v>
      </c>
      <c r="Q88">
        <f>(Table4289[[#This Row],[time]]-2)*2</f>
        <v>2</v>
      </c>
      <c r="R88" s="9">
        <v>3.87012</v>
      </c>
      <c r="S88" s="8">
        <v>3</v>
      </c>
      <c r="T88">
        <f>(Table247296[[#This Row],[time]]-2)*2</f>
        <v>2</v>
      </c>
      <c r="U88" s="9">
        <v>1.10603E-2</v>
      </c>
      <c r="V88" s="8">
        <v>3</v>
      </c>
      <c r="W88">
        <f>(Table5290[[#This Row],[time]]-2)*2</f>
        <v>2</v>
      </c>
      <c r="X88" s="9">
        <v>4.2285399999999997</v>
      </c>
      <c r="Y88" s="8">
        <v>3</v>
      </c>
      <c r="Z88">
        <f>(Table248297[[#This Row],[time]]-2)*2</f>
        <v>2</v>
      </c>
      <c r="AA88" s="9">
        <v>6.1539099999999999E-2</v>
      </c>
      <c r="AB88" s="8">
        <v>3</v>
      </c>
      <c r="AC88">
        <f>(Table6291[[#This Row],[time]]-2)*2</f>
        <v>2</v>
      </c>
      <c r="AD88" s="9">
        <v>7.7098300000000002</v>
      </c>
      <c r="AE88" s="8">
        <v>3</v>
      </c>
      <c r="AF88">
        <f>(Table249298[[#This Row],[time]]-2)*2</f>
        <v>2</v>
      </c>
      <c r="AG88" s="9">
        <v>4.7472899999999998E-2</v>
      </c>
      <c r="AH88" s="8">
        <v>3</v>
      </c>
      <c r="AI88">
        <f>(Table7292[[#This Row],[time]]-2)*2</f>
        <v>2</v>
      </c>
      <c r="AJ88" s="9">
        <v>9.4828100000000006</v>
      </c>
      <c r="AK88" s="8">
        <v>3</v>
      </c>
      <c r="AL88">
        <f>(Table250299[[#This Row],[time]]-2)*2</f>
        <v>2</v>
      </c>
      <c r="AM88" s="9">
        <v>1.2803100000000001</v>
      </c>
      <c r="AN88" s="8">
        <v>3</v>
      </c>
      <c r="AO88">
        <f>(Table8293[[#This Row],[time]]-2)*2</f>
        <v>2</v>
      </c>
      <c r="AP88" s="9">
        <v>7.4237799999999998</v>
      </c>
      <c r="AQ88" s="8">
        <v>3</v>
      </c>
      <c r="AR88">
        <f>(Table252300[[#This Row],[time]]-2)*2</f>
        <v>2</v>
      </c>
      <c r="AS88" s="9">
        <v>0.99077000000000004</v>
      </c>
      <c r="AT88" s="8">
        <v>3</v>
      </c>
      <c r="AU88">
        <f>(Table253301[[#This Row],[time]]-2)*2</f>
        <v>2</v>
      </c>
      <c r="AV88" s="9">
        <v>7.3386899999999997</v>
      </c>
    </row>
    <row r="89" spans="1:48">
      <c r="A89" t="s">
        <v>26</v>
      </c>
      <c r="C89">
        <f>AVERAGE(C68:C88)</f>
        <v>2.1664061904761907</v>
      </c>
      <c r="D89" t="s">
        <v>26</v>
      </c>
      <c r="F89">
        <f t="shared" ref="F89:AV89" si="4">AVERAGE(F68:F88)</f>
        <v>1.9024506029047616</v>
      </c>
      <c r="G89" t="s">
        <v>26</v>
      </c>
      <c r="I89">
        <f t="shared" si="4"/>
        <v>2.4727309523809522</v>
      </c>
      <c r="J89" t="s">
        <v>26</v>
      </c>
      <c r="L89">
        <f t="shared" si="4"/>
        <v>2.2481170470952385</v>
      </c>
      <c r="M89" t="s">
        <v>26</v>
      </c>
      <c r="O89">
        <f t="shared" si="4"/>
        <v>0.64072765714285707</v>
      </c>
      <c r="P89" t="s">
        <v>26</v>
      </c>
      <c r="R89">
        <f t="shared" si="4"/>
        <v>1.3341979185238098</v>
      </c>
      <c r="S89" t="s">
        <v>26</v>
      </c>
      <c r="U89">
        <f t="shared" si="4"/>
        <v>0.42732242380952373</v>
      </c>
      <c r="V89" t="s">
        <v>26</v>
      </c>
      <c r="X89">
        <f t="shared" si="4"/>
        <v>1.5045596366666669</v>
      </c>
      <c r="Y89" t="s">
        <v>26</v>
      </c>
      <c r="AA89">
        <f t="shared" si="4"/>
        <v>0.43870112557142854</v>
      </c>
      <c r="AB89" t="s">
        <v>26</v>
      </c>
      <c r="AD89">
        <f t="shared" si="4"/>
        <v>4.0050142857142852</v>
      </c>
      <c r="AE89" t="s">
        <v>26</v>
      </c>
      <c r="AG89">
        <f t="shared" si="4"/>
        <v>0.47636651904761929</v>
      </c>
      <c r="AH89" t="s">
        <v>26</v>
      </c>
      <c r="AJ89">
        <f t="shared" si="4"/>
        <v>4.719881142857143</v>
      </c>
      <c r="AK89" t="s">
        <v>26</v>
      </c>
      <c r="AM89">
        <f t="shared" si="4"/>
        <v>2.2439414285714285</v>
      </c>
      <c r="AN89" t="s">
        <v>26</v>
      </c>
      <c r="AP89">
        <f t="shared" si="4"/>
        <v>5.5014666666666656</v>
      </c>
      <c r="AQ89" t="s">
        <v>26</v>
      </c>
      <c r="AS89">
        <f t="shared" si="4"/>
        <v>1.5226744285714287</v>
      </c>
      <c r="AT89" t="s">
        <v>26</v>
      </c>
      <c r="AV89">
        <f t="shared" si="4"/>
        <v>4.5620711428571425</v>
      </c>
    </row>
    <row r="90" spans="1:48">
      <c r="A90" t="s">
        <v>27</v>
      </c>
      <c r="C90">
        <f>MAX(C68:C88)</f>
        <v>2.4934599999999998</v>
      </c>
      <c r="D90" t="s">
        <v>27</v>
      </c>
      <c r="F90">
        <f t="shared" ref="F90:AV90" si="5">MAX(F68:F88)</f>
        <v>3.72546</v>
      </c>
      <c r="G90" t="s">
        <v>27</v>
      </c>
      <c r="I90">
        <f t="shared" si="5"/>
        <v>2.93764</v>
      </c>
      <c r="J90" t="s">
        <v>27</v>
      </c>
      <c r="L90">
        <f t="shared" si="5"/>
        <v>4.2641099999999996</v>
      </c>
      <c r="M90" t="s">
        <v>27</v>
      </c>
      <c r="O90">
        <f t="shared" si="5"/>
        <v>0.97281799999999996</v>
      </c>
      <c r="P90" t="s">
        <v>27</v>
      </c>
      <c r="R90">
        <f t="shared" si="5"/>
        <v>3.87012</v>
      </c>
      <c r="S90" t="s">
        <v>27</v>
      </c>
      <c r="U90">
        <f t="shared" si="5"/>
        <v>1.01257</v>
      </c>
      <c r="V90" t="s">
        <v>27</v>
      </c>
      <c r="X90">
        <f t="shared" si="5"/>
        <v>4.2285399999999997</v>
      </c>
      <c r="Y90" t="s">
        <v>27</v>
      </c>
      <c r="AA90">
        <f t="shared" si="5"/>
        <v>0.78069699999999997</v>
      </c>
      <c r="AB90" t="s">
        <v>27</v>
      </c>
      <c r="AD90">
        <f t="shared" si="5"/>
        <v>7.7098300000000002</v>
      </c>
      <c r="AE90" t="s">
        <v>27</v>
      </c>
      <c r="AG90">
        <f t="shared" si="5"/>
        <v>0.74994799999999995</v>
      </c>
      <c r="AH90" t="s">
        <v>27</v>
      </c>
      <c r="AJ90">
        <f t="shared" si="5"/>
        <v>9.4828100000000006</v>
      </c>
      <c r="AK90" t="s">
        <v>27</v>
      </c>
      <c r="AM90">
        <f t="shared" si="5"/>
        <v>2.9120499999999998</v>
      </c>
      <c r="AN90" t="s">
        <v>27</v>
      </c>
      <c r="AP90">
        <f t="shared" si="5"/>
        <v>7.8831800000000003</v>
      </c>
      <c r="AQ90" t="s">
        <v>27</v>
      </c>
      <c r="AS90">
        <f t="shared" si="5"/>
        <v>2.1600999999999999</v>
      </c>
      <c r="AT90" t="s">
        <v>27</v>
      </c>
      <c r="AV90">
        <f t="shared" si="5"/>
        <v>7.3386899999999997</v>
      </c>
    </row>
    <row r="92" spans="1:48">
      <c r="A92" t="s">
        <v>36</v>
      </c>
      <c r="D92" t="s">
        <v>2</v>
      </c>
    </row>
    <row r="93" spans="1:48">
      <c r="A93" t="s">
        <v>37</v>
      </c>
      <c r="D93" t="s">
        <v>4</v>
      </c>
      <c r="E93" t="s">
        <v>5</v>
      </c>
    </row>
    <row r="94" spans="1:48">
      <c r="D94" t="s">
        <v>30</v>
      </c>
    </row>
    <row r="96" spans="1:48">
      <c r="A96" t="s">
        <v>6</v>
      </c>
      <c r="D96" t="s">
        <v>7</v>
      </c>
      <c r="G96" t="s">
        <v>8</v>
      </c>
      <c r="J96" t="s">
        <v>9</v>
      </c>
      <c r="M96" t="s">
        <v>10</v>
      </c>
      <c r="P96" t="s">
        <v>11</v>
      </c>
      <c r="S96" t="s">
        <v>12</v>
      </c>
      <c r="V96" t="s">
        <v>13</v>
      </c>
      <c r="Y96" t="s">
        <v>14</v>
      </c>
      <c r="AB96" t="s">
        <v>15</v>
      </c>
      <c r="AE96" t="s">
        <v>16</v>
      </c>
      <c r="AH96" t="s">
        <v>17</v>
      </c>
      <c r="AK96" t="s">
        <v>18</v>
      </c>
      <c r="AN96" t="s">
        <v>19</v>
      </c>
      <c r="AQ96" t="s">
        <v>20</v>
      </c>
      <c r="AT96" t="s">
        <v>21</v>
      </c>
    </row>
    <row r="97" spans="1:48">
      <c r="A97" t="s">
        <v>22</v>
      </c>
      <c r="B97" t="s">
        <v>23</v>
      </c>
      <c r="C97" t="s">
        <v>24</v>
      </c>
      <c r="D97" t="s">
        <v>22</v>
      </c>
      <c r="E97" t="s">
        <v>23</v>
      </c>
      <c r="F97" t="s">
        <v>25</v>
      </c>
      <c r="G97" t="s">
        <v>22</v>
      </c>
      <c r="H97" t="s">
        <v>23</v>
      </c>
      <c r="I97" t="s">
        <v>24</v>
      </c>
      <c r="J97" t="s">
        <v>22</v>
      </c>
      <c r="K97" t="s">
        <v>23</v>
      </c>
      <c r="L97" t="s">
        <v>24</v>
      </c>
      <c r="M97" t="s">
        <v>22</v>
      </c>
      <c r="N97" t="s">
        <v>23</v>
      </c>
      <c r="O97" t="s">
        <v>24</v>
      </c>
      <c r="P97" t="s">
        <v>22</v>
      </c>
      <c r="Q97" t="s">
        <v>23</v>
      </c>
      <c r="R97" t="s">
        <v>24</v>
      </c>
      <c r="S97" t="s">
        <v>22</v>
      </c>
      <c r="T97" t="s">
        <v>23</v>
      </c>
      <c r="U97" t="s">
        <v>24</v>
      </c>
      <c r="V97" t="s">
        <v>22</v>
      </c>
      <c r="W97" t="s">
        <v>23</v>
      </c>
      <c r="X97" t="s">
        <v>24</v>
      </c>
      <c r="Y97" t="s">
        <v>22</v>
      </c>
      <c r="Z97" t="s">
        <v>23</v>
      </c>
      <c r="AA97" t="s">
        <v>24</v>
      </c>
      <c r="AB97" t="s">
        <v>22</v>
      </c>
      <c r="AC97" t="s">
        <v>23</v>
      </c>
      <c r="AD97" t="s">
        <v>24</v>
      </c>
      <c r="AE97" t="s">
        <v>22</v>
      </c>
      <c r="AF97" t="s">
        <v>23</v>
      </c>
      <c r="AG97" t="s">
        <v>24</v>
      </c>
      <c r="AH97" t="s">
        <v>22</v>
      </c>
      <c r="AI97" t="s">
        <v>23</v>
      </c>
      <c r="AJ97" t="s">
        <v>24</v>
      </c>
      <c r="AK97" t="s">
        <v>22</v>
      </c>
      <c r="AL97" t="s">
        <v>23</v>
      </c>
      <c r="AM97" t="s">
        <v>24</v>
      </c>
      <c r="AN97" t="s">
        <v>22</v>
      </c>
      <c r="AO97" t="s">
        <v>23</v>
      </c>
      <c r="AP97" t="s">
        <v>24</v>
      </c>
      <c r="AQ97" t="s">
        <v>22</v>
      </c>
      <c r="AR97" t="s">
        <v>23</v>
      </c>
      <c r="AS97" t="s">
        <v>24</v>
      </c>
      <c r="AT97" t="s">
        <v>22</v>
      </c>
      <c r="AU97" t="s">
        <v>23</v>
      </c>
      <c r="AV97" t="s">
        <v>24</v>
      </c>
    </row>
    <row r="98" spans="1:48">
      <c r="A98" s="2">
        <v>2</v>
      </c>
      <c r="B98">
        <f>-(Table1254302[[#This Row],[time]]-2)*2</f>
        <v>0</v>
      </c>
      <c r="C98" s="3">
        <v>2.00509</v>
      </c>
      <c r="D98" s="2">
        <v>2</v>
      </c>
      <c r="E98">
        <f>-(Table2255303[[#This Row],[time]]-2)*2</f>
        <v>0</v>
      </c>
      <c r="F98" s="3">
        <v>0.16472600000000001</v>
      </c>
      <c r="G98" s="2">
        <v>2</v>
      </c>
      <c r="H98">
        <f>-(Table245262310[[#This Row],[time]]-2)*2</f>
        <v>0</v>
      </c>
      <c r="I98" s="3">
        <v>1.42832</v>
      </c>
      <c r="J98" s="2">
        <v>2</v>
      </c>
      <c r="K98">
        <f>-(Table3256304[[#This Row],[time]]-2)*2</f>
        <v>0</v>
      </c>
      <c r="L98" s="3">
        <v>0.26539600000000002</v>
      </c>
      <c r="M98" s="2">
        <v>2</v>
      </c>
      <c r="N98">
        <f>-(Table246263311[[#This Row],[time]]-2)*2</f>
        <v>0</v>
      </c>
      <c r="O98" s="3">
        <v>3.5153799999999999E-2</v>
      </c>
      <c r="P98" s="2">
        <v>2</v>
      </c>
      <c r="Q98">
        <f>-(Table4257305[[#This Row],[time]]-2)*2</f>
        <v>0</v>
      </c>
      <c r="R98" s="12">
        <v>7.9200999999999994E-2</v>
      </c>
      <c r="S98" s="2">
        <v>2</v>
      </c>
      <c r="T98">
        <f>-(Table247264312[[#This Row],[time]]-2)*2</f>
        <v>0</v>
      </c>
      <c r="U98" s="4">
        <v>7.6000000000000004E-5</v>
      </c>
      <c r="V98" s="2">
        <v>2</v>
      </c>
      <c r="W98">
        <f>-(Table5258306[[#This Row],[time]]-2)*2</f>
        <v>0</v>
      </c>
      <c r="X98" s="3">
        <v>2.8108999999999999E-3</v>
      </c>
      <c r="Y98" s="2">
        <v>2</v>
      </c>
      <c r="Z98">
        <f>-(Table248265313[[#This Row],[time]]-2)*2</f>
        <v>0</v>
      </c>
      <c r="AA98" s="3">
        <v>0.90308200000000005</v>
      </c>
      <c r="AB98" s="2">
        <v>2</v>
      </c>
      <c r="AC98">
        <f>-(Table6259307[[#This Row],[time]]-2)*2</f>
        <v>0</v>
      </c>
      <c r="AD98" s="3">
        <v>1.8827100000000001</v>
      </c>
      <c r="AE98" s="2">
        <v>2</v>
      </c>
      <c r="AF98">
        <f>-(Table249266314[[#This Row],[time]]-2)*2</f>
        <v>0</v>
      </c>
      <c r="AG98" s="3">
        <v>5.98401E-2</v>
      </c>
      <c r="AH98" s="2">
        <v>2</v>
      </c>
      <c r="AI98">
        <f>-(Table7260308[[#This Row],[time]]-2)*2</f>
        <v>0</v>
      </c>
      <c r="AJ98" s="12">
        <v>2.85832</v>
      </c>
      <c r="AK98" s="2">
        <v>2</v>
      </c>
      <c r="AL98">
        <f>-(Table250267315[[#This Row],[time]]-2)*2</f>
        <v>0</v>
      </c>
      <c r="AM98" s="3">
        <v>2.14493</v>
      </c>
      <c r="AN98" s="2">
        <v>2</v>
      </c>
      <c r="AO98">
        <f>-(Table8261309[[#This Row],[time]]-2)*2</f>
        <v>0</v>
      </c>
      <c r="AP98" s="3">
        <v>2.9836999999999998</v>
      </c>
      <c r="AQ98" s="2">
        <v>2</v>
      </c>
      <c r="AR98">
        <f>-(Table252268316[[#This Row],[time]]-2)*2</f>
        <v>0</v>
      </c>
      <c r="AS98" s="3">
        <v>0.60125200000000001</v>
      </c>
      <c r="AT98" s="2">
        <v>2</v>
      </c>
      <c r="AU98">
        <f>-(Table253269317[[#This Row],[time]]-2)*2</f>
        <v>0</v>
      </c>
      <c r="AV98" s="3">
        <v>0.715785</v>
      </c>
    </row>
    <row r="99" spans="1:48">
      <c r="A99" s="5">
        <v>2.0512600000000001</v>
      </c>
      <c r="B99">
        <f>-(Table1254302[[#This Row],[time]]-2)*2</f>
        <v>-0.10252000000000017</v>
      </c>
      <c r="C99" s="6">
        <v>2.1988400000000001</v>
      </c>
      <c r="D99" s="5">
        <v>2.0512600000000001</v>
      </c>
      <c r="E99">
        <f>-(Table2255303[[#This Row],[time]]-2)*2</f>
        <v>-0.10252000000000017</v>
      </c>
      <c r="F99" s="6">
        <v>0.35540899999999997</v>
      </c>
      <c r="G99" s="5">
        <v>2.0512600000000001</v>
      </c>
      <c r="H99">
        <f>-(Table245262310[[#This Row],[time]]-2)*2</f>
        <v>-0.10252000000000017</v>
      </c>
      <c r="I99" s="6">
        <v>1.8688800000000001</v>
      </c>
      <c r="J99" s="5">
        <v>2.0512600000000001</v>
      </c>
      <c r="K99">
        <f>-(Table3256304[[#This Row],[time]]-2)*2</f>
        <v>-0.10252000000000017</v>
      </c>
      <c r="L99" s="6">
        <v>0.460339</v>
      </c>
      <c r="M99" s="5">
        <v>2.0512600000000001</v>
      </c>
      <c r="N99">
        <f>-(Table246263311[[#This Row],[time]]-2)*2</f>
        <v>-0.10252000000000017</v>
      </c>
      <c r="O99" s="6">
        <v>0.10964</v>
      </c>
      <c r="P99" s="5">
        <v>2.0512600000000001</v>
      </c>
      <c r="Q99">
        <f>-(Table4257305[[#This Row],[time]]-2)*2</f>
        <v>-0.10252000000000017</v>
      </c>
      <c r="R99" s="12">
        <v>0.19801299999999999</v>
      </c>
      <c r="S99" s="5">
        <v>2.0512600000000001</v>
      </c>
      <c r="T99">
        <f>-(Table247264312[[#This Row],[time]]-2)*2</f>
        <v>-0.10252000000000017</v>
      </c>
      <c r="U99" s="7">
        <v>8.0500000000000005E-5</v>
      </c>
      <c r="V99" s="5">
        <v>2.0512600000000001</v>
      </c>
      <c r="W99">
        <f>-(Table5258306[[#This Row],[time]]-2)*2</f>
        <v>-0.10252000000000017</v>
      </c>
      <c r="X99" s="6">
        <v>8.6580700000000003E-3</v>
      </c>
      <c r="Y99" s="5">
        <v>2.0512600000000001</v>
      </c>
      <c r="Z99">
        <f>-(Table248265313[[#This Row],[time]]-2)*2</f>
        <v>-0.10252000000000017</v>
      </c>
      <c r="AA99" s="6">
        <v>1.1482300000000001</v>
      </c>
      <c r="AB99" s="5">
        <v>2.0512600000000001</v>
      </c>
      <c r="AC99">
        <f>-(Table6259307[[#This Row],[time]]-2)*2</f>
        <v>-0.10252000000000017</v>
      </c>
      <c r="AD99" s="6">
        <v>2.2613099999999999</v>
      </c>
      <c r="AE99" s="5">
        <v>2.0512600000000001</v>
      </c>
      <c r="AF99">
        <f>-(Table249266314[[#This Row],[time]]-2)*2</f>
        <v>-0.10252000000000017</v>
      </c>
      <c r="AG99" s="6">
        <v>0.13656299999999999</v>
      </c>
      <c r="AH99" s="5">
        <v>2.0512600000000001</v>
      </c>
      <c r="AI99">
        <f>-(Table7260308[[#This Row],[time]]-2)*2</f>
        <v>-0.10252000000000017</v>
      </c>
      <c r="AJ99" s="12">
        <v>3.5965500000000001</v>
      </c>
      <c r="AK99" s="5">
        <v>2.0512600000000001</v>
      </c>
      <c r="AL99">
        <f>-(Table250267315[[#This Row],[time]]-2)*2</f>
        <v>-0.10252000000000017</v>
      </c>
      <c r="AM99" s="6">
        <v>2.3079900000000002</v>
      </c>
      <c r="AN99" s="5">
        <v>2.0512600000000001</v>
      </c>
      <c r="AO99">
        <f>-(Table8261309[[#This Row],[time]]-2)*2</f>
        <v>-0.10252000000000017</v>
      </c>
      <c r="AP99" s="6">
        <v>2.9902000000000002</v>
      </c>
      <c r="AQ99" s="5">
        <v>2.0512600000000001</v>
      </c>
      <c r="AR99">
        <f>-(Table252268316[[#This Row],[time]]-2)*2</f>
        <v>-0.10252000000000017</v>
      </c>
      <c r="AS99" s="6">
        <v>0.78656999999999999</v>
      </c>
      <c r="AT99" s="5">
        <v>2.0512600000000001</v>
      </c>
      <c r="AU99">
        <f>-(Table253269317[[#This Row],[time]]-2)*2</f>
        <v>-0.10252000000000017</v>
      </c>
      <c r="AV99" s="6">
        <v>0.86577199999999999</v>
      </c>
    </row>
    <row r="100" spans="1:48">
      <c r="A100" s="5">
        <v>2.1153300000000002</v>
      </c>
      <c r="B100">
        <f>-(Table1254302[[#This Row],[time]]-2)*2</f>
        <v>-0.23066000000000031</v>
      </c>
      <c r="C100" s="6">
        <v>2.2794699999999999</v>
      </c>
      <c r="D100" s="5">
        <v>2.1153300000000002</v>
      </c>
      <c r="E100">
        <f>-(Table2255303[[#This Row],[time]]-2)*2</f>
        <v>-0.23066000000000031</v>
      </c>
      <c r="F100" s="6">
        <v>0.26455000000000001</v>
      </c>
      <c r="G100" s="5">
        <v>2.1153300000000002</v>
      </c>
      <c r="H100">
        <f>-(Table245262310[[#This Row],[time]]-2)*2</f>
        <v>-0.23066000000000031</v>
      </c>
      <c r="I100" s="6">
        <v>2.0680200000000002</v>
      </c>
      <c r="J100" s="5">
        <v>2.1153300000000002</v>
      </c>
      <c r="K100">
        <f>-(Table3256304[[#This Row],[time]]-2)*2</f>
        <v>-0.23066000000000031</v>
      </c>
      <c r="L100" s="6">
        <v>0.37022100000000002</v>
      </c>
      <c r="M100" s="5">
        <v>2.1153300000000002</v>
      </c>
      <c r="N100">
        <f>-(Table246263311[[#This Row],[time]]-2)*2</f>
        <v>-0.23066000000000031</v>
      </c>
      <c r="O100" s="6">
        <v>0.334152</v>
      </c>
      <c r="P100" s="5">
        <v>2.1153300000000002</v>
      </c>
      <c r="Q100">
        <f>-(Table4257305[[#This Row],[time]]-2)*2</f>
        <v>-0.23066000000000031</v>
      </c>
      <c r="R100" s="12">
        <v>0.141403</v>
      </c>
      <c r="S100" s="5">
        <v>2.1153300000000002</v>
      </c>
      <c r="T100">
        <f>-(Table247264312[[#This Row],[time]]-2)*2</f>
        <v>-0.23066000000000031</v>
      </c>
      <c r="U100" s="7">
        <v>8.4800000000000001E-5</v>
      </c>
      <c r="V100" s="5">
        <v>2.1153300000000002</v>
      </c>
      <c r="W100">
        <f>-(Table5258306[[#This Row],[time]]-2)*2</f>
        <v>-0.23066000000000031</v>
      </c>
      <c r="X100" s="6">
        <v>3.4339799999999997E-2</v>
      </c>
      <c r="Y100" s="5">
        <v>2.1153300000000002</v>
      </c>
      <c r="Z100">
        <f>-(Table248265313[[#This Row],[time]]-2)*2</f>
        <v>-0.23066000000000031</v>
      </c>
      <c r="AA100" s="6">
        <v>1.3853500000000001</v>
      </c>
      <c r="AB100" s="5">
        <v>2.1153300000000002</v>
      </c>
      <c r="AC100">
        <f>-(Table6259307[[#This Row],[time]]-2)*2</f>
        <v>-0.23066000000000031</v>
      </c>
      <c r="AD100" s="6">
        <v>1.8205899999999999</v>
      </c>
      <c r="AE100" s="5">
        <v>2.1153300000000002</v>
      </c>
      <c r="AF100">
        <f>-(Table249266314[[#This Row],[time]]-2)*2</f>
        <v>-0.23066000000000031</v>
      </c>
      <c r="AG100" s="6">
        <v>0.232126</v>
      </c>
      <c r="AH100" s="5">
        <v>2.1153300000000002</v>
      </c>
      <c r="AI100">
        <f>-(Table7260308[[#This Row],[time]]-2)*2</f>
        <v>-0.23066000000000031</v>
      </c>
      <c r="AJ100" s="12">
        <v>3.7917399999999999</v>
      </c>
      <c r="AK100" s="5">
        <v>2.1153300000000002</v>
      </c>
      <c r="AL100">
        <f>-(Table250267315[[#This Row],[time]]-2)*2</f>
        <v>-0.23066000000000031</v>
      </c>
      <c r="AM100" s="6">
        <v>2.5643400000000001</v>
      </c>
      <c r="AN100" s="5">
        <v>2.1153300000000002</v>
      </c>
      <c r="AO100">
        <f>-(Table8261309[[#This Row],[time]]-2)*2</f>
        <v>-0.23066000000000031</v>
      </c>
      <c r="AP100" s="6">
        <v>2.7359300000000002</v>
      </c>
      <c r="AQ100" s="5">
        <v>2.1153300000000002</v>
      </c>
      <c r="AR100">
        <f>-(Table252268316[[#This Row],[time]]-2)*2</f>
        <v>-0.23066000000000031</v>
      </c>
      <c r="AS100" s="6">
        <v>1.1100300000000001</v>
      </c>
      <c r="AT100" s="5">
        <v>2.1153300000000002</v>
      </c>
      <c r="AU100">
        <f>-(Table253269317[[#This Row],[time]]-2)*2</f>
        <v>-0.23066000000000031</v>
      </c>
      <c r="AV100" s="6">
        <v>1.1237600000000001</v>
      </c>
    </row>
    <row r="101" spans="1:48">
      <c r="A101" s="5">
        <v>2.16533</v>
      </c>
      <c r="B101">
        <f>-(Table1254302[[#This Row],[time]]-2)*2</f>
        <v>-0.33065999999999995</v>
      </c>
      <c r="C101" s="6">
        <v>2.2984</v>
      </c>
      <c r="D101" s="5">
        <v>2.16533</v>
      </c>
      <c r="E101">
        <f>-(Table2255303[[#This Row],[time]]-2)*2</f>
        <v>-0.33065999999999995</v>
      </c>
      <c r="F101" s="6">
        <v>0.20494899999999999</v>
      </c>
      <c r="G101" s="5">
        <v>2.16533</v>
      </c>
      <c r="H101">
        <f>-(Table245262310[[#This Row],[time]]-2)*2</f>
        <v>-0.33065999999999995</v>
      </c>
      <c r="I101" s="6">
        <v>2.1622300000000001</v>
      </c>
      <c r="J101" s="5">
        <v>2.16533</v>
      </c>
      <c r="K101">
        <f>-(Table3256304[[#This Row],[time]]-2)*2</f>
        <v>-0.33065999999999995</v>
      </c>
      <c r="L101" s="6">
        <v>0.30871300000000002</v>
      </c>
      <c r="M101" s="5">
        <v>2.16533</v>
      </c>
      <c r="N101">
        <f>-(Table246263311[[#This Row],[time]]-2)*2</f>
        <v>-0.33065999999999995</v>
      </c>
      <c r="O101" s="6">
        <v>0.75199000000000005</v>
      </c>
      <c r="P101" s="5">
        <v>2.16533</v>
      </c>
      <c r="Q101">
        <f>-(Table4257305[[#This Row],[time]]-2)*2</f>
        <v>-0.33065999999999995</v>
      </c>
      <c r="R101" s="12">
        <v>9.3561800000000001E-2</v>
      </c>
      <c r="S101" s="5">
        <v>2.16533</v>
      </c>
      <c r="T101">
        <f>-(Table247264312[[#This Row],[time]]-2)*2</f>
        <v>-0.33065999999999995</v>
      </c>
      <c r="U101" s="7">
        <v>8.8900000000000006E-5</v>
      </c>
      <c r="V101" s="5">
        <v>2.16533</v>
      </c>
      <c r="W101">
        <f>-(Table5258306[[#This Row],[time]]-2)*2</f>
        <v>-0.33065999999999995</v>
      </c>
      <c r="X101" s="6">
        <v>5.56532E-2</v>
      </c>
      <c r="Y101" s="5">
        <v>2.16533</v>
      </c>
      <c r="Z101">
        <f>-(Table248265313[[#This Row],[time]]-2)*2</f>
        <v>-0.33065999999999995</v>
      </c>
      <c r="AA101" s="6">
        <v>1.6174200000000001</v>
      </c>
      <c r="AB101" s="5">
        <v>2.16533</v>
      </c>
      <c r="AC101">
        <f>-(Table6259307[[#This Row],[time]]-2)*2</f>
        <v>-0.33065999999999995</v>
      </c>
      <c r="AD101" s="6">
        <v>1.43082</v>
      </c>
      <c r="AE101" s="5">
        <v>2.16533</v>
      </c>
      <c r="AF101">
        <f>-(Table249266314[[#This Row],[time]]-2)*2</f>
        <v>-0.33065999999999995</v>
      </c>
      <c r="AG101" s="6">
        <v>0.29857600000000001</v>
      </c>
      <c r="AH101" s="5">
        <v>2.16533</v>
      </c>
      <c r="AI101">
        <f>-(Table7260308[[#This Row],[time]]-2)*2</f>
        <v>-0.33065999999999995</v>
      </c>
      <c r="AJ101" s="12">
        <v>3.5257499999999999</v>
      </c>
      <c r="AK101" s="5">
        <v>2.16533</v>
      </c>
      <c r="AL101">
        <f>-(Table250267315[[#This Row],[time]]-2)*2</f>
        <v>-0.33065999999999995</v>
      </c>
      <c r="AM101" s="6">
        <v>2.81711</v>
      </c>
      <c r="AN101" s="5">
        <v>2.16533</v>
      </c>
      <c r="AO101">
        <f>-(Table8261309[[#This Row],[time]]-2)*2</f>
        <v>-0.33065999999999995</v>
      </c>
      <c r="AP101" s="6">
        <v>2.6172599999999999</v>
      </c>
      <c r="AQ101" s="5">
        <v>2.16533</v>
      </c>
      <c r="AR101">
        <f>-(Table252268316[[#This Row],[time]]-2)*2</f>
        <v>-0.33065999999999995</v>
      </c>
      <c r="AS101" s="6">
        <v>1.4502900000000001</v>
      </c>
      <c r="AT101" s="5">
        <v>2.16533</v>
      </c>
      <c r="AU101">
        <f>-(Table253269317[[#This Row],[time]]-2)*2</f>
        <v>-0.33065999999999995</v>
      </c>
      <c r="AV101" s="6">
        <v>1.3048</v>
      </c>
    </row>
    <row r="102" spans="1:48">
      <c r="A102" s="5">
        <v>2.2246999999999999</v>
      </c>
      <c r="B102">
        <f>-(Table1254302[[#This Row],[time]]-2)*2</f>
        <v>-0.4493999999999998</v>
      </c>
      <c r="C102" s="6">
        <v>2.2309899999999998</v>
      </c>
      <c r="D102" s="5">
        <v>2.2246999999999999</v>
      </c>
      <c r="E102">
        <f>-(Table2255303[[#This Row],[time]]-2)*2</f>
        <v>-0.4493999999999998</v>
      </c>
      <c r="F102" s="6">
        <v>0.164772</v>
      </c>
      <c r="G102" s="5">
        <v>2.2246999999999999</v>
      </c>
      <c r="H102">
        <f>-(Table245262310[[#This Row],[time]]-2)*2</f>
        <v>-0.4493999999999998</v>
      </c>
      <c r="I102" s="6">
        <v>2.2321499999999999</v>
      </c>
      <c r="J102" s="5">
        <v>2.2246999999999999</v>
      </c>
      <c r="K102">
        <f>-(Table3256304[[#This Row],[time]]-2)*2</f>
        <v>-0.4493999999999998</v>
      </c>
      <c r="L102" s="6">
        <v>0.20986099999999999</v>
      </c>
      <c r="M102" s="5">
        <v>2.2246999999999999</v>
      </c>
      <c r="N102">
        <f>-(Table246263311[[#This Row],[time]]-2)*2</f>
        <v>-0.4493999999999998</v>
      </c>
      <c r="O102" s="6">
        <v>1.33379</v>
      </c>
      <c r="P102" s="5">
        <v>2.2246999999999999</v>
      </c>
      <c r="Q102">
        <f>-(Table4257305[[#This Row],[time]]-2)*2</f>
        <v>-0.4493999999999998</v>
      </c>
      <c r="R102" s="12">
        <v>8.2746799999999995E-2</v>
      </c>
      <c r="S102" s="5">
        <v>2.2246999999999999</v>
      </c>
      <c r="T102">
        <f>-(Table247264312[[#This Row],[time]]-2)*2</f>
        <v>-0.4493999999999998</v>
      </c>
      <c r="U102" s="6">
        <v>4.5315399999999999E-2</v>
      </c>
      <c r="V102" s="5">
        <v>2.2246999999999999</v>
      </c>
      <c r="W102">
        <f>-(Table5258306[[#This Row],[time]]-2)*2</f>
        <v>-0.4493999999999998</v>
      </c>
      <c r="X102" s="6">
        <v>8.6746199999999996E-2</v>
      </c>
      <c r="Y102" s="5">
        <v>2.2246999999999999</v>
      </c>
      <c r="Z102">
        <f>-(Table248265313[[#This Row],[time]]-2)*2</f>
        <v>-0.4493999999999998</v>
      </c>
      <c r="AA102" s="6">
        <v>1.9225099999999999</v>
      </c>
      <c r="AB102" s="5">
        <v>2.2246999999999999</v>
      </c>
      <c r="AC102">
        <f>-(Table6259307[[#This Row],[time]]-2)*2</f>
        <v>-0.4493999999999998</v>
      </c>
      <c r="AD102" s="6">
        <v>1.03776</v>
      </c>
      <c r="AE102" s="5">
        <v>2.2246999999999999</v>
      </c>
      <c r="AF102">
        <f>-(Table249266314[[#This Row],[time]]-2)*2</f>
        <v>-0.4493999999999998</v>
      </c>
      <c r="AG102" s="6">
        <v>0.67176000000000002</v>
      </c>
      <c r="AH102" s="5">
        <v>2.2246999999999999</v>
      </c>
      <c r="AI102">
        <f>-(Table7260308[[#This Row],[time]]-2)*2</f>
        <v>-0.4493999999999998</v>
      </c>
      <c r="AJ102" s="12">
        <v>2.9337399999999998</v>
      </c>
      <c r="AK102" s="5">
        <v>2.2246999999999999</v>
      </c>
      <c r="AL102">
        <f>-(Table250267315[[#This Row],[time]]-2)*2</f>
        <v>-0.4493999999999998</v>
      </c>
      <c r="AM102" s="6">
        <v>3.1431499999999999</v>
      </c>
      <c r="AN102" s="5">
        <v>2.2246999999999999</v>
      </c>
      <c r="AO102">
        <f>-(Table8261309[[#This Row],[time]]-2)*2</f>
        <v>-0.4493999999999998</v>
      </c>
      <c r="AP102" s="6">
        <v>2.5425</v>
      </c>
      <c r="AQ102" s="5">
        <v>2.2246999999999999</v>
      </c>
      <c r="AR102">
        <f>-(Table252268316[[#This Row],[time]]-2)*2</f>
        <v>-0.4493999999999998</v>
      </c>
      <c r="AS102" s="6">
        <v>1.92211</v>
      </c>
      <c r="AT102" s="5">
        <v>2.2246999999999999</v>
      </c>
      <c r="AU102">
        <f>-(Table253269317[[#This Row],[time]]-2)*2</f>
        <v>-0.4493999999999998</v>
      </c>
      <c r="AV102" s="6">
        <v>1.5294000000000001</v>
      </c>
    </row>
    <row r="103" spans="1:48">
      <c r="A103" s="5">
        <v>2.2510699999999999</v>
      </c>
      <c r="B103">
        <f>-(Table1254302[[#This Row],[time]]-2)*2</f>
        <v>-0.50213999999999981</v>
      </c>
      <c r="C103" s="6">
        <v>2.2447699999999999</v>
      </c>
      <c r="D103" s="5">
        <v>2.2510699999999999</v>
      </c>
      <c r="E103">
        <f>-(Table2255303[[#This Row],[time]]-2)*2</f>
        <v>-0.50213999999999981</v>
      </c>
      <c r="F103" s="6">
        <v>0.19645000000000001</v>
      </c>
      <c r="G103" s="5">
        <v>2.2510699999999999</v>
      </c>
      <c r="H103">
        <f>-(Table245262310[[#This Row],[time]]-2)*2</f>
        <v>-0.50213999999999981</v>
      </c>
      <c r="I103" s="6">
        <v>2.3004699999999998</v>
      </c>
      <c r="J103" s="5">
        <v>2.2510699999999999</v>
      </c>
      <c r="K103">
        <f>-(Table3256304[[#This Row],[time]]-2)*2</f>
        <v>-0.50213999999999981</v>
      </c>
      <c r="L103" s="6">
        <v>0.21252599999999999</v>
      </c>
      <c r="M103" s="5">
        <v>2.2510699999999999</v>
      </c>
      <c r="N103">
        <f>-(Table246263311[[#This Row],[time]]-2)*2</f>
        <v>-0.50213999999999981</v>
      </c>
      <c r="O103" s="6">
        <v>1.5656399999999999</v>
      </c>
      <c r="P103" s="5">
        <v>2.2510699999999999</v>
      </c>
      <c r="Q103">
        <f>-(Table4257305[[#This Row],[time]]-2)*2</f>
        <v>-0.50213999999999981</v>
      </c>
      <c r="R103" s="12">
        <v>0.139044</v>
      </c>
      <c r="S103" s="5">
        <v>2.2510699999999999</v>
      </c>
      <c r="T103">
        <f>-(Table247264312[[#This Row],[time]]-2)*2</f>
        <v>-0.50213999999999981</v>
      </c>
      <c r="U103" s="6">
        <v>8.55987E-2</v>
      </c>
      <c r="V103" s="5">
        <v>2.2510699999999999</v>
      </c>
      <c r="W103">
        <f>-(Table5258306[[#This Row],[time]]-2)*2</f>
        <v>-0.50213999999999981</v>
      </c>
      <c r="X103" s="6">
        <v>0.17017599999999999</v>
      </c>
      <c r="Y103" s="5">
        <v>2.2510699999999999</v>
      </c>
      <c r="Z103">
        <f>-(Table248265313[[#This Row],[time]]-2)*2</f>
        <v>-0.50213999999999981</v>
      </c>
      <c r="AA103" s="6">
        <v>2.1440199999999998</v>
      </c>
      <c r="AB103" s="5">
        <v>2.2510699999999999</v>
      </c>
      <c r="AC103">
        <f>-(Table6259307[[#This Row],[time]]-2)*2</f>
        <v>-0.50213999999999981</v>
      </c>
      <c r="AD103" s="6">
        <v>0.88562099999999999</v>
      </c>
      <c r="AE103" s="5">
        <v>2.2510699999999999</v>
      </c>
      <c r="AF103">
        <f>-(Table249266314[[#This Row],[time]]-2)*2</f>
        <v>-0.50213999999999981</v>
      </c>
      <c r="AG103" s="6">
        <v>0.89529000000000003</v>
      </c>
      <c r="AH103" s="5">
        <v>2.2510699999999999</v>
      </c>
      <c r="AI103">
        <f>-(Table7260308[[#This Row],[time]]-2)*2</f>
        <v>-0.50213999999999981</v>
      </c>
      <c r="AJ103" s="12">
        <v>2.63334</v>
      </c>
      <c r="AK103" s="5">
        <v>2.2510699999999999</v>
      </c>
      <c r="AL103">
        <f>-(Table250267315[[#This Row],[time]]-2)*2</f>
        <v>-0.50213999999999981</v>
      </c>
      <c r="AM103" s="6">
        <v>3.3445100000000001</v>
      </c>
      <c r="AN103" s="5">
        <v>2.2510699999999999</v>
      </c>
      <c r="AO103">
        <f>-(Table8261309[[#This Row],[time]]-2)*2</f>
        <v>-0.50213999999999981</v>
      </c>
      <c r="AP103" s="6">
        <v>2.5121199999999999</v>
      </c>
      <c r="AQ103" s="5">
        <v>2.2510699999999999</v>
      </c>
      <c r="AR103">
        <f>-(Table252268316[[#This Row],[time]]-2)*2</f>
        <v>-0.50213999999999981</v>
      </c>
      <c r="AS103" s="6">
        <v>2.1724100000000002</v>
      </c>
      <c r="AT103" s="5">
        <v>2.2510699999999999</v>
      </c>
      <c r="AU103">
        <f>-(Table253269317[[#This Row],[time]]-2)*2</f>
        <v>-0.50213999999999981</v>
      </c>
      <c r="AV103" s="6">
        <v>1.6191599999999999</v>
      </c>
    </row>
    <row r="104" spans="1:48">
      <c r="A104" s="5">
        <v>2.3064399999999998</v>
      </c>
      <c r="B104">
        <f>-(Table1254302[[#This Row],[time]]-2)*2</f>
        <v>-0.61287999999999965</v>
      </c>
      <c r="C104" s="6">
        <v>2.3305799999999999</v>
      </c>
      <c r="D104" s="5">
        <v>2.3064399999999998</v>
      </c>
      <c r="E104">
        <f>-(Table2255303[[#This Row],[time]]-2)*2</f>
        <v>-0.61287999999999965</v>
      </c>
      <c r="F104" s="6">
        <v>0.234376</v>
      </c>
      <c r="G104" s="5">
        <v>2.3064399999999998</v>
      </c>
      <c r="H104">
        <f>-(Table245262310[[#This Row],[time]]-2)*2</f>
        <v>-0.61287999999999965</v>
      </c>
      <c r="I104" s="6">
        <v>2.4983900000000001</v>
      </c>
      <c r="J104" s="5">
        <v>2.3064399999999998</v>
      </c>
      <c r="K104">
        <f>-(Table3256304[[#This Row],[time]]-2)*2</f>
        <v>-0.61287999999999965</v>
      </c>
      <c r="L104" s="6">
        <v>0.18162900000000001</v>
      </c>
      <c r="M104" s="5">
        <v>2.3064399999999998</v>
      </c>
      <c r="N104">
        <f>-(Table246263311[[#This Row],[time]]-2)*2</f>
        <v>-0.61287999999999965</v>
      </c>
      <c r="O104" s="6">
        <v>1.77217</v>
      </c>
      <c r="P104" s="5">
        <v>2.3064399999999998</v>
      </c>
      <c r="Q104">
        <f>-(Table4257305[[#This Row],[time]]-2)*2</f>
        <v>-0.61287999999999965</v>
      </c>
      <c r="R104" s="12">
        <v>0.264316</v>
      </c>
      <c r="S104" s="5">
        <v>2.3064399999999998</v>
      </c>
      <c r="T104">
        <f>-(Table247264312[[#This Row],[time]]-2)*2</f>
        <v>-0.61287999999999965</v>
      </c>
      <c r="U104" s="6">
        <v>0.191638</v>
      </c>
      <c r="V104" s="5">
        <v>2.3064399999999998</v>
      </c>
      <c r="W104">
        <f>-(Table5258306[[#This Row],[time]]-2)*2</f>
        <v>-0.61287999999999965</v>
      </c>
      <c r="X104" s="6">
        <v>0.296294</v>
      </c>
      <c r="Y104" s="5">
        <v>2.3064399999999998</v>
      </c>
      <c r="Z104">
        <f>-(Table248265313[[#This Row],[time]]-2)*2</f>
        <v>-0.61287999999999965</v>
      </c>
      <c r="AA104" s="6">
        <v>2.6550799999999999</v>
      </c>
      <c r="AB104" s="5">
        <v>2.3064399999999998</v>
      </c>
      <c r="AC104">
        <f>-(Table6259307[[#This Row],[time]]-2)*2</f>
        <v>-0.61287999999999965</v>
      </c>
      <c r="AD104" s="6">
        <v>0.71813700000000003</v>
      </c>
      <c r="AE104" s="5">
        <v>2.3064399999999998</v>
      </c>
      <c r="AF104">
        <f>-(Table249266314[[#This Row],[time]]-2)*2</f>
        <v>-0.61287999999999965</v>
      </c>
      <c r="AG104" s="6">
        <v>1.3759999999999999</v>
      </c>
      <c r="AH104" s="5">
        <v>2.3064399999999998</v>
      </c>
      <c r="AI104">
        <f>-(Table7260308[[#This Row],[time]]-2)*2</f>
        <v>-0.61287999999999965</v>
      </c>
      <c r="AJ104" s="12">
        <v>2.2254499999999999</v>
      </c>
      <c r="AK104" s="5">
        <v>2.3064399999999998</v>
      </c>
      <c r="AL104">
        <f>-(Table250267315[[#This Row],[time]]-2)*2</f>
        <v>-0.61287999999999965</v>
      </c>
      <c r="AM104" s="6">
        <v>3.7978700000000001</v>
      </c>
      <c r="AN104" s="5">
        <v>2.3064399999999998</v>
      </c>
      <c r="AO104">
        <f>-(Table8261309[[#This Row],[time]]-2)*2</f>
        <v>-0.61287999999999965</v>
      </c>
      <c r="AP104" s="6">
        <v>2.5119099999999999</v>
      </c>
      <c r="AQ104" s="5">
        <v>2.3064399999999998</v>
      </c>
      <c r="AR104">
        <f>-(Table252268316[[#This Row],[time]]-2)*2</f>
        <v>-0.61287999999999965</v>
      </c>
      <c r="AS104" s="6">
        <v>2.7560099999999998</v>
      </c>
      <c r="AT104" s="5">
        <v>2.3064399999999998</v>
      </c>
      <c r="AU104">
        <f>-(Table253269317[[#This Row],[time]]-2)*2</f>
        <v>-0.61287999999999965</v>
      </c>
      <c r="AV104" s="6">
        <v>1.8116699999999999</v>
      </c>
    </row>
    <row r="105" spans="1:48">
      <c r="A105" s="5">
        <v>2.35622</v>
      </c>
      <c r="B105">
        <f>-(Table1254302[[#This Row],[time]]-2)*2</f>
        <v>-0.71243999999999996</v>
      </c>
      <c r="C105" s="6">
        <v>2.4651100000000001</v>
      </c>
      <c r="D105" s="5">
        <v>2.35622</v>
      </c>
      <c r="E105">
        <f>-(Table2255303[[#This Row],[time]]-2)*2</f>
        <v>-0.71243999999999996</v>
      </c>
      <c r="F105" s="6">
        <v>0.22840299999999999</v>
      </c>
      <c r="G105" s="5">
        <v>2.35622</v>
      </c>
      <c r="H105">
        <f>-(Table245262310[[#This Row],[time]]-2)*2</f>
        <v>-0.71243999999999996</v>
      </c>
      <c r="I105" s="6">
        <v>2.7250999999999999</v>
      </c>
      <c r="J105" s="5">
        <v>2.35622</v>
      </c>
      <c r="K105">
        <f>-(Table3256304[[#This Row],[time]]-2)*2</f>
        <v>-0.71243999999999996</v>
      </c>
      <c r="L105" s="6">
        <v>0.11537</v>
      </c>
      <c r="M105" s="5">
        <v>2.35622</v>
      </c>
      <c r="N105">
        <f>-(Table246263311[[#This Row],[time]]-2)*2</f>
        <v>-0.71243999999999996</v>
      </c>
      <c r="O105" s="6">
        <v>1.86216</v>
      </c>
      <c r="P105" s="5">
        <v>2.35622</v>
      </c>
      <c r="Q105">
        <f>-(Table4257305[[#This Row],[time]]-2)*2</f>
        <v>-0.71243999999999996</v>
      </c>
      <c r="R105" s="12">
        <v>0.366726</v>
      </c>
      <c r="S105" s="5">
        <v>2.35622</v>
      </c>
      <c r="T105">
        <f>-(Table247264312[[#This Row],[time]]-2)*2</f>
        <v>-0.71243999999999996</v>
      </c>
      <c r="U105" s="6">
        <v>0.55792299999999995</v>
      </c>
      <c r="V105" s="5">
        <v>2.35622</v>
      </c>
      <c r="W105">
        <f>-(Table5258306[[#This Row],[time]]-2)*2</f>
        <v>-0.71243999999999996</v>
      </c>
      <c r="X105" s="6">
        <v>0.37504999999999999</v>
      </c>
      <c r="Y105" s="5">
        <v>2.35622</v>
      </c>
      <c r="Z105">
        <f>-(Table248265313[[#This Row],[time]]-2)*2</f>
        <v>-0.71243999999999996</v>
      </c>
      <c r="AA105" s="6">
        <v>3.1278600000000001</v>
      </c>
      <c r="AB105" s="5">
        <v>2.35622</v>
      </c>
      <c r="AC105">
        <f>-(Table6259307[[#This Row],[time]]-2)*2</f>
        <v>-0.71243999999999996</v>
      </c>
      <c r="AD105" s="6">
        <v>0.745807</v>
      </c>
      <c r="AE105" s="5">
        <v>2.35622</v>
      </c>
      <c r="AF105">
        <f>-(Table249266314[[#This Row],[time]]-2)*2</f>
        <v>-0.71243999999999996</v>
      </c>
      <c r="AG105" s="6">
        <v>1.88781</v>
      </c>
      <c r="AH105" s="5">
        <v>2.35622</v>
      </c>
      <c r="AI105">
        <f>-(Table7260308[[#This Row],[time]]-2)*2</f>
        <v>-0.71243999999999996</v>
      </c>
      <c r="AJ105" s="12">
        <v>1.96427</v>
      </c>
      <c r="AK105" s="5">
        <v>2.35622</v>
      </c>
      <c r="AL105">
        <f>-(Table250267315[[#This Row],[time]]-2)*2</f>
        <v>-0.71243999999999996</v>
      </c>
      <c r="AM105" s="6">
        <v>4.1807299999999996</v>
      </c>
      <c r="AN105" s="5">
        <v>2.35622</v>
      </c>
      <c r="AO105">
        <f>-(Table8261309[[#This Row],[time]]-2)*2</f>
        <v>-0.71243999999999996</v>
      </c>
      <c r="AP105" s="6">
        <v>2.5283899999999999</v>
      </c>
      <c r="AQ105" s="5">
        <v>2.35622</v>
      </c>
      <c r="AR105">
        <f>-(Table252268316[[#This Row],[time]]-2)*2</f>
        <v>-0.71243999999999996</v>
      </c>
      <c r="AS105" s="6">
        <v>3.3105199999999999</v>
      </c>
      <c r="AT105" s="5">
        <v>2.35622</v>
      </c>
      <c r="AU105">
        <f>-(Table253269317[[#This Row],[time]]-2)*2</f>
        <v>-0.71243999999999996</v>
      </c>
      <c r="AV105" s="6">
        <v>1.9556100000000001</v>
      </c>
    </row>
    <row r="106" spans="1:48">
      <c r="A106" s="5">
        <v>2.4097200000000001</v>
      </c>
      <c r="B106">
        <f>-(Table1254302[[#This Row],[time]]-2)*2</f>
        <v>-0.81944000000000017</v>
      </c>
      <c r="C106" s="6">
        <v>2.71184</v>
      </c>
      <c r="D106" s="5">
        <v>2.4097200000000001</v>
      </c>
      <c r="E106">
        <f>-(Table2255303[[#This Row],[time]]-2)*2</f>
        <v>-0.81944000000000017</v>
      </c>
      <c r="F106" s="6">
        <v>0.20946999999999999</v>
      </c>
      <c r="G106" s="5">
        <v>2.4097200000000001</v>
      </c>
      <c r="H106">
        <f>-(Table245262310[[#This Row],[time]]-2)*2</f>
        <v>-0.81944000000000017</v>
      </c>
      <c r="I106" s="6">
        <v>3.0462600000000002</v>
      </c>
      <c r="J106" s="5">
        <v>2.4097200000000001</v>
      </c>
      <c r="K106">
        <f>-(Table3256304[[#This Row],[time]]-2)*2</f>
        <v>-0.81944000000000017</v>
      </c>
      <c r="L106" s="6">
        <v>2.9562100000000001E-2</v>
      </c>
      <c r="M106" s="5">
        <v>2.4097200000000001</v>
      </c>
      <c r="N106">
        <f>-(Table246263311[[#This Row],[time]]-2)*2</f>
        <v>-0.81944000000000017</v>
      </c>
      <c r="O106" s="6">
        <v>2.4820600000000002</v>
      </c>
      <c r="P106" s="5">
        <v>2.4097200000000001</v>
      </c>
      <c r="Q106">
        <f>-(Table4257305[[#This Row],[time]]-2)*2</f>
        <v>-0.81944000000000017</v>
      </c>
      <c r="R106" s="12">
        <v>0.45478400000000002</v>
      </c>
      <c r="S106" s="5">
        <v>2.4097200000000001</v>
      </c>
      <c r="T106">
        <f>-(Table247264312[[#This Row],[time]]-2)*2</f>
        <v>-0.81944000000000017</v>
      </c>
      <c r="U106" s="6">
        <v>1.1028100000000001</v>
      </c>
      <c r="V106" s="5">
        <v>2.4097200000000001</v>
      </c>
      <c r="W106">
        <f>-(Table5258306[[#This Row],[time]]-2)*2</f>
        <v>-0.81944000000000017</v>
      </c>
      <c r="X106" s="6">
        <v>0.44193500000000002</v>
      </c>
      <c r="Y106" s="5">
        <v>2.4097200000000001</v>
      </c>
      <c r="Z106">
        <f>-(Table248265313[[#This Row],[time]]-2)*2</f>
        <v>-0.81944000000000017</v>
      </c>
      <c r="AA106" s="6">
        <v>3.5664199999999999</v>
      </c>
      <c r="AB106" s="5">
        <v>2.4097200000000001</v>
      </c>
      <c r="AC106">
        <f>-(Table6259307[[#This Row],[time]]-2)*2</f>
        <v>-0.81944000000000017</v>
      </c>
      <c r="AD106" s="6">
        <v>0.73219299999999998</v>
      </c>
      <c r="AE106" s="5">
        <v>2.4097200000000001</v>
      </c>
      <c r="AF106">
        <f>-(Table249266314[[#This Row],[time]]-2)*2</f>
        <v>-0.81944000000000017</v>
      </c>
      <c r="AG106" s="6">
        <v>2.5623300000000002</v>
      </c>
      <c r="AH106" s="5">
        <v>2.4097200000000001</v>
      </c>
      <c r="AI106">
        <f>-(Table7260308[[#This Row],[time]]-2)*2</f>
        <v>-0.81944000000000017</v>
      </c>
      <c r="AJ106" s="12">
        <v>1.6965600000000001</v>
      </c>
      <c r="AK106" s="5">
        <v>2.4097200000000001</v>
      </c>
      <c r="AL106">
        <f>-(Table250267315[[#This Row],[time]]-2)*2</f>
        <v>-0.81944000000000017</v>
      </c>
      <c r="AM106" s="6">
        <v>4.5441099999999999</v>
      </c>
      <c r="AN106" s="5">
        <v>2.4097200000000001</v>
      </c>
      <c r="AO106">
        <f>-(Table8261309[[#This Row],[time]]-2)*2</f>
        <v>-0.81944000000000017</v>
      </c>
      <c r="AP106" s="6">
        <v>2.5362499999999999</v>
      </c>
      <c r="AQ106" s="5">
        <v>2.4097200000000001</v>
      </c>
      <c r="AR106">
        <f>-(Table252268316[[#This Row],[time]]-2)*2</f>
        <v>-0.81944000000000017</v>
      </c>
      <c r="AS106" s="6">
        <v>3.8866999999999998</v>
      </c>
      <c r="AT106" s="5">
        <v>2.4097200000000001</v>
      </c>
      <c r="AU106">
        <f>-(Table253269317[[#This Row],[time]]-2)*2</f>
        <v>-0.81944000000000017</v>
      </c>
      <c r="AV106" s="6">
        <v>2.0702199999999999</v>
      </c>
    </row>
    <row r="107" spans="1:48">
      <c r="A107" s="5">
        <v>2.4602300000000001</v>
      </c>
      <c r="B107">
        <f>-(Table1254302[[#This Row],[time]]-2)*2</f>
        <v>-0.92046000000000028</v>
      </c>
      <c r="C107" s="6">
        <v>3.1728999999999998</v>
      </c>
      <c r="D107" s="5">
        <v>2.4602300000000001</v>
      </c>
      <c r="E107">
        <f>-(Table2255303[[#This Row],[time]]-2)*2</f>
        <v>-0.92046000000000028</v>
      </c>
      <c r="F107" s="6">
        <v>0.17180000000000001</v>
      </c>
      <c r="G107" s="5">
        <v>2.4602300000000001</v>
      </c>
      <c r="H107">
        <f>-(Table245262310[[#This Row],[time]]-2)*2</f>
        <v>-0.92046000000000028</v>
      </c>
      <c r="I107" s="6">
        <v>3.3882099999999999</v>
      </c>
      <c r="J107" s="5">
        <v>2.4602300000000001</v>
      </c>
      <c r="K107">
        <f>-(Table3256304[[#This Row],[time]]-2)*2</f>
        <v>-0.92046000000000028</v>
      </c>
      <c r="L107" s="6">
        <v>1.5130599999999999E-2</v>
      </c>
      <c r="M107" s="5">
        <v>2.4602300000000001</v>
      </c>
      <c r="N107">
        <f>-(Table246263311[[#This Row],[time]]-2)*2</f>
        <v>-0.92046000000000028</v>
      </c>
      <c r="O107" s="6">
        <v>3.3891100000000001</v>
      </c>
      <c r="P107" s="5">
        <v>2.4602300000000001</v>
      </c>
      <c r="Q107">
        <f>-(Table4257305[[#This Row],[time]]-2)*2</f>
        <v>-0.92046000000000028</v>
      </c>
      <c r="R107" s="12">
        <v>0.51738799999999996</v>
      </c>
      <c r="S107" s="5">
        <v>2.4602300000000001</v>
      </c>
      <c r="T107">
        <f>-(Table247264312[[#This Row],[time]]-2)*2</f>
        <v>-0.92046000000000028</v>
      </c>
      <c r="U107" s="6">
        <v>1.7208600000000001</v>
      </c>
      <c r="V107" s="5">
        <v>2.4602300000000001</v>
      </c>
      <c r="W107">
        <f>-(Table5258306[[#This Row],[time]]-2)*2</f>
        <v>-0.92046000000000028</v>
      </c>
      <c r="X107" s="6">
        <v>0.49480200000000002</v>
      </c>
      <c r="Y107" s="5">
        <v>2.4602300000000001</v>
      </c>
      <c r="Z107">
        <f>-(Table248265313[[#This Row],[time]]-2)*2</f>
        <v>-0.92046000000000028</v>
      </c>
      <c r="AA107" s="6">
        <v>3.9994499999999999</v>
      </c>
      <c r="AB107" s="5">
        <v>2.4602300000000001</v>
      </c>
      <c r="AC107">
        <f>-(Table6259307[[#This Row],[time]]-2)*2</f>
        <v>-0.92046000000000028</v>
      </c>
      <c r="AD107" s="6">
        <v>0.98025200000000001</v>
      </c>
      <c r="AE107" s="5">
        <v>2.4602300000000001</v>
      </c>
      <c r="AF107">
        <f>-(Table249266314[[#This Row],[time]]-2)*2</f>
        <v>-0.92046000000000028</v>
      </c>
      <c r="AG107" s="6">
        <v>3.23522</v>
      </c>
      <c r="AH107" s="5">
        <v>2.4602300000000001</v>
      </c>
      <c r="AI107">
        <f>-(Table7260308[[#This Row],[time]]-2)*2</f>
        <v>-0.92046000000000028</v>
      </c>
      <c r="AJ107" s="12">
        <v>1.6000399999999999</v>
      </c>
      <c r="AK107" s="5">
        <v>2.4602300000000001</v>
      </c>
      <c r="AL107">
        <f>-(Table250267315[[#This Row],[time]]-2)*2</f>
        <v>-0.92046000000000028</v>
      </c>
      <c r="AM107" s="6">
        <v>4.8757900000000003</v>
      </c>
      <c r="AN107" s="5">
        <v>2.4602300000000001</v>
      </c>
      <c r="AO107">
        <f>-(Table8261309[[#This Row],[time]]-2)*2</f>
        <v>-0.92046000000000028</v>
      </c>
      <c r="AP107" s="6">
        <v>2.5332699999999999</v>
      </c>
      <c r="AQ107" s="5">
        <v>2.4602300000000001</v>
      </c>
      <c r="AR107">
        <f>-(Table252268316[[#This Row],[time]]-2)*2</f>
        <v>-0.92046000000000028</v>
      </c>
      <c r="AS107" s="6">
        <v>4.3855399999999998</v>
      </c>
      <c r="AT107" s="5">
        <v>2.4602300000000001</v>
      </c>
      <c r="AU107">
        <f>-(Table253269317[[#This Row],[time]]-2)*2</f>
        <v>-0.92046000000000028</v>
      </c>
      <c r="AV107" s="6">
        <v>2.1429999999999998</v>
      </c>
    </row>
    <row r="108" spans="1:48">
      <c r="A108" s="5">
        <v>2.5071099999999999</v>
      </c>
      <c r="B108">
        <f>-(Table1254302[[#This Row],[time]]-2)*2</f>
        <v>-1.0142199999999999</v>
      </c>
      <c r="C108" s="6">
        <v>3.5790899999999999</v>
      </c>
      <c r="D108" s="5">
        <v>2.5071099999999999</v>
      </c>
      <c r="E108">
        <f>-(Table2255303[[#This Row],[time]]-2)*2</f>
        <v>-1.0142199999999999</v>
      </c>
      <c r="F108" s="6">
        <v>0.116217</v>
      </c>
      <c r="G108" s="5">
        <v>2.5071099999999999</v>
      </c>
      <c r="H108">
        <f>-(Table245262310[[#This Row],[time]]-2)*2</f>
        <v>-1.0142199999999999</v>
      </c>
      <c r="I108" s="6">
        <v>3.7100399999999998</v>
      </c>
      <c r="J108" s="5">
        <v>2.5071099999999999</v>
      </c>
      <c r="K108">
        <f>-(Table3256304[[#This Row],[time]]-2)*2</f>
        <v>-1.0142199999999999</v>
      </c>
      <c r="L108" s="6">
        <v>1.7653600000000001E-4</v>
      </c>
      <c r="M108" s="5">
        <v>2.5071099999999999</v>
      </c>
      <c r="N108">
        <f>-(Table246263311[[#This Row],[time]]-2)*2</f>
        <v>-1.0142199999999999</v>
      </c>
      <c r="O108" s="6">
        <v>4.4008399999999996</v>
      </c>
      <c r="P108" s="5">
        <v>2.5071099999999999</v>
      </c>
      <c r="Q108">
        <f>-(Table4257305[[#This Row],[time]]-2)*2</f>
        <v>-1.0142199999999999</v>
      </c>
      <c r="R108" s="12">
        <v>0.56115000000000004</v>
      </c>
      <c r="S108" s="5">
        <v>2.5071099999999999</v>
      </c>
      <c r="T108">
        <f>-(Table247264312[[#This Row],[time]]-2)*2</f>
        <v>-1.0142199999999999</v>
      </c>
      <c r="U108" s="6">
        <v>2.3035899999999998</v>
      </c>
      <c r="V108" s="5">
        <v>2.5071099999999999</v>
      </c>
      <c r="W108">
        <f>-(Table5258306[[#This Row],[time]]-2)*2</f>
        <v>-1.0142199999999999</v>
      </c>
      <c r="X108" s="6">
        <v>0.54462900000000003</v>
      </c>
      <c r="Y108" s="5">
        <v>2.5071099999999999</v>
      </c>
      <c r="Z108">
        <f>-(Table248265313[[#This Row],[time]]-2)*2</f>
        <v>-1.0142199999999999</v>
      </c>
      <c r="AA108" s="6">
        <v>4.4548199999999998</v>
      </c>
      <c r="AB108" s="5">
        <v>2.5071099999999999</v>
      </c>
      <c r="AC108">
        <f>-(Table6259307[[#This Row],[time]]-2)*2</f>
        <v>-1.0142199999999999</v>
      </c>
      <c r="AD108" s="6">
        <v>1.14222</v>
      </c>
      <c r="AE108" s="5">
        <v>2.5071099999999999</v>
      </c>
      <c r="AF108">
        <f>-(Table249266314[[#This Row],[time]]-2)*2</f>
        <v>-1.0142199999999999</v>
      </c>
      <c r="AG108" s="6">
        <v>3.8658800000000002</v>
      </c>
      <c r="AH108" s="5">
        <v>2.5071099999999999</v>
      </c>
      <c r="AI108">
        <f>-(Table7260308[[#This Row],[time]]-2)*2</f>
        <v>-1.0142199999999999</v>
      </c>
      <c r="AJ108" s="12">
        <v>1.4456800000000001</v>
      </c>
      <c r="AK108" s="5">
        <v>2.5071099999999999</v>
      </c>
      <c r="AL108">
        <f>-(Table250267315[[#This Row],[time]]-2)*2</f>
        <v>-1.0142199999999999</v>
      </c>
      <c r="AM108" s="6">
        <v>5.1839300000000001</v>
      </c>
      <c r="AN108" s="5">
        <v>2.5071099999999999</v>
      </c>
      <c r="AO108">
        <f>-(Table8261309[[#This Row],[time]]-2)*2</f>
        <v>-1.0142199999999999</v>
      </c>
      <c r="AP108" s="6">
        <v>2.4777999999999998</v>
      </c>
      <c r="AQ108" s="5">
        <v>2.5071099999999999</v>
      </c>
      <c r="AR108">
        <f>-(Table252268316[[#This Row],[time]]-2)*2</f>
        <v>-1.0142199999999999</v>
      </c>
      <c r="AS108" s="6">
        <v>4.8685400000000003</v>
      </c>
      <c r="AT108" s="5">
        <v>2.5071099999999999</v>
      </c>
      <c r="AU108">
        <f>-(Table253269317[[#This Row],[time]]-2)*2</f>
        <v>-1.0142199999999999</v>
      </c>
      <c r="AV108" s="6">
        <v>2.16839</v>
      </c>
    </row>
    <row r="109" spans="1:48">
      <c r="A109" s="5">
        <v>2.5516399999999999</v>
      </c>
      <c r="B109">
        <f>-(Table1254302[[#This Row],[time]]-2)*2</f>
        <v>-1.1032799999999998</v>
      </c>
      <c r="C109" s="6">
        <v>3.9155600000000002</v>
      </c>
      <c r="D109" s="5">
        <v>2.5516399999999999</v>
      </c>
      <c r="E109">
        <f>-(Table2255303[[#This Row],[time]]-2)*2</f>
        <v>-1.1032799999999998</v>
      </c>
      <c r="F109" s="6">
        <v>0.104197</v>
      </c>
      <c r="G109" s="5">
        <v>2.5516399999999999</v>
      </c>
      <c r="H109">
        <f>-(Table245262310[[#This Row],[time]]-2)*2</f>
        <v>-1.1032799999999998</v>
      </c>
      <c r="I109" s="6">
        <v>4.0095499999999999</v>
      </c>
      <c r="J109" s="5">
        <v>2.5516399999999999</v>
      </c>
      <c r="K109">
        <f>-(Table3256304[[#This Row],[time]]-2)*2</f>
        <v>-1.1032799999999998</v>
      </c>
      <c r="L109" s="6">
        <v>1.1383300000000001E-4</v>
      </c>
      <c r="M109" s="5">
        <v>2.5516399999999999</v>
      </c>
      <c r="N109">
        <f>-(Table246263311[[#This Row],[time]]-2)*2</f>
        <v>-1.1032799999999998</v>
      </c>
      <c r="O109" s="6">
        <v>5.29453</v>
      </c>
      <c r="P109" s="5">
        <v>2.5516399999999999</v>
      </c>
      <c r="Q109">
        <f>-(Table4257305[[#This Row],[time]]-2)*2</f>
        <v>-1.1032799999999998</v>
      </c>
      <c r="R109" s="12">
        <v>0.58601800000000004</v>
      </c>
      <c r="S109" s="5">
        <v>2.5516399999999999</v>
      </c>
      <c r="T109">
        <f>-(Table247264312[[#This Row],[time]]-2)*2</f>
        <v>-1.1032799999999998</v>
      </c>
      <c r="U109" s="6">
        <v>2.9327000000000001</v>
      </c>
      <c r="V109" s="5">
        <v>2.5516399999999999</v>
      </c>
      <c r="W109">
        <f>-(Table5258306[[#This Row],[time]]-2)*2</f>
        <v>-1.1032799999999998</v>
      </c>
      <c r="X109" s="6">
        <v>0.57381400000000005</v>
      </c>
      <c r="Y109" s="5">
        <v>2.5516399999999999</v>
      </c>
      <c r="Z109">
        <f>-(Table248265313[[#This Row],[time]]-2)*2</f>
        <v>-1.1032799999999998</v>
      </c>
      <c r="AA109" s="6">
        <v>4.9791100000000004</v>
      </c>
      <c r="AB109" s="5">
        <v>2.5516399999999999</v>
      </c>
      <c r="AC109">
        <f>-(Table6259307[[#This Row],[time]]-2)*2</f>
        <v>-1.1032799999999998</v>
      </c>
      <c r="AD109" s="6">
        <v>1.19137</v>
      </c>
      <c r="AE109" s="5">
        <v>2.5516399999999999</v>
      </c>
      <c r="AF109">
        <f>-(Table249266314[[#This Row],[time]]-2)*2</f>
        <v>-1.1032799999999998</v>
      </c>
      <c r="AG109" s="6">
        <v>4.4640000000000004</v>
      </c>
      <c r="AH109" s="5">
        <v>2.5516399999999999</v>
      </c>
      <c r="AI109">
        <f>-(Table7260308[[#This Row],[time]]-2)*2</f>
        <v>-1.1032799999999998</v>
      </c>
      <c r="AJ109" s="12">
        <v>1.2618199999999999</v>
      </c>
      <c r="AK109" s="5">
        <v>2.5516399999999999</v>
      </c>
      <c r="AL109">
        <f>-(Table250267315[[#This Row],[time]]-2)*2</f>
        <v>-1.1032799999999998</v>
      </c>
      <c r="AM109" s="6">
        <v>5.5016400000000001</v>
      </c>
      <c r="AN109" s="5">
        <v>2.5516399999999999</v>
      </c>
      <c r="AO109">
        <f>-(Table8261309[[#This Row],[time]]-2)*2</f>
        <v>-1.1032799999999998</v>
      </c>
      <c r="AP109" s="6">
        <v>2.3976000000000002</v>
      </c>
      <c r="AQ109" s="5">
        <v>2.5516399999999999</v>
      </c>
      <c r="AR109">
        <f>-(Table252268316[[#This Row],[time]]-2)*2</f>
        <v>-1.1032799999999998</v>
      </c>
      <c r="AS109" s="6">
        <v>5.2769399999999997</v>
      </c>
      <c r="AT109" s="5">
        <v>2.5516399999999999</v>
      </c>
      <c r="AU109">
        <f>-(Table253269317[[#This Row],[time]]-2)*2</f>
        <v>-1.1032799999999998</v>
      </c>
      <c r="AV109" s="6">
        <v>2.1577899999999999</v>
      </c>
    </row>
    <row r="110" spans="1:48">
      <c r="A110" s="5">
        <v>2.6023200000000002</v>
      </c>
      <c r="B110">
        <f>-(Table1254302[[#This Row],[time]]-2)*2</f>
        <v>-1.2046400000000004</v>
      </c>
      <c r="C110" s="6">
        <v>4.2242199999999999</v>
      </c>
      <c r="D110" s="5">
        <v>2.6023200000000002</v>
      </c>
      <c r="E110">
        <f>-(Table2255303[[#This Row],[time]]-2)*2</f>
        <v>-1.2046400000000004</v>
      </c>
      <c r="F110" s="6">
        <v>8.4291099999999994E-2</v>
      </c>
      <c r="G110" s="5">
        <v>2.6023200000000002</v>
      </c>
      <c r="H110">
        <f>-(Table245262310[[#This Row],[time]]-2)*2</f>
        <v>-1.2046400000000004</v>
      </c>
      <c r="I110" s="6">
        <v>4.2879300000000002</v>
      </c>
      <c r="J110" s="5">
        <v>2.6023200000000002</v>
      </c>
      <c r="K110">
        <f>-(Table3256304[[#This Row],[time]]-2)*2</f>
        <v>-1.2046400000000004</v>
      </c>
      <c r="L110" s="7">
        <v>9.1299999999999997E-5</v>
      </c>
      <c r="M110" s="5">
        <v>2.6023200000000002</v>
      </c>
      <c r="N110">
        <f>-(Table246263311[[#This Row],[time]]-2)*2</f>
        <v>-1.2046400000000004</v>
      </c>
      <c r="O110" s="6">
        <v>5.4561599999999997</v>
      </c>
      <c r="P110" s="5">
        <v>2.6023200000000002</v>
      </c>
      <c r="Q110">
        <f>-(Table4257305[[#This Row],[time]]-2)*2</f>
        <v>-1.2046400000000004</v>
      </c>
      <c r="R110" s="12">
        <v>0.60402299999999998</v>
      </c>
      <c r="S110" s="5">
        <v>2.6023200000000002</v>
      </c>
      <c r="T110">
        <f>-(Table247264312[[#This Row],[time]]-2)*2</f>
        <v>-1.2046400000000004</v>
      </c>
      <c r="U110" s="6">
        <v>3.7672500000000002</v>
      </c>
      <c r="V110" s="5">
        <v>2.6023200000000002</v>
      </c>
      <c r="W110">
        <f>-(Table5258306[[#This Row],[time]]-2)*2</f>
        <v>-1.2046400000000004</v>
      </c>
      <c r="X110" s="6">
        <v>0.58808899999999997</v>
      </c>
      <c r="Y110" s="5">
        <v>2.6023200000000002</v>
      </c>
      <c r="Z110">
        <f>-(Table248265313[[#This Row],[time]]-2)*2</f>
        <v>-1.2046400000000004</v>
      </c>
      <c r="AA110" s="6">
        <v>5.6098800000000004</v>
      </c>
      <c r="AB110" s="5">
        <v>2.6023200000000002</v>
      </c>
      <c r="AC110">
        <f>-(Table6259307[[#This Row],[time]]-2)*2</f>
        <v>-1.2046400000000004</v>
      </c>
      <c r="AD110" s="6">
        <v>1.1407</v>
      </c>
      <c r="AE110" s="5">
        <v>2.6023200000000002</v>
      </c>
      <c r="AF110">
        <f>-(Table249266314[[#This Row],[time]]-2)*2</f>
        <v>-1.2046400000000004</v>
      </c>
      <c r="AG110" s="6">
        <v>5.1327400000000001</v>
      </c>
      <c r="AH110" s="5">
        <v>2.6023200000000002</v>
      </c>
      <c r="AI110">
        <f>-(Table7260308[[#This Row],[time]]-2)*2</f>
        <v>-1.2046400000000004</v>
      </c>
      <c r="AJ110" s="12">
        <v>1.03342</v>
      </c>
      <c r="AK110" s="5">
        <v>2.6023200000000002</v>
      </c>
      <c r="AL110">
        <f>-(Table250267315[[#This Row],[time]]-2)*2</f>
        <v>-1.2046400000000004</v>
      </c>
      <c r="AM110" s="6">
        <v>5.8731999999999998</v>
      </c>
      <c r="AN110" s="5">
        <v>2.6023200000000002</v>
      </c>
      <c r="AO110">
        <f>-(Table8261309[[#This Row],[time]]-2)*2</f>
        <v>-1.2046400000000004</v>
      </c>
      <c r="AP110" s="6">
        <v>2.2897099999999999</v>
      </c>
      <c r="AQ110" s="5">
        <v>2.6023200000000002</v>
      </c>
      <c r="AR110">
        <f>-(Table252268316[[#This Row],[time]]-2)*2</f>
        <v>-1.2046400000000004</v>
      </c>
      <c r="AS110" s="6">
        <v>5.7028499999999998</v>
      </c>
      <c r="AT110" s="5">
        <v>2.6023200000000002</v>
      </c>
      <c r="AU110">
        <f>-(Table253269317[[#This Row],[time]]-2)*2</f>
        <v>-1.2046400000000004</v>
      </c>
      <c r="AV110" s="6">
        <v>2.1131600000000001</v>
      </c>
    </row>
    <row r="111" spans="1:48">
      <c r="A111" s="5">
        <v>2.6514199999999999</v>
      </c>
      <c r="B111">
        <f>-(Table1254302[[#This Row],[time]]-2)*2</f>
        <v>-1.3028399999999998</v>
      </c>
      <c r="C111" s="6">
        <v>4.4914399999999999</v>
      </c>
      <c r="D111" s="5">
        <v>2.6514199999999999</v>
      </c>
      <c r="E111">
        <f>-(Table2255303[[#This Row],[time]]-2)*2</f>
        <v>-1.3028399999999998</v>
      </c>
      <c r="F111" s="6">
        <v>6.5779699999999997E-2</v>
      </c>
      <c r="G111" s="5">
        <v>2.6514199999999999</v>
      </c>
      <c r="H111">
        <f>-(Table245262310[[#This Row],[time]]-2)*2</f>
        <v>-1.3028399999999998</v>
      </c>
      <c r="I111" s="6">
        <v>4.53451</v>
      </c>
      <c r="J111" s="5">
        <v>2.6514199999999999</v>
      </c>
      <c r="K111">
        <f>-(Table3256304[[#This Row],[time]]-2)*2</f>
        <v>-1.3028399999999998</v>
      </c>
      <c r="L111" s="7">
        <v>8.92E-5</v>
      </c>
      <c r="M111" s="5">
        <v>2.6514199999999999</v>
      </c>
      <c r="N111">
        <f>-(Table246263311[[#This Row],[time]]-2)*2</f>
        <v>-1.3028399999999998</v>
      </c>
      <c r="O111" s="6">
        <v>5.4005799999999997</v>
      </c>
      <c r="P111" s="5">
        <v>2.6514199999999999</v>
      </c>
      <c r="Q111">
        <f>-(Table4257305[[#This Row],[time]]-2)*2</f>
        <v>-1.3028399999999998</v>
      </c>
      <c r="R111" s="12">
        <v>0.61102699999999999</v>
      </c>
      <c r="S111" s="5">
        <v>2.6514199999999999</v>
      </c>
      <c r="T111">
        <f>-(Table247264312[[#This Row],[time]]-2)*2</f>
        <v>-1.3028399999999998</v>
      </c>
      <c r="U111" s="6">
        <v>4.6876800000000003</v>
      </c>
      <c r="V111" s="5">
        <v>2.6514199999999999</v>
      </c>
      <c r="W111">
        <f>-(Table5258306[[#This Row],[time]]-2)*2</f>
        <v>-1.3028399999999998</v>
      </c>
      <c r="X111" s="6">
        <v>0.58252000000000004</v>
      </c>
      <c r="Y111" s="5">
        <v>2.6514199999999999</v>
      </c>
      <c r="Z111">
        <f>-(Table248265313[[#This Row],[time]]-2)*2</f>
        <v>-1.3028399999999998</v>
      </c>
      <c r="AA111" s="6">
        <v>6.1516099999999998</v>
      </c>
      <c r="AB111" s="5">
        <v>2.6514199999999999</v>
      </c>
      <c r="AC111">
        <f>-(Table6259307[[#This Row],[time]]-2)*2</f>
        <v>-1.3028399999999998</v>
      </c>
      <c r="AD111" s="6">
        <v>1.02427</v>
      </c>
      <c r="AE111" s="5">
        <v>2.6514199999999999</v>
      </c>
      <c r="AF111">
        <f>-(Table249266314[[#This Row],[time]]-2)*2</f>
        <v>-1.3028399999999998</v>
      </c>
      <c r="AG111" s="6">
        <v>5.7417400000000001</v>
      </c>
      <c r="AH111" s="5">
        <v>2.6514199999999999</v>
      </c>
      <c r="AI111">
        <f>-(Table7260308[[#This Row],[time]]-2)*2</f>
        <v>-1.3028399999999998</v>
      </c>
      <c r="AJ111" s="12">
        <v>0.82162900000000005</v>
      </c>
      <c r="AK111" s="5">
        <v>2.6514199999999999</v>
      </c>
      <c r="AL111">
        <f>-(Table250267315[[#This Row],[time]]-2)*2</f>
        <v>-1.3028399999999998</v>
      </c>
      <c r="AM111" s="6">
        <v>6.2442900000000003</v>
      </c>
      <c r="AN111" s="5">
        <v>2.6514199999999999</v>
      </c>
      <c r="AO111">
        <f>-(Table8261309[[#This Row],[time]]-2)*2</f>
        <v>-1.3028399999999998</v>
      </c>
      <c r="AP111" s="6">
        <v>2.1899500000000001</v>
      </c>
      <c r="AQ111" s="5">
        <v>2.6514199999999999</v>
      </c>
      <c r="AR111">
        <f>-(Table252268316[[#This Row],[time]]-2)*2</f>
        <v>-1.3028399999999998</v>
      </c>
      <c r="AS111" s="6">
        <v>6.2219199999999999</v>
      </c>
      <c r="AT111" s="5">
        <v>2.6514199999999999</v>
      </c>
      <c r="AU111">
        <f>-(Table253269317[[#This Row],[time]]-2)*2</f>
        <v>-1.3028399999999998</v>
      </c>
      <c r="AV111" s="6">
        <v>2.05775</v>
      </c>
    </row>
    <row r="112" spans="1:48">
      <c r="A112" s="5">
        <v>2.7219099999999998</v>
      </c>
      <c r="B112">
        <f>-(Table1254302[[#This Row],[time]]-2)*2</f>
        <v>-1.4438199999999997</v>
      </c>
      <c r="C112" s="6">
        <v>4.8276899999999996</v>
      </c>
      <c r="D112" s="5">
        <v>2.7219099999999998</v>
      </c>
      <c r="E112">
        <f>-(Table2255303[[#This Row],[time]]-2)*2</f>
        <v>-1.4438199999999997</v>
      </c>
      <c r="F112" s="6">
        <v>2.9633699999999998E-4</v>
      </c>
      <c r="G112" s="5">
        <v>2.7219099999999998</v>
      </c>
      <c r="H112">
        <f>-(Table245262310[[#This Row],[time]]-2)*2</f>
        <v>-1.4438199999999997</v>
      </c>
      <c r="I112" s="6">
        <v>4.8508500000000003</v>
      </c>
      <c r="J112" s="5">
        <v>2.7219099999999998</v>
      </c>
      <c r="K112">
        <f>-(Table3256304[[#This Row],[time]]-2)*2</f>
        <v>-1.4438199999999997</v>
      </c>
      <c r="L112" s="7">
        <v>8.5599999999999994E-5</v>
      </c>
      <c r="M112" s="5">
        <v>2.7219099999999998</v>
      </c>
      <c r="N112">
        <f>-(Table246263311[[#This Row],[time]]-2)*2</f>
        <v>-1.4438199999999997</v>
      </c>
      <c r="O112" s="6">
        <v>5.8477800000000002</v>
      </c>
      <c r="P112" s="5">
        <v>2.7219099999999998</v>
      </c>
      <c r="Q112">
        <f>-(Table4257305[[#This Row],[time]]-2)*2</f>
        <v>-1.4438199999999997</v>
      </c>
      <c r="R112" s="12">
        <v>0.60268100000000002</v>
      </c>
      <c r="S112" s="5">
        <v>2.7219099999999998</v>
      </c>
      <c r="T112">
        <f>-(Table247264312[[#This Row],[time]]-2)*2</f>
        <v>-1.4438199999999997</v>
      </c>
      <c r="U112" s="6">
        <v>6.1264500000000002</v>
      </c>
      <c r="V112" s="5">
        <v>2.7219099999999998</v>
      </c>
      <c r="W112">
        <f>-(Table5258306[[#This Row],[time]]-2)*2</f>
        <v>-1.4438199999999997</v>
      </c>
      <c r="X112" s="6">
        <v>0.53438099999999999</v>
      </c>
      <c r="Y112" s="5">
        <v>2.7219099999999998</v>
      </c>
      <c r="Z112">
        <f>-(Table248265313[[#This Row],[time]]-2)*2</f>
        <v>-1.4438199999999997</v>
      </c>
      <c r="AA112" s="6">
        <v>6.8106499999999999</v>
      </c>
      <c r="AB112" s="5">
        <v>2.7219099999999998</v>
      </c>
      <c r="AC112">
        <f>-(Table6259307[[#This Row],[time]]-2)*2</f>
        <v>-1.4438199999999997</v>
      </c>
      <c r="AD112" s="6">
        <v>0.81605300000000003</v>
      </c>
      <c r="AE112" s="5">
        <v>2.7219099999999998</v>
      </c>
      <c r="AF112">
        <f>-(Table249266314[[#This Row],[time]]-2)*2</f>
        <v>-1.4438199999999997</v>
      </c>
      <c r="AG112" s="6">
        <v>6.6905200000000002</v>
      </c>
      <c r="AH112" s="5">
        <v>2.7219099999999998</v>
      </c>
      <c r="AI112">
        <f>-(Table7260308[[#This Row],[time]]-2)*2</f>
        <v>-1.4438199999999997</v>
      </c>
      <c r="AJ112" s="12">
        <v>0.58484400000000003</v>
      </c>
      <c r="AK112" s="5">
        <v>2.7219099999999998</v>
      </c>
      <c r="AL112">
        <f>-(Table250267315[[#This Row],[time]]-2)*2</f>
        <v>-1.4438199999999997</v>
      </c>
      <c r="AM112" s="6">
        <v>6.9079800000000002</v>
      </c>
      <c r="AN112" s="5">
        <v>2.7219099999999998</v>
      </c>
      <c r="AO112">
        <f>-(Table8261309[[#This Row],[time]]-2)*2</f>
        <v>-1.4438199999999997</v>
      </c>
      <c r="AP112" s="6">
        <v>2.0375200000000002</v>
      </c>
      <c r="AQ112" s="5">
        <v>2.7219099999999998</v>
      </c>
      <c r="AR112">
        <f>-(Table252268316[[#This Row],[time]]-2)*2</f>
        <v>-1.4438199999999997</v>
      </c>
      <c r="AS112" s="6">
        <v>6.9847799999999998</v>
      </c>
      <c r="AT112" s="5">
        <v>2.7219099999999998</v>
      </c>
      <c r="AU112">
        <f>-(Table253269317[[#This Row],[time]]-2)*2</f>
        <v>-1.4438199999999997</v>
      </c>
      <c r="AV112" s="6">
        <v>1.9803500000000001</v>
      </c>
    </row>
    <row r="113" spans="1:48">
      <c r="A113" s="5">
        <v>2.7701199999999999</v>
      </c>
      <c r="B113">
        <f>-(Table1254302[[#This Row],[time]]-2)*2</f>
        <v>-1.5402399999999998</v>
      </c>
      <c r="C113" s="6">
        <v>5.0023600000000004</v>
      </c>
      <c r="D113" s="5">
        <v>2.7701199999999999</v>
      </c>
      <c r="E113">
        <f>-(Table2255303[[#This Row],[time]]-2)*2</f>
        <v>-1.5402399999999998</v>
      </c>
      <c r="F113" s="6">
        <v>1.5145100000000001E-4</v>
      </c>
      <c r="G113" s="5">
        <v>2.7701199999999999</v>
      </c>
      <c r="H113">
        <f>-(Table245262310[[#This Row],[time]]-2)*2</f>
        <v>-1.5402399999999998</v>
      </c>
      <c r="I113" s="6">
        <v>5.0032100000000002</v>
      </c>
      <c r="J113" s="5">
        <v>2.7701199999999999</v>
      </c>
      <c r="K113">
        <f>-(Table3256304[[#This Row],[time]]-2)*2</f>
        <v>-1.5402399999999998</v>
      </c>
      <c r="L113" s="7">
        <v>8.2999999999999998E-5</v>
      </c>
      <c r="M113" s="5">
        <v>2.7701199999999999</v>
      </c>
      <c r="N113">
        <f>-(Table246263311[[#This Row],[time]]-2)*2</f>
        <v>-1.5402399999999998</v>
      </c>
      <c r="O113" s="6">
        <v>6.6141899999999998</v>
      </c>
      <c r="P113" s="5">
        <v>2.7701199999999999</v>
      </c>
      <c r="Q113">
        <f>-(Table4257305[[#This Row],[time]]-2)*2</f>
        <v>-1.5402399999999998</v>
      </c>
      <c r="R113" s="12">
        <v>0.58291599999999999</v>
      </c>
      <c r="S113" s="5">
        <v>2.7701199999999999</v>
      </c>
      <c r="T113">
        <f>-(Table247264312[[#This Row],[time]]-2)*2</f>
        <v>-1.5402399999999998</v>
      </c>
      <c r="U113" s="6">
        <v>7.1039000000000003</v>
      </c>
      <c r="V113" s="5">
        <v>2.7701199999999999</v>
      </c>
      <c r="W113">
        <f>-(Table5258306[[#This Row],[time]]-2)*2</f>
        <v>-1.5402399999999998</v>
      </c>
      <c r="X113" s="6">
        <v>0.47708800000000001</v>
      </c>
      <c r="Y113" s="5">
        <v>2.7701199999999999</v>
      </c>
      <c r="Z113">
        <f>-(Table248265313[[#This Row],[time]]-2)*2</f>
        <v>-1.5402399999999998</v>
      </c>
      <c r="AA113" s="6">
        <v>7.3232600000000003</v>
      </c>
      <c r="AB113" s="5">
        <v>2.7701199999999999</v>
      </c>
      <c r="AC113">
        <f>-(Table6259307[[#This Row],[time]]-2)*2</f>
        <v>-1.5402399999999998</v>
      </c>
      <c r="AD113" s="6">
        <v>0.67569199999999996</v>
      </c>
      <c r="AE113" s="5">
        <v>2.7701199999999999</v>
      </c>
      <c r="AF113">
        <f>-(Table249266314[[#This Row],[time]]-2)*2</f>
        <v>-1.5402399999999998</v>
      </c>
      <c r="AG113" s="6">
        <v>7.5076200000000002</v>
      </c>
      <c r="AH113" s="5">
        <v>2.7701199999999999</v>
      </c>
      <c r="AI113">
        <f>-(Table7260308[[#This Row],[time]]-2)*2</f>
        <v>-1.5402399999999998</v>
      </c>
      <c r="AJ113" s="12">
        <v>0.46089999999999998</v>
      </c>
      <c r="AK113" s="5">
        <v>2.7701199999999999</v>
      </c>
      <c r="AL113">
        <f>-(Table250267315[[#This Row],[time]]-2)*2</f>
        <v>-1.5402399999999998</v>
      </c>
      <c r="AM113" s="6">
        <v>7.4089499999999999</v>
      </c>
      <c r="AN113" s="5">
        <v>2.7701199999999999</v>
      </c>
      <c r="AO113">
        <f>-(Table8261309[[#This Row],[time]]-2)*2</f>
        <v>-1.5402399999999998</v>
      </c>
      <c r="AP113" s="6">
        <v>1.9303600000000001</v>
      </c>
      <c r="AQ113" s="5">
        <v>2.7701199999999999</v>
      </c>
      <c r="AR113">
        <f>-(Table252268316[[#This Row],[time]]-2)*2</f>
        <v>-1.5402399999999998</v>
      </c>
      <c r="AS113" s="6">
        <v>7.4919099999999998</v>
      </c>
      <c r="AT113" s="5">
        <v>2.7701199999999999</v>
      </c>
      <c r="AU113">
        <f>-(Table253269317[[#This Row],[time]]-2)*2</f>
        <v>-1.5402399999999998</v>
      </c>
      <c r="AV113" s="6">
        <v>1.9174</v>
      </c>
    </row>
    <row r="114" spans="1:48">
      <c r="A114" s="5">
        <v>2.80437</v>
      </c>
      <c r="B114">
        <f>-(Table1254302[[#This Row],[time]]-2)*2</f>
        <v>-1.6087400000000001</v>
      </c>
      <c r="C114" s="6">
        <v>5.1178299999999997</v>
      </c>
      <c r="D114" s="5">
        <v>2.80437</v>
      </c>
      <c r="E114">
        <f>-(Table2255303[[#This Row],[time]]-2)*2</f>
        <v>-1.6087400000000001</v>
      </c>
      <c r="F114" s="7">
        <v>9.3399999999999993E-5</v>
      </c>
      <c r="G114" s="5">
        <v>2.80437</v>
      </c>
      <c r="H114">
        <f>-(Table245262310[[#This Row],[time]]-2)*2</f>
        <v>-1.6087400000000001</v>
      </c>
      <c r="I114" s="6">
        <v>5.1135000000000002</v>
      </c>
      <c r="J114" s="5">
        <v>2.80437</v>
      </c>
      <c r="K114">
        <f>-(Table3256304[[#This Row],[time]]-2)*2</f>
        <v>-1.6087400000000001</v>
      </c>
      <c r="L114" s="7">
        <v>8.14E-5</v>
      </c>
      <c r="M114" s="5">
        <v>2.80437</v>
      </c>
      <c r="N114">
        <f>-(Table246263311[[#This Row],[time]]-2)*2</f>
        <v>-1.6087400000000001</v>
      </c>
      <c r="O114" s="6">
        <v>7.4778900000000004</v>
      </c>
      <c r="P114" s="5">
        <v>2.80437</v>
      </c>
      <c r="Q114">
        <f>-(Table4257305[[#This Row],[time]]-2)*2</f>
        <v>-1.6087400000000001</v>
      </c>
      <c r="R114" s="12">
        <v>0.57047000000000003</v>
      </c>
      <c r="S114" s="5">
        <v>2.80437</v>
      </c>
      <c r="T114">
        <f>-(Table247264312[[#This Row],[time]]-2)*2</f>
        <v>-1.6087400000000001</v>
      </c>
      <c r="U114" s="6">
        <v>7.7847</v>
      </c>
      <c r="V114" s="5">
        <v>2.80437</v>
      </c>
      <c r="W114">
        <f>-(Table5258306[[#This Row],[time]]-2)*2</f>
        <v>-1.6087400000000001</v>
      </c>
      <c r="X114" s="6">
        <v>0.434915</v>
      </c>
      <c r="Y114" s="5">
        <v>2.80437</v>
      </c>
      <c r="Z114">
        <f>-(Table248265313[[#This Row],[time]]-2)*2</f>
        <v>-1.6087400000000001</v>
      </c>
      <c r="AA114" s="6">
        <v>7.7923900000000001</v>
      </c>
      <c r="AB114" s="5">
        <v>2.80437</v>
      </c>
      <c r="AC114">
        <f>-(Table6259307[[#This Row],[time]]-2)*2</f>
        <v>-1.6087400000000001</v>
      </c>
      <c r="AD114" s="6">
        <v>0.57862599999999997</v>
      </c>
      <c r="AE114" s="5">
        <v>2.80437</v>
      </c>
      <c r="AF114">
        <f>-(Table249266314[[#This Row],[time]]-2)*2</f>
        <v>-1.6087400000000001</v>
      </c>
      <c r="AG114" s="6">
        <v>8.1843199999999996</v>
      </c>
      <c r="AH114" s="5">
        <v>2.80437</v>
      </c>
      <c r="AI114">
        <f>-(Table7260308[[#This Row],[time]]-2)*2</f>
        <v>-1.6087400000000001</v>
      </c>
      <c r="AJ114" s="12">
        <v>0.38350699999999999</v>
      </c>
      <c r="AK114" s="5">
        <v>2.80437</v>
      </c>
      <c r="AL114">
        <f>-(Table250267315[[#This Row],[time]]-2)*2</f>
        <v>-1.6087400000000001</v>
      </c>
      <c r="AM114" s="6">
        <v>7.8902400000000004</v>
      </c>
      <c r="AN114" s="5">
        <v>2.80437</v>
      </c>
      <c r="AO114">
        <f>-(Table8261309[[#This Row],[time]]-2)*2</f>
        <v>-1.6087400000000001</v>
      </c>
      <c r="AP114" s="6">
        <v>1.82453</v>
      </c>
      <c r="AQ114" s="5">
        <v>2.80437</v>
      </c>
      <c r="AR114">
        <f>-(Table252268316[[#This Row],[time]]-2)*2</f>
        <v>-1.6087400000000001</v>
      </c>
      <c r="AS114" s="6">
        <v>7.8128599999999997</v>
      </c>
      <c r="AT114" s="5">
        <v>2.80437</v>
      </c>
      <c r="AU114">
        <f>-(Table253269317[[#This Row],[time]]-2)*2</f>
        <v>-1.6087400000000001</v>
      </c>
      <c r="AV114" s="6">
        <v>1.8472599999999999</v>
      </c>
    </row>
    <row r="115" spans="1:48">
      <c r="A115" s="5">
        <v>2.86374</v>
      </c>
      <c r="B115">
        <f>-(Table1254302[[#This Row],[time]]-2)*2</f>
        <v>-1.7274799999999999</v>
      </c>
      <c r="C115" s="6">
        <v>5.2791600000000001</v>
      </c>
      <c r="D115" s="5">
        <v>2.86374</v>
      </c>
      <c r="E115">
        <f>-(Table2255303[[#This Row],[time]]-2)*2</f>
        <v>-1.7274799999999999</v>
      </c>
      <c r="F115" s="7">
        <v>9.1799999999999995E-5</v>
      </c>
      <c r="G115" s="5">
        <v>2.86374</v>
      </c>
      <c r="H115">
        <f>-(Table245262310[[#This Row],[time]]-2)*2</f>
        <v>-1.7274799999999999</v>
      </c>
      <c r="I115" s="6">
        <v>5.2592400000000001</v>
      </c>
      <c r="J115" s="5">
        <v>2.86374</v>
      </c>
      <c r="K115">
        <f>-(Table3256304[[#This Row],[time]]-2)*2</f>
        <v>-1.7274799999999999</v>
      </c>
      <c r="L115" s="7">
        <v>7.8700000000000002E-5</v>
      </c>
      <c r="M115" s="5">
        <v>2.86374</v>
      </c>
      <c r="N115">
        <f>-(Table246263311[[#This Row],[time]]-2)*2</f>
        <v>-1.7274799999999999</v>
      </c>
      <c r="O115" s="6">
        <v>9.5610599999999994</v>
      </c>
      <c r="P115" s="5">
        <v>2.86374</v>
      </c>
      <c r="Q115">
        <f>-(Table4257305[[#This Row],[time]]-2)*2</f>
        <v>-1.7274799999999999</v>
      </c>
      <c r="R115" s="12">
        <v>0.55876999999999999</v>
      </c>
      <c r="S115" s="5">
        <v>2.86374</v>
      </c>
      <c r="T115">
        <f>-(Table247264312[[#This Row],[time]]-2)*2</f>
        <v>-1.7274799999999999</v>
      </c>
      <c r="U115" s="6">
        <v>8.8806899999999995</v>
      </c>
      <c r="V115" s="5">
        <v>2.86374</v>
      </c>
      <c r="W115">
        <f>-(Table5258306[[#This Row],[time]]-2)*2</f>
        <v>-1.7274799999999999</v>
      </c>
      <c r="X115" s="6">
        <v>0.37042000000000003</v>
      </c>
      <c r="Y115" s="5">
        <v>2.86374</v>
      </c>
      <c r="Z115">
        <f>-(Table248265313[[#This Row],[time]]-2)*2</f>
        <v>-1.7274799999999999</v>
      </c>
      <c r="AA115" s="6">
        <v>8.8437099999999997</v>
      </c>
      <c r="AB115" s="5">
        <v>2.86374</v>
      </c>
      <c r="AC115">
        <f>-(Table6259307[[#This Row],[time]]-2)*2</f>
        <v>-1.7274799999999999</v>
      </c>
      <c r="AD115" s="6">
        <v>0.41436699999999999</v>
      </c>
      <c r="AE115" s="5">
        <v>2.86374</v>
      </c>
      <c r="AF115">
        <f>-(Table249266314[[#This Row],[time]]-2)*2</f>
        <v>-1.7274799999999999</v>
      </c>
      <c r="AG115" s="6">
        <v>9.4470500000000008</v>
      </c>
      <c r="AH115" s="5">
        <v>2.86374</v>
      </c>
      <c r="AI115">
        <f>-(Table7260308[[#This Row],[time]]-2)*2</f>
        <v>-1.7274799999999999</v>
      </c>
      <c r="AJ115" s="12">
        <v>0.26420100000000002</v>
      </c>
      <c r="AK115" s="5">
        <v>2.86374</v>
      </c>
      <c r="AL115">
        <f>-(Table250267315[[#This Row],[time]]-2)*2</f>
        <v>-1.7274799999999999</v>
      </c>
      <c r="AM115" s="6">
        <v>8.7639200000000006</v>
      </c>
      <c r="AN115" s="5">
        <v>2.86374</v>
      </c>
      <c r="AO115">
        <f>-(Table8261309[[#This Row],[time]]-2)*2</f>
        <v>-1.7274799999999999</v>
      </c>
      <c r="AP115" s="6">
        <v>1.5947</v>
      </c>
      <c r="AQ115" s="5">
        <v>2.86374</v>
      </c>
      <c r="AR115">
        <f>-(Table252268316[[#This Row],[time]]-2)*2</f>
        <v>-1.7274799999999999</v>
      </c>
      <c r="AS115" s="6">
        <v>8.2185699999999997</v>
      </c>
      <c r="AT115" s="5">
        <v>2.86374</v>
      </c>
      <c r="AU115">
        <f>-(Table253269317[[#This Row],[time]]-2)*2</f>
        <v>-1.7274799999999999</v>
      </c>
      <c r="AV115" s="6">
        <v>1.6737500000000001</v>
      </c>
    </row>
    <row r="116" spans="1:48">
      <c r="A116" s="5">
        <v>2.9059300000000001</v>
      </c>
      <c r="B116">
        <f>-(Table1254302[[#This Row],[time]]-2)*2</f>
        <v>-1.8118600000000002</v>
      </c>
      <c r="C116" s="6">
        <v>5.3676399999999997</v>
      </c>
      <c r="D116" s="5">
        <v>2.9059300000000001</v>
      </c>
      <c r="E116">
        <f>-(Table2255303[[#This Row],[time]]-2)*2</f>
        <v>-1.8118600000000002</v>
      </c>
      <c r="F116" s="7">
        <v>9.0799999999999998E-5</v>
      </c>
      <c r="G116" s="5">
        <v>2.9059300000000001</v>
      </c>
      <c r="H116">
        <f>-(Table245262310[[#This Row],[time]]-2)*2</f>
        <v>-1.8118600000000002</v>
      </c>
      <c r="I116" s="6">
        <v>5.33887</v>
      </c>
      <c r="J116" s="5">
        <v>2.9059300000000001</v>
      </c>
      <c r="K116">
        <f>-(Table3256304[[#This Row],[time]]-2)*2</f>
        <v>-1.8118600000000002</v>
      </c>
      <c r="L116" s="7">
        <v>7.6899999999999999E-5</v>
      </c>
      <c r="M116" s="5">
        <v>2.9059300000000001</v>
      </c>
      <c r="N116">
        <f>-(Table246263311[[#This Row],[time]]-2)*2</f>
        <v>-1.8118600000000002</v>
      </c>
      <c r="O116" s="6">
        <v>10.9222</v>
      </c>
      <c r="P116" s="5">
        <v>2.9059300000000001</v>
      </c>
      <c r="Q116">
        <f>-(Table4257305[[#This Row],[time]]-2)*2</f>
        <v>-1.8118600000000002</v>
      </c>
      <c r="R116" s="12">
        <v>0.55506100000000003</v>
      </c>
      <c r="S116" s="5">
        <v>2.9059300000000001</v>
      </c>
      <c r="T116">
        <f>-(Table247264312[[#This Row],[time]]-2)*2</f>
        <v>-1.8118600000000002</v>
      </c>
      <c r="U116" s="6">
        <v>9.5791900000000005</v>
      </c>
      <c r="V116" s="5">
        <v>2.9059300000000001</v>
      </c>
      <c r="W116">
        <f>-(Table5258306[[#This Row],[time]]-2)*2</f>
        <v>-1.8118600000000002</v>
      </c>
      <c r="X116" s="6">
        <v>0.33387699999999998</v>
      </c>
      <c r="Y116" s="5">
        <v>2.9059300000000001</v>
      </c>
      <c r="Z116">
        <f>-(Table248265313[[#This Row],[time]]-2)*2</f>
        <v>-1.8118600000000002</v>
      </c>
      <c r="AA116" s="6">
        <v>9.8378499999999995</v>
      </c>
      <c r="AB116" s="5">
        <v>2.9059300000000001</v>
      </c>
      <c r="AC116">
        <f>-(Table6259307[[#This Row],[time]]-2)*2</f>
        <v>-1.8118600000000002</v>
      </c>
      <c r="AD116" s="6">
        <v>0.31063200000000002</v>
      </c>
      <c r="AE116" s="5">
        <v>2.9059300000000001</v>
      </c>
      <c r="AF116">
        <f>-(Table249266314[[#This Row],[time]]-2)*2</f>
        <v>-1.8118600000000002</v>
      </c>
      <c r="AG116" s="6">
        <v>10.3119</v>
      </c>
      <c r="AH116" s="5">
        <v>2.9059300000000001</v>
      </c>
      <c r="AI116">
        <f>-(Table7260308[[#This Row],[time]]-2)*2</f>
        <v>-1.8118600000000002</v>
      </c>
      <c r="AJ116" s="12">
        <v>0.195133</v>
      </c>
      <c r="AK116" s="5">
        <v>2.9059300000000001</v>
      </c>
      <c r="AL116">
        <f>-(Table250267315[[#This Row],[time]]-2)*2</f>
        <v>-1.8118600000000002</v>
      </c>
      <c r="AM116" s="6">
        <v>9.2107799999999997</v>
      </c>
      <c r="AN116" s="5">
        <v>2.9059300000000001</v>
      </c>
      <c r="AO116">
        <f>-(Table8261309[[#This Row],[time]]-2)*2</f>
        <v>-1.8118600000000002</v>
      </c>
      <c r="AP116" s="6">
        <v>1.43438</v>
      </c>
      <c r="AQ116" s="5">
        <v>2.9059300000000001</v>
      </c>
      <c r="AR116">
        <f>-(Table252268316[[#This Row],[time]]-2)*2</f>
        <v>-1.8118600000000002</v>
      </c>
      <c r="AS116" s="6">
        <v>8.4114599999999999</v>
      </c>
      <c r="AT116" s="5">
        <v>2.9059300000000001</v>
      </c>
      <c r="AU116">
        <f>-(Table253269317[[#This Row],[time]]-2)*2</f>
        <v>-1.8118600000000002</v>
      </c>
      <c r="AV116" s="6">
        <v>1.5395700000000001</v>
      </c>
    </row>
    <row r="117" spans="1:48">
      <c r="A117" s="5">
        <v>2.9903</v>
      </c>
      <c r="B117">
        <f>-(Table1254302[[#This Row],[time]]-2)*2</f>
        <v>-1.9805999999999999</v>
      </c>
      <c r="C117" s="6">
        <v>5.49871</v>
      </c>
      <c r="D117" s="5">
        <v>2.9903</v>
      </c>
      <c r="E117">
        <f>-(Table2255303[[#This Row],[time]]-2)*2</f>
        <v>-1.9805999999999999</v>
      </c>
      <c r="F117" s="7">
        <v>8.8800000000000004E-5</v>
      </c>
      <c r="G117" s="5">
        <v>2.9903</v>
      </c>
      <c r="H117">
        <f>-(Table245262310[[#This Row],[time]]-2)*2</f>
        <v>-1.9805999999999999</v>
      </c>
      <c r="I117" s="6">
        <v>5.5076599999999996</v>
      </c>
      <c r="J117" s="5">
        <v>2.9903</v>
      </c>
      <c r="K117">
        <f>-(Table3256304[[#This Row],[time]]-2)*2</f>
        <v>-1.9805999999999999</v>
      </c>
      <c r="L117" s="7">
        <v>7.36E-5</v>
      </c>
      <c r="M117" s="5">
        <v>2.9903</v>
      </c>
      <c r="N117">
        <f>-(Table246263311[[#This Row],[time]]-2)*2</f>
        <v>-1.9805999999999999</v>
      </c>
      <c r="O117" s="6">
        <v>13.017899999999999</v>
      </c>
      <c r="P117" s="5">
        <v>2.9903</v>
      </c>
      <c r="Q117">
        <f>-(Table4257305[[#This Row],[time]]-2)*2</f>
        <v>-1.9805999999999999</v>
      </c>
      <c r="R117" s="12">
        <v>0.53531300000000004</v>
      </c>
      <c r="S117" s="5">
        <v>2.9903</v>
      </c>
      <c r="T117">
        <f>-(Table247264312[[#This Row],[time]]-2)*2</f>
        <v>-1.9805999999999999</v>
      </c>
      <c r="U117" s="6">
        <v>10.694699999999999</v>
      </c>
      <c r="V117" s="5">
        <v>2.9903</v>
      </c>
      <c r="W117">
        <f>-(Table5258306[[#This Row],[time]]-2)*2</f>
        <v>-1.9805999999999999</v>
      </c>
      <c r="X117" s="6">
        <v>0.268793</v>
      </c>
      <c r="Y117" s="5">
        <v>2.9903</v>
      </c>
      <c r="Z117">
        <f>-(Table248265313[[#This Row],[time]]-2)*2</f>
        <v>-1.9805999999999999</v>
      </c>
      <c r="AA117" s="6">
        <v>11.6404</v>
      </c>
      <c r="AB117" s="5">
        <v>2.9903</v>
      </c>
      <c r="AC117">
        <f>-(Table6259307[[#This Row],[time]]-2)*2</f>
        <v>-1.9805999999999999</v>
      </c>
      <c r="AD117" s="6">
        <v>0.107228</v>
      </c>
      <c r="AE117" s="5">
        <v>2.9903</v>
      </c>
      <c r="AF117">
        <f>-(Table249266314[[#This Row],[time]]-2)*2</f>
        <v>-1.9805999999999999</v>
      </c>
      <c r="AG117" s="6">
        <v>11.6553</v>
      </c>
      <c r="AH117" s="5">
        <v>2.9903</v>
      </c>
      <c r="AI117">
        <f>-(Table7260308[[#This Row],[time]]-2)*2</f>
        <v>-1.9805999999999999</v>
      </c>
      <c r="AJ117" s="12">
        <v>6.6334500000000005E-2</v>
      </c>
      <c r="AK117" s="5">
        <v>2.9903</v>
      </c>
      <c r="AL117">
        <f>-(Table250267315[[#This Row],[time]]-2)*2</f>
        <v>-1.9805999999999999</v>
      </c>
      <c r="AM117" s="6">
        <v>10.2561</v>
      </c>
      <c r="AN117" s="5">
        <v>2.9903</v>
      </c>
      <c r="AO117">
        <f>-(Table8261309[[#This Row],[time]]-2)*2</f>
        <v>-1.9805999999999999</v>
      </c>
      <c r="AP117" s="6">
        <v>1.079</v>
      </c>
      <c r="AQ117" s="5">
        <v>2.9903</v>
      </c>
      <c r="AR117">
        <f>-(Table252268316[[#This Row],[time]]-2)*2</f>
        <v>-1.9805999999999999</v>
      </c>
      <c r="AS117" s="6">
        <v>8.8930100000000003</v>
      </c>
      <c r="AT117" s="5">
        <v>2.9903</v>
      </c>
      <c r="AU117">
        <f>-(Table253269317[[#This Row],[time]]-2)*2</f>
        <v>-1.9805999999999999</v>
      </c>
      <c r="AV117" s="6">
        <v>1.22139</v>
      </c>
    </row>
    <row r="118" spans="1:48">
      <c r="A118" s="8">
        <v>3</v>
      </c>
      <c r="B118">
        <f>-(Table1254302[[#This Row],[time]]-2)*2</f>
        <v>-2</v>
      </c>
      <c r="C118" s="9">
        <v>5.5116399999999999</v>
      </c>
      <c r="D118" s="8">
        <v>3</v>
      </c>
      <c r="E118">
        <f>-(Table2255303[[#This Row],[time]]-2)*2</f>
        <v>-2</v>
      </c>
      <c r="F118" s="10">
        <v>8.8599999999999999E-5</v>
      </c>
      <c r="G118" s="8">
        <v>3</v>
      </c>
      <c r="H118">
        <f>-(Table245262310[[#This Row],[time]]-2)*2</f>
        <v>-2</v>
      </c>
      <c r="I118" s="9">
        <v>5.5274700000000001</v>
      </c>
      <c r="J118" s="8">
        <v>3</v>
      </c>
      <c r="K118">
        <f>-(Table3256304[[#This Row],[time]]-2)*2</f>
        <v>-2</v>
      </c>
      <c r="L118" s="10">
        <v>7.3300000000000006E-5</v>
      </c>
      <c r="M118" s="8">
        <v>3</v>
      </c>
      <c r="N118">
        <f>-(Table246263311[[#This Row],[time]]-2)*2</f>
        <v>-2</v>
      </c>
      <c r="O118" s="9">
        <v>13.225899999999999</v>
      </c>
      <c r="P118" s="8">
        <v>3</v>
      </c>
      <c r="Q118">
        <f>-(Table4257305[[#This Row],[time]]-2)*2</f>
        <v>-2</v>
      </c>
      <c r="R118" s="13">
        <v>0.53311200000000003</v>
      </c>
      <c r="S118" s="8">
        <v>3</v>
      </c>
      <c r="T118">
        <f>-(Table247264312[[#This Row],[time]]-2)*2</f>
        <v>-2</v>
      </c>
      <c r="U118" s="9">
        <v>10.803599999999999</v>
      </c>
      <c r="V118" s="8">
        <v>3</v>
      </c>
      <c r="W118">
        <f>-(Table5258306[[#This Row],[time]]-2)*2</f>
        <v>-2</v>
      </c>
      <c r="X118" s="9">
        <v>0.26194400000000001</v>
      </c>
      <c r="Y118" s="8">
        <v>3</v>
      </c>
      <c r="Z118">
        <f>-(Table248265313[[#This Row],[time]]-2)*2</f>
        <v>-2</v>
      </c>
      <c r="AA118" s="9">
        <v>11.8149</v>
      </c>
      <c r="AB118" s="8">
        <v>3</v>
      </c>
      <c r="AC118">
        <f>-(Table6259307[[#This Row],[time]]-2)*2</f>
        <v>-2</v>
      </c>
      <c r="AD118" s="9">
        <v>8.3504999999999996E-2</v>
      </c>
      <c r="AE118" s="8">
        <v>3</v>
      </c>
      <c r="AF118">
        <f>-(Table249266314[[#This Row],[time]]-2)*2</f>
        <v>-2</v>
      </c>
      <c r="AG118" s="9">
        <v>11.789400000000001</v>
      </c>
      <c r="AH118" s="8">
        <v>3</v>
      </c>
      <c r="AI118">
        <f>-(Table7260308[[#This Row],[time]]-2)*2</f>
        <v>-2</v>
      </c>
      <c r="AJ118" s="13">
        <v>5.1587899999999999E-2</v>
      </c>
      <c r="AK118" s="8">
        <v>3</v>
      </c>
      <c r="AL118">
        <f>-(Table250267315[[#This Row],[time]]-2)*2</f>
        <v>-2</v>
      </c>
      <c r="AM118" s="9">
        <v>10.3658</v>
      </c>
      <c r="AN118" s="8">
        <v>3</v>
      </c>
      <c r="AO118">
        <f>-(Table8261309[[#This Row],[time]]-2)*2</f>
        <v>-2</v>
      </c>
      <c r="AP118" s="9">
        <v>1.03068</v>
      </c>
      <c r="AQ118" s="8">
        <v>3</v>
      </c>
      <c r="AR118">
        <f>-(Table252268316[[#This Row],[time]]-2)*2</f>
        <v>-2</v>
      </c>
      <c r="AS118" s="9">
        <v>8.9302299999999999</v>
      </c>
      <c r="AT118" s="8">
        <v>3</v>
      </c>
      <c r="AU118">
        <f>-(Table253269317[[#This Row],[time]]-2)*2</f>
        <v>-2</v>
      </c>
      <c r="AV118" s="9">
        <v>1.1781200000000001</v>
      </c>
    </row>
    <row r="119" spans="1:48">
      <c r="A119" t="s">
        <v>26</v>
      </c>
      <c r="C119">
        <f>AVERAGE(C98:C118)</f>
        <v>3.6549204761904757</v>
      </c>
      <c r="D119" t="s">
        <v>26</v>
      </c>
      <c r="F119">
        <f t="shared" ref="F119:AV119" si="6">AVERAGE(F98:F118)</f>
        <v>0.12220433276190476</v>
      </c>
      <c r="G119" t="s">
        <v>38</v>
      </c>
      <c r="I119">
        <f t="shared" si="6"/>
        <v>3.6600409523809523</v>
      </c>
      <c r="J119" t="s">
        <v>26</v>
      </c>
      <c r="L119">
        <f t="shared" si="6"/>
        <v>0.10332243185714285</v>
      </c>
      <c r="M119" t="s">
        <v>26</v>
      </c>
      <c r="O119">
        <f t="shared" si="6"/>
        <v>4.8026140857142856</v>
      </c>
      <c r="P119" t="s">
        <v>26</v>
      </c>
      <c r="R119">
        <f t="shared" si="6"/>
        <v>0.41132021904761917</v>
      </c>
      <c r="S119" t="s">
        <v>26</v>
      </c>
      <c r="U119">
        <f t="shared" si="6"/>
        <v>3.7318535857142856</v>
      </c>
      <c r="V119" t="s">
        <v>26</v>
      </c>
      <c r="X119">
        <f t="shared" si="6"/>
        <v>0.33033024619047618</v>
      </c>
      <c r="Y119" t="s">
        <v>26</v>
      </c>
      <c r="AA119">
        <f t="shared" si="6"/>
        <v>5.1299048571428569</v>
      </c>
      <c r="AB119" t="s">
        <v>26</v>
      </c>
      <c r="AD119">
        <f t="shared" si="6"/>
        <v>0.95142204761904758</v>
      </c>
      <c r="AE119" t="s">
        <v>26</v>
      </c>
      <c r="AG119">
        <f t="shared" si="6"/>
        <v>4.5783802428571425</v>
      </c>
      <c r="AH119" t="s">
        <v>26</v>
      </c>
      <c r="AJ119">
        <f t="shared" si="6"/>
        <v>1.5902293523809525</v>
      </c>
      <c r="AK119" t="s">
        <v>26</v>
      </c>
      <c r="AM119">
        <f t="shared" si="6"/>
        <v>5.5870171428571425</v>
      </c>
      <c r="AN119" t="s">
        <v>26</v>
      </c>
      <c r="AP119">
        <f t="shared" si="6"/>
        <v>2.2275123809523811</v>
      </c>
      <c r="AQ119" t="s">
        <v>26</v>
      </c>
      <c r="AS119">
        <f t="shared" si="6"/>
        <v>4.818785809523809</v>
      </c>
      <c r="AT119" t="s">
        <v>26</v>
      </c>
      <c r="AV119">
        <f t="shared" si="6"/>
        <v>1.6663860476190473</v>
      </c>
    </row>
    <row r="120" spans="1:48">
      <c r="A120" t="s">
        <v>27</v>
      </c>
      <c r="C120">
        <f>MAX(C98:C118)</f>
        <v>5.5116399999999999</v>
      </c>
      <c r="D120" t="s">
        <v>27</v>
      </c>
      <c r="F120">
        <f t="shared" ref="F120:AV120" si="7">MAX(F98:F118)</f>
        <v>0.35540899999999997</v>
      </c>
      <c r="G120" t="s">
        <v>27</v>
      </c>
      <c r="I120">
        <f t="shared" si="7"/>
        <v>5.5274700000000001</v>
      </c>
      <c r="J120" t="s">
        <v>27</v>
      </c>
      <c r="L120">
        <f t="shared" si="7"/>
        <v>0.460339</v>
      </c>
      <c r="M120" t="s">
        <v>27</v>
      </c>
      <c r="O120">
        <f t="shared" si="7"/>
        <v>13.225899999999999</v>
      </c>
      <c r="P120" t="s">
        <v>27</v>
      </c>
      <c r="R120">
        <f t="shared" si="7"/>
        <v>0.61102699999999999</v>
      </c>
      <c r="S120" t="s">
        <v>27</v>
      </c>
      <c r="U120">
        <f t="shared" si="7"/>
        <v>10.803599999999999</v>
      </c>
      <c r="V120" t="s">
        <v>27</v>
      </c>
      <c r="X120">
        <f t="shared" si="7"/>
        <v>0.58808899999999997</v>
      </c>
      <c r="Y120" t="s">
        <v>27</v>
      </c>
      <c r="AA120">
        <f t="shared" si="7"/>
        <v>11.8149</v>
      </c>
      <c r="AB120" t="s">
        <v>27</v>
      </c>
      <c r="AD120">
        <f t="shared" si="7"/>
        <v>2.2613099999999999</v>
      </c>
      <c r="AE120" t="s">
        <v>27</v>
      </c>
      <c r="AG120">
        <f t="shared" si="7"/>
        <v>11.789400000000001</v>
      </c>
      <c r="AH120" t="s">
        <v>27</v>
      </c>
      <c r="AJ120">
        <f t="shared" si="7"/>
        <v>3.7917399999999999</v>
      </c>
      <c r="AK120" t="s">
        <v>27</v>
      </c>
      <c r="AM120">
        <f t="shared" si="7"/>
        <v>10.3658</v>
      </c>
      <c r="AN120" t="s">
        <v>27</v>
      </c>
      <c r="AP120">
        <f t="shared" si="7"/>
        <v>2.9902000000000002</v>
      </c>
      <c r="AQ120" t="s">
        <v>27</v>
      </c>
      <c r="AS120">
        <f t="shared" si="7"/>
        <v>8.9302299999999999</v>
      </c>
      <c r="AT120" t="s">
        <v>27</v>
      </c>
      <c r="AV120">
        <f t="shared" si="7"/>
        <v>2.16839</v>
      </c>
    </row>
    <row r="123" spans="1:48">
      <c r="A123" s="1" t="s">
        <v>39</v>
      </c>
    </row>
    <row r="124" spans="1:48">
      <c r="A124" t="s">
        <v>40</v>
      </c>
      <c r="D124" t="s">
        <v>2</v>
      </c>
    </row>
    <row r="125" spans="1:48">
      <c r="A125" t="s">
        <v>41</v>
      </c>
      <c r="D125" t="s">
        <v>4</v>
      </c>
      <c r="E125" t="s">
        <v>5</v>
      </c>
    </row>
    <row r="127" spans="1:48">
      <c r="A127" t="s">
        <v>6</v>
      </c>
      <c r="D127" t="s">
        <v>7</v>
      </c>
      <c r="G127" t="s">
        <v>8</v>
      </c>
      <c r="J127" t="s">
        <v>9</v>
      </c>
      <c r="M127" t="s">
        <v>10</v>
      </c>
      <c r="P127" t="s">
        <v>11</v>
      </c>
      <c r="S127" t="s">
        <v>12</v>
      </c>
      <c r="V127" t="s">
        <v>13</v>
      </c>
      <c r="Y127" t="s">
        <v>14</v>
      </c>
      <c r="AB127" t="s">
        <v>15</v>
      </c>
      <c r="AE127" t="s">
        <v>16</v>
      </c>
      <c r="AH127" t="s">
        <v>17</v>
      </c>
      <c r="AK127" t="s">
        <v>18</v>
      </c>
      <c r="AN127" t="s">
        <v>19</v>
      </c>
      <c r="AQ127" t="s">
        <v>20</v>
      </c>
      <c r="AT127" t="s">
        <v>21</v>
      </c>
    </row>
    <row r="128" spans="1:48">
      <c r="A128" t="s">
        <v>22</v>
      </c>
      <c r="B128" t="s">
        <v>23</v>
      </c>
      <c r="C128" t="s">
        <v>24</v>
      </c>
      <c r="D128" t="s">
        <v>22</v>
      </c>
      <c r="E128" t="s">
        <v>23</v>
      </c>
      <c r="F128" t="s">
        <v>25</v>
      </c>
      <c r="G128" t="s">
        <v>22</v>
      </c>
      <c r="H128" t="s">
        <v>23</v>
      </c>
      <c r="I128" t="s">
        <v>24</v>
      </c>
      <c r="J128" t="s">
        <v>22</v>
      </c>
      <c r="K128" t="s">
        <v>23</v>
      </c>
      <c r="L128" t="s">
        <v>24</v>
      </c>
      <c r="M128" t="s">
        <v>22</v>
      </c>
      <c r="N128" t="s">
        <v>23</v>
      </c>
      <c r="O128" t="s">
        <v>24</v>
      </c>
      <c r="P128" t="s">
        <v>22</v>
      </c>
      <c r="Q128" t="s">
        <v>23</v>
      </c>
      <c r="R128" t="s">
        <v>24</v>
      </c>
      <c r="S128" t="s">
        <v>22</v>
      </c>
      <c r="T128" t="s">
        <v>23</v>
      </c>
      <c r="U128" t="s">
        <v>24</v>
      </c>
      <c r="V128" t="s">
        <v>22</v>
      </c>
      <c r="W128" t="s">
        <v>23</v>
      </c>
      <c r="X128" t="s">
        <v>24</v>
      </c>
      <c r="Y128" t="s">
        <v>22</v>
      </c>
      <c r="Z128" t="s">
        <v>23</v>
      </c>
      <c r="AA128" t="s">
        <v>24</v>
      </c>
      <c r="AB128" t="s">
        <v>22</v>
      </c>
      <c r="AC128" t="s">
        <v>23</v>
      </c>
      <c r="AD128" t="s">
        <v>24</v>
      </c>
      <c r="AE128" t="s">
        <v>22</v>
      </c>
      <c r="AF128" t="s">
        <v>23</v>
      </c>
      <c r="AG128" t="s">
        <v>24</v>
      </c>
      <c r="AH128" t="s">
        <v>22</v>
      </c>
      <c r="AI128" t="s">
        <v>23</v>
      </c>
      <c r="AJ128" t="s">
        <v>24</v>
      </c>
      <c r="AK128" t="s">
        <v>22</v>
      </c>
      <c r="AL128" t="s">
        <v>23</v>
      </c>
      <c r="AM128" t="s">
        <v>24</v>
      </c>
      <c r="AN128" t="s">
        <v>22</v>
      </c>
      <c r="AO128" t="s">
        <v>23</v>
      </c>
      <c r="AP128" t="s">
        <v>24</v>
      </c>
      <c r="AQ128" t="s">
        <v>22</v>
      </c>
      <c r="AR128" t="s">
        <v>23</v>
      </c>
      <c r="AS128" t="s">
        <v>24</v>
      </c>
      <c r="AT128" t="s">
        <v>22</v>
      </c>
      <c r="AU128" t="s">
        <v>23</v>
      </c>
      <c r="AV128" t="s">
        <v>24</v>
      </c>
    </row>
    <row r="129" spans="1:48">
      <c r="A129" s="2">
        <v>2</v>
      </c>
      <c r="B129">
        <f>(Table1286318[[#This Row],[time]]-2)*2</f>
        <v>0</v>
      </c>
      <c r="C129" s="3">
        <v>1.75217</v>
      </c>
      <c r="D129" s="2">
        <v>2</v>
      </c>
      <c r="E129">
        <f>(Table2287319[[#This Row],[time]]-2)*2</f>
        <v>0</v>
      </c>
      <c r="F129" s="3">
        <v>1.0418E-4</v>
      </c>
      <c r="G129" s="2">
        <v>2</v>
      </c>
      <c r="H129">
        <f>(Table245294326[[#This Row],[time]]-2)*2</f>
        <v>0</v>
      </c>
      <c r="I129" s="3">
        <v>2.9210600000000002</v>
      </c>
      <c r="J129" s="2">
        <v>2</v>
      </c>
      <c r="K129">
        <f>(Table3288320[[#This Row],[time]]-2)*2</f>
        <v>0</v>
      </c>
      <c r="L129" s="4">
        <v>9.9599999999999995E-5</v>
      </c>
      <c r="M129" s="2">
        <v>2</v>
      </c>
      <c r="N129">
        <f>(Table246295327[[#This Row],[time]]-2)*2</f>
        <v>0</v>
      </c>
      <c r="O129" s="3">
        <v>0.49386799999999997</v>
      </c>
      <c r="P129" s="2">
        <v>2</v>
      </c>
      <c r="Q129">
        <f>(Table4289321[[#This Row],[time]]-2)*2</f>
        <v>0</v>
      </c>
      <c r="R129" s="4">
        <v>8.8399999999999994E-5</v>
      </c>
      <c r="S129" s="2">
        <v>2</v>
      </c>
      <c r="T129">
        <f>(Table247296328[[#This Row],[time]]-2)*2</f>
        <v>0</v>
      </c>
      <c r="U129" s="3">
        <v>2.5704299999999999E-2</v>
      </c>
      <c r="V129" s="2">
        <v>2</v>
      </c>
      <c r="W129">
        <f>(Table5290322[[#This Row],[time]]-2)*2</f>
        <v>0</v>
      </c>
      <c r="X129" s="4">
        <v>6.64E-6</v>
      </c>
      <c r="Y129" s="2">
        <v>2</v>
      </c>
      <c r="Z129">
        <f>(Table248297329[[#This Row],[time]]-2)*2</f>
        <v>0</v>
      </c>
      <c r="AA129" s="3">
        <v>1.5579100000000001E-4</v>
      </c>
      <c r="AB129" s="2">
        <v>2</v>
      </c>
      <c r="AC129">
        <f>(Table6291323[[#This Row],[time]]-2)*2</f>
        <v>0</v>
      </c>
      <c r="AD129" s="3">
        <v>3.5667</v>
      </c>
      <c r="AE129" s="2">
        <v>2</v>
      </c>
      <c r="AF129">
        <f>(Table249298330[[#This Row],[time]]-2)*2</f>
        <v>0</v>
      </c>
      <c r="AG129" s="3">
        <v>0.77475300000000002</v>
      </c>
      <c r="AH129" s="2">
        <v>2</v>
      </c>
      <c r="AI129">
        <f>(Table7292324[[#This Row],[time]]-2)*2</f>
        <v>0</v>
      </c>
      <c r="AJ129" s="3">
        <v>0.777443</v>
      </c>
      <c r="AK129" s="2">
        <v>2</v>
      </c>
      <c r="AL129">
        <f>(Table250299331[[#This Row],[time]]-2)*2</f>
        <v>0</v>
      </c>
      <c r="AM129" s="3">
        <v>2.8422100000000001</v>
      </c>
      <c r="AN129" s="2">
        <v>2</v>
      </c>
      <c r="AO129">
        <f>(Table8293325[[#This Row],[time]]-2)*2</f>
        <v>0</v>
      </c>
      <c r="AP129" s="3">
        <v>2.5283600000000002</v>
      </c>
      <c r="AQ129" s="2">
        <v>2</v>
      </c>
      <c r="AR129">
        <f>(Table252300332[[#This Row],[time]]-2)*2</f>
        <v>0</v>
      </c>
      <c r="AS129" s="3">
        <v>0.47956300000000002</v>
      </c>
      <c r="AT129" s="2">
        <v>2</v>
      </c>
      <c r="AU129">
        <f>(Table253301333[[#This Row],[time]]-2)*2</f>
        <v>0</v>
      </c>
      <c r="AV129" s="3">
        <v>0.76606200000000002</v>
      </c>
    </row>
    <row r="130" spans="1:48">
      <c r="A130" s="5">
        <v>2.0512600000000001</v>
      </c>
      <c r="B130">
        <f>(Table1286318[[#This Row],[time]]-2)*2</f>
        <v>0.10252000000000017</v>
      </c>
      <c r="C130" s="6">
        <v>1.72021</v>
      </c>
      <c r="D130" s="5">
        <v>2.0512600000000001</v>
      </c>
      <c r="E130">
        <f>(Table2287319[[#This Row],[time]]-2)*2</f>
        <v>0.10252000000000017</v>
      </c>
      <c r="F130" s="6">
        <v>1.7207400000000001E-4</v>
      </c>
      <c r="G130" s="5">
        <v>2.0512600000000001</v>
      </c>
      <c r="H130">
        <f>(Table245294326[[#This Row],[time]]-2)*2</f>
        <v>0.10252000000000017</v>
      </c>
      <c r="I130" s="6">
        <v>2.85771</v>
      </c>
      <c r="J130" s="5">
        <v>2.0512600000000001</v>
      </c>
      <c r="K130">
        <f>(Table3288320[[#This Row],[time]]-2)*2</f>
        <v>0.10252000000000017</v>
      </c>
      <c r="L130" s="6">
        <v>1.4783E-4</v>
      </c>
      <c r="M130" s="5">
        <v>2.0512600000000001</v>
      </c>
      <c r="N130">
        <f>(Table246295327[[#This Row],[time]]-2)*2</f>
        <v>0.10252000000000017</v>
      </c>
      <c r="O130" s="6">
        <v>0.46491199999999999</v>
      </c>
      <c r="P130" s="5">
        <v>2.0512600000000001</v>
      </c>
      <c r="Q130">
        <f>(Table4289321[[#This Row],[time]]-2)*2</f>
        <v>0.10252000000000017</v>
      </c>
      <c r="R130" s="7">
        <v>8.9499999999999994E-5</v>
      </c>
      <c r="S130" s="5">
        <v>2.0512600000000001</v>
      </c>
      <c r="T130">
        <f>(Table247296328[[#This Row],[time]]-2)*2</f>
        <v>0.10252000000000017</v>
      </c>
      <c r="U130" s="6">
        <v>2.1449900000000001E-2</v>
      </c>
      <c r="V130" s="5">
        <v>2.0512600000000001</v>
      </c>
      <c r="W130">
        <f>(Table5290322[[#This Row],[time]]-2)*2</f>
        <v>0.10252000000000017</v>
      </c>
      <c r="X130" s="7">
        <v>9.0299999999999999E-6</v>
      </c>
      <c r="Y130" s="5">
        <v>2.0512600000000001</v>
      </c>
      <c r="Z130">
        <f>(Table248297329[[#This Row],[time]]-2)*2</f>
        <v>0.10252000000000017</v>
      </c>
      <c r="AA130" s="6">
        <v>1.4441599999999999E-4</v>
      </c>
      <c r="AB130" s="5">
        <v>2.0512600000000001</v>
      </c>
      <c r="AC130">
        <f>(Table6291323[[#This Row],[time]]-2)*2</f>
        <v>0.10252000000000017</v>
      </c>
      <c r="AD130" s="6">
        <v>3.74579</v>
      </c>
      <c r="AE130" s="5">
        <v>2.0512600000000001</v>
      </c>
      <c r="AF130">
        <f>(Table249298330[[#This Row],[time]]-2)*2</f>
        <v>0.10252000000000017</v>
      </c>
      <c r="AG130" s="6">
        <v>0.75682499999999997</v>
      </c>
      <c r="AH130" s="5">
        <v>2.0512600000000001</v>
      </c>
      <c r="AI130">
        <f>(Table7292324[[#This Row],[time]]-2)*2</f>
        <v>0.10252000000000017</v>
      </c>
      <c r="AJ130" s="6">
        <v>0.81212499999999999</v>
      </c>
      <c r="AK130" s="5">
        <v>2.0512600000000001</v>
      </c>
      <c r="AL130">
        <f>(Table250299331[[#This Row],[time]]-2)*2</f>
        <v>0.10252000000000017</v>
      </c>
      <c r="AM130" s="6">
        <v>2.84904</v>
      </c>
      <c r="AN130" s="5">
        <v>2.0512600000000001</v>
      </c>
      <c r="AO130">
        <f>(Table8293325[[#This Row],[time]]-2)*2</f>
        <v>0.10252000000000017</v>
      </c>
      <c r="AP130" s="6">
        <v>2.8757799999999998</v>
      </c>
      <c r="AQ130" s="5">
        <v>2.0512600000000001</v>
      </c>
      <c r="AR130">
        <f>(Table252300332[[#This Row],[time]]-2)*2</f>
        <v>0.10252000000000017</v>
      </c>
      <c r="AS130" s="6">
        <v>0.67551499999999998</v>
      </c>
      <c r="AT130" s="5">
        <v>2.0512600000000001</v>
      </c>
      <c r="AU130">
        <f>(Table253301333[[#This Row],[time]]-2)*2</f>
        <v>0.10252000000000017</v>
      </c>
      <c r="AV130" s="6">
        <v>0.92573099999999997</v>
      </c>
    </row>
    <row r="131" spans="1:48">
      <c r="A131" s="5">
        <v>2.1153300000000002</v>
      </c>
      <c r="B131">
        <f>(Table1286318[[#This Row],[time]]-2)*2</f>
        <v>0.23066000000000031</v>
      </c>
      <c r="C131" s="6">
        <v>1.6209199999999999</v>
      </c>
      <c r="D131" s="5">
        <v>2.1153300000000002</v>
      </c>
      <c r="E131">
        <f>(Table2287319[[#This Row],[time]]-2)*2</f>
        <v>0.23066000000000031</v>
      </c>
      <c r="F131" s="6">
        <v>8.5714099999999998E-3</v>
      </c>
      <c r="G131" s="5">
        <v>2.1153300000000002</v>
      </c>
      <c r="H131">
        <f>(Table245294326[[#This Row],[time]]-2)*2</f>
        <v>0.23066000000000031</v>
      </c>
      <c r="I131" s="6">
        <v>2.7042899999999999</v>
      </c>
      <c r="J131" s="5">
        <v>2.1153300000000002</v>
      </c>
      <c r="K131">
        <f>(Table3288320[[#This Row],[time]]-2)*2</f>
        <v>0.23066000000000031</v>
      </c>
      <c r="L131" s="6">
        <v>5.9768099999999999E-3</v>
      </c>
      <c r="M131" s="5">
        <v>2.1153300000000002</v>
      </c>
      <c r="N131">
        <f>(Table246295327[[#This Row],[time]]-2)*2</f>
        <v>0.23066000000000031</v>
      </c>
      <c r="O131" s="6">
        <v>0.41314200000000001</v>
      </c>
      <c r="P131" s="5">
        <v>2.1153300000000002</v>
      </c>
      <c r="Q131">
        <f>(Table4289321[[#This Row],[time]]-2)*2</f>
        <v>0.23066000000000031</v>
      </c>
      <c r="R131" s="7">
        <v>9.1299999999999997E-5</v>
      </c>
      <c r="S131" s="5">
        <v>2.1153300000000002</v>
      </c>
      <c r="T131">
        <f>(Table247296328[[#This Row],[time]]-2)*2</f>
        <v>0.23066000000000031</v>
      </c>
      <c r="U131" s="6">
        <v>1.9066799999999998E-2</v>
      </c>
      <c r="V131" s="5">
        <v>2.1153300000000002</v>
      </c>
      <c r="W131">
        <f>(Table5290322[[#This Row],[time]]-2)*2</f>
        <v>0.23066000000000031</v>
      </c>
      <c r="X131" s="7">
        <v>1.91E-5</v>
      </c>
      <c r="Y131" s="5">
        <v>2.1153300000000002</v>
      </c>
      <c r="Z131">
        <f>(Table248297329[[#This Row],[time]]-2)*2</f>
        <v>0.23066000000000031</v>
      </c>
      <c r="AA131" s="6">
        <v>1.1482E-4</v>
      </c>
      <c r="AB131" s="5">
        <v>2.1153300000000002</v>
      </c>
      <c r="AC131">
        <f>(Table6291323[[#This Row],[time]]-2)*2</f>
        <v>0.23066000000000031</v>
      </c>
      <c r="AD131" s="6">
        <v>4.1652199999999997</v>
      </c>
      <c r="AE131" s="5">
        <v>2.1153300000000002</v>
      </c>
      <c r="AF131">
        <f>(Table249298330[[#This Row],[time]]-2)*2</f>
        <v>0.23066000000000031</v>
      </c>
      <c r="AG131" s="6">
        <v>0.72111999999999998</v>
      </c>
      <c r="AH131" s="5">
        <v>2.1153300000000002</v>
      </c>
      <c r="AI131">
        <f>(Table7292324[[#This Row],[time]]-2)*2</f>
        <v>0.23066000000000031</v>
      </c>
      <c r="AJ131" s="6">
        <v>0.86581799999999998</v>
      </c>
      <c r="AK131" s="5">
        <v>2.1153300000000002</v>
      </c>
      <c r="AL131">
        <f>(Table250299331[[#This Row],[time]]-2)*2</f>
        <v>0.23066000000000031</v>
      </c>
      <c r="AM131" s="6">
        <v>2.8183099999999999</v>
      </c>
      <c r="AN131" s="5">
        <v>2.1153300000000002</v>
      </c>
      <c r="AO131">
        <f>(Table8293325[[#This Row],[time]]-2)*2</f>
        <v>0.23066000000000031</v>
      </c>
      <c r="AP131" s="6">
        <v>3.3508599999999999</v>
      </c>
      <c r="AQ131" s="5">
        <v>2.1153300000000002</v>
      </c>
      <c r="AR131">
        <f>(Table252300332[[#This Row],[time]]-2)*2</f>
        <v>0.23066000000000031</v>
      </c>
      <c r="AS131" s="6">
        <v>1.0369699999999999</v>
      </c>
      <c r="AT131" s="5">
        <v>2.1153300000000002</v>
      </c>
      <c r="AU131">
        <f>(Table253301333[[#This Row],[time]]-2)*2</f>
        <v>0.23066000000000031</v>
      </c>
      <c r="AV131" s="6">
        <v>1.18963</v>
      </c>
    </row>
    <row r="132" spans="1:48">
      <c r="A132" s="5">
        <v>2.1747100000000001</v>
      </c>
      <c r="B132">
        <f>(Table1286318[[#This Row],[time]]-2)*2</f>
        <v>0.34942000000000029</v>
      </c>
      <c r="C132" s="6">
        <v>1.5090300000000001</v>
      </c>
      <c r="D132" s="5">
        <v>2.1747100000000001</v>
      </c>
      <c r="E132">
        <f>(Table2287319[[#This Row],[time]]-2)*2</f>
        <v>0.34942000000000029</v>
      </c>
      <c r="F132" s="6">
        <v>5.4667100000000003E-2</v>
      </c>
      <c r="G132" s="5">
        <v>2.1747100000000001</v>
      </c>
      <c r="H132">
        <f>(Table245294326[[#This Row],[time]]-2)*2</f>
        <v>0.34942000000000029</v>
      </c>
      <c r="I132" s="6">
        <v>2.5303900000000001</v>
      </c>
      <c r="J132" s="5">
        <v>2.1747100000000001</v>
      </c>
      <c r="K132">
        <f>(Table3288320[[#This Row],[time]]-2)*2</f>
        <v>0.34942000000000029</v>
      </c>
      <c r="L132" s="6">
        <v>3.4864399999999997E-2</v>
      </c>
      <c r="M132" s="5">
        <v>2.1747100000000001</v>
      </c>
      <c r="N132">
        <f>(Table246295327[[#This Row],[time]]-2)*2</f>
        <v>0.34942000000000029</v>
      </c>
      <c r="O132" s="6">
        <v>0.359435</v>
      </c>
      <c r="P132" s="5">
        <v>2.1747100000000001</v>
      </c>
      <c r="Q132">
        <f>(Table4289321[[#This Row],[time]]-2)*2</f>
        <v>0.34942000000000029</v>
      </c>
      <c r="R132" s="7">
        <v>9.3300000000000005E-5</v>
      </c>
      <c r="S132" s="5">
        <v>2.1747100000000001</v>
      </c>
      <c r="T132">
        <f>(Table247296328[[#This Row],[time]]-2)*2</f>
        <v>0.34942000000000029</v>
      </c>
      <c r="U132" s="6">
        <v>1.9727600000000001E-2</v>
      </c>
      <c r="V132" s="5">
        <v>2.1747100000000001</v>
      </c>
      <c r="W132">
        <f>(Table5290322[[#This Row],[time]]-2)*2</f>
        <v>0.34942000000000029</v>
      </c>
      <c r="X132" s="7">
        <v>4.7200000000000002E-5</v>
      </c>
      <c r="Y132" s="5">
        <v>2.1747100000000001</v>
      </c>
      <c r="Z132">
        <f>(Table248297329[[#This Row],[time]]-2)*2</f>
        <v>0.34942000000000029</v>
      </c>
      <c r="AA132" s="6">
        <v>5.7729899999999998E-4</v>
      </c>
      <c r="AB132" s="5">
        <v>2.1747100000000001</v>
      </c>
      <c r="AC132">
        <f>(Table6291323[[#This Row],[time]]-2)*2</f>
        <v>0.34942000000000029</v>
      </c>
      <c r="AD132" s="6">
        <v>4.5481299999999996</v>
      </c>
      <c r="AE132" s="5">
        <v>2.1747100000000001</v>
      </c>
      <c r="AF132">
        <f>(Table249298330[[#This Row],[time]]-2)*2</f>
        <v>0.34942000000000029</v>
      </c>
      <c r="AG132" s="6">
        <v>0.649918</v>
      </c>
      <c r="AH132" s="5">
        <v>2.1747100000000001</v>
      </c>
      <c r="AI132">
        <f>(Table7292324[[#This Row],[time]]-2)*2</f>
        <v>0.34942000000000029</v>
      </c>
      <c r="AJ132" s="6">
        <v>0.90937000000000001</v>
      </c>
      <c r="AK132" s="5">
        <v>2.1747100000000001</v>
      </c>
      <c r="AL132">
        <f>(Table250299331[[#This Row],[time]]-2)*2</f>
        <v>0.34942000000000029</v>
      </c>
      <c r="AM132" s="6">
        <v>2.7301099999999998</v>
      </c>
      <c r="AN132" s="5">
        <v>2.1747100000000001</v>
      </c>
      <c r="AO132">
        <f>(Table8293325[[#This Row],[time]]-2)*2</f>
        <v>0.34942000000000029</v>
      </c>
      <c r="AP132" s="6">
        <v>3.7269899999999998</v>
      </c>
      <c r="AQ132" s="5">
        <v>2.1747100000000001</v>
      </c>
      <c r="AR132">
        <f>(Table252300332[[#This Row],[time]]-2)*2</f>
        <v>0.34942000000000029</v>
      </c>
      <c r="AS132" s="6">
        <v>1.3487899999999999</v>
      </c>
      <c r="AT132" s="5">
        <v>2.1747100000000001</v>
      </c>
      <c r="AU132">
        <f>(Table253301333[[#This Row],[time]]-2)*2</f>
        <v>0.34942000000000029</v>
      </c>
      <c r="AV132" s="6">
        <v>1.53972</v>
      </c>
    </row>
    <row r="133" spans="1:48">
      <c r="A133" s="5">
        <v>2.2010700000000001</v>
      </c>
      <c r="B133">
        <f>(Table1286318[[#This Row],[time]]-2)*2</f>
        <v>0.40214000000000016</v>
      </c>
      <c r="C133" s="6">
        <v>1.45899</v>
      </c>
      <c r="D133" s="5">
        <v>2.2010700000000001</v>
      </c>
      <c r="E133">
        <f>(Table2287319[[#This Row],[time]]-2)*2</f>
        <v>0.40214000000000016</v>
      </c>
      <c r="F133" s="6">
        <v>7.9224100000000006E-2</v>
      </c>
      <c r="G133" s="5">
        <v>2.2010700000000001</v>
      </c>
      <c r="H133">
        <f>(Table245294326[[#This Row],[time]]-2)*2</f>
        <v>0.40214000000000016</v>
      </c>
      <c r="I133" s="6">
        <v>2.4500299999999999</v>
      </c>
      <c r="J133" s="5">
        <v>2.2010700000000001</v>
      </c>
      <c r="K133">
        <f>(Table3288320[[#This Row],[time]]-2)*2</f>
        <v>0.40214000000000016</v>
      </c>
      <c r="L133" s="6">
        <v>4.9086299999999999E-2</v>
      </c>
      <c r="M133" s="5">
        <v>2.2010700000000001</v>
      </c>
      <c r="N133">
        <f>(Table246295327[[#This Row],[time]]-2)*2</f>
        <v>0.40214000000000016</v>
      </c>
      <c r="O133" s="6">
        <v>0.33552900000000002</v>
      </c>
      <c r="P133" s="5">
        <v>2.2010700000000001</v>
      </c>
      <c r="Q133">
        <f>(Table4289321[[#This Row],[time]]-2)*2</f>
        <v>0.40214000000000016</v>
      </c>
      <c r="R133" s="7">
        <v>9.4099999999999997E-5</v>
      </c>
      <c r="S133" s="5">
        <v>2.2010700000000001</v>
      </c>
      <c r="T133">
        <f>(Table247296328[[#This Row],[time]]-2)*2</f>
        <v>0.40214000000000016</v>
      </c>
      <c r="U133" s="6">
        <v>2.1929299999999999E-2</v>
      </c>
      <c r="V133" s="5">
        <v>2.2010700000000001</v>
      </c>
      <c r="W133">
        <f>(Table5290322[[#This Row],[time]]-2)*2</f>
        <v>0.40214000000000016</v>
      </c>
      <c r="X133" s="7">
        <v>4.0299999999999997E-5</v>
      </c>
      <c r="Y133" s="5">
        <v>2.2010700000000001</v>
      </c>
      <c r="Z133">
        <f>(Table248297329[[#This Row],[time]]-2)*2</f>
        <v>0.40214000000000016</v>
      </c>
      <c r="AA133" s="6">
        <v>2.73259E-3</v>
      </c>
      <c r="AB133" s="5">
        <v>2.2010700000000001</v>
      </c>
      <c r="AC133">
        <f>(Table6291323[[#This Row],[time]]-2)*2</f>
        <v>0.40214000000000016</v>
      </c>
      <c r="AD133" s="6">
        <v>4.6728699999999996</v>
      </c>
      <c r="AE133" s="5">
        <v>2.2010700000000001</v>
      </c>
      <c r="AF133">
        <f>(Table249298330[[#This Row],[time]]-2)*2</f>
        <v>0.40214000000000016</v>
      </c>
      <c r="AG133" s="6">
        <v>0.58648299999999998</v>
      </c>
      <c r="AH133" s="5">
        <v>2.2010700000000001</v>
      </c>
      <c r="AI133">
        <f>(Table7292324[[#This Row],[time]]-2)*2</f>
        <v>0.40214000000000016</v>
      </c>
      <c r="AJ133" s="6">
        <v>1.0381499999999999</v>
      </c>
      <c r="AK133" s="5">
        <v>2.2010700000000001</v>
      </c>
      <c r="AL133">
        <f>(Table250299331[[#This Row],[time]]-2)*2</f>
        <v>0.40214000000000016</v>
      </c>
      <c r="AM133" s="6">
        <v>2.7170299999999998</v>
      </c>
      <c r="AN133" s="5">
        <v>2.2010700000000001</v>
      </c>
      <c r="AO133">
        <f>(Table8293325[[#This Row],[time]]-2)*2</f>
        <v>0.40214000000000016</v>
      </c>
      <c r="AP133" s="6">
        <v>3.8075199999999998</v>
      </c>
      <c r="AQ133" s="5">
        <v>2.2010700000000001</v>
      </c>
      <c r="AR133">
        <f>(Table252300332[[#This Row],[time]]-2)*2</f>
        <v>0.40214000000000016</v>
      </c>
      <c r="AS133" s="6">
        <v>1.48048</v>
      </c>
      <c r="AT133" s="5">
        <v>2.2010700000000001</v>
      </c>
      <c r="AU133">
        <f>(Table253301333[[#This Row],[time]]-2)*2</f>
        <v>0.40214000000000016</v>
      </c>
      <c r="AV133" s="6">
        <v>1.7314000000000001</v>
      </c>
    </row>
    <row r="134" spans="1:48">
      <c r="A134" s="5">
        <v>2.2599100000000001</v>
      </c>
      <c r="B134">
        <f>(Table1286318[[#This Row],[time]]-2)*2</f>
        <v>0.51982000000000017</v>
      </c>
      <c r="C134" s="6">
        <v>1.3490500000000001</v>
      </c>
      <c r="D134" s="5">
        <v>2.2599100000000001</v>
      </c>
      <c r="E134">
        <f>(Table2287319[[#This Row],[time]]-2)*2</f>
        <v>0.51982000000000017</v>
      </c>
      <c r="F134" s="6">
        <v>0.16709199999999999</v>
      </c>
      <c r="G134" s="5">
        <v>2.2599100000000001</v>
      </c>
      <c r="H134">
        <f>(Table245294326[[#This Row],[time]]-2)*2</f>
        <v>0.51982000000000017</v>
      </c>
      <c r="I134" s="6">
        <v>2.2633100000000002</v>
      </c>
      <c r="J134" s="5">
        <v>2.2599100000000001</v>
      </c>
      <c r="K134">
        <f>(Table3288320[[#This Row],[time]]-2)*2</f>
        <v>0.51982000000000017</v>
      </c>
      <c r="L134" s="6">
        <v>0.114028</v>
      </c>
      <c r="M134" s="5">
        <v>2.2599100000000001</v>
      </c>
      <c r="N134">
        <f>(Table246295327[[#This Row],[time]]-2)*2</f>
        <v>0.51982000000000017</v>
      </c>
      <c r="O134" s="6">
        <v>0.26659699999999997</v>
      </c>
      <c r="P134" s="5">
        <v>2.2599100000000001</v>
      </c>
      <c r="Q134">
        <f>(Table4289321[[#This Row],[time]]-2)*2</f>
        <v>0.51982000000000017</v>
      </c>
      <c r="R134" s="6">
        <v>1.05245E-4</v>
      </c>
      <c r="S134" s="5">
        <v>2.2599100000000001</v>
      </c>
      <c r="T134">
        <f>(Table247296328[[#This Row],[time]]-2)*2</f>
        <v>0.51982000000000017</v>
      </c>
      <c r="U134" s="6">
        <v>3.0779000000000001E-2</v>
      </c>
      <c r="V134" s="5">
        <v>2.2599100000000001</v>
      </c>
      <c r="W134">
        <f>(Table5290322[[#This Row],[time]]-2)*2</f>
        <v>0.51982000000000017</v>
      </c>
      <c r="X134" s="7">
        <v>3.9100000000000002E-5</v>
      </c>
      <c r="Y134" s="5">
        <v>2.2599100000000001</v>
      </c>
      <c r="Z134">
        <f>(Table248297329[[#This Row],[time]]-2)*2</f>
        <v>0.51982000000000017</v>
      </c>
      <c r="AA134" s="6">
        <v>3.5662100000000002E-2</v>
      </c>
      <c r="AB134" s="5">
        <v>2.2599100000000001</v>
      </c>
      <c r="AC134">
        <f>(Table6291323[[#This Row],[time]]-2)*2</f>
        <v>0.51982000000000017</v>
      </c>
      <c r="AD134" s="6">
        <v>4.83955</v>
      </c>
      <c r="AE134" s="5">
        <v>2.2599100000000001</v>
      </c>
      <c r="AF134">
        <f>(Table249298330[[#This Row],[time]]-2)*2</f>
        <v>0.51982000000000017</v>
      </c>
      <c r="AG134" s="6">
        <v>0.47565000000000002</v>
      </c>
      <c r="AH134" s="5">
        <v>2.2599100000000001</v>
      </c>
      <c r="AI134">
        <f>(Table7292324[[#This Row],[time]]-2)*2</f>
        <v>0.51982000000000017</v>
      </c>
      <c r="AJ134" s="6">
        <v>1.65821</v>
      </c>
      <c r="AK134" s="5">
        <v>2.2599100000000001</v>
      </c>
      <c r="AL134">
        <f>(Table250299331[[#This Row],[time]]-2)*2</f>
        <v>0.51982000000000017</v>
      </c>
      <c r="AM134" s="6">
        <v>2.6511900000000002</v>
      </c>
      <c r="AN134" s="5">
        <v>2.2599100000000001</v>
      </c>
      <c r="AO134">
        <f>(Table8293325[[#This Row],[time]]-2)*2</f>
        <v>0.51982000000000017</v>
      </c>
      <c r="AP134" s="6">
        <v>3.9482699999999999</v>
      </c>
      <c r="AQ134" s="5">
        <v>2.2599100000000001</v>
      </c>
      <c r="AR134">
        <f>(Table252300332[[#This Row],[time]]-2)*2</f>
        <v>0.51982000000000017</v>
      </c>
      <c r="AS134" s="6">
        <v>1.73203</v>
      </c>
      <c r="AT134" s="5">
        <v>2.2599100000000001</v>
      </c>
      <c r="AU134">
        <f>(Table253301333[[#This Row],[time]]-2)*2</f>
        <v>0.51982000000000017</v>
      </c>
      <c r="AV134" s="6">
        <v>2.2344300000000001</v>
      </c>
    </row>
    <row r="135" spans="1:48">
      <c r="A135" s="5">
        <v>2.3033700000000001</v>
      </c>
      <c r="B135">
        <f>(Table1286318[[#This Row],[time]]-2)*2</f>
        <v>0.60674000000000028</v>
      </c>
      <c r="C135" s="6">
        <v>1.26152</v>
      </c>
      <c r="D135" s="5">
        <v>2.3033700000000001</v>
      </c>
      <c r="E135">
        <f>(Table2287319[[#This Row],[time]]-2)*2</f>
        <v>0.60674000000000028</v>
      </c>
      <c r="F135" s="6">
        <v>0.25823400000000002</v>
      </c>
      <c r="G135" s="5">
        <v>2.3033700000000001</v>
      </c>
      <c r="H135">
        <f>(Table245294326[[#This Row],[time]]-2)*2</f>
        <v>0.60674000000000028</v>
      </c>
      <c r="I135" s="6">
        <v>2.1022599999999998</v>
      </c>
      <c r="J135" s="5">
        <v>2.3033700000000001</v>
      </c>
      <c r="K135">
        <f>(Table3288320[[#This Row],[time]]-2)*2</f>
        <v>0.60674000000000028</v>
      </c>
      <c r="L135" s="6">
        <v>0.19211800000000001</v>
      </c>
      <c r="M135" s="5">
        <v>2.3033700000000001</v>
      </c>
      <c r="N135">
        <f>(Table246295327[[#This Row],[time]]-2)*2</f>
        <v>0.60674000000000028</v>
      </c>
      <c r="O135" s="6">
        <v>0.247918</v>
      </c>
      <c r="P135" s="5">
        <v>2.3033700000000001</v>
      </c>
      <c r="Q135">
        <f>(Table4289321[[#This Row],[time]]-2)*2</f>
        <v>0.60674000000000028</v>
      </c>
      <c r="R135" s="6">
        <v>4.2958800000000001E-4</v>
      </c>
      <c r="S135" s="5">
        <v>2.3033700000000001</v>
      </c>
      <c r="T135">
        <f>(Table247296328[[#This Row],[time]]-2)*2</f>
        <v>0.60674000000000028</v>
      </c>
      <c r="U135" s="6">
        <v>4.9899600000000002E-2</v>
      </c>
      <c r="V135" s="5">
        <v>2.3033700000000001</v>
      </c>
      <c r="W135">
        <f>(Table5290322[[#This Row],[time]]-2)*2</f>
        <v>0.60674000000000028</v>
      </c>
      <c r="X135" s="7">
        <v>4.9799999999999998E-5</v>
      </c>
      <c r="Y135" s="5">
        <v>2.3033700000000001</v>
      </c>
      <c r="Z135">
        <f>(Table248297329[[#This Row],[time]]-2)*2</f>
        <v>0.60674000000000028</v>
      </c>
      <c r="AA135" s="6">
        <v>7.7047400000000002E-2</v>
      </c>
      <c r="AB135" s="5">
        <v>2.3033700000000001</v>
      </c>
      <c r="AC135">
        <f>(Table6291323[[#This Row],[time]]-2)*2</f>
        <v>0.60674000000000028</v>
      </c>
      <c r="AD135" s="6">
        <v>4.9626299999999999</v>
      </c>
      <c r="AE135" s="5">
        <v>2.3033700000000001</v>
      </c>
      <c r="AF135">
        <f>(Table249298330[[#This Row],[time]]-2)*2</f>
        <v>0.60674000000000028</v>
      </c>
      <c r="AG135" s="6">
        <v>0.40932000000000002</v>
      </c>
      <c r="AH135" s="5">
        <v>2.3033700000000001</v>
      </c>
      <c r="AI135">
        <f>(Table7292324[[#This Row],[time]]-2)*2</f>
        <v>0.60674000000000028</v>
      </c>
      <c r="AJ135" s="6">
        <v>2.10405</v>
      </c>
      <c r="AK135" s="5">
        <v>2.3033700000000001</v>
      </c>
      <c r="AL135">
        <f>(Table250299331[[#This Row],[time]]-2)*2</f>
        <v>0.60674000000000028</v>
      </c>
      <c r="AM135" s="6">
        <v>2.5661</v>
      </c>
      <c r="AN135" s="5">
        <v>2.3033700000000001</v>
      </c>
      <c r="AO135">
        <f>(Table8293325[[#This Row],[time]]-2)*2</f>
        <v>0.60674000000000028</v>
      </c>
      <c r="AP135" s="6">
        <v>4.0160299999999998</v>
      </c>
      <c r="AQ135" s="5">
        <v>2.3033700000000001</v>
      </c>
      <c r="AR135">
        <f>(Table252300332[[#This Row],[time]]-2)*2</f>
        <v>0.60674000000000028</v>
      </c>
      <c r="AS135" s="6">
        <v>1.88411</v>
      </c>
      <c r="AT135" s="5">
        <v>2.3033700000000001</v>
      </c>
      <c r="AU135">
        <f>(Table253301333[[#This Row],[time]]-2)*2</f>
        <v>0.60674000000000028</v>
      </c>
      <c r="AV135" s="6">
        <v>2.6202700000000001</v>
      </c>
    </row>
    <row r="136" spans="1:48">
      <c r="A136" s="5">
        <v>2.3503500000000002</v>
      </c>
      <c r="B136">
        <f>(Table1286318[[#This Row],[time]]-2)*2</f>
        <v>0.70070000000000032</v>
      </c>
      <c r="C136" s="6">
        <v>1.1708099999999999</v>
      </c>
      <c r="D136" s="5">
        <v>2.3503500000000002</v>
      </c>
      <c r="E136">
        <f>(Table2287319[[#This Row],[time]]-2)*2</f>
        <v>0.70070000000000032</v>
      </c>
      <c r="F136" s="6">
        <v>0.36146400000000001</v>
      </c>
      <c r="G136" s="5">
        <v>2.3503500000000002</v>
      </c>
      <c r="H136">
        <f>(Table245294326[[#This Row],[time]]-2)*2</f>
        <v>0.70070000000000032</v>
      </c>
      <c r="I136" s="6">
        <v>1.9150199999999999</v>
      </c>
      <c r="J136" s="5">
        <v>2.3503500000000002</v>
      </c>
      <c r="K136">
        <f>(Table3288320[[#This Row],[time]]-2)*2</f>
        <v>0.70070000000000032</v>
      </c>
      <c r="L136" s="6">
        <v>0.28555700000000001</v>
      </c>
      <c r="M136" s="5">
        <v>2.3503500000000002</v>
      </c>
      <c r="N136">
        <f>(Table246295327[[#This Row],[time]]-2)*2</f>
        <v>0.70070000000000032</v>
      </c>
      <c r="O136" s="6">
        <v>0.28050000000000003</v>
      </c>
      <c r="P136" s="5">
        <v>2.3503500000000002</v>
      </c>
      <c r="Q136">
        <f>(Table4289321[[#This Row],[time]]-2)*2</f>
        <v>0.70070000000000032</v>
      </c>
      <c r="R136" s="6">
        <v>5.2467199999999999E-2</v>
      </c>
      <c r="S136" s="5">
        <v>2.3503500000000002</v>
      </c>
      <c r="T136">
        <f>(Table247296328[[#This Row],[time]]-2)*2</f>
        <v>0.70070000000000032</v>
      </c>
      <c r="U136" s="6">
        <v>7.9241599999999995E-2</v>
      </c>
      <c r="V136" s="5">
        <v>2.3503500000000002</v>
      </c>
      <c r="W136">
        <f>(Table5290322[[#This Row],[time]]-2)*2</f>
        <v>0.70070000000000032</v>
      </c>
      <c r="X136" s="7">
        <v>5.6799999999999998E-5</v>
      </c>
      <c r="Y136" s="5">
        <v>2.3503500000000002</v>
      </c>
      <c r="Z136">
        <f>(Table248297329[[#This Row],[time]]-2)*2</f>
        <v>0.70070000000000032</v>
      </c>
      <c r="AA136" s="6">
        <v>0.14643400000000001</v>
      </c>
      <c r="AB136" s="5">
        <v>2.3503500000000002</v>
      </c>
      <c r="AC136">
        <f>(Table6291323[[#This Row],[time]]-2)*2</f>
        <v>0.70070000000000032</v>
      </c>
      <c r="AD136" s="6">
        <v>5.1035300000000001</v>
      </c>
      <c r="AE136" s="5">
        <v>2.3503500000000002</v>
      </c>
      <c r="AF136">
        <f>(Table249298330[[#This Row],[time]]-2)*2</f>
        <v>0.70070000000000032</v>
      </c>
      <c r="AG136" s="6">
        <v>0.38519399999999998</v>
      </c>
      <c r="AH136" s="5">
        <v>2.3503500000000002</v>
      </c>
      <c r="AI136">
        <f>(Table7292324[[#This Row],[time]]-2)*2</f>
        <v>0.70070000000000032</v>
      </c>
      <c r="AJ136" s="6">
        <v>2.5137</v>
      </c>
      <c r="AK136" s="5">
        <v>2.3503500000000002</v>
      </c>
      <c r="AL136">
        <f>(Table250299331[[#This Row],[time]]-2)*2</f>
        <v>0.70070000000000032</v>
      </c>
      <c r="AM136" s="6">
        <v>2.4707300000000001</v>
      </c>
      <c r="AN136" s="5">
        <v>2.3503500000000002</v>
      </c>
      <c r="AO136">
        <f>(Table8293325[[#This Row],[time]]-2)*2</f>
        <v>0.70070000000000032</v>
      </c>
      <c r="AP136" s="6">
        <v>3.9717799999999999</v>
      </c>
      <c r="AQ136" s="5">
        <v>2.3503500000000002</v>
      </c>
      <c r="AR136">
        <f>(Table252300332[[#This Row],[time]]-2)*2</f>
        <v>0.70070000000000032</v>
      </c>
      <c r="AS136" s="6">
        <v>2.0125500000000001</v>
      </c>
      <c r="AT136" s="5">
        <v>2.3503500000000002</v>
      </c>
      <c r="AU136">
        <f>(Table253301333[[#This Row],[time]]-2)*2</f>
        <v>0.70070000000000032</v>
      </c>
      <c r="AV136" s="6">
        <v>3.0173700000000001</v>
      </c>
    </row>
    <row r="137" spans="1:48">
      <c r="A137" s="5">
        <v>2.4060899999999998</v>
      </c>
      <c r="B137">
        <f>(Table1286318[[#This Row],[time]]-2)*2</f>
        <v>0.81217999999999968</v>
      </c>
      <c r="C137" s="6">
        <v>1.0648500000000001</v>
      </c>
      <c r="D137" s="5">
        <v>2.4060899999999998</v>
      </c>
      <c r="E137">
        <f>(Table2287319[[#This Row],[time]]-2)*2</f>
        <v>0.81217999999999968</v>
      </c>
      <c r="F137" s="6">
        <v>0.48116799999999998</v>
      </c>
      <c r="G137" s="5">
        <v>2.4060899999999998</v>
      </c>
      <c r="H137">
        <f>(Table245294326[[#This Row],[time]]-2)*2</f>
        <v>0.81217999999999968</v>
      </c>
      <c r="I137" s="6">
        <v>1.6956899999999999</v>
      </c>
      <c r="J137" s="5">
        <v>2.4060899999999998</v>
      </c>
      <c r="K137">
        <f>(Table3288320[[#This Row],[time]]-2)*2</f>
        <v>0.81217999999999968</v>
      </c>
      <c r="L137" s="6">
        <v>0.40764</v>
      </c>
      <c r="M137" s="5">
        <v>2.4060899999999998</v>
      </c>
      <c r="N137">
        <f>(Table246295327[[#This Row],[time]]-2)*2</f>
        <v>0.81217999999999968</v>
      </c>
      <c r="O137" s="6">
        <v>0.37265900000000002</v>
      </c>
      <c r="P137" s="5">
        <v>2.4060899999999998</v>
      </c>
      <c r="Q137">
        <f>(Table4289321[[#This Row],[time]]-2)*2</f>
        <v>0.81217999999999968</v>
      </c>
      <c r="R137" s="6">
        <v>9.6036499999999997E-2</v>
      </c>
      <c r="S137" s="5">
        <v>2.4060899999999998</v>
      </c>
      <c r="T137">
        <f>(Table247296328[[#This Row],[time]]-2)*2</f>
        <v>0.81217999999999968</v>
      </c>
      <c r="U137" s="6">
        <v>0.110663</v>
      </c>
      <c r="V137" s="5">
        <v>2.4060899999999998</v>
      </c>
      <c r="W137">
        <f>(Table5290322[[#This Row],[time]]-2)*2</f>
        <v>0.81217999999999968</v>
      </c>
      <c r="X137" s="7">
        <v>7.1000000000000005E-5</v>
      </c>
      <c r="Y137" s="5">
        <v>2.4060899999999998</v>
      </c>
      <c r="Z137">
        <f>(Table248297329[[#This Row],[time]]-2)*2</f>
        <v>0.81217999999999968</v>
      </c>
      <c r="AA137" s="6">
        <v>0.26814500000000002</v>
      </c>
      <c r="AB137" s="5">
        <v>2.4060899999999998</v>
      </c>
      <c r="AC137">
        <f>(Table6291323[[#This Row],[time]]-2)*2</f>
        <v>0.81217999999999968</v>
      </c>
      <c r="AD137" s="6">
        <v>5.2385599999999997</v>
      </c>
      <c r="AE137" s="5">
        <v>2.4060899999999998</v>
      </c>
      <c r="AF137">
        <f>(Table249298330[[#This Row],[time]]-2)*2</f>
        <v>0.81217999999999968</v>
      </c>
      <c r="AG137" s="6">
        <v>0.396175</v>
      </c>
      <c r="AH137" s="5">
        <v>2.4060899999999998</v>
      </c>
      <c r="AI137">
        <f>(Table7292324[[#This Row],[time]]-2)*2</f>
        <v>0.81217999999999968</v>
      </c>
      <c r="AJ137" s="6">
        <v>2.9061300000000001</v>
      </c>
      <c r="AK137" s="5">
        <v>2.4060899999999998</v>
      </c>
      <c r="AL137">
        <f>(Table250299331[[#This Row],[time]]-2)*2</f>
        <v>0.81217999999999968</v>
      </c>
      <c r="AM137" s="6">
        <v>2.37622</v>
      </c>
      <c r="AN137" s="5">
        <v>2.4060899999999998</v>
      </c>
      <c r="AO137">
        <f>(Table8293325[[#This Row],[time]]-2)*2</f>
        <v>0.81217999999999968</v>
      </c>
      <c r="AP137" s="6">
        <v>3.91804</v>
      </c>
      <c r="AQ137" s="5">
        <v>2.4060899999999998</v>
      </c>
      <c r="AR137">
        <f>(Table252300332[[#This Row],[time]]-2)*2</f>
        <v>0.81217999999999968</v>
      </c>
      <c r="AS137" s="6">
        <v>2.0636700000000001</v>
      </c>
      <c r="AT137" s="5">
        <v>2.4060899999999998</v>
      </c>
      <c r="AU137">
        <f>(Table253301333[[#This Row],[time]]-2)*2</f>
        <v>0.81217999999999968</v>
      </c>
      <c r="AV137" s="6">
        <v>3.5235599999999998</v>
      </c>
    </row>
    <row r="138" spans="1:48">
      <c r="A138" s="5">
        <v>2.4525700000000001</v>
      </c>
      <c r="B138">
        <f>(Table1286318[[#This Row],[time]]-2)*2</f>
        <v>0.90514000000000028</v>
      </c>
      <c r="C138" s="6">
        <v>1.0272600000000001</v>
      </c>
      <c r="D138" s="5">
        <v>2.4525700000000001</v>
      </c>
      <c r="E138">
        <f>(Table2287319[[#This Row],[time]]-2)*2</f>
        <v>0.90514000000000028</v>
      </c>
      <c r="F138" s="6">
        <v>0.58508599999999999</v>
      </c>
      <c r="G138" s="5">
        <v>2.4525700000000001</v>
      </c>
      <c r="H138">
        <f>(Table245294326[[#This Row],[time]]-2)*2</f>
        <v>0.90514000000000028</v>
      </c>
      <c r="I138" s="6">
        <v>1.5662499999999999</v>
      </c>
      <c r="J138" s="5">
        <v>2.4525700000000001</v>
      </c>
      <c r="K138">
        <f>(Table3288320[[#This Row],[time]]-2)*2</f>
        <v>0.90514000000000028</v>
      </c>
      <c r="L138" s="6">
        <v>0.52960700000000005</v>
      </c>
      <c r="M138" s="5">
        <v>2.4525700000000001</v>
      </c>
      <c r="N138">
        <f>(Table246295327[[#This Row],[time]]-2)*2</f>
        <v>0.90514000000000028</v>
      </c>
      <c r="O138" s="6">
        <v>0.481991</v>
      </c>
      <c r="P138" s="5">
        <v>2.4525700000000001</v>
      </c>
      <c r="Q138">
        <f>(Table4289321[[#This Row],[time]]-2)*2</f>
        <v>0.90514000000000028</v>
      </c>
      <c r="R138" s="6">
        <v>9.3385399999999993E-2</v>
      </c>
      <c r="S138" s="5">
        <v>2.4525700000000001</v>
      </c>
      <c r="T138">
        <f>(Table247296328[[#This Row],[time]]-2)*2</f>
        <v>0.90514000000000028</v>
      </c>
      <c r="U138" s="6">
        <v>0.12343800000000001</v>
      </c>
      <c r="V138" s="5">
        <v>2.4525700000000001</v>
      </c>
      <c r="W138">
        <f>(Table5290322[[#This Row],[time]]-2)*2</f>
        <v>0.90514000000000028</v>
      </c>
      <c r="X138" s="7">
        <v>8.2200000000000006E-5</v>
      </c>
      <c r="Y138" s="5">
        <v>2.4525700000000001</v>
      </c>
      <c r="Z138">
        <f>(Table248297329[[#This Row],[time]]-2)*2</f>
        <v>0.90514000000000028</v>
      </c>
      <c r="AA138" s="6">
        <v>0.38477499999999998</v>
      </c>
      <c r="AB138" s="5">
        <v>2.4525700000000001</v>
      </c>
      <c r="AC138">
        <f>(Table6291323[[#This Row],[time]]-2)*2</f>
        <v>0.90514000000000028</v>
      </c>
      <c r="AD138" s="6">
        <v>5.2937700000000003</v>
      </c>
      <c r="AE138" s="5">
        <v>2.4525700000000001</v>
      </c>
      <c r="AF138">
        <f>(Table249298330[[#This Row],[time]]-2)*2</f>
        <v>0.90514000000000028</v>
      </c>
      <c r="AG138" s="6">
        <v>0.41023700000000002</v>
      </c>
      <c r="AH138" s="5">
        <v>2.4525700000000001</v>
      </c>
      <c r="AI138">
        <f>(Table7292324[[#This Row],[time]]-2)*2</f>
        <v>0.90514000000000028</v>
      </c>
      <c r="AJ138" s="6">
        <v>3.1871299999999998</v>
      </c>
      <c r="AK138" s="5">
        <v>2.4525700000000001</v>
      </c>
      <c r="AL138">
        <f>(Table250299331[[#This Row],[time]]-2)*2</f>
        <v>0.90514000000000028</v>
      </c>
      <c r="AM138" s="6">
        <v>2.3265699999999998</v>
      </c>
      <c r="AN138" s="5">
        <v>2.4525700000000001</v>
      </c>
      <c r="AO138">
        <f>(Table8293325[[#This Row],[time]]-2)*2</f>
        <v>0.90514000000000028</v>
      </c>
      <c r="AP138" s="6">
        <v>4.1957800000000001</v>
      </c>
      <c r="AQ138" s="5">
        <v>2.4525700000000001</v>
      </c>
      <c r="AR138">
        <f>(Table252300332[[#This Row],[time]]-2)*2</f>
        <v>0.90514000000000028</v>
      </c>
      <c r="AS138" s="6">
        <v>2.1064600000000002</v>
      </c>
      <c r="AT138" s="5">
        <v>2.4525700000000001</v>
      </c>
      <c r="AU138">
        <f>(Table253301333[[#This Row],[time]]-2)*2</f>
        <v>0.90514000000000028</v>
      </c>
      <c r="AV138" s="6">
        <v>3.9988199999999998</v>
      </c>
    </row>
    <row r="139" spans="1:48">
      <c r="A139" s="5">
        <v>2.5131199999999998</v>
      </c>
      <c r="B139">
        <f>(Table1286318[[#This Row],[time]]-2)*2</f>
        <v>1.0262399999999996</v>
      </c>
      <c r="C139" s="6">
        <v>1.0103800000000001</v>
      </c>
      <c r="D139" s="5">
        <v>2.5131199999999998</v>
      </c>
      <c r="E139">
        <f>(Table2287319[[#This Row],[time]]-2)*2</f>
        <v>1.0262399999999996</v>
      </c>
      <c r="F139" s="6">
        <v>0.74279700000000004</v>
      </c>
      <c r="G139" s="5">
        <v>2.5131199999999998</v>
      </c>
      <c r="H139">
        <f>(Table245294326[[#This Row],[time]]-2)*2</f>
        <v>1.0262399999999996</v>
      </c>
      <c r="I139" s="6">
        <v>1.4289799999999999</v>
      </c>
      <c r="J139" s="5">
        <v>2.5131199999999998</v>
      </c>
      <c r="K139">
        <f>(Table3288320[[#This Row],[time]]-2)*2</f>
        <v>1.0262399999999996</v>
      </c>
      <c r="L139" s="6">
        <v>0.70096400000000003</v>
      </c>
      <c r="M139" s="5">
        <v>2.5131199999999998</v>
      </c>
      <c r="N139">
        <f>(Table246295327[[#This Row],[time]]-2)*2</f>
        <v>1.0262399999999996</v>
      </c>
      <c r="O139" s="6">
        <v>0.616143</v>
      </c>
      <c r="P139" s="5">
        <v>2.5131199999999998</v>
      </c>
      <c r="Q139">
        <f>(Table4289321[[#This Row],[time]]-2)*2</f>
        <v>1.0262399999999996</v>
      </c>
      <c r="R139" s="6">
        <v>0.15718099999999999</v>
      </c>
      <c r="S139" s="5">
        <v>2.5131199999999998</v>
      </c>
      <c r="T139">
        <f>(Table247296328[[#This Row],[time]]-2)*2</f>
        <v>1.0262399999999996</v>
      </c>
      <c r="U139" s="6">
        <v>0.158031</v>
      </c>
      <c r="V139" s="5">
        <v>2.5131199999999998</v>
      </c>
      <c r="W139">
        <f>(Table5290322[[#This Row],[time]]-2)*2</f>
        <v>1.0262399999999996</v>
      </c>
      <c r="X139" s="6">
        <v>2.2334799999999999E-3</v>
      </c>
      <c r="Y139" s="5">
        <v>2.5131199999999998</v>
      </c>
      <c r="Z139">
        <f>(Table248297329[[#This Row],[time]]-2)*2</f>
        <v>1.0262399999999996</v>
      </c>
      <c r="AA139" s="6">
        <v>0.527335</v>
      </c>
      <c r="AB139" s="5">
        <v>2.5131199999999998</v>
      </c>
      <c r="AC139">
        <f>(Table6291323[[#This Row],[time]]-2)*2</f>
        <v>1.0262399999999996</v>
      </c>
      <c r="AD139" s="6">
        <v>5.3691899999999997</v>
      </c>
      <c r="AE139" s="5">
        <v>2.5131199999999998</v>
      </c>
      <c r="AF139">
        <f>(Table249298330[[#This Row],[time]]-2)*2</f>
        <v>1.0262399999999996</v>
      </c>
      <c r="AG139" s="6">
        <v>0.42573</v>
      </c>
      <c r="AH139" s="5">
        <v>2.5131199999999998</v>
      </c>
      <c r="AI139">
        <f>(Table7292324[[#This Row],[time]]-2)*2</f>
        <v>1.0262399999999996</v>
      </c>
      <c r="AJ139" s="6">
        <v>3.60859</v>
      </c>
      <c r="AK139" s="5">
        <v>2.5131199999999998</v>
      </c>
      <c r="AL139">
        <f>(Table250299331[[#This Row],[time]]-2)*2</f>
        <v>1.0262399999999996</v>
      </c>
      <c r="AM139" s="6">
        <v>2.2654700000000001</v>
      </c>
      <c r="AN139" s="5">
        <v>2.5131199999999998</v>
      </c>
      <c r="AO139">
        <f>(Table8293325[[#This Row],[time]]-2)*2</f>
        <v>1.0262399999999996</v>
      </c>
      <c r="AP139" s="6">
        <v>4.9111500000000001</v>
      </c>
      <c r="AQ139" s="5">
        <v>2.5131199999999998</v>
      </c>
      <c r="AR139">
        <f>(Table252300332[[#This Row],[time]]-2)*2</f>
        <v>1.0262399999999996</v>
      </c>
      <c r="AS139" s="6">
        <v>2.1599599999999999</v>
      </c>
      <c r="AT139" s="5">
        <v>2.5131199999999998</v>
      </c>
      <c r="AU139">
        <f>(Table253301333[[#This Row],[time]]-2)*2</f>
        <v>1.0262399999999996</v>
      </c>
      <c r="AV139" s="6">
        <v>4.6102100000000004</v>
      </c>
    </row>
    <row r="140" spans="1:48">
      <c r="A140" s="5">
        <v>2.5539399999999999</v>
      </c>
      <c r="B140">
        <f>(Table1286318[[#This Row],[time]]-2)*2</f>
        <v>1.1078799999999998</v>
      </c>
      <c r="C140" s="6">
        <v>1.0165299999999999</v>
      </c>
      <c r="D140" s="5">
        <v>2.5539399999999999</v>
      </c>
      <c r="E140">
        <f>(Table2287319[[#This Row],[time]]-2)*2</f>
        <v>1.1078799999999998</v>
      </c>
      <c r="F140" s="6">
        <v>0.85366299999999995</v>
      </c>
      <c r="G140" s="5">
        <v>2.5539399999999999</v>
      </c>
      <c r="H140">
        <f>(Table245294326[[#This Row],[time]]-2)*2</f>
        <v>1.1078799999999998</v>
      </c>
      <c r="I140" s="6">
        <v>1.3642099999999999</v>
      </c>
      <c r="J140" s="5">
        <v>2.5539399999999999</v>
      </c>
      <c r="K140">
        <f>(Table3288320[[#This Row],[time]]-2)*2</f>
        <v>1.1078799999999998</v>
      </c>
      <c r="L140" s="6">
        <v>0.82251399999999997</v>
      </c>
      <c r="M140" s="5">
        <v>2.5539399999999999</v>
      </c>
      <c r="N140">
        <f>(Table246295327[[#This Row],[time]]-2)*2</f>
        <v>1.1078799999999998</v>
      </c>
      <c r="O140" s="6">
        <v>0.70255299999999998</v>
      </c>
      <c r="P140" s="5">
        <v>2.5539399999999999</v>
      </c>
      <c r="Q140">
        <f>(Table4289321[[#This Row],[time]]-2)*2</f>
        <v>1.1078799999999998</v>
      </c>
      <c r="R140" s="6">
        <v>0.28070200000000001</v>
      </c>
      <c r="S140" s="5">
        <v>2.5539399999999999</v>
      </c>
      <c r="T140">
        <f>(Table247296328[[#This Row],[time]]-2)*2</f>
        <v>1.1078799999999998</v>
      </c>
      <c r="U140" s="6">
        <v>0.27838299999999999</v>
      </c>
      <c r="V140" s="5">
        <v>2.5539399999999999</v>
      </c>
      <c r="W140">
        <f>(Table5290322[[#This Row],[time]]-2)*2</f>
        <v>1.1078799999999998</v>
      </c>
      <c r="X140" s="6">
        <v>6.6845699999999994E-2</v>
      </c>
      <c r="Y140" s="5">
        <v>2.5539399999999999</v>
      </c>
      <c r="Z140">
        <f>(Table248297329[[#This Row],[time]]-2)*2</f>
        <v>1.1078799999999998</v>
      </c>
      <c r="AA140" s="6">
        <v>0.597163</v>
      </c>
      <c r="AB140" s="5">
        <v>2.5539399999999999</v>
      </c>
      <c r="AC140">
        <f>(Table6291323[[#This Row],[time]]-2)*2</f>
        <v>1.1078799999999998</v>
      </c>
      <c r="AD140" s="6">
        <v>5.3878300000000001</v>
      </c>
      <c r="AE140" s="5">
        <v>2.5539399999999999</v>
      </c>
      <c r="AF140">
        <f>(Table249298330[[#This Row],[time]]-2)*2</f>
        <v>1.1078799999999998</v>
      </c>
      <c r="AG140" s="6">
        <v>0.42817499999999997</v>
      </c>
      <c r="AH140" s="5">
        <v>2.5539399999999999</v>
      </c>
      <c r="AI140">
        <f>(Table7292324[[#This Row],[time]]-2)*2</f>
        <v>1.1078799999999998</v>
      </c>
      <c r="AJ140" s="6">
        <v>3.9519700000000002</v>
      </c>
      <c r="AK140" s="5">
        <v>2.5539399999999999</v>
      </c>
      <c r="AL140">
        <f>(Table250299331[[#This Row],[time]]-2)*2</f>
        <v>1.1078799999999998</v>
      </c>
      <c r="AM140" s="6">
        <v>2.2522700000000002</v>
      </c>
      <c r="AN140" s="5">
        <v>2.5539399999999999</v>
      </c>
      <c r="AO140">
        <f>(Table8293325[[#This Row],[time]]-2)*2</f>
        <v>1.1078799999999998</v>
      </c>
      <c r="AP140" s="6">
        <v>5.4924200000000001</v>
      </c>
      <c r="AQ140" s="5">
        <v>2.5539399999999999</v>
      </c>
      <c r="AR140">
        <f>(Table252300332[[#This Row],[time]]-2)*2</f>
        <v>1.1078799999999998</v>
      </c>
      <c r="AS140" s="6">
        <v>2.15422</v>
      </c>
      <c r="AT140" s="5">
        <v>2.5539399999999999</v>
      </c>
      <c r="AU140">
        <f>(Table253301333[[#This Row],[time]]-2)*2</f>
        <v>1.1078799999999998</v>
      </c>
      <c r="AV140" s="6">
        <v>4.9773699999999996</v>
      </c>
    </row>
    <row r="141" spans="1:48">
      <c r="A141" s="5">
        <v>2.60039</v>
      </c>
      <c r="B141">
        <f>(Table1286318[[#This Row],[time]]-2)*2</f>
        <v>1.20078</v>
      </c>
      <c r="C141" s="6">
        <v>1.0517799999999999</v>
      </c>
      <c r="D141" s="5">
        <v>2.60039</v>
      </c>
      <c r="E141">
        <f>(Table2287319[[#This Row],[time]]-2)*2</f>
        <v>1.20078</v>
      </c>
      <c r="F141" s="6">
        <v>0.99871500000000002</v>
      </c>
      <c r="G141" s="5">
        <v>2.60039</v>
      </c>
      <c r="H141">
        <f>(Table245294326[[#This Row],[time]]-2)*2</f>
        <v>1.20078</v>
      </c>
      <c r="I141" s="6">
        <v>1.31881</v>
      </c>
      <c r="J141" s="5">
        <v>2.60039</v>
      </c>
      <c r="K141">
        <f>(Table3288320[[#This Row],[time]]-2)*2</f>
        <v>1.20078</v>
      </c>
      <c r="L141" s="6">
        <v>0.98072400000000004</v>
      </c>
      <c r="M141" s="5">
        <v>2.60039</v>
      </c>
      <c r="N141">
        <f>(Table246295327[[#This Row],[time]]-2)*2</f>
        <v>1.20078</v>
      </c>
      <c r="O141" s="6">
        <v>0.79054999999999997</v>
      </c>
      <c r="P141" s="5">
        <v>2.60039</v>
      </c>
      <c r="Q141">
        <f>(Table4289321[[#This Row],[time]]-2)*2</f>
        <v>1.20078</v>
      </c>
      <c r="R141" s="6">
        <v>0.42365599999999998</v>
      </c>
      <c r="S141" s="5">
        <v>2.60039</v>
      </c>
      <c r="T141">
        <f>(Table247296328[[#This Row],[time]]-2)*2</f>
        <v>1.20078</v>
      </c>
      <c r="U141" s="6">
        <v>0.41031299999999998</v>
      </c>
      <c r="V141" s="5">
        <v>2.60039</v>
      </c>
      <c r="W141">
        <f>(Table5290322[[#This Row],[time]]-2)*2</f>
        <v>1.20078</v>
      </c>
      <c r="X141" s="6">
        <v>0.122629</v>
      </c>
      <c r="Y141" s="5">
        <v>2.60039</v>
      </c>
      <c r="Z141">
        <f>(Table248297329[[#This Row],[time]]-2)*2</f>
        <v>1.20078</v>
      </c>
      <c r="AA141" s="6">
        <v>0.62576200000000004</v>
      </c>
      <c r="AB141" s="5">
        <v>2.60039</v>
      </c>
      <c r="AC141">
        <f>(Table6291323[[#This Row],[time]]-2)*2</f>
        <v>1.20078</v>
      </c>
      <c r="AD141" s="6">
        <v>5.4290099999999999</v>
      </c>
      <c r="AE141" s="5">
        <v>2.60039</v>
      </c>
      <c r="AF141">
        <f>(Table249298330[[#This Row],[time]]-2)*2</f>
        <v>1.20078</v>
      </c>
      <c r="AG141" s="6">
        <v>0.44976899999999997</v>
      </c>
      <c r="AH141" s="5">
        <v>2.60039</v>
      </c>
      <c r="AI141">
        <f>(Table7292324[[#This Row],[time]]-2)*2</f>
        <v>1.20078</v>
      </c>
      <c r="AJ141" s="6">
        <v>4.4182399999999999</v>
      </c>
      <c r="AK141" s="5">
        <v>2.60039</v>
      </c>
      <c r="AL141">
        <f>(Table250299331[[#This Row],[time]]-2)*2</f>
        <v>1.20078</v>
      </c>
      <c r="AM141" s="6">
        <v>2.2239</v>
      </c>
      <c r="AN141" s="5">
        <v>2.60039</v>
      </c>
      <c r="AO141">
        <f>(Table8293325[[#This Row],[time]]-2)*2</f>
        <v>1.20078</v>
      </c>
      <c r="AP141" s="6">
        <v>6.0888200000000001</v>
      </c>
      <c r="AQ141" s="5">
        <v>2.60039</v>
      </c>
      <c r="AR141">
        <f>(Table252300332[[#This Row],[time]]-2)*2</f>
        <v>1.20078</v>
      </c>
      <c r="AS141" s="6">
        <v>2.1066099999999999</v>
      </c>
      <c r="AT141" s="5">
        <v>2.60039</v>
      </c>
      <c r="AU141">
        <f>(Table253301333[[#This Row],[time]]-2)*2</f>
        <v>1.20078</v>
      </c>
      <c r="AV141" s="6">
        <v>5.3110900000000001</v>
      </c>
    </row>
    <row r="142" spans="1:48">
      <c r="A142" s="5">
        <v>2.6528</v>
      </c>
      <c r="B142">
        <f>(Table1286318[[#This Row],[time]]-2)*2</f>
        <v>1.3056000000000001</v>
      </c>
      <c r="C142" s="6">
        <v>1.1305099999999999</v>
      </c>
      <c r="D142" s="5">
        <v>2.6528</v>
      </c>
      <c r="E142">
        <f>(Table2287319[[#This Row],[time]]-2)*2</f>
        <v>1.3056000000000001</v>
      </c>
      <c r="F142" s="6">
        <v>1.1776800000000001</v>
      </c>
      <c r="G142" s="5">
        <v>2.6528</v>
      </c>
      <c r="H142">
        <f>(Table245294326[[#This Row],[time]]-2)*2</f>
        <v>1.3056000000000001</v>
      </c>
      <c r="I142" s="6">
        <v>1.2998700000000001</v>
      </c>
      <c r="J142" s="5">
        <v>2.6528</v>
      </c>
      <c r="K142">
        <f>(Table3288320[[#This Row],[time]]-2)*2</f>
        <v>1.3056000000000001</v>
      </c>
      <c r="L142" s="6">
        <v>1.17075</v>
      </c>
      <c r="M142" s="5">
        <v>2.6528</v>
      </c>
      <c r="N142">
        <f>(Table246295327[[#This Row],[time]]-2)*2</f>
        <v>1.3056000000000001</v>
      </c>
      <c r="O142" s="6">
        <v>0.86551699999999998</v>
      </c>
      <c r="P142" s="5">
        <v>2.6528</v>
      </c>
      <c r="Q142">
        <f>(Table4289321[[#This Row],[time]]-2)*2</f>
        <v>1.3056000000000001</v>
      </c>
      <c r="R142" s="6">
        <v>0.59610200000000002</v>
      </c>
      <c r="S142" s="5">
        <v>2.6528</v>
      </c>
      <c r="T142">
        <f>(Table247296328[[#This Row],[time]]-2)*2</f>
        <v>1.3056000000000001</v>
      </c>
      <c r="U142" s="6">
        <v>0.55761099999999997</v>
      </c>
      <c r="V142" s="5">
        <v>2.6528</v>
      </c>
      <c r="W142">
        <f>(Table5290322[[#This Row],[time]]-2)*2</f>
        <v>1.3056000000000001</v>
      </c>
      <c r="X142" s="6">
        <v>0.31857600000000003</v>
      </c>
      <c r="Y142" s="5">
        <v>2.6528</v>
      </c>
      <c r="Z142">
        <f>(Table248297329[[#This Row],[time]]-2)*2</f>
        <v>1.3056000000000001</v>
      </c>
      <c r="AA142" s="6">
        <v>0.61725699999999994</v>
      </c>
      <c r="AB142" s="5">
        <v>2.6528</v>
      </c>
      <c r="AC142">
        <f>(Table6291323[[#This Row],[time]]-2)*2</f>
        <v>1.3056000000000001</v>
      </c>
      <c r="AD142" s="6">
        <v>5.5743400000000003</v>
      </c>
      <c r="AE142" s="5">
        <v>2.6528</v>
      </c>
      <c r="AF142">
        <f>(Table249298330[[#This Row],[time]]-2)*2</f>
        <v>1.3056000000000001</v>
      </c>
      <c r="AG142" s="6">
        <v>0.48763299999999998</v>
      </c>
      <c r="AH142" s="5">
        <v>2.6528</v>
      </c>
      <c r="AI142">
        <f>(Table7292324[[#This Row],[time]]-2)*2</f>
        <v>1.3056000000000001</v>
      </c>
      <c r="AJ142" s="6">
        <v>4.9843400000000004</v>
      </c>
      <c r="AK142" s="5">
        <v>2.6528</v>
      </c>
      <c r="AL142">
        <f>(Table250299331[[#This Row],[time]]-2)*2</f>
        <v>1.3056000000000001</v>
      </c>
      <c r="AM142" s="6">
        <v>2.15713</v>
      </c>
      <c r="AN142" s="5">
        <v>2.6528</v>
      </c>
      <c r="AO142">
        <f>(Table8293325[[#This Row],[time]]-2)*2</f>
        <v>1.3056000000000001</v>
      </c>
      <c r="AP142" s="6">
        <v>6.7195099999999996</v>
      </c>
      <c r="AQ142" s="5">
        <v>2.6528</v>
      </c>
      <c r="AR142">
        <f>(Table252300332[[#This Row],[time]]-2)*2</f>
        <v>1.3056000000000001</v>
      </c>
      <c r="AS142" s="6">
        <v>2.0062600000000002</v>
      </c>
      <c r="AT142" s="5">
        <v>2.6528</v>
      </c>
      <c r="AU142">
        <f>(Table253301333[[#This Row],[time]]-2)*2</f>
        <v>1.3056000000000001</v>
      </c>
      <c r="AV142" s="6">
        <v>5.7006500000000004</v>
      </c>
    </row>
    <row r="143" spans="1:48">
      <c r="A143" s="5">
        <v>2.7012999999999998</v>
      </c>
      <c r="B143">
        <f>(Table1286318[[#This Row],[time]]-2)*2</f>
        <v>1.4025999999999996</v>
      </c>
      <c r="C143" s="6">
        <v>1.22021</v>
      </c>
      <c r="D143" s="5">
        <v>2.7012999999999998</v>
      </c>
      <c r="E143">
        <f>(Table2287319[[#This Row],[time]]-2)*2</f>
        <v>1.4025999999999996</v>
      </c>
      <c r="F143" s="6">
        <v>1.35405</v>
      </c>
      <c r="G143" s="5">
        <v>2.7012999999999998</v>
      </c>
      <c r="H143">
        <f>(Table245294326[[#This Row],[time]]-2)*2</f>
        <v>1.4025999999999996</v>
      </c>
      <c r="I143" s="6">
        <v>1.30199</v>
      </c>
      <c r="J143" s="5">
        <v>2.7012999999999998</v>
      </c>
      <c r="K143">
        <f>(Table3288320[[#This Row],[time]]-2)*2</f>
        <v>1.4025999999999996</v>
      </c>
      <c r="L143" s="6">
        <v>1.35026</v>
      </c>
      <c r="M143" s="5">
        <v>2.7012999999999998</v>
      </c>
      <c r="N143">
        <f>(Table246295327[[#This Row],[time]]-2)*2</f>
        <v>1.4025999999999996</v>
      </c>
      <c r="O143" s="6">
        <v>0.912358</v>
      </c>
      <c r="P143" s="5">
        <v>2.7012999999999998</v>
      </c>
      <c r="Q143">
        <f>(Table4289321[[#This Row],[time]]-2)*2</f>
        <v>1.4025999999999996</v>
      </c>
      <c r="R143" s="6">
        <v>0.76865799999999995</v>
      </c>
      <c r="S143" s="5">
        <v>2.7012999999999998</v>
      </c>
      <c r="T143">
        <f>(Table247296328[[#This Row],[time]]-2)*2</f>
        <v>1.4025999999999996</v>
      </c>
      <c r="U143" s="6">
        <v>0.69486800000000004</v>
      </c>
      <c r="V143" s="5">
        <v>2.7012999999999998</v>
      </c>
      <c r="W143">
        <f>(Table5290322[[#This Row],[time]]-2)*2</f>
        <v>1.4025999999999996</v>
      </c>
      <c r="X143" s="6">
        <v>0.62119599999999997</v>
      </c>
      <c r="Y143" s="5">
        <v>2.7012999999999998</v>
      </c>
      <c r="Z143">
        <f>(Table248297329[[#This Row],[time]]-2)*2</f>
        <v>1.4025999999999996</v>
      </c>
      <c r="AA143" s="6">
        <v>0.62310200000000004</v>
      </c>
      <c r="AB143" s="5">
        <v>2.7012999999999998</v>
      </c>
      <c r="AC143">
        <f>(Table6291323[[#This Row],[time]]-2)*2</f>
        <v>1.4025999999999996</v>
      </c>
      <c r="AD143" s="6">
        <v>5.7715399999999999</v>
      </c>
      <c r="AE143" s="5">
        <v>2.7012999999999998</v>
      </c>
      <c r="AF143">
        <f>(Table249298330[[#This Row],[time]]-2)*2</f>
        <v>1.4025999999999996</v>
      </c>
      <c r="AG143" s="6">
        <v>0.51820699999999997</v>
      </c>
      <c r="AH143" s="5">
        <v>2.7012999999999998</v>
      </c>
      <c r="AI143">
        <f>(Table7292324[[#This Row],[time]]-2)*2</f>
        <v>1.4025999999999996</v>
      </c>
      <c r="AJ143" s="6">
        <v>5.46814</v>
      </c>
      <c r="AK143" s="5">
        <v>2.7012999999999998</v>
      </c>
      <c r="AL143">
        <f>(Table250299331[[#This Row],[time]]-2)*2</f>
        <v>1.4025999999999996</v>
      </c>
      <c r="AM143" s="6">
        <v>2.0881699999999999</v>
      </c>
      <c r="AN143" s="5">
        <v>2.7012999999999998</v>
      </c>
      <c r="AO143">
        <f>(Table8293325[[#This Row],[time]]-2)*2</f>
        <v>1.4025999999999996</v>
      </c>
      <c r="AP143" s="6">
        <v>7.2506199999999996</v>
      </c>
      <c r="AQ143" s="5">
        <v>2.7012999999999998</v>
      </c>
      <c r="AR143">
        <f>(Table252300332[[#This Row],[time]]-2)*2</f>
        <v>1.4025999999999996</v>
      </c>
      <c r="AS143" s="6">
        <v>1.88229</v>
      </c>
      <c r="AT143" s="5">
        <v>2.7012999999999998</v>
      </c>
      <c r="AU143">
        <f>(Table253301333[[#This Row],[time]]-2)*2</f>
        <v>1.4025999999999996</v>
      </c>
      <c r="AV143" s="6">
        <v>6.0329499999999996</v>
      </c>
    </row>
    <row r="144" spans="1:48">
      <c r="A144" s="5">
        <v>2.7593299999999998</v>
      </c>
      <c r="B144">
        <f>(Table1286318[[#This Row],[time]]-2)*2</f>
        <v>1.5186599999999997</v>
      </c>
      <c r="C144" s="6">
        <v>1.3266500000000001</v>
      </c>
      <c r="D144" s="5">
        <v>2.7593299999999998</v>
      </c>
      <c r="E144">
        <f>(Table2287319[[#This Row],[time]]-2)*2</f>
        <v>1.5186599999999997</v>
      </c>
      <c r="F144" s="6">
        <v>1.56996</v>
      </c>
      <c r="G144" s="5">
        <v>2.7593299999999998</v>
      </c>
      <c r="H144">
        <f>(Table245294326[[#This Row],[time]]-2)*2</f>
        <v>1.5186599999999997</v>
      </c>
      <c r="I144" s="6">
        <v>1.3084100000000001</v>
      </c>
      <c r="J144" s="5">
        <v>2.7593299999999998</v>
      </c>
      <c r="K144">
        <f>(Table3288320[[#This Row],[time]]-2)*2</f>
        <v>1.5186599999999997</v>
      </c>
      <c r="L144" s="6">
        <v>1.5516399999999999</v>
      </c>
      <c r="M144" s="5">
        <v>2.7593299999999998</v>
      </c>
      <c r="N144">
        <f>(Table246295327[[#This Row],[time]]-2)*2</f>
        <v>1.5186599999999997</v>
      </c>
      <c r="O144" s="6">
        <v>0.97005200000000003</v>
      </c>
      <c r="P144" s="5">
        <v>2.7593299999999998</v>
      </c>
      <c r="Q144">
        <f>(Table4289321[[#This Row],[time]]-2)*2</f>
        <v>1.5186599999999997</v>
      </c>
      <c r="R144" s="6">
        <v>1.0540799999999999</v>
      </c>
      <c r="S144" s="5">
        <v>2.7593299999999998</v>
      </c>
      <c r="T144">
        <f>(Table247296328[[#This Row],[time]]-2)*2</f>
        <v>1.5186599999999997</v>
      </c>
      <c r="U144" s="6">
        <v>0.85245800000000005</v>
      </c>
      <c r="V144" s="5">
        <v>2.7593299999999998</v>
      </c>
      <c r="W144">
        <f>(Table5290322[[#This Row],[time]]-2)*2</f>
        <v>1.5186599999999997</v>
      </c>
      <c r="X144" s="6">
        <v>0.875726</v>
      </c>
      <c r="Y144" s="5">
        <v>2.7593299999999998</v>
      </c>
      <c r="Z144">
        <f>(Table248297329[[#This Row],[time]]-2)*2</f>
        <v>1.5186599999999997</v>
      </c>
      <c r="AA144" s="6">
        <v>0.65018900000000002</v>
      </c>
      <c r="AB144" s="5">
        <v>2.7593299999999998</v>
      </c>
      <c r="AC144">
        <f>(Table6291323[[#This Row],[time]]-2)*2</f>
        <v>1.5186599999999997</v>
      </c>
      <c r="AD144" s="6">
        <v>6.0169899999999998</v>
      </c>
      <c r="AE144" s="5">
        <v>2.7593299999999998</v>
      </c>
      <c r="AF144">
        <f>(Table249298330[[#This Row],[time]]-2)*2</f>
        <v>1.5186599999999997</v>
      </c>
      <c r="AG144" s="6">
        <v>0.54892799999999997</v>
      </c>
      <c r="AH144" s="5">
        <v>2.7593299999999998</v>
      </c>
      <c r="AI144">
        <f>(Table7292324[[#This Row],[time]]-2)*2</f>
        <v>1.5186599999999997</v>
      </c>
      <c r="AJ144" s="6">
        <v>6.0132399999999997</v>
      </c>
      <c r="AK144" s="5">
        <v>2.7593299999999998</v>
      </c>
      <c r="AL144">
        <f>(Table250299331[[#This Row],[time]]-2)*2</f>
        <v>1.5186599999999997</v>
      </c>
      <c r="AM144" s="6">
        <v>1.98655</v>
      </c>
      <c r="AN144" s="5">
        <v>2.7593299999999998</v>
      </c>
      <c r="AO144">
        <f>(Table8293325[[#This Row],[time]]-2)*2</f>
        <v>1.5186599999999997</v>
      </c>
      <c r="AP144" s="6">
        <v>7.7649499999999998</v>
      </c>
      <c r="AQ144" s="5">
        <v>2.7593299999999998</v>
      </c>
      <c r="AR144">
        <f>(Table252300332[[#This Row],[time]]-2)*2</f>
        <v>1.5186599999999997</v>
      </c>
      <c r="AS144" s="6">
        <v>1.7163600000000001</v>
      </c>
      <c r="AT144" s="5">
        <v>2.7593299999999998</v>
      </c>
      <c r="AU144">
        <f>(Table253301333[[#This Row],[time]]-2)*2</f>
        <v>1.5186599999999997</v>
      </c>
      <c r="AV144" s="6">
        <v>6.4245200000000002</v>
      </c>
    </row>
    <row r="145" spans="1:48">
      <c r="A145" s="5">
        <v>2.8060800000000001</v>
      </c>
      <c r="B145">
        <f>(Table1286318[[#This Row],[time]]-2)*2</f>
        <v>1.6121600000000003</v>
      </c>
      <c r="C145" s="6">
        <v>1.4176</v>
      </c>
      <c r="D145" s="5">
        <v>2.8060800000000001</v>
      </c>
      <c r="E145">
        <f>(Table2287319[[#This Row],[time]]-2)*2</f>
        <v>1.6121600000000003</v>
      </c>
      <c r="F145" s="6">
        <v>1.77698</v>
      </c>
      <c r="G145" s="5">
        <v>2.8060800000000001</v>
      </c>
      <c r="H145">
        <f>(Table245294326[[#This Row],[time]]-2)*2</f>
        <v>1.6121600000000003</v>
      </c>
      <c r="I145" s="6">
        <v>1.32677</v>
      </c>
      <c r="J145" s="5">
        <v>2.8060800000000001</v>
      </c>
      <c r="K145">
        <f>(Table3288320[[#This Row],[time]]-2)*2</f>
        <v>1.6121600000000003</v>
      </c>
      <c r="L145" s="6">
        <v>1.7218800000000001</v>
      </c>
      <c r="M145" s="5">
        <v>2.8060800000000001</v>
      </c>
      <c r="N145">
        <f>(Table246295327[[#This Row],[time]]-2)*2</f>
        <v>1.6121600000000003</v>
      </c>
      <c r="O145" s="6">
        <v>0.986985</v>
      </c>
      <c r="P145" s="5">
        <v>2.8060800000000001</v>
      </c>
      <c r="Q145">
        <f>(Table4289321[[#This Row],[time]]-2)*2</f>
        <v>1.6121600000000003</v>
      </c>
      <c r="R145" s="6">
        <v>1.32152</v>
      </c>
      <c r="S145" s="5">
        <v>2.8060800000000001</v>
      </c>
      <c r="T145">
        <f>(Table247296328[[#This Row],[time]]-2)*2</f>
        <v>1.6121600000000003</v>
      </c>
      <c r="U145" s="6">
        <v>0.93273799999999996</v>
      </c>
      <c r="V145" s="5">
        <v>2.8060800000000001</v>
      </c>
      <c r="W145">
        <f>(Table5290322[[#This Row],[time]]-2)*2</f>
        <v>1.6121600000000003</v>
      </c>
      <c r="X145" s="6">
        <v>1.0991299999999999</v>
      </c>
      <c r="Y145" s="5">
        <v>2.8060800000000001</v>
      </c>
      <c r="Z145">
        <f>(Table248297329[[#This Row],[time]]-2)*2</f>
        <v>1.6121600000000003</v>
      </c>
      <c r="AA145" s="6">
        <v>0.68848200000000004</v>
      </c>
      <c r="AB145" s="5">
        <v>2.8060800000000001</v>
      </c>
      <c r="AC145">
        <f>(Table6291323[[#This Row],[time]]-2)*2</f>
        <v>1.6121600000000003</v>
      </c>
      <c r="AD145" s="6">
        <v>6.25474</v>
      </c>
      <c r="AE145" s="5">
        <v>2.8060800000000001</v>
      </c>
      <c r="AF145">
        <f>(Table249298330[[#This Row],[time]]-2)*2</f>
        <v>1.6121600000000003</v>
      </c>
      <c r="AG145" s="6">
        <v>0.57019600000000004</v>
      </c>
      <c r="AH145" s="5">
        <v>2.8060800000000001</v>
      </c>
      <c r="AI145">
        <f>(Table7292324[[#This Row],[time]]-2)*2</f>
        <v>1.6121600000000003</v>
      </c>
      <c r="AJ145" s="6">
        <v>6.4616899999999999</v>
      </c>
      <c r="AK145" s="5">
        <v>2.8060800000000001</v>
      </c>
      <c r="AL145">
        <f>(Table250299331[[#This Row],[time]]-2)*2</f>
        <v>1.6121600000000003</v>
      </c>
      <c r="AM145" s="6">
        <v>1.90577</v>
      </c>
      <c r="AN145" s="5">
        <v>2.8060800000000001</v>
      </c>
      <c r="AO145">
        <f>(Table8293325[[#This Row],[time]]-2)*2</f>
        <v>1.6121600000000003</v>
      </c>
      <c r="AP145" s="6">
        <v>7.9849899999999998</v>
      </c>
      <c r="AQ145" s="5">
        <v>2.8060800000000001</v>
      </c>
      <c r="AR145">
        <f>(Table252300332[[#This Row],[time]]-2)*2</f>
        <v>1.6121600000000003</v>
      </c>
      <c r="AS145" s="6">
        <v>1.56785</v>
      </c>
      <c r="AT145" s="5">
        <v>2.8060800000000001</v>
      </c>
      <c r="AU145">
        <f>(Table253301333[[#This Row],[time]]-2)*2</f>
        <v>1.6121600000000003</v>
      </c>
      <c r="AV145" s="6">
        <v>6.6382099999999999</v>
      </c>
    </row>
    <row r="146" spans="1:48">
      <c r="A146" s="5">
        <v>2.8586299999999998</v>
      </c>
      <c r="B146">
        <f>(Table1286318[[#This Row],[time]]-2)*2</f>
        <v>1.7172599999999996</v>
      </c>
      <c r="C146" s="6">
        <v>1.52196</v>
      </c>
      <c r="D146" s="5">
        <v>2.8586299999999998</v>
      </c>
      <c r="E146">
        <f>(Table2287319[[#This Row],[time]]-2)*2</f>
        <v>1.7172599999999996</v>
      </c>
      <c r="F146" s="6">
        <v>2.0677599999999998</v>
      </c>
      <c r="G146" s="5">
        <v>2.8586299999999998</v>
      </c>
      <c r="H146">
        <f>(Table245294326[[#This Row],[time]]-2)*2</f>
        <v>1.7172599999999996</v>
      </c>
      <c r="I146" s="6">
        <v>1.3557999999999999</v>
      </c>
      <c r="J146" s="5">
        <v>2.8586299999999998</v>
      </c>
      <c r="K146">
        <f>(Table3288320[[#This Row],[time]]-2)*2</f>
        <v>1.7172599999999996</v>
      </c>
      <c r="L146" s="6">
        <v>1.94763</v>
      </c>
      <c r="M146" s="5">
        <v>2.8586299999999998</v>
      </c>
      <c r="N146">
        <f>(Table246295327[[#This Row],[time]]-2)*2</f>
        <v>1.7172599999999996</v>
      </c>
      <c r="O146" s="6">
        <v>0.973908</v>
      </c>
      <c r="P146" s="5">
        <v>2.8586299999999998</v>
      </c>
      <c r="Q146">
        <f>(Table4289321[[#This Row],[time]]-2)*2</f>
        <v>1.7172599999999996</v>
      </c>
      <c r="R146" s="6">
        <v>1.6258999999999999</v>
      </c>
      <c r="S146" s="5">
        <v>2.8586299999999998</v>
      </c>
      <c r="T146">
        <f>(Table247296328[[#This Row],[time]]-2)*2</f>
        <v>1.7172599999999996</v>
      </c>
      <c r="U146" s="6">
        <v>0.96919500000000003</v>
      </c>
      <c r="V146" s="5">
        <v>2.8586299999999998</v>
      </c>
      <c r="W146">
        <f>(Table5290322[[#This Row],[time]]-2)*2</f>
        <v>1.7172599999999996</v>
      </c>
      <c r="X146" s="6">
        <v>1.3675999999999999</v>
      </c>
      <c r="Y146" s="5">
        <v>2.8586299999999998</v>
      </c>
      <c r="Z146">
        <f>(Table248297329[[#This Row],[time]]-2)*2</f>
        <v>1.7172599999999996</v>
      </c>
      <c r="AA146" s="6">
        <v>0.74005100000000001</v>
      </c>
      <c r="AB146" s="5">
        <v>2.8586299999999998</v>
      </c>
      <c r="AC146">
        <f>(Table6291323[[#This Row],[time]]-2)*2</f>
        <v>1.7172599999999996</v>
      </c>
      <c r="AD146" s="6">
        <v>6.5263099999999996</v>
      </c>
      <c r="AE146" s="5">
        <v>2.8586299999999998</v>
      </c>
      <c r="AF146">
        <f>(Table249298330[[#This Row],[time]]-2)*2</f>
        <v>1.7172599999999996</v>
      </c>
      <c r="AG146" s="6">
        <v>0.58247099999999996</v>
      </c>
      <c r="AH146" s="5">
        <v>2.8586299999999998</v>
      </c>
      <c r="AI146">
        <f>(Table7292324[[#This Row],[time]]-2)*2</f>
        <v>1.7172599999999996</v>
      </c>
      <c r="AJ146" s="6">
        <v>6.92706</v>
      </c>
      <c r="AK146" s="5">
        <v>2.8586299999999998</v>
      </c>
      <c r="AL146">
        <f>(Table250299331[[#This Row],[time]]-2)*2</f>
        <v>1.7172599999999996</v>
      </c>
      <c r="AM146" s="6">
        <v>1.79484</v>
      </c>
      <c r="AN146" s="5">
        <v>2.8586299999999998</v>
      </c>
      <c r="AO146">
        <f>(Table8293325[[#This Row],[time]]-2)*2</f>
        <v>1.7172599999999996</v>
      </c>
      <c r="AP146" s="6">
        <v>8.1590699999999998</v>
      </c>
      <c r="AQ146" s="5">
        <v>2.8586299999999998</v>
      </c>
      <c r="AR146">
        <f>(Table252300332[[#This Row],[time]]-2)*2</f>
        <v>1.7172599999999996</v>
      </c>
      <c r="AS146" s="6">
        <v>1.3970800000000001</v>
      </c>
      <c r="AT146" s="5">
        <v>2.8586299999999998</v>
      </c>
      <c r="AU146">
        <f>(Table253301333[[#This Row],[time]]-2)*2</f>
        <v>1.7172599999999996</v>
      </c>
      <c r="AV146" s="6">
        <v>6.8942600000000001</v>
      </c>
    </row>
    <row r="147" spans="1:48">
      <c r="A147" s="5">
        <v>2.9274100000000001</v>
      </c>
      <c r="B147">
        <f>(Table1286318[[#This Row],[time]]-2)*2</f>
        <v>1.8548200000000001</v>
      </c>
      <c r="C147" s="6">
        <v>1.6520600000000001</v>
      </c>
      <c r="D147" s="5">
        <v>2.9274100000000001</v>
      </c>
      <c r="E147">
        <f>(Table2287319[[#This Row],[time]]-2)*2</f>
        <v>1.8548200000000001</v>
      </c>
      <c r="F147" s="6">
        <v>2.5474600000000001</v>
      </c>
      <c r="G147" s="5">
        <v>2.9274100000000001</v>
      </c>
      <c r="H147">
        <f>(Table245294326[[#This Row],[time]]-2)*2</f>
        <v>1.8548200000000001</v>
      </c>
      <c r="I147" s="6">
        <v>1.3985300000000001</v>
      </c>
      <c r="J147" s="5">
        <v>2.9274100000000001</v>
      </c>
      <c r="K147">
        <f>(Table3288320[[#This Row],[time]]-2)*2</f>
        <v>1.8548200000000001</v>
      </c>
      <c r="L147" s="6">
        <v>2.3661799999999999</v>
      </c>
      <c r="M147" s="5">
        <v>2.9274100000000001</v>
      </c>
      <c r="N147">
        <f>(Table246295327[[#This Row],[time]]-2)*2</f>
        <v>1.8548200000000001</v>
      </c>
      <c r="O147" s="6">
        <v>0.91530699999999998</v>
      </c>
      <c r="P147" s="5">
        <v>2.9274100000000001</v>
      </c>
      <c r="Q147">
        <f>(Table4289321[[#This Row],[time]]-2)*2</f>
        <v>1.8548200000000001</v>
      </c>
      <c r="R147" s="6">
        <v>2.0505</v>
      </c>
      <c r="S147" s="5">
        <v>2.9274100000000001</v>
      </c>
      <c r="T147">
        <f>(Table247296328[[#This Row],[time]]-2)*2</f>
        <v>1.8548200000000001</v>
      </c>
      <c r="U147" s="6">
        <v>0.95564800000000005</v>
      </c>
      <c r="V147" s="5">
        <v>2.9274100000000001</v>
      </c>
      <c r="W147">
        <f>(Table5290322[[#This Row],[time]]-2)*2</f>
        <v>1.8548200000000001</v>
      </c>
      <c r="X147" s="6">
        <v>1.83961</v>
      </c>
      <c r="Y147" s="5">
        <v>2.9274100000000001</v>
      </c>
      <c r="Z147">
        <f>(Table248297329[[#This Row],[time]]-2)*2</f>
        <v>1.8548200000000001</v>
      </c>
      <c r="AA147" s="6">
        <v>0.801593</v>
      </c>
      <c r="AB147" s="5">
        <v>2.9274100000000001</v>
      </c>
      <c r="AC147">
        <f>(Table6291323[[#This Row],[time]]-2)*2</f>
        <v>1.8548200000000001</v>
      </c>
      <c r="AD147" s="6">
        <v>6.8415800000000004</v>
      </c>
      <c r="AE147" s="5">
        <v>2.9274100000000001</v>
      </c>
      <c r="AF147">
        <f>(Table249298330[[#This Row],[time]]-2)*2</f>
        <v>1.8548200000000001</v>
      </c>
      <c r="AG147" s="6">
        <v>0.59402600000000005</v>
      </c>
      <c r="AH147" s="5">
        <v>2.9274100000000001</v>
      </c>
      <c r="AI147">
        <f>(Table7292324[[#This Row],[time]]-2)*2</f>
        <v>1.8548200000000001</v>
      </c>
      <c r="AJ147" s="6">
        <v>7.46333</v>
      </c>
      <c r="AK147" s="5">
        <v>2.9274100000000001</v>
      </c>
      <c r="AL147">
        <f>(Table250299331[[#This Row],[time]]-2)*2</f>
        <v>1.8548200000000001</v>
      </c>
      <c r="AM147" s="6">
        <v>1.6523600000000001</v>
      </c>
      <c r="AN147" s="5">
        <v>2.9274100000000001</v>
      </c>
      <c r="AO147">
        <f>(Table8293325[[#This Row],[time]]-2)*2</f>
        <v>1.8548200000000001</v>
      </c>
      <c r="AP147" s="6">
        <v>8.1481899999999996</v>
      </c>
      <c r="AQ147" s="5">
        <v>2.9274100000000001</v>
      </c>
      <c r="AR147">
        <f>(Table252300332[[#This Row],[time]]-2)*2</f>
        <v>1.8548200000000001</v>
      </c>
      <c r="AS147" s="6">
        <v>1.13371</v>
      </c>
      <c r="AT147" s="5">
        <v>2.9274100000000001</v>
      </c>
      <c r="AU147">
        <f>(Table253301333[[#This Row],[time]]-2)*2</f>
        <v>1.8548200000000001</v>
      </c>
      <c r="AV147" s="6">
        <v>7.1802799999999998</v>
      </c>
    </row>
    <row r="148" spans="1:48">
      <c r="A148" s="5">
        <v>2.9510800000000001</v>
      </c>
      <c r="B148">
        <f>(Table1286318[[#This Row],[time]]-2)*2</f>
        <v>1.9021600000000003</v>
      </c>
      <c r="C148" s="6">
        <v>1.69472</v>
      </c>
      <c r="D148" s="5">
        <v>2.9510800000000001</v>
      </c>
      <c r="E148">
        <f>(Table2287319[[#This Row],[time]]-2)*2</f>
        <v>1.9021600000000003</v>
      </c>
      <c r="F148" s="6">
        <v>2.7151999999999998</v>
      </c>
      <c r="G148" s="5">
        <v>2.9510800000000001</v>
      </c>
      <c r="H148">
        <f>(Table245294326[[#This Row],[time]]-2)*2</f>
        <v>1.9021600000000003</v>
      </c>
      <c r="I148" s="6">
        <v>1.4112800000000001</v>
      </c>
      <c r="J148" s="5">
        <v>2.9510800000000001</v>
      </c>
      <c r="K148">
        <f>(Table3288320[[#This Row],[time]]-2)*2</f>
        <v>1.9021600000000003</v>
      </c>
      <c r="L148" s="6">
        <v>2.5491999999999999</v>
      </c>
      <c r="M148" s="5">
        <v>2.9510800000000001</v>
      </c>
      <c r="N148">
        <f>(Table246295327[[#This Row],[time]]-2)*2</f>
        <v>1.9021600000000003</v>
      </c>
      <c r="O148" s="6">
        <v>0.88501700000000005</v>
      </c>
      <c r="P148" s="5">
        <v>2.9510800000000001</v>
      </c>
      <c r="Q148">
        <f>(Table4289321[[#This Row],[time]]-2)*2</f>
        <v>1.9021600000000003</v>
      </c>
      <c r="R148" s="6">
        <v>2.2058399999999998</v>
      </c>
      <c r="S148" s="5">
        <v>2.9510800000000001</v>
      </c>
      <c r="T148">
        <f>(Table247296328[[#This Row],[time]]-2)*2</f>
        <v>1.9021600000000003</v>
      </c>
      <c r="U148" s="6">
        <v>0.93735999999999997</v>
      </c>
      <c r="V148" s="5">
        <v>2.9510800000000001</v>
      </c>
      <c r="W148">
        <f>(Table5290322[[#This Row],[time]]-2)*2</f>
        <v>1.9021600000000003</v>
      </c>
      <c r="X148" s="6">
        <v>2.0329899999999999</v>
      </c>
      <c r="Y148" s="5">
        <v>2.9510800000000001</v>
      </c>
      <c r="Z148">
        <f>(Table248297329[[#This Row],[time]]-2)*2</f>
        <v>1.9021600000000003</v>
      </c>
      <c r="AA148" s="6">
        <v>0.81313899999999995</v>
      </c>
      <c r="AB148" s="5">
        <v>2.9510800000000001</v>
      </c>
      <c r="AC148">
        <f>(Table6291323[[#This Row],[time]]-2)*2</f>
        <v>1.9021600000000003</v>
      </c>
      <c r="AD148" s="6">
        <v>6.9522000000000004</v>
      </c>
      <c r="AE148" s="5">
        <v>2.9510800000000001</v>
      </c>
      <c r="AF148">
        <f>(Table249298330[[#This Row],[time]]-2)*2</f>
        <v>1.9021600000000003</v>
      </c>
      <c r="AG148" s="6">
        <v>0.59042399999999995</v>
      </c>
      <c r="AH148" s="5">
        <v>2.9510800000000001</v>
      </c>
      <c r="AI148">
        <f>(Table7292324[[#This Row],[time]]-2)*2</f>
        <v>1.9021600000000003</v>
      </c>
      <c r="AJ148" s="6">
        <v>7.6353099999999996</v>
      </c>
      <c r="AK148" s="5">
        <v>2.9510800000000001</v>
      </c>
      <c r="AL148">
        <f>(Table250299331[[#This Row],[time]]-2)*2</f>
        <v>1.9021600000000003</v>
      </c>
      <c r="AM148" s="6">
        <v>1.59751</v>
      </c>
      <c r="AN148" s="5">
        <v>2.9510800000000001</v>
      </c>
      <c r="AO148">
        <f>(Table8293325[[#This Row],[time]]-2)*2</f>
        <v>1.9021600000000003</v>
      </c>
      <c r="AP148" s="6">
        <v>8.0406700000000004</v>
      </c>
      <c r="AQ148" s="5">
        <v>2.9510800000000001</v>
      </c>
      <c r="AR148">
        <f>(Table252300332[[#This Row],[time]]-2)*2</f>
        <v>1.9021600000000003</v>
      </c>
      <c r="AS148" s="6">
        <v>1.04297</v>
      </c>
      <c r="AT148" s="5">
        <v>2.9510800000000001</v>
      </c>
      <c r="AU148">
        <f>(Table253301333[[#This Row],[time]]-2)*2</f>
        <v>1.9021600000000003</v>
      </c>
      <c r="AV148" s="6">
        <v>7.2185199999999998</v>
      </c>
    </row>
    <row r="149" spans="1:48">
      <c r="A149" s="8">
        <v>3</v>
      </c>
      <c r="B149">
        <f>(Table1286318[[#This Row],[time]]-2)*2</f>
        <v>2</v>
      </c>
      <c r="C149" s="9">
        <v>1.7631600000000001</v>
      </c>
      <c r="D149" s="8">
        <v>3</v>
      </c>
      <c r="E149">
        <f>(Table2287319[[#This Row],[time]]-2)*2</f>
        <v>2</v>
      </c>
      <c r="F149" s="9">
        <v>3.0774900000000001</v>
      </c>
      <c r="G149" s="8">
        <v>3</v>
      </c>
      <c r="H149">
        <f>(Table245294326[[#This Row],[time]]-2)*2</f>
        <v>2</v>
      </c>
      <c r="I149" s="9">
        <v>1.42855</v>
      </c>
      <c r="J149" s="8">
        <v>3</v>
      </c>
      <c r="K149">
        <f>(Table3288320[[#This Row],[time]]-2)*2</f>
        <v>2</v>
      </c>
      <c r="L149" s="9">
        <v>2.9797600000000002</v>
      </c>
      <c r="M149" s="8">
        <v>3</v>
      </c>
      <c r="N149">
        <f>(Table246295327[[#This Row],[time]]-2)*2</f>
        <v>2</v>
      </c>
      <c r="O149" s="9">
        <v>0.81391100000000005</v>
      </c>
      <c r="P149" s="8">
        <v>3</v>
      </c>
      <c r="Q149">
        <f>(Table4289321[[#This Row],[time]]-2)*2</f>
        <v>2</v>
      </c>
      <c r="R149" s="9">
        <v>2.56148</v>
      </c>
      <c r="S149" s="8">
        <v>3</v>
      </c>
      <c r="T149">
        <f>(Table247296328[[#This Row],[time]]-2)*2</f>
        <v>2</v>
      </c>
      <c r="U149" s="9">
        <v>0.88458400000000004</v>
      </c>
      <c r="V149" s="8">
        <v>3</v>
      </c>
      <c r="W149">
        <f>(Table5290322[[#This Row],[time]]-2)*2</f>
        <v>2</v>
      </c>
      <c r="X149" s="9">
        <v>2.3584700000000001</v>
      </c>
      <c r="Y149" s="8">
        <v>3</v>
      </c>
      <c r="Z149">
        <f>(Table248297329[[#This Row],[time]]-2)*2</f>
        <v>2</v>
      </c>
      <c r="AA149" s="9">
        <v>0.81864800000000004</v>
      </c>
      <c r="AB149" s="8">
        <v>3</v>
      </c>
      <c r="AC149">
        <f>(Table6291323[[#This Row],[time]]-2)*2</f>
        <v>2</v>
      </c>
      <c r="AD149" s="9">
        <v>7.1898900000000001</v>
      </c>
      <c r="AE149" s="8">
        <v>3</v>
      </c>
      <c r="AF149">
        <f>(Table249298330[[#This Row],[time]]-2)*2</f>
        <v>2</v>
      </c>
      <c r="AG149" s="9">
        <v>0.57909900000000003</v>
      </c>
      <c r="AH149" s="8">
        <v>3</v>
      </c>
      <c r="AI149">
        <f>(Table7292324[[#This Row],[time]]-2)*2</f>
        <v>2</v>
      </c>
      <c r="AJ149" s="9">
        <v>7.9995399999999997</v>
      </c>
      <c r="AK149" s="8">
        <v>3</v>
      </c>
      <c r="AL149">
        <f>(Table250299331[[#This Row],[time]]-2)*2</f>
        <v>2</v>
      </c>
      <c r="AM149" s="9">
        <v>1.48065</v>
      </c>
      <c r="AN149" s="8">
        <v>3</v>
      </c>
      <c r="AO149">
        <f>(Table8293325[[#This Row],[time]]-2)*2</f>
        <v>2</v>
      </c>
      <c r="AP149" s="9">
        <v>7.8567600000000004</v>
      </c>
      <c r="AQ149" s="8">
        <v>3</v>
      </c>
      <c r="AR149">
        <f>(Table252300332[[#This Row],[time]]-2)*2</f>
        <v>2</v>
      </c>
      <c r="AS149" s="9">
        <v>0.84630000000000005</v>
      </c>
      <c r="AT149" s="8">
        <v>3</v>
      </c>
      <c r="AU149">
        <f>(Table253301333[[#This Row],[time]]-2)*2</f>
        <v>2</v>
      </c>
      <c r="AV149" s="9">
        <v>7.3413399999999998</v>
      </c>
    </row>
    <row r="150" spans="1:48">
      <c r="A150" t="s">
        <v>26</v>
      </c>
      <c r="C150">
        <f>AVERAGE(C129:C149)</f>
        <v>1.3685890476190476</v>
      </c>
      <c r="D150" t="s">
        <v>26</v>
      </c>
      <c r="F150">
        <f t="shared" ref="F150:AV150" si="8">AVERAGE(F129:F149)</f>
        <v>0.99416846971428574</v>
      </c>
      <c r="G150" t="s">
        <v>26</v>
      </c>
      <c r="I150">
        <f t="shared" si="8"/>
        <v>1.8071052380952382</v>
      </c>
      <c r="J150" t="s">
        <v>26</v>
      </c>
      <c r="L150">
        <f t="shared" si="8"/>
        <v>0.94098223523809532</v>
      </c>
      <c r="M150" t="s">
        <v>26</v>
      </c>
      <c r="O150">
        <f t="shared" si="8"/>
        <v>0.62613580952380965</v>
      </c>
      <c r="P150" t="s">
        <v>26</v>
      </c>
      <c r="R150">
        <f t="shared" si="8"/>
        <v>0.63278569204761903</v>
      </c>
      <c r="S150" t="s">
        <v>26</v>
      </c>
      <c r="U150">
        <f t="shared" si="8"/>
        <v>0.38728990952380954</v>
      </c>
      <c r="V150" t="s">
        <v>26</v>
      </c>
      <c r="X150">
        <f t="shared" si="8"/>
        <v>0.50978225476190475</v>
      </c>
      <c r="Y150" t="s">
        <v>26</v>
      </c>
      <c r="AA150">
        <f t="shared" si="8"/>
        <v>0.4008814007619047</v>
      </c>
      <c r="AB150" t="s">
        <v>26</v>
      </c>
      <c r="AD150">
        <f t="shared" si="8"/>
        <v>5.4023985714285718</v>
      </c>
      <c r="AE150" t="s">
        <v>38</v>
      </c>
      <c r="AG150">
        <f t="shared" si="8"/>
        <v>0.54001585714285705</v>
      </c>
      <c r="AH150" t="s">
        <v>26</v>
      </c>
      <c r="AJ150">
        <f t="shared" si="8"/>
        <v>3.8906464761904762</v>
      </c>
      <c r="AK150" t="s">
        <v>26</v>
      </c>
      <c r="AM150">
        <f t="shared" si="8"/>
        <v>2.2739109523809522</v>
      </c>
      <c r="AN150" t="s">
        <v>26</v>
      </c>
      <c r="AP150">
        <f t="shared" si="8"/>
        <v>5.4645980952380953</v>
      </c>
      <c r="AQ150" t="s">
        <v>26</v>
      </c>
      <c r="AS150">
        <f t="shared" si="8"/>
        <v>1.5635118095238094</v>
      </c>
      <c r="AT150" t="s">
        <v>26</v>
      </c>
      <c r="AV150">
        <f t="shared" si="8"/>
        <v>4.2798282380952379</v>
      </c>
    </row>
    <row r="151" spans="1:48">
      <c r="A151" t="s">
        <v>27</v>
      </c>
      <c r="C151">
        <f>MAX(C129:C149)</f>
        <v>1.7631600000000001</v>
      </c>
      <c r="D151" t="s">
        <v>27</v>
      </c>
      <c r="F151">
        <f t="shared" ref="F151:AV151" si="9">MAX(F129:F149)</f>
        <v>3.0774900000000001</v>
      </c>
      <c r="G151" t="s">
        <v>27</v>
      </c>
      <c r="I151">
        <f t="shared" si="9"/>
        <v>2.9210600000000002</v>
      </c>
      <c r="J151" t="s">
        <v>27</v>
      </c>
      <c r="L151">
        <f t="shared" si="9"/>
        <v>2.9797600000000002</v>
      </c>
      <c r="M151" t="s">
        <v>27</v>
      </c>
      <c r="O151">
        <f t="shared" si="9"/>
        <v>0.986985</v>
      </c>
      <c r="P151" t="s">
        <v>27</v>
      </c>
      <c r="R151">
        <f t="shared" si="9"/>
        <v>2.56148</v>
      </c>
      <c r="S151" t="s">
        <v>27</v>
      </c>
      <c r="U151">
        <f t="shared" si="9"/>
        <v>0.96919500000000003</v>
      </c>
      <c r="V151" t="s">
        <v>27</v>
      </c>
      <c r="X151">
        <f t="shared" si="9"/>
        <v>2.3584700000000001</v>
      </c>
      <c r="Y151" t="s">
        <v>27</v>
      </c>
      <c r="AA151">
        <f t="shared" si="9"/>
        <v>0.81864800000000004</v>
      </c>
      <c r="AB151" t="s">
        <v>27</v>
      </c>
      <c r="AD151">
        <f t="shared" si="9"/>
        <v>7.1898900000000001</v>
      </c>
      <c r="AE151" t="s">
        <v>27</v>
      </c>
      <c r="AG151">
        <f t="shared" si="9"/>
        <v>0.77475300000000002</v>
      </c>
      <c r="AH151" t="s">
        <v>27</v>
      </c>
      <c r="AJ151">
        <f t="shared" si="9"/>
        <v>7.9995399999999997</v>
      </c>
      <c r="AK151" t="s">
        <v>27</v>
      </c>
      <c r="AM151">
        <f t="shared" si="9"/>
        <v>2.84904</v>
      </c>
      <c r="AN151" t="s">
        <v>27</v>
      </c>
      <c r="AP151">
        <f t="shared" si="9"/>
        <v>8.1590699999999998</v>
      </c>
      <c r="AQ151" t="s">
        <v>27</v>
      </c>
      <c r="AS151">
        <f t="shared" si="9"/>
        <v>2.1599599999999999</v>
      </c>
      <c r="AT151" t="s">
        <v>27</v>
      </c>
      <c r="AV151">
        <f t="shared" si="9"/>
        <v>7.3413399999999998</v>
      </c>
    </row>
    <row r="153" spans="1:48">
      <c r="A153" t="s">
        <v>42</v>
      </c>
      <c r="D153" t="s">
        <v>2</v>
      </c>
    </row>
    <row r="154" spans="1:48">
      <c r="A154" t="s">
        <v>43</v>
      </c>
      <c r="D154" t="s">
        <v>4</v>
      </c>
      <c r="E154" t="s">
        <v>5</v>
      </c>
    </row>
    <row r="155" spans="1:48">
      <c r="D155" t="s">
        <v>30</v>
      </c>
    </row>
    <row r="157" spans="1:48">
      <c r="A157" t="s">
        <v>6</v>
      </c>
      <c r="D157" t="s">
        <v>7</v>
      </c>
      <c r="G157" t="s">
        <v>8</v>
      </c>
      <c r="J157" t="s">
        <v>9</v>
      </c>
      <c r="M157" t="s">
        <v>10</v>
      </c>
      <c r="P157" t="s">
        <v>11</v>
      </c>
      <c r="S157" t="s">
        <v>12</v>
      </c>
      <c r="V157" t="s">
        <v>13</v>
      </c>
      <c r="Y157" t="s">
        <v>14</v>
      </c>
      <c r="AB157" t="s">
        <v>15</v>
      </c>
      <c r="AE157" t="s">
        <v>16</v>
      </c>
      <c r="AH157" t="s">
        <v>17</v>
      </c>
      <c r="AK157" t="s">
        <v>18</v>
      </c>
      <c r="AN157" t="s">
        <v>19</v>
      </c>
      <c r="AQ157" t="s">
        <v>20</v>
      </c>
      <c r="AT157" t="s">
        <v>21</v>
      </c>
    </row>
    <row r="158" spans="1:48">
      <c r="A158" t="s">
        <v>22</v>
      </c>
      <c r="B158" t="s">
        <v>23</v>
      </c>
      <c r="C158" t="s">
        <v>24</v>
      </c>
      <c r="D158" t="s">
        <v>22</v>
      </c>
      <c r="E158" t="s">
        <v>23</v>
      </c>
      <c r="F158" t="s">
        <v>25</v>
      </c>
      <c r="G158" t="s">
        <v>22</v>
      </c>
      <c r="H158" t="s">
        <v>23</v>
      </c>
      <c r="I158" t="s">
        <v>24</v>
      </c>
      <c r="J158" t="s">
        <v>22</v>
      </c>
      <c r="K158" t="s">
        <v>23</v>
      </c>
      <c r="L158" t="s">
        <v>24</v>
      </c>
      <c r="M158" t="s">
        <v>22</v>
      </c>
      <c r="N158" t="s">
        <v>23</v>
      </c>
      <c r="O158" t="s">
        <v>24</v>
      </c>
      <c r="P158" t="s">
        <v>22</v>
      </c>
      <c r="Q158" t="s">
        <v>23</v>
      </c>
      <c r="R158" t="s">
        <v>24</v>
      </c>
      <c r="S158" t="s">
        <v>22</v>
      </c>
      <c r="T158" t="s">
        <v>23</v>
      </c>
      <c r="U158" t="s">
        <v>24</v>
      </c>
      <c r="V158" t="s">
        <v>22</v>
      </c>
      <c r="W158" t="s">
        <v>23</v>
      </c>
      <c r="X158" t="s">
        <v>24</v>
      </c>
      <c r="Y158" t="s">
        <v>22</v>
      </c>
      <c r="Z158" t="s">
        <v>23</v>
      </c>
      <c r="AA158" t="s">
        <v>24</v>
      </c>
      <c r="AB158" t="s">
        <v>22</v>
      </c>
      <c r="AC158" t="s">
        <v>23</v>
      </c>
      <c r="AD158" t="s">
        <v>24</v>
      </c>
      <c r="AE158" t="s">
        <v>22</v>
      </c>
      <c r="AF158" t="s">
        <v>23</v>
      </c>
      <c r="AG158" t="s">
        <v>24</v>
      </c>
      <c r="AH158" t="s">
        <v>22</v>
      </c>
      <c r="AI158" t="s">
        <v>23</v>
      </c>
      <c r="AJ158" t="s">
        <v>24</v>
      </c>
      <c r="AK158" t="s">
        <v>22</v>
      </c>
      <c r="AL158" t="s">
        <v>23</v>
      </c>
      <c r="AM158" t="s">
        <v>24</v>
      </c>
      <c r="AN158" t="s">
        <v>22</v>
      </c>
      <c r="AO158" t="s">
        <v>23</v>
      </c>
      <c r="AP158" t="s">
        <v>24</v>
      </c>
      <c r="AQ158" t="s">
        <v>22</v>
      </c>
      <c r="AR158" t="s">
        <v>23</v>
      </c>
      <c r="AS158" t="s">
        <v>24</v>
      </c>
      <c r="AT158" t="s">
        <v>22</v>
      </c>
      <c r="AU158" t="s">
        <v>23</v>
      </c>
      <c r="AV158" t="s">
        <v>24</v>
      </c>
    </row>
    <row r="159" spans="1:48">
      <c r="A159" s="2">
        <v>2</v>
      </c>
      <c r="B159">
        <f>-(Table1254302334[[#This Row],[time]]-2)*2</f>
        <v>0</v>
      </c>
      <c r="C159" s="3">
        <v>3.0855000000000001</v>
      </c>
      <c r="D159" s="2">
        <v>2</v>
      </c>
      <c r="E159">
        <f>-(Table2255303335[[#This Row],[time]]-2)*2</f>
        <v>0</v>
      </c>
      <c r="F159" s="3">
        <v>0.46807399999999999</v>
      </c>
      <c r="G159" s="2">
        <v>2</v>
      </c>
      <c r="H159">
        <f>-(Table245262310342[[#This Row],[time]]-2)*2</f>
        <v>0</v>
      </c>
      <c r="I159" s="3">
        <v>2.9210600000000002</v>
      </c>
      <c r="J159" s="2">
        <v>2</v>
      </c>
      <c r="K159">
        <f>-(Table3256304336[[#This Row],[time]]-2)*2</f>
        <v>0</v>
      </c>
      <c r="L159" s="3">
        <v>0.562608</v>
      </c>
      <c r="M159" s="2">
        <v>2</v>
      </c>
      <c r="N159">
        <f>-(Table246263311343[[#This Row],[time]]-2)*2</f>
        <v>0</v>
      </c>
      <c r="O159" s="3">
        <v>0.54608500000000004</v>
      </c>
      <c r="P159" s="2">
        <v>2</v>
      </c>
      <c r="Q159">
        <f>-(Table4257305337[[#This Row],[time]]-2)*2</f>
        <v>0</v>
      </c>
      <c r="R159" s="3">
        <v>1.6388799999999999</v>
      </c>
      <c r="S159" s="2">
        <v>2</v>
      </c>
      <c r="T159">
        <f>-(Table247264312344[[#This Row],[time]]-2)*2</f>
        <v>0</v>
      </c>
      <c r="U159" s="4">
        <v>7.2399999999999998E-5</v>
      </c>
      <c r="V159" s="2">
        <v>2</v>
      </c>
      <c r="W159">
        <f>-(Table5258306338[[#This Row],[time]]-2)*2</f>
        <v>0</v>
      </c>
      <c r="X159" s="3">
        <v>1.6450899999999999</v>
      </c>
      <c r="Y159" s="2">
        <v>2</v>
      </c>
      <c r="Z159">
        <f>-(Table248265313345[[#This Row],[time]]-2)*2</f>
        <v>0</v>
      </c>
      <c r="AA159" s="3">
        <v>0.75317400000000001</v>
      </c>
      <c r="AB159" s="2">
        <v>2</v>
      </c>
      <c r="AC159">
        <f>-(Table6259307339[[#This Row],[time]]-2)*2</f>
        <v>0</v>
      </c>
      <c r="AD159" s="3">
        <v>2.5022000000000002</v>
      </c>
      <c r="AE159" s="2">
        <v>2</v>
      </c>
      <c r="AF159">
        <f>-(Table249266314346[[#This Row],[time]]-2)*2</f>
        <v>0</v>
      </c>
      <c r="AG159" s="3">
        <v>4.5183399999999999E-2</v>
      </c>
      <c r="AH159" s="2">
        <v>2</v>
      </c>
      <c r="AI159">
        <f>-(Table7260308340[[#This Row],[time]]-2)*2</f>
        <v>0</v>
      </c>
      <c r="AJ159" s="3">
        <v>3.4316599999999999</v>
      </c>
      <c r="AK159" s="2">
        <v>2</v>
      </c>
      <c r="AL159">
        <f>-(Table250267315347[[#This Row],[time]]-2)*2</f>
        <v>0</v>
      </c>
      <c r="AM159" s="3">
        <v>2.1018300000000001</v>
      </c>
      <c r="AN159" s="2">
        <v>2</v>
      </c>
      <c r="AO159">
        <f>-(Table8261309341[[#This Row],[time]]-2)*2</f>
        <v>0</v>
      </c>
      <c r="AP159" s="3">
        <v>3.0560100000000001</v>
      </c>
      <c r="AQ159" s="2">
        <v>2</v>
      </c>
      <c r="AR159">
        <f>-(Table252268316348[[#This Row],[time]]-2)*2</f>
        <v>0</v>
      </c>
      <c r="AS159" s="3">
        <v>0.64058700000000002</v>
      </c>
      <c r="AT159" s="2">
        <v>2</v>
      </c>
      <c r="AU159">
        <f>-(Table253269317349[[#This Row],[time]]-2)*2</f>
        <v>0</v>
      </c>
      <c r="AV159" s="3">
        <v>0.647393</v>
      </c>
    </row>
    <row r="160" spans="1:48">
      <c r="A160" s="5">
        <v>2.0512600000000001</v>
      </c>
      <c r="B160">
        <f>-(Table1254302334[[#This Row],[time]]-2)*2</f>
        <v>-0.10252000000000017</v>
      </c>
      <c r="C160" s="6">
        <v>3.1835</v>
      </c>
      <c r="D160" s="5">
        <v>2.0512600000000001</v>
      </c>
      <c r="E160">
        <f>-(Table2255303335[[#This Row],[time]]-2)*2</f>
        <v>-0.10252000000000017</v>
      </c>
      <c r="F160" s="6">
        <v>0.42347099999999999</v>
      </c>
      <c r="G160" s="5">
        <v>2.0512600000000001</v>
      </c>
      <c r="H160">
        <f>-(Table245262310342[[#This Row],[time]]-2)*2</f>
        <v>-0.10252000000000017</v>
      </c>
      <c r="I160" s="6">
        <v>2.9865599999999999</v>
      </c>
      <c r="J160" s="5">
        <v>2.0512600000000001</v>
      </c>
      <c r="K160">
        <f>-(Table3256304336[[#This Row],[time]]-2)*2</f>
        <v>-0.10252000000000017</v>
      </c>
      <c r="L160" s="6">
        <v>0.51599600000000001</v>
      </c>
      <c r="M160" s="5">
        <v>2.0512600000000001</v>
      </c>
      <c r="N160">
        <f>-(Table246263311343[[#This Row],[time]]-2)*2</f>
        <v>-0.10252000000000017</v>
      </c>
      <c r="O160" s="6">
        <v>0.58443000000000001</v>
      </c>
      <c r="P160" s="5">
        <v>2.0512600000000001</v>
      </c>
      <c r="Q160">
        <f>-(Table4257305337[[#This Row],[time]]-2)*2</f>
        <v>-0.10252000000000017</v>
      </c>
      <c r="R160" s="6">
        <v>1.5799099999999999</v>
      </c>
      <c r="S160" s="5">
        <v>2.0512600000000001</v>
      </c>
      <c r="T160">
        <f>-(Table247264312344[[#This Row],[time]]-2)*2</f>
        <v>-0.10252000000000017</v>
      </c>
      <c r="U160" s="7">
        <v>7.3499999999999998E-5</v>
      </c>
      <c r="V160" s="5">
        <v>2.0512600000000001</v>
      </c>
      <c r="W160">
        <f>-(Table5258306338[[#This Row],[time]]-2)*2</f>
        <v>-0.10252000000000017</v>
      </c>
      <c r="X160" s="6">
        <v>1.5820099999999999</v>
      </c>
      <c r="Y160" s="5">
        <v>2.0512600000000001</v>
      </c>
      <c r="Z160">
        <f>-(Table248265313345[[#This Row],[time]]-2)*2</f>
        <v>-0.10252000000000017</v>
      </c>
      <c r="AA160" s="6">
        <v>0.80757599999999996</v>
      </c>
      <c r="AB160" s="5">
        <v>2.0512600000000001</v>
      </c>
      <c r="AC160">
        <f>-(Table6259307339[[#This Row],[time]]-2)*2</f>
        <v>-0.10252000000000017</v>
      </c>
      <c r="AD160" s="6">
        <v>2.4537499999999999</v>
      </c>
      <c r="AE160" s="5">
        <v>2.0512600000000001</v>
      </c>
      <c r="AF160">
        <f>-(Table249266314346[[#This Row],[time]]-2)*2</f>
        <v>-0.10252000000000017</v>
      </c>
      <c r="AG160" s="6">
        <v>6.5862000000000004E-2</v>
      </c>
      <c r="AH160" s="5">
        <v>2.0512600000000001</v>
      </c>
      <c r="AI160">
        <f>-(Table7260308340[[#This Row],[time]]-2)*2</f>
        <v>-0.10252000000000017</v>
      </c>
      <c r="AJ160" s="6">
        <v>3.3852199999999999</v>
      </c>
      <c r="AK160" s="5">
        <v>2.0512600000000001</v>
      </c>
      <c r="AL160">
        <f>-(Table250267315347[[#This Row],[time]]-2)*2</f>
        <v>-0.10252000000000017</v>
      </c>
      <c r="AM160" s="6">
        <v>2.2630400000000002</v>
      </c>
      <c r="AN160" s="5">
        <v>2.0512600000000001</v>
      </c>
      <c r="AO160">
        <f>-(Table8261309341[[#This Row],[time]]-2)*2</f>
        <v>-0.10252000000000017</v>
      </c>
      <c r="AP160" s="6">
        <v>3.0207600000000001</v>
      </c>
      <c r="AQ160" s="5">
        <v>2.0512600000000001</v>
      </c>
      <c r="AR160">
        <f>-(Table252268316348[[#This Row],[time]]-2)*2</f>
        <v>-0.10252000000000017</v>
      </c>
      <c r="AS160" s="6">
        <v>0.74194000000000004</v>
      </c>
      <c r="AT160" s="5">
        <v>2.0512600000000001</v>
      </c>
      <c r="AU160">
        <f>-(Table253269317349[[#This Row],[time]]-2)*2</f>
        <v>-0.10252000000000017</v>
      </c>
      <c r="AV160" s="6">
        <v>0.76249500000000003</v>
      </c>
    </row>
    <row r="161" spans="1:48">
      <c r="A161" s="5">
        <v>2.1153300000000002</v>
      </c>
      <c r="B161">
        <f>-(Table1254302334[[#This Row],[time]]-2)*2</f>
        <v>-0.23066000000000031</v>
      </c>
      <c r="C161" s="6">
        <v>3.35758</v>
      </c>
      <c r="D161" s="5">
        <v>2.1153300000000002</v>
      </c>
      <c r="E161">
        <f>-(Table2255303335[[#This Row],[time]]-2)*2</f>
        <v>-0.23066000000000031</v>
      </c>
      <c r="F161" s="6">
        <v>0.31154999999999999</v>
      </c>
      <c r="G161" s="5">
        <v>2.1153300000000002</v>
      </c>
      <c r="H161">
        <f>-(Table245262310342[[#This Row],[time]]-2)*2</f>
        <v>-0.23066000000000031</v>
      </c>
      <c r="I161" s="6">
        <v>3.1173700000000002</v>
      </c>
      <c r="J161" s="5">
        <v>2.1153300000000002</v>
      </c>
      <c r="K161">
        <f>-(Table3256304336[[#This Row],[time]]-2)*2</f>
        <v>-0.23066000000000031</v>
      </c>
      <c r="L161" s="6">
        <v>0.398814</v>
      </c>
      <c r="M161" s="5">
        <v>2.1153300000000002</v>
      </c>
      <c r="N161">
        <f>-(Table246263311343[[#This Row],[time]]-2)*2</f>
        <v>-0.23066000000000031</v>
      </c>
      <c r="O161" s="6">
        <v>0.70483799999999996</v>
      </c>
      <c r="P161" s="5">
        <v>2.1153300000000002</v>
      </c>
      <c r="Q161">
        <f>-(Table4257305337[[#This Row],[time]]-2)*2</f>
        <v>-0.23066000000000031</v>
      </c>
      <c r="R161" s="6">
        <v>1.3764000000000001</v>
      </c>
      <c r="S161" s="5">
        <v>2.1153300000000002</v>
      </c>
      <c r="T161">
        <f>-(Table247264312344[[#This Row],[time]]-2)*2</f>
        <v>-0.23066000000000031</v>
      </c>
      <c r="U161" s="7">
        <v>7.6299999999999998E-5</v>
      </c>
      <c r="V161" s="5">
        <v>2.1153300000000002</v>
      </c>
      <c r="W161">
        <f>-(Table5258306338[[#This Row],[time]]-2)*2</f>
        <v>-0.23066000000000031</v>
      </c>
      <c r="X161" s="6">
        <v>1.39042</v>
      </c>
      <c r="Y161" s="5">
        <v>2.1153300000000002</v>
      </c>
      <c r="Z161">
        <f>-(Table248265313345[[#This Row],[time]]-2)*2</f>
        <v>-0.23066000000000031</v>
      </c>
      <c r="AA161" s="6">
        <v>0.88740399999999997</v>
      </c>
      <c r="AB161" s="5">
        <v>2.1153300000000002</v>
      </c>
      <c r="AC161">
        <f>-(Table6259307339[[#This Row],[time]]-2)*2</f>
        <v>-0.23066000000000031</v>
      </c>
      <c r="AD161" s="6">
        <v>2.3056000000000001</v>
      </c>
      <c r="AE161" s="5">
        <v>2.1153300000000002</v>
      </c>
      <c r="AF161">
        <f>-(Table249266314346[[#This Row],[time]]-2)*2</f>
        <v>-0.23066000000000031</v>
      </c>
      <c r="AG161" s="6">
        <v>0.133053</v>
      </c>
      <c r="AH161" s="5">
        <v>2.1153300000000002</v>
      </c>
      <c r="AI161">
        <f>-(Table7260308340[[#This Row],[time]]-2)*2</f>
        <v>-0.23066000000000031</v>
      </c>
      <c r="AJ161" s="6">
        <v>3.4723000000000002</v>
      </c>
      <c r="AK161" s="5">
        <v>2.1153300000000002</v>
      </c>
      <c r="AL161">
        <f>-(Table250267315347[[#This Row],[time]]-2)*2</f>
        <v>-0.23066000000000031</v>
      </c>
      <c r="AM161" s="6">
        <v>2.58623</v>
      </c>
      <c r="AN161" s="5">
        <v>2.1153300000000002</v>
      </c>
      <c r="AO161">
        <f>-(Table8261309341[[#This Row],[time]]-2)*2</f>
        <v>-0.23066000000000031</v>
      </c>
      <c r="AP161" s="6">
        <v>2.8088500000000001</v>
      </c>
      <c r="AQ161" s="5">
        <v>2.1153300000000002</v>
      </c>
      <c r="AR161">
        <f>-(Table252268316348[[#This Row],[time]]-2)*2</f>
        <v>-0.23066000000000031</v>
      </c>
      <c r="AS161" s="6">
        <v>0.96048999999999995</v>
      </c>
      <c r="AT161" s="5">
        <v>2.1153300000000002</v>
      </c>
      <c r="AU161">
        <f>-(Table253269317349[[#This Row],[time]]-2)*2</f>
        <v>-0.23066000000000031</v>
      </c>
      <c r="AV161" s="6">
        <v>0.98150499999999996</v>
      </c>
    </row>
    <row r="162" spans="1:48">
      <c r="A162" s="5">
        <v>2.16533</v>
      </c>
      <c r="B162">
        <f>-(Table1254302334[[#This Row],[time]]-2)*2</f>
        <v>-0.33065999999999995</v>
      </c>
      <c r="C162" s="6">
        <v>3.49478</v>
      </c>
      <c r="D162" s="5">
        <v>2.16533</v>
      </c>
      <c r="E162">
        <f>-(Table2255303335[[#This Row],[time]]-2)*2</f>
        <v>-0.33065999999999995</v>
      </c>
      <c r="F162" s="6">
        <v>0.2213</v>
      </c>
      <c r="G162" s="5">
        <v>2.16533</v>
      </c>
      <c r="H162">
        <f>-(Table245262310342[[#This Row],[time]]-2)*2</f>
        <v>-0.33065999999999995</v>
      </c>
      <c r="I162" s="6">
        <v>3.2406600000000001</v>
      </c>
      <c r="J162" s="5">
        <v>2.16533</v>
      </c>
      <c r="K162">
        <f>-(Table3256304336[[#This Row],[time]]-2)*2</f>
        <v>-0.33065999999999995</v>
      </c>
      <c r="L162" s="6">
        <v>0.298954</v>
      </c>
      <c r="M162" s="5">
        <v>2.16533</v>
      </c>
      <c r="N162">
        <f>-(Table246263311343[[#This Row],[time]]-2)*2</f>
        <v>-0.33065999999999995</v>
      </c>
      <c r="O162" s="6">
        <v>0.88678699999999999</v>
      </c>
      <c r="P162" s="5">
        <v>2.16533</v>
      </c>
      <c r="Q162">
        <f>-(Table4257305337[[#This Row],[time]]-2)*2</f>
        <v>-0.33065999999999995</v>
      </c>
      <c r="R162" s="6">
        <v>1.17503</v>
      </c>
      <c r="S162" s="5">
        <v>2.16533</v>
      </c>
      <c r="T162">
        <f>-(Table247264312344[[#This Row],[time]]-2)*2</f>
        <v>-0.33065999999999995</v>
      </c>
      <c r="U162" s="7">
        <v>7.9400000000000006E-5</v>
      </c>
      <c r="V162" s="5">
        <v>2.16533</v>
      </c>
      <c r="W162">
        <f>-(Table5258306338[[#This Row],[time]]-2)*2</f>
        <v>-0.33065999999999995</v>
      </c>
      <c r="X162" s="6">
        <v>1.1841699999999999</v>
      </c>
      <c r="Y162" s="5">
        <v>2.16533</v>
      </c>
      <c r="Z162">
        <f>-(Table248265313345[[#This Row],[time]]-2)*2</f>
        <v>-0.33065999999999995</v>
      </c>
      <c r="AA162" s="6">
        <v>0.98992899999999995</v>
      </c>
      <c r="AB162" s="5">
        <v>2.16533</v>
      </c>
      <c r="AC162">
        <f>-(Table6259307339[[#This Row],[time]]-2)*2</f>
        <v>-0.33065999999999995</v>
      </c>
      <c r="AD162" s="6">
        <v>2.0728399999999998</v>
      </c>
      <c r="AE162" s="5">
        <v>2.16533</v>
      </c>
      <c r="AF162">
        <f>-(Table249266314346[[#This Row],[time]]-2)*2</f>
        <v>-0.33065999999999995</v>
      </c>
      <c r="AG162" s="6">
        <v>0.191745</v>
      </c>
      <c r="AH162" s="5">
        <v>2.16533</v>
      </c>
      <c r="AI162">
        <f>-(Table7260308340[[#This Row],[time]]-2)*2</f>
        <v>-0.33065999999999995</v>
      </c>
      <c r="AJ162" s="6">
        <v>3.53573</v>
      </c>
      <c r="AK162" s="5">
        <v>2.16533</v>
      </c>
      <c r="AL162">
        <f>-(Table250267315347[[#This Row],[time]]-2)*2</f>
        <v>-0.33065999999999995</v>
      </c>
      <c r="AM162" s="6">
        <v>2.8928799999999999</v>
      </c>
      <c r="AN162" s="5">
        <v>2.16533</v>
      </c>
      <c r="AO162">
        <f>-(Table8261309341[[#This Row],[time]]-2)*2</f>
        <v>-0.33065999999999995</v>
      </c>
      <c r="AP162" s="6">
        <v>2.6381399999999999</v>
      </c>
      <c r="AQ162" s="5">
        <v>2.16533</v>
      </c>
      <c r="AR162">
        <f>-(Table252268316348[[#This Row],[time]]-2)*2</f>
        <v>-0.33065999999999995</v>
      </c>
      <c r="AS162" s="6">
        <v>1.24312</v>
      </c>
      <c r="AT162" s="5">
        <v>2.16533</v>
      </c>
      <c r="AU162">
        <f>-(Table253269317349[[#This Row],[time]]-2)*2</f>
        <v>-0.33065999999999995</v>
      </c>
      <c r="AV162" s="6">
        <v>1.13141</v>
      </c>
    </row>
    <row r="163" spans="1:48">
      <c r="A163" s="5">
        <v>2.2153299999999998</v>
      </c>
      <c r="B163">
        <f>-(Table1254302334[[#This Row],[time]]-2)*2</f>
        <v>-0.4306599999999996</v>
      </c>
      <c r="C163" s="6">
        <v>3.6320000000000001</v>
      </c>
      <c r="D163" s="5">
        <v>2.2153299999999998</v>
      </c>
      <c r="E163">
        <f>-(Table2255303335[[#This Row],[time]]-2)*2</f>
        <v>-0.4306599999999996</v>
      </c>
      <c r="F163" s="6">
        <v>0.12718399999999999</v>
      </c>
      <c r="G163" s="5">
        <v>2.2153299999999998</v>
      </c>
      <c r="H163">
        <f>-(Table245262310342[[#This Row],[time]]-2)*2</f>
        <v>-0.4306599999999996</v>
      </c>
      <c r="I163" s="6">
        <v>3.38626</v>
      </c>
      <c r="J163" s="5">
        <v>2.2153299999999998</v>
      </c>
      <c r="K163">
        <f>-(Table3256304336[[#This Row],[time]]-2)*2</f>
        <v>-0.4306599999999996</v>
      </c>
      <c r="L163" s="6">
        <v>0.19533500000000001</v>
      </c>
      <c r="M163" s="5">
        <v>2.2153299999999998</v>
      </c>
      <c r="N163">
        <f>-(Table246263311343[[#This Row],[time]]-2)*2</f>
        <v>-0.4306599999999996</v>
      </c>
      <c r="O163" s="6">
        <v>0.95945499999999995</v>
      </c>
      <c r="P163" s="5">
        <v>2.2153299999999998</v>
      </c>
      <c r="Q163">
        <f>-(Table4257305337[[#This Row],[time]]-2)*2</f>
        <v>-0.4306599999999996</v>
      </c>
      <c r="R163" s="6">
        <v>0.98793699999999995</v>
      </c>
      <c r="S163" s="5">
        <v>2.2153299999999998</v>
      </c>
      <c r="T163">
        <f>-(Table247264312344[[#This Row],[time]]-2)*2</f>
        <v>-0.4306599999999996</v>
      </c>
      <c r="U163" s="7">
        <v>8.2799999999999993E-5</v>
      </c>
      <c r="V163" s="5">
        <v>2.2153299999999998</v>
      </c>
      <c r="W163">
        <f>-(Table5258306338[[#This Row],[time]]-2)*2</f>
        <v>-0.4306599999999996</v>
      </c>
      <c r="X163" s="6">
        <v>0.964279</v>
      </c>
      <c r="Y163" s="5">
        <v>2.2153299999999998</v>
      </c>
      <c r="Z163">
        <f>-(Table248265313345[[#This Row],[time]]-2)*2</f>
        <v>-0.4306599999999996</v>
      </c>
      <c r="AA163" s="6">
        <v>1.1259999999999999</v>
      </c>
      <c r="AB163" s="5">
        <v>2.2153299999999998</v>
      </c>
      <c r="AC163">
        <f>-(Table6259307339[[#This Row],[time]]-2)*2</f>
        <v>-0.4306599999999996</v>
      </c>
      <c r="AD163" s="6">
        <v>1.7715799999999999</v>
      </c>
      <c r="AE163" s="5">
        <v>2.2153299999999998</v>
      </c>
      <c r="AF163">
        <f>-(Table249266314346[[#This Row],[time]]-2)*2</f>
        <v>-0.4306599999999996</v>
      </c>
      <c r="AG163" s="6">
        <v>0.24774099999999999</v>
      </c>
      <c r="AH163" s="5">
        <v>2.2153299999999998</v>
      </c>
      <c r="AI163">
        <f>-(Table7260308340[[#This Row],[time]]-2)*2</f>
        <v>-0.4306599999999996</v>
      </c>
      <c r="AJ163" s="6">
        <v>3.5636100000000002</v>
      </c>
      <c r="AK163" s="5">
        <v>2.2153299999999998</v>
      </c>
      <c r="AL163">
        <f>-(Table250267315347[[#This Row],[time]]-2)*2</f>
        <v>-0.4306599999999996</v>
      </c>
      <c r="AM163" s="6">
        <v>3.1901700000000002</v>
      </c>
      <c r="AN163" s="5">
        <v>2.2153299999999998</v>
      </c>
      <c r="AO163">
        <f>-(Table8261309341[[#This Row],[time]]-2)*2</f>
        <v>-0.4306599999999996</v>
      </c>
      <c r="AP163" s="6">
        <v>2.5560399999999999</v>
      </c>
      <c r="AQ163" s="5">
        <v>2.2153299999999998</v>
      </c>
      <c r="AR163">
        <f>-(Table252268316348[[#This Row],[time]]-2)*2</f>
        <v>-0.4306599999999996</v>
      </c>
      <c r="AS163" s="6">
        <v>1.5600799999999999</v>
      </c>
      <c r="AT163" s="5">
        <v>2.2153299999999998</v>
      </c>
      <c r="AU163">
        <f>-(Table253269317349[[#This Row],[time]]-2)*2</f>
        <v>-0.4306599999999996</v>
      </c>
      <c r="AV163" s="6">
        <v>1.28366</v>
      </c>
    </row>
    <row r="164" spans="1:48">
      <c r="A164" s="5">
        <v>2.2653300000000001</v>
      </c>
      <c r="B164">
        <f>-(Table1254302334[[#This Row],[time]]-2)*2</f>
        <v>-0.53066000000000013</v>
      </c>
      <c r="C164" s="6">
        <v>3.7427199999999998</v>
      </c>
      <c r="D164" s="5">
        <v>2.2653300000000001</v>
      </c>
      <c r="E164">
        <f>-(Table2255303335[[#This Row],[time]]-2)*2</f>
        <v>-0.53066000000000013</v>
      </c>
      <c r="F164" s="6">
        <v>5.2704599999999997E-2</v>
      </c>
      <c r="G164" s="5">
        <v>2.2653300000000001</v>
      </c>
      <c r="H164">
        <f>-(Table245262310342[[#This Row],[time]]-2)*2</f>
        <v>-0.53066000000000013</v>
      </c>
      <c r="I164" s="6">
        <v>3.5516700000000001</v>
      </c>
      <c r="J164" s="5">
        <v>2.2653300000000001</v>
      </c>
      <c r="K164">
        <f>-(Table3256304336[[#This Row],[time]]-2)*2</f>
        <v>-0.53066000000000013</v>
      </c>
      <c r="L164" s="6">
        <v>8.0263200000000007E-2</v>
      </c>
      <c r="M164" s="5">
        <v>2.2653300000000001</v>
      </c>
      <c r="N164">
        <f>-(Table246263311343[[#This Row],[time]]-2)*2</f>
        <v>-0.53066000000000013</v>
      </c>
      <c r="O164" s="6">
        <v>1.1313899999999999</v>
      </c>
      <c r="P164" s="5">
        <v>2.2653300000000001</v>
      </c>
      <c r="Q164">
        <f>-(Table4257305337[[#This Row],[time]]-2)*2</f>
        <v>-0.53066000000000013</v>
      </c>
      <c r="R164" s="6">
        <v>0.88091699999999995</v>
      </c>
      <c r="S164" s="5">
        <v>2.2653300000000001</v>
      </c>
      <c r="T164">
        <f>-(Table247264312344[[#This Row],[time]]-2)*2</f>
        <v>-0.53066000000000013</v>
      </c>
      <c r="U164" s="7">
        <v>8.6199999999999995E-5</v>
      </c>
      <c r="V164" s="5">
        <v>2.2653300000000001</v>
      </c>
      <c r="W164">
        <f>-(Table5258306338[[#This Row],[time]]-2)*2</f>
        <v>-0.53066000000000013</v>
      </c>
      <c r="X164" s="6">
        <v>0.79340999999999995</v>
      </c>
      <c r="Y164" s="5">
        <v>2.2653300000000001</v>
      </c>
      <c r="Z164">
        <f>-(Table248265313345[[#This Row],[time]]-2)*2</f>
        <v>-0.53066000000000013</v>
      </c>
      <c r="AA164" s="6">
        <v>1.30949</v>
      </c>
      <c r="AB164" s="5">
        <v>2.2653300000000001</v>
      </c>
      <c r="AC164">
        <f>-(Table6259307339[[#This Row],[time]]-2)*2</f>
        <v>-0.53066000000000013</v>
      </c>
      <c r="AD164" s="6">
        <v>1.4387099999999999</v>
      </c>
      <c r="AE164" s="5">
        <v>2.2653300000000001</v>
      </c>
      <c r="AF164">
        <f>-(Table249266314346[[#This Row],[time]]-2)*2</f>
        <v>-0.53066000000000013</v>
      </c>
      <c r="AG164" s="6">
        <v>0.31274999999999997</v>
      </c>
      <c r="AH164" s="5">
        <v>2.2653300000000001</v>
      </c>
      <c r="AI164">
        <f>-(Table7260308340[[#This Row],[time]]-2)*2</f>
        <v>-0.53066000000000013</v>
      </c>
      <c r="AJ164" s="6">
        <v>3.42943</v>
      </c>
      <c r="AK164" s="5">
        <v>2.2653300000000001</v>
      </c>
      <c r="AL164">
        <f>-(Table250267315347[[#This Row],[time]]-2)*2</f>
        <v>-0.53066000000000013</v>
      </c>
      <c r="AM164" s="6">
        <v>3.5042300000000002</v>
      </c>
      <c r="AN164" s="5">
        <v>2.2653300000000001</v>
      </c>
      <c r="AO164">
        <f>-(Table8261309341[[#This Row],[time]]-2)*2</f>
        <v>-0.53066000000000013</v>
      </c>
      <c r="AP164" s="6">
        <v>2.5046499999999998</v>
      </c>
      <c r="AQ164" s="5">
        <v>2.2653300000000001</v>
      </c>
      <c r="AR164">
        <f>-(Table252268316348[[#This Row],[time]]-2)*2</f>
        <v>-0.53066000000000013</v>
      </c>
      <c r="AS164" s="6">
        <v>1.93248</v>
      </c>
      <c r="AT164" s="5">
        <v>2.2653300000000001</v>
      </c>
      <c r="AU164">
        <f>-(Table253269317349[[#This Row],[time]]-2)*2</f>
        <v>-0.53066000000000013</v>
      </c>
      <c r="AV164" s="6">
        <v>1.44154</v>
      </c>
    </row>
    <row r="165" spans="1:48">
      <c r="A165" s="5">
        <v>2.3247100000000001</v>
      </c>
      <c r="B165">
        <f>-(Table1254302334[[#This Row],[time]]-2)*2</f>
        <v>-0.64942000000000011</v>
      </c>
      <c r="C165" s="6">
        <v>3.8387899999999999</v>
      </c>
      <c r="D165" s="5">
        <v>2.3247100000000001</v>
      </c>
      <c r="E165">
        <f>-(Table2255303335[[#This Row],[time]]-2)*2</f>
        <v>-0.64942000000000011</v>
      </c>
      <c r="F165" s="6">
        <v>4.5734900000000002E-4</v>
      </c>
      <c r="G165" s="5">
        <v>2.3247100000000001</v>
      </c>
      <c r="H165">
        <f>-(Table245262310342[[#This Row],[time]]-2)*2</f>
        <v>-0.64942000000000011</v>
      </c>
      <c r="I165" s="6">
        <v>3.7660100000000001</v>
      </c>
      <c r="J165" s="5">
        <v>2.3247100000000001</v>
      </c>
      <c r="K165">
        <f>-(Table3256304336[[#This Row],[time]]-2)*2</f>
        <v>-0.64942000000000011</v>
      </c>
      <c r="L165" s="6">
        <v>4.3731400000000001E-4</v>
      </c>
      <c r="M165" s="5">
        <v>2.3247100000000001</v>
      </c>
      <c r="N165">
        <f>-(Table246263311343[[#This Row],[time]]-2)*2</f>
        <v>-0.64942000000000011</v>
      </c>
      <c r="O165" s="6">
        <v>1.5078400000000001</v>
      </c>
      <c r="P165" s="5">
        <v>2.3247100000000001</v>
      </c>
      <c r="Q165">
        <f>-(Table4257305337[[#This Row],[time]]-2)*2</f>
        <v>-0.64942000000000011</v>
      </c>
      <c r="R165" s="6">
        <v>0.788914</v>
      </c>
      <c r="S165" s="5">
        <v>2.3247100000000001</v>
      </c>
      <c r="T165">
        <f>-(Table247264312344[[#This Row],[time]]-2)*2</f>
        <v>-0.64942000000000011</v>
      </c>
      <c r="U165" s="7">
        <v>9.1199999999999994E-5</v>
      </c>
      <c r="V165" s="5">
        <v>2.3247100000000001</v>
      </c>
      <c r="W165">
        <f>-(Table5258306338[[#This Row],[time]]-2)*2</f>
        <v>-0.64942000000000011</v>
      </c>
      <c r="X165" s="6">
        <v>0.61766399999999999</v>
      </c>
      <c r="Y165" s="5">
        <v>2.3247100000000001</v>
      </c>
      <c r="Z165">
        <f>-(Table248265313345[[#This Row],[time]]-2)*2</f>
        <v>-0.64942000000000011</v>
      </c>
      <c r="AA165" s="6">
        <v>1.5573399999999999</v>
      </c>
      <c r="AB165" s="5">
        <v>2.3247100000000001</v>
      </c>
      <c r="AC165">
        <f>-(Table6259307339[[#This Row],[time]]-2)*2</f>
        <v>-0.64942000000000011</v>
      </c>
      <c r="AD165" s="6">
        <v>1.0920300000000001</v>
      </c>
      <c r="AE165" s="5">
        <v>2.3247100000000001</v>
      </c>
      <c r="AF165">
        <f>-(Table249266314346[[#This Row],[time]]-2)*2</f>
        <v>-0.64942000000000011</v>
      </c>
      <c r="AG165" s="6">
        <v>0.55529899999999999</v>
      </c>
      <c r="AH165" s="5">
        <v>2.3247100000000001</v>
      </c>
      <c r="AI165">
        <f>-(Table7260308340[[#This Row],[time]]-2)*2</f>
        <v>-0.64942000000000011</v>
      </c>
      <c r="AJ165" s="6">
        <v>3.1053000000000002</v>
      </c>
      <c r="AK165" s="5">
        <v>2.3247100000000001</v>
      </c>
      <c r="AL165">
        <f>-(Table250267315347[[#This Row],[time]]-2)*2</f>
        <v>-0.64942000000000011</v>
      </c>
      <c r="AM165" s="6">
        <v>3.89127</v>
      </c>
      <c r="AN165" s="5">
        <v>2.3247100000000001</v>
      </c>
      <c r="AO165">
        <f>-(Table8261309341[[#This Row],[time]]-2)*2</f>
        <v>-0.64942000000000011</v>
      </c>
      <c r="AP165" s="6">
        <v>2.4622000000000002</v>
      </c>
      <c r="AQ165" s="5">
        <v>2.3247100000000001</v>
      </c>
      <c r="AR165">
        <f>-(Table252268316348[[#This Row],[time]]-2)*2</f>
        <v>-0.64942000000000011</v>
      </c>
      <c r="AS165" s="6">
        <v>2.4952200000000002</v>
      </c>
      <c r="AT165" s="5">
        <v>2.3247100000000001</v>
      </c>
      <c r="AU165">
        <f>-(Table253269317349[[#This Row],[time]]-2)*2</f>
        <v>-0.64942000000000011</v>
      </c>
      <c r="AV165" s="6">
        <v>1.627</v>
      </c>
    </row>
    <row r="166" spans="1:48">
      <c r="A166" s="5">
        <v>2.35107</v>
      </c>
      <c r="B166">
        <f>-(Table1254302334[[#This Row],[time]]-2)*2</f>
        <v>-0.70213999999999999</v>
      </c>
      <c r="C166" s="6">
        <v>3.8562799999999999</v>
      </c>
      <c r="D166" s="5">
        <v>2.35107</v>
      </c>
      <c r="E166">
        <f>-(Table2255303335[[#This Row],[time]]-2)*2</f>
        <v>-0.70213999999999999</v>
      </c>
      <c r="F166" s="6">
        <v>1.86393E-4</v>
      </c>
      <c r="G166" s="5">
        <v>2.35107</v>
      </c>
      <c r="H166">
        <f>-(Table245262310342[[#This Row],[time]]-2)*2</f>
        <v>-0.70213999999999999</v>
      </c>
      <c r="I166" s="6">
        <v>3.8618100000000002</v>
      </c>
      <c r="J166" s="5">
        <v>2.35107</v>
      </c>
      <c r="K166">
        <f>-(Table3256304336[[#This Row],[time]]-2)*2</f>
        <v>-0.70213999999999999</v>
      </c>
      <c r="L166" s="6">
        <v>1.5158000000000001E-4</v>
      </c>
      <c r="M166" s="5">
        <v>2.35107</v>
      </c>
      <c r="N166">
        <f>-(Table246263311343[[#This Row],[time]]-2)*2</f>
        <v>-0.70213999999999999</v>
      </c>
      <c r="O166" s="6">
        <v>1.9191499999999999</v>
      </c>
      <c r="P166" s="5">
        <v>2.35107</v>
      </c>
      <c r="Q166">
        <f>-(Table4257305337[[#This Row],[time]]-2)*2</f>
        <v>-0.70213999999999999</v>
      </c>
      <c r="R166" s="6">
        <v>0.74579700000000004</v>
      </c>
      <c r="S166" s="5">
        <v>2.35107</v>
      </c>
      <c r="T166">
        <f>-(Table247264312344[[#This Row],[time]]-2)*2</f>
        <v>-0.70213999999999999</v>
      </c>
      <c r="U166" s="6">
        <v>1.3224000000000001E-3</v>
      </c>
      <c r="V166" s="5">
        <v>2.35107</v>
      </c>
      <c r="W166">
        <f>-(Table5258306338[[#This Row],[time]]-2)*2</f>
        <v>-0.70213999999999999</v>
      </c>
      <c r="X166" s="6">
        <v>0.54339499999999996</v>
      </c>
      <c r="Y166" s="5">
        <v>2.35107</v>
      </c>
      <c r="Z166">
        <f>-(Table248265313345[[#This Row],[time]]-2)*2</f>
        <v>-0.70213999999999999</v>
      </c>
      <c r="AA166" s="6">
        <v>1.6930499999999999</v>
      </c>
      <c r="AB166" s="5">
        <v>2.35107</v>
      </c>
      <c r="AC166">
        <f>-(Table6259307339[[#This Row],[time]]-2)*2</f>
        <v>-0.70213999999999999</v>
      </c>
      <c r="AD166" s="6">
        <v>0.95846299999999995</v>
      </c>
      <c r="AE166" s="5">
        <v>2.35107</v>
      </c>
      <c r="AF166">
        <f>-(Table249266314346[[#This Row],[time]]-2)*2</f>
        <v>-0.70213999999999999</v>
      </c>
      <c r="AG166" s="6">
        <v>0.761849</v>
      </c>
      <c r="AH166" s="5">
        <v>2.35107</v>
      </c>
      <c r="AI166">
        <f>-(Table7260308340[[#This Row],[time]]-2)*2</f>
        <v>-0.70213999999999999</v>
      </c>
      <c r="AJ166" s="6">
        <v>2.9174899999999999</v>
      </c>
      <c r="AK166" s="5">
        <v>2.35107</v>
      </c>
      <c r="AL166">
        <f>-(Table250267315347[[#This Row],[time]]-2)*2</f>
        <v>-0.70213999999999999</v>
      </c>
      <c r="AM166" s="6">
        <v>4.0588800000000003</v>
      </c>
      <c r="AN166" s="5">
        <v>2.35107</v>
      </c>
      <c r="AO166">
        <f>-(Table8261309341[[#This Row],[time]]-2)*2</f>
        <v>-0.70213999999999999</v>
      </c>
      <c r="AP166" s="6">
        <v>2.4566699999999999</v>
      </c>
      <c r="AQ166" s="5">
        <v>2.35107</v>
      </c>
      <c r="AR166">
        <f>-(Table252268316348[[#This Row],[time]]-2)*2</f>
        <v>-0.70213999999999999</v>
      </c>
      <c r="AS166" s="6">
        <v>2.7579600000000002</v>
      </c>
      <c r="AT166" s="5">
        <v>2.35107</v>
      </c>
      <c r="AU166">
        <f>-(Table253269317349[[#This Row],[time]]-2)*2</f>
        <v>-0.70213999999999999</v>
      </c>
      <c r="AV166" s="6">
        <v>1.7077800000000001</v>
      </c>
    </row>
    <row r="167" spans="1:48">
      <c r="A167" s="5">
        <v>2.4020600000000001</v>
      </c>
      <c r="B167">
        <f>-(Table1254302334[[#This Row],[time]]-2)*2</f>
        <v>-0.80412000000000017</v>
      </c>
      <c r="C167" s="6">
        <v>3.85155</v>
      </c>
      <c r="D167" s="5">
        <v>2.4020600000000001</v>
      </c>
      <c r="E167">
        <f>-(Table2255303335[[#This Row],[time]]-2)*2</f>
        <v>-0.80412000000000017</v>
      </c>
      <c r="F167" s="7">
        <v>9.5699999999999995E-5</v>
      </c>
      <c r="G167" s="5">
        <v>2.4020600000000001</v>
      </c>
      <c r="H167">
        <f>-(Table245262310342[[#This Row],[time]]-2)*2</f>
        <v>-0.80412000000000017</v>
      </c>
      <c r="I167" s="6">
        <v>4.0547700000000004</v>
      </c>
      <c r="J167" s="5">
        <v>2.4020600000000001</v>
      </c>
      <c r="K167">
        <f>-(Table3256304336[[#This Row],[time]]-2)*2</f>
        <v>-0.80412000000000017</v>
      </c>
      <c r="L167" s="7">
        <v>9.5500000000000004E-5</v>
      </c>
      <c r="M167" s="5">
        <v>2.4020600000000001</v>
      </c>
      <c r="N167">
        <f>-(Table246263311343[[#This Row],[time]]-2)*2</f>
        <v>-0.80412000000000017</v>
      </c>
      <c r="O167" s="6">
        <v>2.7412899999999998</v>
      </c>
      <c r="P167" s="5">
        <v>2.4020600000000001</v>
      </c>
      <c r="Q167">
        <f>-(Table4257305337[[#This Row],[time]]-2)*2</f>
        <v>-0.80412000000000017</v>
      </c>
      <c r="R167" s="6">
        <v>0.72687500000000005</v>
      </c>
      <c r="S167" s="5">
        <v>2.4020600000000001</v>
      </c>
      <c r="T167">
        <f>-(Table247264312344[[#This Row],[time]]-2)*2</f>
        <v>-0.80412000000000017</v>
      </c>
      <c r="U167" s="6">
        <v>5.8074599999999997E-2</v>
      </c>
      <c r="V167" s="5">
        <v>2.4020600000000001</v>
      </c>
      <c r="W167">
        <f>-(Table5258306338[[#This Row],[time]]-2)*2</f>
        <v>-0.80412000000000017</v>
      </c>
      <c r="X167" s="6">
        <v>0.48099500000000001</v>
      </c>
      <c r="Y167" s="5">
        <v>2.4020600000000001</v>
      </c>
      <c r="Z167">
        <f>-(Table248265313345[[#This Row],[time]]-2)*2</f>
        <v>-0.80412000000000017</v>
      </c>
      <c r="AA167" s="6">
        <v>2.0289899999999998</v>
      </c>
      <c r="AB167" s="5">
        <v>2.4020600000000001</v>
      </c>
      <c r="AC167">
        <f>-(Table6259307339[[#This Row],[time]]-2)*2</f>
        <v>-0.80412000000000017</v>
      </c>
      <c r="AD167" s="6">
        <v>0.71337200000000001</v>
      </c>
      <c r="AE167" s="5">
        <v>2.4020600000000001</v>
      </c>
      <c r="AF167">
        <f>-(Table249266314346[[#This Row],[time]]-2)*2</f>
        <v>-0.80412000000000017</v>
      </c>
      <c r="AG167" s="6">
        <v>1.1465099999999999</v>
      </c>
      <c r="AH167" s="5">
        <v>2.4020600000000001</v>
      </c>
      <c r="AI167">
        <f>-(Table7260308340[[#This Row],[time]]-2)*2</f>
        <v>-0.80412000000000017</v>
      </c>
      <c r="AJ167" s="6">
        <v>2.5066600000000001</v>
      </c>
      <c r="AK167" s="5">
        <v>2.4020600000000001</v>
      </c>
      <c r="AL167">
        <f>-(Table250267315347[[#This Row],[time]]-2)*2</f>
        <v>-0.80412000000000017</v>
      </c>
      <c r="AM167" s="6">
        <v>4.4710999999999999</v>
      </c>
      <c r="AN167" s="5">
        <v>2.4020600000000001</v>
      </c>
      <c r="AO167">
        <f>-(Table8261309341[[#This Row],[time]]-2)*2</f>
        <v>-0.80412000000000017</v>
      </c>
      <c r="AP167" s="6">
        <v>2.4361600000000001</v>
      </c>
      <c r="AQ167" s="5">
        <v>2.4020600000000001</v>
      </c>
      <c r="AR167">
        <f>-(Table252268316348[[#This Row],[time]]-2)*2</f>
        <v>-0.80412000000000017</v>
      </c>
      <c r="AS167" s="6">
        <v>3.2932399999999999</v>
      </c>
      <c r="AT167" s="5">
        <v>2.4020600000000001</v>
      </c>
      <c r="AU167">
        <f>-(Table253269317349[[#This Row],[time]]-2)*2</f>
        <v>-0.80412000000000017</v>
      </c>
      <c r="AV167" s="6">
        <v>1.8477300000000001</v>
      </c>
    </row>
    <row r="168" spans="1:48">
      <c r="A168" s="5">
        <v>2.45356</v>
      </c>
      <c r="B168">
        <f>-(Table1254302334[[#This Row],[time]]-2)*2</f>
        <v>-0.90711999999999993</v>
      </c>
      <c r="C168" s="6">
        <v>3.8412000000000002</v>
      </c>
      <c r="D168" s="5">
        <v>2.45356</v>
      </c>
      <c r="E168">
        <f>-(Table2255303335[[#This Row],[time]]-2)*2</f>
        <v>-0.90711999999999993</v>
      </c>
      <c r="F168" s="7">
        <v>9.3200000000000002E-5</v>
      </c>
      <c r="G168" s="5">
        <v>2.45356</v>
      </c>
      <c r="H168">
        <f>-(Table245262310342[[#This Row],[time]]-2)*2</f>
        <v>-0.90711999999999993</v>
      </c>
      <c r="I168" s="6">
        <v>4.2401299999999997</v>
      </c>
      <c r="J168" s="5">
        <v>2.45356</v>
      </c>
      <c r="K168">
        <f>-(Table3256304336[[#This Row],[time]]-2)*2</f>
        <v>-0.90711999999999993</v>
      </c>
      <c r="L168" s="7">
        <v>9.2999999999999997E-5</v>
      </c>
      <c r="M168" s="5">
        <v>2.45356</v>
      </c>
      <c r="N168">
        <f>-(Table246263311343[[#This Row],[time]]-2)*2</f>
        <v>-0.90711999999999993</v>
      </c>
      <c r="O168" s="6">
        <v>3.3784299999999998</v>
      </c>
      <c r="P168" s="5">
        <v>2.45356</v>
      </c>
      <c r="Q168">
        <f>-(Table4257305337[[#This Row],[time]]-2)*2</f>
        <v>-0.90711999999999993</v>
      </c>
      <c r="R168" s="6">
        <v>0.71691700000000003</v>
      </c>
      <c r="S168" s="5">
        <v>2.45356</v>
      </c>
      <c r="T168">
        <f>-(Table247264312344[[#This Row],[time]]-2)*2</f>
        <v>-0.90711999999999993</v>
      </c>
      <c r="U168" s="6">
        <v>0.14576700000000001</v>
      </c>
      <c r="V168" s="5">
        <v>2.45356</v>
      </c>
      <c r="W168">
        <f>-(Table5258306338[[#This Row],[time]]-2)*2</f>
        <v>-0.90711999999999993</v>
      </c>
      <c r="X168" s="6">
        <v>0.44722299999999998</v>
      </c>
      <c r="Y168" s="5">
        <v>2.45356</v>
      </c>
      <c r="Z168">
        <f>-(Table248265313345[[#This Row],[time]]-2)*2</f>
        <v>-0.90711999999999993</v>
      </c>
      <c r="AA168" s="6">
        <v>2.3540899999999998</v>
      </c>
      <c r="AB168" s="5">
        <v>2.45356</v>
      </c>
      <c r="AC168">
        <f>-(Table6259307339[[#This Row],[time]]-2)*2</f>
        <v>-0.90711999999999993</v>
      </c>
      <c r="AD168" s="6">
        <v>0.59204599999999996</v>
      </c>
      <c r="AE168" s="5">
        <v>2.45356</v>
      </c>
      <c r="AF168">
        <f>-(Table249266314346[[#This Row],[time]]-2)*2</f>
        <v>-0.90711999999999993</v>
      </c>
      <c r="AG168" s="6">
        <v>1.55044</v>
      </c>
      <c r="AH168" s="5">
        <v>2.45356</v>
      </c>
      <c r="AI168">
        <f>-(Table7260308340[[#This Row],[time]]-2)*2</f>
        <v>-0.90711999999999993</v>
      </c>
      <c r="AJ168" s="6">
        <v>2.2059299999999999</v>
      </c>
      <c r="AK168" s="5">
        <v>2.45356</v>
      </c>
      <c r="AL168">
        <f>-(Table250267315347[[#This Row],[time]]-2)*2</f>
        <v>-0.90711999999999993</v>
      </c>
      <c r="AM168" s="6">
        <v>5.0075399999999997</v>
      </c>
      <c r="AN168" s="5">
        <v>2.45356</v>
      </c>
      <c r="AO168">
        <f>-(Table8261309341[[#This Row],[time]]-2)*2</f>
        <v>-0.90711999999999993</v>
      </c>
      <c r="AP168" s="6">
        <v>2.4135499999999999</v>
      </c>
      <c r="AQ168" s="5">
        <v>2.45356</v>
      </c>
      <c r="AR168">
        <f>-(Table252268316348[[#This Row],[time]]-2)*2</f>
        <v>-0.90711999999999993</v>
      </c>
      <c r="AS168" s="6">
        <v>3.8229899999999999</v>
      </c>
      <c r="AT168" s="5">
        <v>2.45356</v>
      </c>
      <c r="AU168">
        <f>-(Table253269317349[[#This Row],[time]]-2)*2</f>
        <v>-0.90711999999999993</v>
      </c>
      <c r="AV168" s="6">
        <v>1.9652099999999999</v>
      </c>
    </row>
    <row r="169" spans="1:48">
      <c r="A169" s="5">
        <v>2.5005500000000001</v>
      </c>
      <c r="B169">
        <f>-(Table1254302334[[#This Row],[time]]-2)*2</f>
        <v>-1.0011000000000001</v>
      </c>
      <c r="C169" s="6">
        <v>3.8597399999999999</v>
      </c>
      <c r="D169" s="5">
        <v>2.5005500000000001</v>
      </c>
      <c r="E169">
        <f>-(Table2255303335[[#This Row],[time]]-2)*2</f>
        <v>-1.0011000000000001</v>
      </c>
      <c r="F169" s="7">
        <v>9.1100000000000005E-5</v>
      </c>
      <c r="G169" s="5">
        <v>2.5005500000000001</v>
      </c>
      <c r="H169">
        <f>-(Table245262310342[[#This Row],[time]]-2)*2</f>
        <v>-1.0011000000000001</v>
      </c>
      <c r="I169" s="6">
        <v>4.4004399999999997</v>
      </c>
      <c r="J169" s="5">
        <v>2.5005500000000001</v>
      </c>
      <c r="K169">
        <f>-(Table3256304336[[#This Row],[time]]-2)*2</f>
        <v>-1.0011000000000001</v>
      </c>
      <c r="L169" s="7">
        <v>9.1100000000000005E-5</v>
      </c>
      <c r="M169" s="5">
        <v>2.5005500000000001</v>
      </c>
      <c r="N169">
        <f>-(Table246263311343[[#This Row],[time]]-2)*2</f>
        <v>-1.0011000000000001</v>
      </c>
      <c r="O169" s="6">
        <v>3.52284</v>
      </c>
      <c r="P169" s="5">
        <v>2.5005500000000001</v>
      </c>
      <c r="Q169">
        <f>-(Table4257305337[[#This Row],[time]]-2)*2</f>
        <v>-1.0011000000000001</v>
      </c>
      <c r="R169" s="6">
        <v>0.71087999999999996</v>
      </c>
      <c r="S169" s="5">
        <v>2.5005500000000001</v>
      </c>
      <c r="T169">
        <f>-(Table247264312344[[#This Row],[time]]-2)*2</f>
        <v>-1.0011000000000001</v>
      </c>
      <c r="U169" s="6">
        <v>0.30844300000000002</v>
      </c>
      <c r="V169" s="5">
        <v>2.5005500000000001</v>
      </c>
      <c r="W169">
        <f>-(Table5258306338[[#This Row],[time]]-2)*2</f>
        <v>-1.0011000000000001</v>
      </c>
      <c r="X169" s="6">
        <v>0.39623599999999998</v>
      </c>
      <c r="Y169" s="5">
        <v>2.5005500000000001</v>
      </c>
      <c r="Z169">
        <f>-(Table248265313345[[#This Row],[time]]-2)*2</f>
        <v>-1.0011000000000001</v>
      </c>
      <c r="AA169" s="6">
        <v>2.6577000000000002</v>
      </c>
      <c r="AB169" s="5">
        <v>2.5005500000000001</v>
      </c>
      <c r="AC169">
        <f>-(Table6259307339[[#This Row],[time]]-2)*2</f>
        <v>-1.0011000000000001</v>
      </c>
      <c r="AD169" s="6">
        <v>0.59415799999999996</v>
      </c>
      <c r="AE169" s="5">
        <v>2.5005500000000001</v>
      </c>
      <c r="AF169">
        <f>-(Table249266314346[[#This Row],[time]]-2)*2</f>
        <v>-1.0011000000000001</v>
      </c>
      <c r="AG169" s="6">
        <v>2.0033799999999999</v>
      </c>
      <c r="AH169" s="5">
        <v>2.5005500000000001</v>
      </c>
      <c r="AI169">
        <f>-(Table7260308340[[#This Row],[time]]-2)*2</f>
        <v>-1.0011000000000001</v>
      </c>
      <c r="AJ169" s="6">
        <v>2.03986</v>
      </c>
      <c r="AK169" s="5">
        <v>2.5005500000000001</v>
      </c>
      <c r="AL169">
        <f>-(Table250267315347[[#This Row],[time]]-2)*2</f>
        <v>-1.0011000000000001</v>
      </c>
      <c r="AM169" s="6">
        <v>5.5169100000000002</v>
      </c>
      <c r="AN169" s="5">
        <v>2.5005500000000001</v>
      </c>
      <c r="AO169">
        <f>-(Table8261309341[[#This Row],[time]]-2)*2</f>
        <v>-1.0011000000000001</v>
      </c>
      <c r="AP169" s="6">
        <v>2.4200900000000001</v>
      </c>
      <c r="AQ169" s="5">
        <v>2.5005500000000001</v>
      </c>
      <c r="AR169">
        <f>-(Table252268316348[[#This Row],[time]]-2)*2</f>
        <v>-1.0011000000000001</v>
      </c>
      <c r="AS169" s="6">
        <v>4.2830399999999997</v>
      </c>
      <c r="AT169" s="5">
        <v>2.5005500000000001</v>
      </c>
      <c r="AU169">
        <f>-(Table253269317349[[#This Row],[time]]-2)*2</f>
        <v>-1.0011000000000001</v>
      </c>
      <c r="AV169" s="6">
        <v>2.0505</v>
      </c>
    </row>
    <row r="170" spans="1:48">
      <c r="A170" s="5">
        <v>2.56107</v>
      </c>
      <c r="B170">
        <f>-(Table1254302334[[#This Row],[time]]-2)*2</f>
        <v>-1.1221399999999999</v>
      </c>
      <c r="C170" s="6">
        <v>3.9940199999999999</v>
      </c>
      <c r="D170" s="5">
        <v>2.56107</v>
      </c>
      <c r="E170">
        <f>-(Table2255303335[[#This Row],[time]]-2)*2</f>
        <v>-1.1221399999999999</v>
      </c>
      <c r="F170" s="7">
        <v>8.9300000000000002E-5</v>
      </c>
      <c r="G170" s="5">
        <v>2.56107</v>
      </c>
      <c r="H170">
        <f>-(Table245262310342[[#This Row],[time]]-2)*2</f>
        <v>-1.1221399999999999</v>
      </c>
      <c r="I170" s="6">
        <v>4.6042199999999998</v>
      </c>
      <c r="J170" s="5">
        <v>2.56107</v>
      </c>
      <c r="K170">
        <f>-(Table3256304336[[#This Row],[time]]-2)*2</f>
        <v>-1.1221399999999999</v>
      </c>
      <c r="L170" s="7">
        <v>8.9300000000000002E-5</v>
      </c>
      <c r="M170" s="5">
        <v>2.56107</v>
      </c>
      <c r="N170">
        <f>-(Table246263311343[[#This Row],[time]]-2)*2</f>
        <v>-1.1221399999999999</v>
      </c>
      <c r="O170" s="6">
        <v>3.1841400000000002</v>
      </c>
      <c r="P170" s="5">
        <v>2.56107</v>
      </c>
      <c r="Q170">
        <f>-(Table4257305337[[#This Row],[time]]-2)*2</f>
        <v>-1.1221399999999999</v>
      </c>
      <c r="R170" s="6">
        <v>0.69724600000000003</v>
      </c>
      <c r="S170" s="5">
        <v>2.56107</v>
      </c>
      <c r="T170">
        <f>-(Table247264312344[[#This Row],[time]]-2)*2</f>
        <v>-1.1221399999999999</v>
      </c>
      <c r="U170" s="6">
        <v>0.80061000000000004</v>
      </c>
      <c r="V170" s="5">
        <v>2.56107</v>
      </c>
      <c r="W170">
        <f>-(Table5258306338[[#This Row],[time]]-2)*2</f>
        <v>-1.1221399999999999</v>
      </c>
      <c r="X170" s="6">
        <v>0.31977699999999998</v>
      </c>
      <c r="Y170" s="5">
        <v>2.56107</v>
      </c>
      <c r="Z170">
        <f>-(Table248265313345[[#This Row],[time]]-2)*2</f>
        <v>-1.1221399999999999</v>
      </c>
      <c r="AA170" s="6">
        <v>3.1054200000000001</v>
      </c>
      <c r="AB170" s="5">
        <v>2.56107</v>
      </c>
      <c r="AC170">
        <f>-(Table6259307339[[#This Row],[time]]-2)*2</f>
        <v>-1.1221399999999999</v>
      </c>
      <c r="AD170" s="6">
        <v>0.70253399999999999</v>
      </c>
      <c r="AE170" s="5">
        <v>2.56107</v>
      </c>
      <c r="AF170">
        <f>-(Table249266314346[[#This Row],[time]]-2)*2</f>
        <v>-1.1221399999999999</v>
      </c>
      <c r="AG170" s="6">
        <v>2.7482199999999999</v>
      </c>
      <c r="AH170" s="5">
        <v>2.56107</v>
      </c>
      <c r="AI170">
        <f>-(Table7260308340[[#This Row],[time]]-2)*2</f>
        <v>-1.1221399999999999</v>
      </c>
      <c r="AJ170" s="6">
        <v>1.84256</v>
      </c>
      <c r="AK170" s="5">
        <v>2.56107</v>
      </c>
      <c r="AL170">
        <f>-(Table250267315347[[#This Row],[time]]-2)*2</f>
        <v>-1.1221399999999999</v>
      </c>
      <c r="AM170" s="6">
        <v>6.3871399999999996</v>
      </c>
      <c r="AN170" s="5">
        <v>2.56107</v>
      </c>
      <c r="AO170">
        <f>-(Table8261309341[[#This Row],[time]]-2)*2</f>
        <v>-1.1221399999999999</v>
      </c>
      <c r="AP170" s="6">
        <v>2.39066</v>
      </c>
      <c r="AQ170" s="5">
        <v>2.56107</v>
      </c>
      <c r="AR170">
        <f>-(Table252268316348[[#This Row],[time]]-2)*2</f>
        <v>-1.1221399999999999</v>
      </c>
      <c r="AS170" s="6">
        <v>4.89567</v>
      </c>
      <c r="AT170" s="5">
        <v>2.56107</v>
      </c>
      <c r="AU170">
        <f>-(Table253269317349[[#This Row],[time]]-2)*2</f>
        <v>-1.1221399999999999</v>
      </c>
      <c r="AV170" s="6">
        <v>2.1218599999999999</v>
      </c>
    </row>
    <row r="171" spans="1:48">
      <c r="A171" s="5">
        <v>2.6024600000000002</v>
      </c>
      <c r="B171">
        <f>-(Table1254302334[[#This Row],[time]]-2)*2</f>
        <v>-1.2049200000000004</v>
      </c>
      <c r="C171" s="6">
        <v>4.1580700000000004</v>
      </c>
      <c r="D171" s="5">
        <v>2.6024600000000002</v>
      </c>
      <c r="E171">
        <f>-(Table2255303335[[#This Row],[time]]-2)*2</f>
        <v>-1.2049200000000004</v>
      </c>
      <c r="F171" s="7">
        <v>8.92E-5</v>
      </c>
      <c r="G171" s="5">
        <v>2.6024600000000002</v>
      </c>
      <c r="H171">
        <f>-(Table245262310342[[#This Row],[time]]-2)*2</f>
        <v>-1.2049200000000004</v>
      </c>
      <c r="I171" s="6">
        <v>4.7331500000000002</v>
      </c>
      <c r="J171" s="5">
        <v>2.6024600000000002</v>
      </c>
      <c r="K171">
        <f>-(Table3256304336[[#This Row],[time]]-2)*2</f>
        <v>-1.2049200000000004</v>
      </c>
      <c r="L171" s="7">
        <v>8.92E-5</v>
      </c>
      <c r="M171" s="5">
        <v>2.6024600000000002</v>
      </c>
      <c r="N171">
        <f>-(Table246263311343[[#This Row],[time]]-2)*2</f>
        <v>-1.2049200000000004</v>
      </c>
      <c r="O171" s="6">
        <v>2.8989099999999999</v>
      </c>
      <c r="P171" s="5">
        <v>2.6024600000000002</v>
      </c>
      <c r="Q171">
        <f>-(Table4257305337[[#This Row],[time]]-2)*2</f>
        <v>-1.2049200000000004</v>
      </c>
      <c r="R171" s="6">
        <v>0.70901999999999998</v>
      </c>
      <c r="S171" s="5">
        <v>2.6024600000000002</v>
      </c>
      <c r="T171">
        <f>-(Table247264312344[[#This Row],[time]]-2)*2</f>
        <v>-1.2049200000000004</v>
      </c>
      <c r="U171" s="6">
        <v>1.1529799999999999</v>
      </c>
      <c r="V171" s="5">
        <v>2.6024600000000002</v>
      </c>
      <c r="W171">
        <f>-(Table5258306338[[#This Row],[time]]-2)*2</f>
        <v>-1.2049200000000004</v>
      </c>
      <c r="X171" s="6">
        <v>0.27661999999999998</v>
      </c>
      <c r="Y171" s="5">
        <v>2.6024600000000002</v>
      </c>
      <c r="Z171">
        <f>-(Table248265313345[[#This Row],[time]]-2)*2</f>
        <v>-1.2049200000000004</v>
      </c>
      <c r="AA171" s="6">
        <v>3.4101400000000002</v>
      </c>
      <c r="AB171" s="5">
        <v>2.6024600000000002</v>
      </c>
      <c r="AC171">
        <f>-(Table6259307339[[#This Row],[time]]-2)*2</f>
        <v>-1.2049200000000004</v>
      </c>
      <c r="AD171" s="6">
        <v>0.72163600000000006</v>
      </c>
      <c r="AE171" s="5">
        <v>2.6024600000000002</v>
      </c>
      <c r="AF171">
        <f>-(Table249266314346[[#This Row],[time]]-2)*2</f>
        <v>-1.2049200000000004</v>
      </c>
      <c r="AG171" s="6">
        <v>3.2587700000000002</v>
      </c>
      <c r="AH171" s="5">
        <v>2.6024600000000002</v>
      </c>
      <c r="AI171">
        <f>-(Table7260308340[[#This Row],[time]]-2)*2</f>
        <v>-1.2049200000000004</v>
      </c>
      <c r="AJ171" s="6">
        <v>1.69547</v>
      </c>
      <c r="AK171" s="5">
        <v>2.6024600000000002</v>
      </c>
      <c r="AL171">
        <f>-(Table250267315347[[#This Row],[time]]-2)*2</f>
        <v>-1.2049200000000004</v>
      </c>
      <c r="AM171" s="6">
        <v>6.9191500000000001</v>
      </c>
      <c r="AN171" s="5">
        <v>2.6024600000000002</v>
      </c>
      <c r="AO171">
        <f>-(Table8261309341[[#This Row],[time]]-2)*2</f>
        <v>-1.2049200000000004</v>
      </c>
      <c r="AP171" s="6">
        <v>2.3269099999999998</v>
      </c>
      <c r="AQ171" s="5">
        <v>2.6024600000000002</v>
      </c>
      <c r="AR171">
        <f>-(Table252268316348[[#This Row],[time]]-2)*2</f>
        <v>-1.2049200000000004</v>
      </c>
      <c r="AS171" s="6">
        <v>5.2580400000000003</v>
      </c>
      <c r="AT171" s="5">
        <v>2.6024600000000002</v>
      </c>
      <c r="AU171">
        <f>-(Table253269317349[[#This Row],[time]]-2)*2</f>
        <v>-1.2049200000000004</v>
      </c>
      <c r="AV171" s="6">
        <v>2.13652</v>
      </c>
    </row>
    <row r="172" spans="1:48">
      <c r="A172" s="5">
        <v>2.6519900000000001</v>
      </c>
      <c r="B172">
        <f>-(Table1254302334[[#This Row],[time]]-2)*2</f>
        <v>-1.3039800000000001</v>
      </c>
      <c r="C172" s="6">
        <v>4.3565399999999999</v>
      </c>
      <c r="D172" s="5">
        <v>2.6519900000000001</v>
      </c>
      <c r="E172">
        <f>-(Table2255303335[[#This Row],[time]]-2)*2</f>
        <v>-1.3039800000000001</v>
      </c>
      <c r="F172" s="7">
        <v>8.9499999999999994E-5</v>
      </c>
      <c r="G172" s="5">
        <v>2.6519900000000001</v>
      </c>
      <c r="H172">
        <f>-(Table245262310342[[#This Row],[time]]-2)*2</f>
        <v>-1.3039800000000001</v>
      </c>
      <c r="I172" s="6">
        <v>4.8442400000000001</v>
      </c>
      <c r="J172" s="5">
        <v>2.6519900000000001</v>
      </c>
      <c r="K172">
        <f>-(Table3256304336[[#This Row],[time]]-2)*2</f>
        <v>-1.3039800000000001</v>
      </c>
      <c r="L172" s="7">
        <v>8.9300000000000002E-5</v>
      </c>
      <c r="M172" s="5">
        <v>2.6519900000000001</v>
      </c>
      <c r="N172">
        <f>-(Table246263311343[[#This Row],[time]]-2)*2</f>
        <v>-1.3039800000000001</v>
      </c>
      <c r="O172" s="6">
        <v>2.7385299999999999</v>
      </c>
      <c r="P172" s="5">
        <v>2.6519900000000001</v>
      </c>
      <c r="Q172">
        <f>-(Table4257305337[[#This Row],[time]]-2)*2</f>
        <v>-1.3039800000000001</v>
      </c>
      <c r="R172" s="6">
        <v>0.73146699999999998</v>
      </c>
      <c r="S172" s="5">
        <v>2.6519900000000001</v>
      </c>
      <c r="T172">
        <f>-(Table247264312344[[#This Row],[time]]-2)*2</f>
        <v>-1.3039800000000001</v>
      </c>
      <c r="U172" s="6">
        <v>1.63968</v>
      </c>
      <c r="V172" s="5">
        <v>2.6519900000000001</v>
      </c>
      <c r="W172">
        <f>-(Table5258306338[[#This Row],[time]]-2)*2</f>
        <v>-1.3039800000000001</v>
      </c>
      <c r="X172" s="6">
        <v>0.231741</v>
      </c>
      <c r="Y172" s="5">
        <v>2.6519900000000001</v>
      </c>
      <c r="Z172">
        <f>-(Table248265313345[[#This Row],[time]]-2)*2</f>
        <v>-1.3039800000000001</v>
      </c>
      <c r="AA172" s="6">
        <v>3.80307</v>
      </c>
      <c r="AB172" s="5">
        <v>2.6519900000000001</v>
      </c>
      <c r="AC172">
        <f>-(Table6259307339[[#This Row],[time]]-2)*2</f>
        <v>-1.3039800000000001</v>
      </c>
      <c r="AD172" s="6">
        <v>0.70667899999999995</v>
      </c>
      <c r="AE172" s="5">
        <v>2.6519900000000001</v>
      </c>
      <c r="AF172">
        <f>-(Table249266314346[[#This Row],[time]]-2)*2</f>
        <v>-1.3039800000000001</v>
      </c>
      <c r="AG172" s="6">
        <v>3.8575900000000001</v>
      </c>
      <c r="AH172" s="5">
        <v>2.6519900000000001</v>
      </c>
      <c r="AI172">
        <f>-(Table7260308340[[#This Row],[time]]-2)*2</f>
        <v>-1.3039800000000001</v>
      </c>
      <c r="AJ172" s="6">
        <v>1.52694</v>
      </c>
      <c r="AK172" s="5">
        <v>2.6519900000000001</v>
      </c>
      <c r="AL172">
        <f>-(Table250267315347[[#This Row],[time]]-2)*2</f>
        <v>-1.3039800000000001</v>
      </c>
      <c r="AM172" s="6">
        <v>7.52257</v>
      </c>
      <c r="AN172" s="5">
        <v>2.6519900000000001</v>
      </c>
      <c r="AO172">
        <f>-(Table8261309341[[#This Row],[time]]-2)*2</f>
        <v>-1.3039800000000001</v>
      </c>
      <c r="AP172" s="6">
        <v>2.2307199999999998</v>
      </c>
      <c r="AQ172" s="5">
        <v>2.6519900000000001</v>
      </c>
      <c r="AR172">
        <f>-(Table252268316348[[#This Row],[time]]-2)*2</f>
        <v>-1.3039800000000001</v>
      </c>
      <c r="AS172" s="6">
        <v>5.6937699999999998</v>
      </c>
      <c r="AT172" s="5">
        <v>2.6519900000000001</v>
      </c>
      <c r="AU172">
        <f>-(Table253269317349[[#This Row],[time]]-2)*2</f>
        <v>-1.3039800000000001</v>
      </c>
      <c r="AV172" s="6">
        <v>2.10954</v>
      </c>
    </row>
    <row r="173" spans="1:48">
      <c r="A173" s="5">
        <v>2.7117800000000001</v>
      </c>
      <c r="B173">
        <f>-(Table1254302334[[#This Row],[time]]-2)*2</f>
        <v>-1.4235600000000002</v>
      </c>
      <c r="C173" s="6">
        <v>4.5697799999999997</v>
      </c>
      <c r="D173" s="5">
        <v>2.7117800000000001</v>
      </c>
      <c r="E173">
        <f>-(Table2255303335[[#This Row],[time]]-2)*2</f>
        <v>-1.4235600000000002</v>
      </c>
      <c r="F173" s="7">
        <v>9.0000000000000006E-5</v>
      </c>
      <c r="G173" s="5">
        <v>2.7117800000000001</v>
      </c>
      <c r="H173">
        <f>-(Table245262310342[[#This Row],[time]]-2)*2</f>
        <v>-1.4235600000000002</v>
      </c>
      <c r="I173" s="6">
        <v>4.9347799999999999</v>
      </c>
      <c r="J173" s="5">
        <v>2.7117800000000001</v>
      </c>
      <c r="K173">
        <f>-(Table3256304336[[#This Row],[time]]-2)*2</f>
        <v>-1.4235600000000002</v>
      </c>
      <c r="L173" s="7">
        <v>8.9400000000000005E-5</v>
      </c>
      <c r="M173" s="5">
        <v>2.7117800000000001</v>
      </c>
      <c r="N173">
        <f>-(Table246263311343[[#This Row],[time]]-2)*2</f>
        <v>-1.4235600000000002</v>
      </c>
      <c r="O173" s="6">
        <v>3.0436999999999999</v>
      </c>
      <c r="P173" s="5">
        <v>2.7117800000000001</v>
      </c>
      <c r="Q173">
        <f>-(Table4257305337[[#This Row],[time]]-2)*2</f>
        <v>-1.4235600000000002</v>
      </c>
      <c r="R173" s="6">
        <v>0.76905900000000005</v>
      </c>
      <c r="S173" s="5">
        <v>2.7117800000000001</v>
      </c>
      <c r="T173">
        <f>-(Table247264312344[[#This Row],[time]]-2)*2</f>
        <v>-1.4235600000000002</v>
      </c>
      <c r="U173" s="6">
        <v>2.3307199999999999</v>
      </c>
      <c r="V173" s="5">
        <v>2.7117800000000001</v>
      </c>
      <c r="W173">
        <f>-(Table5258306338[[#This Row],[time]]-2)*2</f>
        <v>-1.4235600000000002</v>
      </c>
      <c r="X173" s="6">
        <v>0.18273400000000001</v>
      </c>
      <c r="Y173" s="5">
        <v>2.7117800000000001</v>
      </c>
      <c r="Z173">
        <f>-(Table248265313345[[#This Row],[time]]-2)*2</f>
        <v>-1.4235600000000002</v>
      </c>
      <c r="AA173" s="6">
        <v>4.3554899999999996</v>
      </c>
      <c r="AB173" s="5">
        <v>2.7117800000000001</v>
      </c>
      <c r="AC173">
        <f>-(Table6259307339[[#This Row],[time]]-2)*2</f>
        <v>-1.4235600000000002</v>
      </c>
      <c r="AD173" s="6">
        <v>0.90239599999999998</v>
      </c>
      <c r="AE173" s="5">
        <v>2.7117800000000001</v>
      </c>
      <c r="AF173">
        <f>-(Table249266314346[[#This Row],[time]]-2)*2</f>
        <v>-1.4235600000000002</v>
      </c>
      <c r="AG173" s="6">
        <v>4.5874100000000002</v>
      </c>
      <c r="AH173" s="5">
        <v>2.7117800000000001</v>
      </c>
      <c r="AI173">
        <f>-(Table7260308340[[#This Row],[time]]-2)*2</f>
        <v>-1.4235600000000002</v>
      </c>
      <c r="AJ173" s="6">
        <v>1.4306700000000001</v>
      </c>
      <c r="AK173" s="5">
        <v>2.7117800000000001</v>
      </c>
      <c r="AL173">
        <f>-(Table250267315347[[#This Row],[time]]-2)*2</f>
        <v>-1.4235600000000002</v>
      </c>
      <c r="AM173" s="6">
        <v>8.5731699999999993</v>
      </c>
      <c r="AN173" s="5">
        <v>2.7117800000000001</v>
      </c>
      <c r="AO173">
        <f>-(Table8261309341[[#This Row],[time]]-2)*2</f>
        <v>-1.4235600000000002</v>
      </c>
      <c r="AP173" s="6">
        <v>2.1021399999999999</v>
      </c>
      <c r="AQ173" s="5">
        <v>2.7117800000000001</v>
      </c>
      <c r="AR173">
        <f>-(Table252268316348[[#This Row],[time]]-2)*2</f>
        <v>-1.4235600000000002</v>
      </c>
      <c r="AS173" s="6">
        <v>6.3646200000000004</v>
      </c>
      <c r="AT173" s="5">
        <v>2.7117800000000001</v>
      </c>
      <c r="AU173">
        <f>-(Table253269317349[[#This Row],[time]]-2)*2</f>
        <v>-1.4235600000000002</v>
      </c>
      <c r="AV173" s="6">
        <v>2.0607099999999998</v>
      </c>
    </row>
    <row r="174" spans="1:48">
      <c r="A174" s="5">
        <v>2.7646700000000002</v>
      </c>
      <c r="B174">
        <f>-(Table1254302334[[#This Row],[time]]-2)*2</f>
        <v>-1.5293400000000004</v>
      </c>
      <c r="C174" s="6">
        <v>4.72818</v>
      </c>
      <c r="D174" s="5">
        <v>2.7646700000000002</v>
      </c>
      <c r="E174">
        <f>-(Table2255303335[[#This Row],[time]]-2)*2</f>
        <v>-1.5293400000000004</v>
      </c>
      <c r="F174" s="7">
        <v>9.0500000000000004E-5</v>
      </c>
      <c r="G174" s="5">
        <v>2.7646700000000002</v>
      </c>
      <c r="H174">
        <f>-(Table245262310342[[#This Row],[time]]-2)*2</f>
        <v>-1.5293400000000004</v>
      </c>
      <c r="I174" s="6">
        <v>5.0068400000000004</v>
      </c>
      <c r="J174" s="5">
        <v>2.7646700000000002</v>
      </c>
      <c r="K174">
        <f>-(Table3256304336[[#This Row],[time]]-2)*2</f>
        <v>-1.5293400000000004</v>
      </c>
      <c r="L174" s="7">
        <v>8.9400000000000005E-5</v>
      </c>
      <c r="M174" s="5">
        <v>2.7646700000000002</v>
      </c>
      <c r="N174">
        <f>-(Table246263311343[[#This Row],[time]]-2)*2</f>
        <v>-1.5293400000000004</v>
      </c>
      <c r="O174" s="6">
        <v>3.8755600000000001</v>
      </c>
      <c r="P174" s="5">
        <v>2.7646700000000002</v>
      </c>
      <c r="Q174">
        <f>-(Table4257305337[[#This Row],[time]]-2)*2</f>
        <v>-1.5293400000000004</v>
      </c>
      <c r="R174" s="6">
        <v>0.79942599999999997</v>
      </c>
      <c r="S174" s="5">
        <v>2.7646700000000002</v>
      </c>
      <c r="T174">
        <f>-(Table247264312344[[#This Row],[time]]-2)*2</f>
        <v>-1.5293400000000004</v>
      </c>
      <c r="U174" s="6">
        <v>3.0278999999999998</v>
      </c>
      <c r="V174" s="5">
        <v>2.7646700000000002</v>
      </c>
      <c r="W174">
        <f>-(Table5258306338[[#This Row],[time]]-2)*2</f>
        <v>-1.5293400000000004</v>
      </c>
      <c r="X174" s="6">
        <v>0.14377300000000001</v>
      </c>
      <c r="Y174" s="5">
        <v>2.7646700000000002</v>
      </c>
      <c r="Z174">
        <f>-(Table248265313345[[#This Row],[time]]-2)*2</f>
        <v>-1.5293400000000004</v>
      </c>
      <c r="AA174" s="6">
        <v>4.8831499999999997</v>
      </c>
      <c r="AB174" s="5">
        <v>2.7646700000000002</v>
      </c>
      <c r="AC174">
        <f>-(Table6259307339[[#This Row],[time]]-2)*2</f>
        <v>-1.5293400000000004</v>
      </c>
      <c r="AD174" s="6">
        <v>1.02237</v>
      </c>
      <c r="AE174" s="5">
        <v>2.7646700000000002</v>
      </c>
      <c r="AF174">
        <f>-(Table249266314346[[#This Row],[time]]-2)*2</f>
        <v>-1.5293400000000004</v>
      </c>
      <c r="AG174" s="6">
        <v>5.2211400000000001</v>
      </c>
      <c r="AH174" s="5">
        <v>2.7646700000000002</v>
      </c>
      <c r="AI174">
        <f>-(Table7260308340[[#This Row],[time]]-2)*2</f>
        <v>-1.5293400000000004</v>
      </c>
      <c r="AJ174" s="6">
        <v>1.2932999999999999</v>
      </c>
      <c r="AK174" s="5">
        <v>2.7646700000000002</v>
      </c>
      <c r="AL174">
        <f>-(Table250267315347[[#This Row],[time]]-2)*2</f>
        <v>-1.5293400000000004</v>
      </c>
      <c r="AM174" s="6">
        <v>9.3833699999999993</v>
      </c>
      <c r="AN174" s="5">
        <v>2.7646700000000002</v>
      </c>
      <c r="AO174">
        <f>-(Table8261309341[[#This Row],[time]]-2)*2</f>
        <v>-1.5293400000000004</v>
      </c>
      <c r="AP174" s="6">
        <v>1.98291</v>
      </c>
      <c r="AQ174" s="5">
        <v>2.7646700000000002</v>
      </c>
      <c r="AR174">
        <f>-(Table252268316348[[#This Row],[time]]-2)*2</f>
        <v>-1.5293400000000004</v>
      </c>
      <c r="AS174" s="6">
        <v>6.90991</v>
      </c>
      <c r="AT174" s="5">
        <v>2.7646700000000002</v>
      </c>
      <c r="AU174">
        <f>-(Table253269317349[[#This Row],[time]]-2)*2</f>
        <v>-1.5293400000000004</v>
      </c>
      <c r="AV174" s="6">
        <v>2.0087000000000002</v>
      </c>
    </row>
    <row r="175" spans="1:48">
      <c r="A175" s="5">
        <v>2.8099799999999999</v>
      </c>
      <c r="B175">
        <f>-(Table1254302334[[#This Row],[time]]-2)*2</f>
        <v>-1.6199599999999998</v>
      </c>
      <c r="C175" s="6">
        <v>4.8500399999999999</v>
      </c>
      <c r="D175" s="5">
        <v>2.8099799999999999</v>
      </c>
      <c r="E175">
        <f>-(Table2255303335[[#This Row],[time]]-2)*2</f>
        <v>-1.6199599999999998</v>
      </c>
      <c r="F175" s="7">
        <v>9.09E-5</v>
      </c>
      <c r="G175" s="5">
        <v>2.8099799999999999</v>
      </c>
      <c r="H175">
        <f>-(Table245262310342[[#This Row],[time]]-2)*2</f>
        <v>-1.6199599999999998</v>
      </c>
      <c r="I175" s="6">
        <v>5.1136699999999999</v>
      </c>
      <c r="J175" s="5">
        <v>2.8099799999999999</v>
      </c>
      <c r="K175">
        <f>-(Table3256304336[[#This Row],[time]]-2)*2</f>
        <v>-1.6199599999999998</v>
      </c>
      <c r="L175" s="7">
        <v>8.9300000000000002E-5</v>
      </c>
      <c r="M175" s="5">
        <v>2.8099799999999999</v>
      </c>
      <c r="N175">
        <f>-(Table246263311343[[#This Row],[time]]-2)*2</f>
        <v>-1.6199599999999998</v>
      </c>
      <c r="O175" s="6">
        <v>5.0931800000000003</v>
      </c>
      <c r="P175" s="5">
        <v>2.8099799999999999</v>
      </c>
      <c r="Q175">
        <f>-(Table4257305337[[#This Row],[time]]-2)*2</f>
        <v>-1.6199599999999998</v>
      </c>
      <c r="R175" s="6">
        <v>0.822689</v>
      </c>
      <c r="S175" s="5">
        <v>2.8099799999999999</v>
      </c>
      <c r="T175">
        <f>-(Table247264312344[[#This Row],[time]]-2)*2</f>
        <v>-1.6199599999999998</v>
      </c>
      <c r="U175" s="6">
        <v>3.63713</v>
      </c>
      <c r="V175" s="5">
        <v>2.8099799999999999</v>
      </c>
      <c r="W175">
        <f>-(Table5258306338[[#This Row],[time]]-2)*2</f>
        <v>-1.6199599999999998</v>
      </c>
      <c r="X175" s="6">
        <v>0.141957</v>
      </c>
      <c r="Y175" s="5">
        <v>2.8099799999999999</v>
      </c>
      <c r="Z175">
        <f>-(Table248265313345[[#This Row],[time]]-2)*2</f>
        <v>-1.6199599999999998</v>
      </c>
      <c r="AA175" s="6">
        <v>5.3572899999999999</v>
      </c>
      <c r="AB175" s="5">
        <v>2.8099799999999999</v>
      </c>
      <c r="AC175">
        <f>-(Table6259307339[[#This Row],[time]]-2)*2</f>
        <v>-1.6199599999999998</v>
      </c>
      <c r="AD175" s="6">
        <v>1.0685</v>
      </c>
      <c r="AE175" s="5">
        <v>2.8099799999999999</v>
      </c>
      <c r="AF175">
        <f>-(Table249266314346[[#This Row],[time]]-2)*2</f>
        <v>-1.6199599999999998</v>
      </c>
      <c r="AG175" s="6">
        <v>5.7426300000000001</v>
      </c>
      <c r="AH175" s="5">
        <v>2.8099799999999999</v>
      </c>
      <c r="AI175">
        <f>-(Table7260308340[[#This Row],[time]]-2)*2</f>
        <v>-1.6199599999999998</v>
      </c>
      <c r="AJ175" s="6">
        <v>1.1468400000000001</v>
      </c>
      <c r="AK175" s="5">
        <v>2.8099799999999999</v>
      </c>
      <c r="AL175">
        <f>-(Table250267315347[[#This Row],[time]]-2)*2</f>
        <v>-1.6199599999999998</v>
      </c>
      <c r="AM175" s="6">
        <v>9.9788700000000006</v>
      </c>
      <c r="AN175" s="5">
        <v>2.8099799999999999</v>
      </c>
      <c r="AO175">
        <f>-(Table8261309341[[#This Row],[time]]-2)*2</f>
        <v>-1.6199599999999998</v>
      </c>
      <c r="AP175" s="6">
        <v>1.8839900000000001</v>
      </c>
      <c r="AQ175" s="5">
        <v>2.8099799999999999</v>
      </c>
      <c r="AR175">
        <f>-(Table252268316348[[#This Row],[time]]-2)*2</f>
        <v>-1.6199599999999998</v>
      </c>
      <c r="AS175" s="6">
        <v>7.3681900000000002</v>
      </c>
      <c r="AT175" s="5">
        <v>2.8099799999999999</v>
      </c>
      <c r="AU175">
        <f>-(Table253269317349[[#This Row],[time]]-2)*2</f>
        <v>-1.6199599999999998</v>
      </c>
      <c r="AV175" s="6">
        <v>1.9540999999999999</v>
      </c>
    </row>
    <row r="176" spans="1:48">
      <c r="A176" s="5">
        <v>2.8563200000000002</v>
      </c>
      <c r="B176">
        <f>-(Table1254302334[[#This Row],[time]]-2)*2</f>
        <v>-1.7126400000000004</v>
      </c>
      <c r="C176" s="6">
        <v>4.9656000000000002</v>
      </c>
      <c r="D176" s="5">
        <v>2.8563200000000002</v>
      </c>
      <c r="E176">
        <f>-(Table2255303335[[#This Row],[time]]-2)*2</f>
        <v>-1.7126400000000004</v>
      </c>
      <c r="F176" s="7">
        <v>9.1199999999999994E-5</v>
      </c>
      <c r="G176" s="5">
        <v>2.8563200000000002</v>
      </c>
      <c r="H176">
        <f>-(Table245262310342[[#This Row],[time]]-2)*2</f>
        <v>-1.7126400000000004</v>
      </c>
      <c r="I176" s="6">
        <v>5.25183</v>
      </c>
      <c r="J176" s="5">
        <v>2.8563200000000002</v>
      </c>
      <c r="K176">
        <f>-(Table3256304336[[#This Row],[time]]-2)*2</f>
        <v>-1.7126400000000004</v>
      </c>
      <c r="L176" s="7">
        <v>8.8800000000000004E-5</v>
      </c>
      <c r="M176" s="5">
        <v>2.8563200000000002</v>
      </c>
      <c r="N176">
        <f>-(Table246263311343[[#This Row],[time]]-2)*2</f>
        <v>-1.7126400000000004</v>
      </c>
      <c r="O176" s="6">
        <v>6.0477999999999996</v>
      </c>
      <c r="P176" s="5">
        <v>2.8563200000000002</v>
      </c>
      <c r="Q176">
        <f>-(Table4257305337[[#This Row],[time]]-2)*2</f>
        <v>-1.7126400000000004</v>
      </c>
      <c r="R176" s="6">
        <v>0.82358399999999998</v>
      </c>
      <c r="S176" s="5">
        <v>2.8563200000000002</v>
      </c>
      <c r="T176">
        <f>-(Table247264312344[[#This Row],[time]]-2)*2</f>
        <v>-1.7126400000000004</v>
      </c>
      <c r="U176" s="6">
        <v>4.2822199999999997</v>
      </c>
      <c r="V176" s="5">
        <v>2.8563200000000002</v>
      </c>
      <c r="W176">
        <f>-(Table5258306338[[#This Row],[time]]-2)*2</f>
        <v>-1.7126400000000004</v>
      </c>
      <c r="X176" s="6">
        <v>0.13697699999999999</v>
      </c>
      <c r="Y176" s="5">
        <v>2.8563200000000002</v>
      </c>
      <c r="Z176">
        <f>-(Table248265313345[[#This Row],[time]]-2)*2</f>
        <v>-1.7126400000000004</v>
      </c>
      <c r="AA176" s="6">
        <v>5.8701600000000003</v>
      </c>
      <c r="AB176" s="5">
        <v>2.8563200000000002</v>
      </c>
      <c r="AC176">
        <f>-(Table6259307339[[#This Row],[time]]-2)*2</f>
        <v>-1.7126400000000004</v>
      </c>
      <c r="AD176" s="6">
        <v>1.06209</v>
      </c>
      <c r="AE176" s="5">
        <v>2.8563200000000002</v>
      </c>
      <c r="AF176">
        <f>-(Table249266314346[[#This Row],[time]]-2)*2</f>
        <v>-1.7126400000000004</v>
      </c>
      <c r="AG176" s="6">
        <v>6.2526000000000002</v>
      </c>
      <c r="AH176" s="5">
        <v>2.8563200000000002</v>
      </c>
      <c r="AI176">
        <f>-(Table7260308340[[#This Row],[time]]-2)*2</f>
        <v>-1.7126400000000004</v>
      </c>
      <c r="AJ176" s="6">
        <v>0.99121700000000001</v>
      </c>
      <c r="AK176" s="5">
        <v>2.8563200000000002</v>
      </c>
      <c r="AL176">
        <f>-(Table250267315347[[#This Row],[time]]-2)*2</f>
        <v>-1.7126400000000004</v>
      </c>
      <c r="AM176" s="6">
        <v>10.2125</v>
      </c>
      <c r="AN176" s="5">
        <v>2.8563200000000002</v>
      </c>
      <c r="AO176">
        <f>-(Table8261309341[[#This Row],[time]]-2)*2</f>
        <v>-1.7126400000000004</v>
      </c>
      <c r="AP176" s="6">
        <v>1.7628999999999999</v>
      </c>
      <c r="AQ176" s="5">
        <v>2.8563200000000002</v>
      </c>
      <c r="AR176">
        <f>-(Table252268316348[[#This Row],[time]]-2)*2</f>
        <v>-1.7126400000000004</v>
      </c>
      <c r="AS176" s="6">
        <v>7.78226</v>
      </c>
      <c r="AT176" s="5">
        <v>2.8563200000000002</v>
      </c>
      <c r="AU176">
        <f>-(Table253269317349[[#This Row],[time]]-2)*2</f>
        <v>-1.7126400000000004</v>
      </c>
      <c r="AV176" s="6">
        <v>1.8755500000000001</v>
      </c>
    </row>
    <row r="177" spans="1:48">
      <c r="A177" s="5">
        <v>2.9480200000000001</v>
      </c>
      <c r="B177">
        <f>-(Table1254302334[[#This Row],[time]]-2)*2</f>
        <v>-1.8960400000000002</v>
      </c>
      <c r="C177" s="6">
        <v>5.2268400000000002</v>
      </c>
      <c r="D177" s="5">
        <v>2.9480200000000001</v>
      </c>
      <c r="E177">
        <f>-(Table2255303335[[#This Row],[time]]-2)*2</f>
        <v>-1.8960400000000002</v>
      </c>
      <c r="F177" s="7">
        <v>9.0500000000000004E-5</v>
      </c>
      <c r="G177" s="5">
        <v>2.9480200000000001</v>
      </c>
      <c r="H177">
        <f>-(Table245262310342[[#This Row],[time]]-2)*2</f>
        <v>-1.8960400000000002</v>
      </c>
      <c r="I177" s="6">
        <v>5.6183100000000001</v>
      </c>
      <c r="J177" s="5">
        <v>2.9480200000000001</v>
      </c>
      <c r="K177">
        <f>-(Table3256304336[[#This Row],[time]]-2)*2</f>
        <v>-1.8960400000000002</v>
      </c>
      <c r="L177" s="7">
        <v>8.6600000000000004E-5</v>
      </c>
      <c r="M177" s="5">
        <v>2.9480200000000001</v>
      </c>
      <c r="N177">
        <f>-(Table246263311343[[#This Row],[time]]-2)*2</f>
        <v>-1.8960400000000002</v>
      </c>
      <c r="O177" s="6">
        <v>6.9672299999999998</v>
      </c>
      <c r="P177" s="5">
        <v>2.9480200000000001</v>
      </c>
      <c r="Q177">
        <f>-(Table4257305337[[#This Row],[time]]-2)*2</f>
        <v>-1.8960400000000002</v>
      </c>
      <c r="R177" s="6">
        <v>0.82642400000000005</v>
      </c>
      <c r="S177" s="5">
        <v>2.9480200000000001</v>
      </c>
      <c r="T177">
        <f>-(Table247264312344[[#This Row],[time]]-2)*2</f>
        <v>-1.8960400000000002</v>
      </c>
      <c r="U177" s="6">
        <v>5.67394</v>
      </c>
      <c r="V177" s="5">
        <v>2.9480200000000001</v>
      </c>
      <c r="W177">
        <f>-(Table5258306338[[#This Row],[time]]-2)*2</f>
        <v>-1.8960400000000002</v>
      </c>
      <c r="X177" s="6">
        <v>0.12813099999999999</v>
      </c>
      <c r="Y177" s="5">
        <v>2.9480200000000001</v>
      </c>
      <c r="Z177">
        <f>-(Table248265313345[[#This Row],[time]]-2)*2</f>
        <v>-1.8960400000000002</v>
      </c>
      <c r="AA177" s="6">
        <v>7.0353199999999996</v>
      </c>
      <c r="AB177" s="5">
        <v>2.9480200000000001</v>
      </c>
      <c r="AC177">
        <f>-(Table6259307339[[#This Row],[time]]-2)*2</f>
        <v>-1.8960400000000002</v>
      </c>
      <c r="AD177" s="6">
        <v>0.92271000000000003</v>
      </c>
      <c r="AE177" s="5">
        <v>2.9480200000000001</v>
      </c>
      <c r="AF177">
        <f>-(Table249266314346[[#This Row],[time]]-2)*2</f>
        <v>-1.8960400000000002</v>
      </c>
      <c r="AG177" s="6">
        <v>7.3978799999999998</v>
      </c>
      <c r="AH177" s="5">
        <v>2.9480200000000001</v>
      </c>
      <c r="AI177">
        <f>-(Table7260308340[[#This Row],[time]]-2)*2</f>
        <v>-1.8960400000000002</v>
      </c>
      <c r="AJ177" s="6">
        <v>0.70130400000000004</v>
      </c>
      <c r="AK177" s="5">
        <v>2.9480200000000001</v>
      </c>
      <c r="AL177">
        <f>-(Table250267315347[[#This Row],[time]]-2)*2</f>
        <v>-1.8960400000000002</v>
      </c>
      <c r="AM177" s="6">
        <v>10.1389</v>
      </c>
      <c r="AN177" s="5">
        <v>2.9480200000000001</v>
      </c>
      <c r="AO177">
        <f>-(Table8261309341[[#This Row],[time]]-2)*2</f>
        <v>-1.8960400000000002</v>
      </c>
      <c r="AP177" s="6">
        <v>1.45882</v>
      </c>
      <c r="AQ177" s="5">
        <v>2.9480200000000001</v>
      </c>
      <c r="AR177">
        <f>-(Table252268316348[[#This Row],[time]]-2)*2</f>
        <v>-1.8960400000000002</v>
      </c>
      <c r="AS177" s="6">
        <v>8.3259000000000007</v>
      </c>
      <c r="AT177" s="5">
        <v>2.9480200000000001</v>
      </c>
      <c r="AU177">
        <f>-(Table253269317349[[#This Row],[time]]-2)*2</f>
        <v>-1.8960400000000002</v>
      </c>
      <c r="AV177" s="6">
        <v>1.63392</v>
      </c>
    </row>
    <row r="178" spans="1:48">
      <c r="A178" s="5">
        <v>2.9605199999999998</v>
      </c>
      <c r="B178">
        <f>-(Table1254302334[[#This Row],[time]]-2)*2</f>
        <v>-1.9210399999999996</v>
      </c>
      <c r="C178" s="6">
        <v>5.26166</v>
      </c>
      <c r="D178" s="5">
        <v>2.9605199999999998</v>
      </c>
      <c r="E178">
        <f>-(Table2255303335[[#This Row],[time]]-2)*2</f>
        <v>-1.9210399999999996</v>
      </c>
      <c r="F178" s="7">
        <v>9.0299999999999999E-5</v>
      </c>
      <c r="G178" s="5">
        <v>2.9605199999999998</v>
      </c>
      <c r="H178">
        <f>-(Table245262310342[[#This Row],[time]]-2)*2</f>
        <v>-1.9210399999999996</v>
      </c>
      <c r="I178" s="6">
        <v>5.6745599999999996</v>
      </c>
      <c r="J178" s="5">
        <v>2.9605199999999998</v>
      </c>
      <c r="K178">
        <f>-(Table3256304336[[#This Row],[time]]-2)*2</f>
        <v>-1.9210399999999996</v>
      </c>
      <c r="L178" s="7">
        <v>8.6199999999999995E-5</v>
      </c>
      <c r="M178" s="5">
        <v>2.9605199999999998</v>
      </c>
      <c r="N178">
        <f>-(Table246263311343[[#This Row],[time]]-2)*2</f>
        <v>-1.9210399999999996</v>
      </c>
      <c r="O178" s="6">
        <v>6.9998899999999997</v>
      </c>
      <c r="P178" s="5">
        <v>2.9605199999999998</v>
      </c>
      <c r="Q178">
        <f>-(Table4257305337[[#This Row],[time]]-2)*2</f>
        <v>-1.9210399999999996</v>
      </c>
      <c r="R178" s="6">
        <v>0.82719200000000004</v>
      </c>
      <c r="S178" s="5">
        <v>2.9605199999999998</v>
      </c>
      <c r="T178">
        <f>-(Table247264312344[[#This Row],[time]]-2)*2</f>
        <v>-1.9210399999999996</v>
      </c>
      <c r="U178" s="6">
        <v>5.8761200000000002</v>
      </c>
      <c r="V178" s="5">
        <v>2.9605199999999998</v>
      </c>
      <c r="W178">
        <f>-(Table5258306338[[#This Row],[time]]-2)*2</f>
        <v>-1.9210399999999996</v>
      </c>
      <c r="X178" s="6">
        <v>0.12704399999999999</v>
      </c>
      <c r="Y178" s="5">
        <v>2.9605199999999998</v>
      </c>
      <c r="Z178">
        <f>-(Table248265313345[[#This Row],[time]]-2)*2</f>
        <v>-1.9210399999999996</v>
      </c>
      <c r="AA178" s="6">
        <v>7.2057099999999998</v>
      </c>
      <c r="AB178" s="5">
        <v>2.9605199999999998</v>
      </c>
      <c r="AC178">
        <f>-(Table6259307339[[#This Row],[time]]-2)*2</f>
        <v>-1.9210399999999996</v>
      </c>
      <c r="AD178" s="6">
        <v>0.89705900000000005</v>
      </c>
      <c r="AE178" s="5">
        <v>2.9605199999999998</v>
      </c>
      <c r="AF178">
        <f>-(Table249266314346[[#This Row],[time]]-2)*2</f>
        <v>-1.9210399999999996</v>
      </c>
      <c r="AG178" s="6">
        <v>7.5731599999999997</v>
      </c>
      <c r="AH178" s="5">
        <v>2.9605199999999998</v>
      </c>
      <c r="AI178">
        <f>-(Table7260308340[[#This Row],[time]]-2)*2</f>
        <v>-1.9210399999999996</v>
      </c>
      <c r="AJ178" s="6">
        <v>0.668485</v>
      </c>
      <c r="AK178" s="5">
        <v>2.9605199999999998</v>
      </c>
      <c r="AL178">
        <f>-(Table250267315347[[#This Row],[time]]-2)*2</f>
        <v>-1.9210399999999996</v>
      </c>
      <c r="AM178" s="6">
        <v>10.1305</v>
      </c>
      <c r="AN178" s="5">
        <v>2.9605199999999998</v>
      </c>
      <c r="AO178">
        <f>-(Table8261309341[[#This Row],[time]]-2)*2</f>
        <v>-1.9210399999999996</v>
      </c>
      <c r="AP178" s="6">
        <v>1.41675</v>
      </c>
      <c r="AQ178" s="5">
        <v>2.9605199999999998</v>
      </c>
      <c r="AR178">
        <f>-(Table252268316348[[#This Row],[time]]-2)*2</f>
        <v>-1.9210399999999996</v>
      </c>
      <c r="AS178" s="6">
        <v>8.3848500000000001</v>
      </c>
      <c r="AT178" s="5">
        <v>2.9605199999999998</v>
      </c>
      <c r="AU178">
        <f>-(Table253269317349[[#This Row],[time]]-2)*2</f>
        <v>-1.9210399999999996</v>
      </c>
      <c r="AV178" s="6">
        <v>1.595</v>
      </c>
    </row>
    <row r="179" spans="1:48">
      <c r="A179" s="8">
        <v>3</v>
      </c>
      <c r="B179">
        <f>-(Table1254302334[[#This Row],[time]]-2)*2</f>
        <v>-2</v>
      </c>
      <c r="C179" s="9">
        <v>5.3680500000000002</v>
      </c>
      <c r="D179" s="8">
        <v>3</v>
      </c>
      <c r="E179">
        <f>-(Table2255303335[[#This Row],[time]]-2)*2</f>
        <v>-2</v>
      </c>
      <c r="F179" s="10">
        <v>8.9699999999999998E-5</v>
      </c>
      <c r="G179" s="8">
        <v>3</v>
      </c>
      <c r="H179">
        <f>-(Table245262310342[[#This Row],[time]]-2)*2</f>
        <v>-2</v>
      </c>
      <c r="I179" s="9">
        <v>5.8434999999999997</v>
      </c>
      <c r="J179" s="8">
        <v>3</v>
      </c>
      <c r="K179">
        <f>-(Table3256304336[[#This Row],[time]]-2)*2</f>
        <v>-2</v>
      </c>
      <c r="L179" s="10">
        <v>8.4800000000000001E-5</v>
      </c>
      <c r="M179" s="8">
        <v>3</v>
      </c>
      <c r="N179">
        <f>-(Table246263311343[[#This Row],[time]]-2)*2</f>
        <v>-2</v>
      </c>
      <c r="O179" s="9">
        <v>7.0627899999999997</v>
      </c>
      <c r="P179" s="8">
        <v>3</v>
      </c>
      <c r="Q179">
        <f>-(Table4257305337[[#This Row],[time]]-2)*2</f>
        <v>-2</v>
      </c>
      <c r="R179" s="9">
        <v>0.82261099999999998</v>
      </c>
      <c r="S179" s="8">
        <v>3</v>
      </c>
      <c r="T179">
        <f>-(Table247264312344[[#This Row],[time]]-2)*2</f>
        <v>-2</v>
      </c>
      <c r="U179" s="9">
        <v>6.5350299999999999</v>
      </c>
      <c r="V179" s="8">
        <v>3</v>
      </c>
      <c r="W179">
        <f>-(Table5258306338[[#This Row],[time]]-2)*2</f>
        <v>-2</v>
      </c>
      <c r="X179" s="9">
        <v>0.12302200000000001</v>
      </c>
      <c r="Y179" s="8">
        <v>3</v>
      </c>
      <c r="Z179">
        <f>-(Table248265313345[[#This Row],[time]]-2)*2</f>
        <v>-2</v>
      </c>
      <c r="AA179" s="9">
        <v>7.7858599999999996</v>
      </c>
      <c r="AB179" s="8">
        <v>3</v>
      </c>
      <c r="AC179">
        <f>-(Table6259307339[[#This Row],[time]]-2)*2</f>
        <v>-2</v>
      </c>
      <c r="AD179" s="9">
        <v>0.80463200000000001</v>
      </c>
      <c r="AE179" s="8">
        <v>3</v>
      </c>
      <c r="AF179">
        <f>-(Table249266314346[[#This Row],[time]]-2)*2</f>
        <v>-2</v>
      </c>
      <c r="AG179" s="9">
        <v>8.1816499999999994</v>
      </c>
      <c r="AH179" s="8">
        <v>3</v>
      </c>
      <c r="AI179">
        <f>-(Table7260308340[[#This Row],[time]]-2)*2</f>
        <v>-2</v>
      </c>
      <c r="AJ179" s="9">
        <v>0.56459199999999998</v>
      </c>
      <c r="AK179" s="8">
        <v>3</v>
      </c>
      <c r="AL179">
        <f>-(Table250267315347[[#This Row],[time]]-2)*2</f>
        <v>-2</v>
      </c>
      <c r="AM179" s="9">
        <v>10.0943</v>
      </c>
      <c r="AN179" s="8">
        <v>3</v>
      </c>
      <c r="AO179">
        <f>-(Table8261309341[[#This Row],[time]]-2)*2</f>
        <v>-2</v>
      </c>
      <c r="AP179" s="9">
        <v>1.29216</v>
      </c>
      <c r="AQ179" s="8">
        <v>3</v>
      </c>
      <c r="AR179">
        <f>-(Table252268316348[[#This Row],[time]]-2)*2</f>
        <v>-2</v>
      </c>
      <c r="AS179" s="9">
        <v>8.6437200000000001</v>
      </c>
      <c r="AT179" s="8">
        <v>3</v>
      </c>
      <c r="AU179">
        <f>-(Table253269317349[[#This Row],[time]]-2)*2</f>
        <v>-2</v>
      </c>
      <c r="AV179" s="9">
        <v>1.4661</v>
      </c>
    </row>
    <row r="180" spans="1:48">
      <c r="A180" t="s">
        <v>26</v>
      </c>
      <c r="C180">
        <f>AVERAGE(C159:C179)</f>
        <v>4.1534485714285712</v>
      </c>
      <c r="D180" t="s">
        <v>26</v>
      </c>
      <c r="F180">
        <f t="shared" ref="F180:AV180" si="10">AVERAGE(F159:F179)</f>
        <v>7.6481354380952354E-2</v>
      </c>
      <c r="G180" t="s">
        <v>26</v>
      </c>
      <c r="I180">
        <f t="shared" si="10"/>
        <v>4.3405638095238093</v>
      </c>
      <c r="J180" t="s">
        <v>26</v>
      </c>
      <c r="L180">
        <f t="shared" si="10"/>
        <v>9.7796237809523803E-2</v>
      </c>
      <c r="M180" t="s">
        <v>26</v>
      </c>
      <c r="O180">
        <f t="shared" si="10"/>
        <v>3.1330602380952377</v>
      </c>
      <c r="P180" t="s">
        <v>26</v>
      </c>
      <c r="R180">
        <f t="shared" si="10"/>
        <v>0.91224642857142846</v>
      </c>
      <c r="S180" t="s">
        <v>26</v>
      </c>
      <c r="U180">
        <f t="shared" si="10"/>
        <v>1.6890713714285712</v>
      </c>
      <c r="V180" t="s">
        <v>26</v>
      </c>
      <c r="X180">
        <f t="shared" si="10"/>
        <v>0.56460323809523794</v>
      </c>
      <c r="Y180" t="s">
        <v>26</v>
      </c>
      <c r="AA180">
        <f t="shared" si="10"/>
        <v>3.2845882380952376</v>
      </c>
      <c r="AB180" t="s">
        <v>26</v>
      </c>
      <c r="AD180">
        <f t="shared" si="10"/>
        <v>1.2050169047619046</v>
      </c>
      <c r="AE180" t="s">
        <v>26</v>
      </c>
      <c r="AG180">
        <f t="shared" si="10"/>
        <v>2.9445172571428571</v>
      </c>
      <c r="AH180" t="s">
        <v>26</v>
      </c>
      <c r="AJ180">
        <f t="shared" si="10"/>
        <v>2.164503238095238</v>
      </c>
      <c r="AK180" t="s">
        <v>26</v>
      </c>
      <c r="AM180">
        <f t="shared" si="10"/>
        <v>6.1345023809523802</v>
      </c>
      <c r="AN180" t="s">
        <v>26</v>
      </c>
      <c r="AP180">
        <f t="shared" si="10"/>
        <v>2.2676704761904762</v>
      </c>
      <c r="AQ180" t="s">
        <v>26</v>
      </c>
      <c r="AS180">
        <f t="shared" si="10"/>
        <v>4.4456227142857143</v>
      </c>
      <c r="AT180" t="s">
        <v>26</v>
      </c>
      <c r="AV180">
        <f t="shared" si="10"/>
        <v>1.6384868095238094</v>
      </c>
    </row>
    <row r="181" spans="1:48">
      <c r="A181" t="s">
        <v>27</v>
      </c>
      <c r="C181">
        <f>MAX(C159:C179)</f>
        <v>5.3680500000000002</v>
      </c>
      <c r="D181" t="s">
        <v>27</v>
      </c>
      <c r="F181">
        <f t="shared" ref="F181:AV181" si="11">MAX(F159:F179)</f>
        <v>0.46807399999999999</v>
      </c>
      <c r="G181" t="s">
        <v>27</v>
      </c>
      <c r="I181">
        <f t="shared" si="11"/>
        <v>5.8434999999999997</v>
      </c>
      <c r="J181" t="s">
        <v>27</v>
      </c>
      <c r="L181">
        <f t="shared" si="11"/>
        <v>0.562608</v>
      </c>
      <c r="M181" t="s">
        <v>27</v>
      </c>
      <c r="O181">
        <f t="shared" si="11"/>
        <v>7.0627899999999997</v>
      </c>
      <c r="P181" t="s">
        <v>27</v>
      </c>
      <c r="R181">
        <f t="shared" si="11"/>
        <v>1.6388799999999999</v>
      </c>
      <c r="S181" t="s">
        <v>27</v>
      </c>
      <c r="U181">
        <f t="shared" si="11"/>
        <v>6.5350299999999999</v>
      </c>
      <c r="V181" t="s">
        <v>27</v>
      </c>
      <c r="X181">
        <f t="shared" si="11"/>
        <v>1.6450899999999999</v>
      </c>
      <c r="Y181" t="s">
        <v>27</v>
      </c>
      <c r="AA181">
        <f t="shared" si="11"/>
        <v>7.7858599999999996</v>
      </c>
      <c r="AB181" t="s">
        <v>27</v>
      </c>
      <c r="AD181">
        <f t="shared" si="11"/>
        <v>2.5022000000000002</v>
      </c>
      <c r="AE181" t="s">
        <v>27</v>
      </c>
      <c r="AG181">
        <f t="shared" si="11"/>
        <v>8.1816499999999994</v>
      </c>
      <c r="AH181" t="s">
        <v>27</v>
      </c>
      <c r="AJ181">
        <f t="shared" si="11"/>
        <v>3.5636100000000002</v>
      </c>
      <c r="AK181" t="s">
        <v>27</v>
      </c>
      <c r="AM181">
        <f t="shared" si="11"/>
        <v>10.2125</v>
      </c>
      <c r="AN181" t="s">
        <v>27</v>
      </c>
      <c r="AP181">
        <f t="shared" si="11"/>
        <v>3.0560100000000001</v>
      </c>
      <c r="AQ181" t="s">
        <v>27</v>
      </c>
      <c r="AS181">
        <f t="shared" si="11"/>
        <v>8.6437200000000001</v>
      </c>
      <c r="AT181" t="s">
        <v>27</v>
      </c>
      <c r="AV181">
        <f t="shared" si="11"/>
        <v>2.13652</v>
      </c>
    </row>
    <row r="184" spans="1:48">
      <c r="A184" s="1" t="s">
        <v>44</v>
      </c>
    </row>
    <row r="185" spans="1:48">
      <c r="A185" t="s">
        <v>45</v>
      </c>
      <c r="D185" t="s">
        <v>2</v>
      </c>
    </row>
    <row r="186" spans="1:48">
      <c r="A186" t="s">
        <v>46</v>
      </c>
      <c r="D186" t="s">
        <v>4</v>
      </c>
      <c r="E186" t="s">
        <v>5</v>
      </c>
    </row>
    <row r="188" spans="1:48">
      <c r="A188" t="s">
        <v>6</v>
      </c>
      <c r="D188" t="s">
        <v>7</v>
      </c>
      <c r="G188" t="s">
        <v>8</v>
      </c>
      <c r="J188" t="s">
        <v>9</v>
      </c>
      <c r="M188" t="s">
        <v>10</v>
      </c>
      <c r="P188" t="s">
        <v>11</v>
      </c>
      <c r="S188" t="s">
        <v>12</v>
      </c>
      <c r="V188" t="s">
        <v>13</v>
      </c>
      <c r="Y188" t="s">
        <v>14</v>
      </c>
      <c r="AB188" t="s">
        <v>15</v>
      </c>
      <c r="AE188" t="s">
        <v>16</v>
      </c>
      <c r="AH188" t="s">
        <v>17</v>
      </c>
      <c r="AK188" t="s">
        <v>18</v>
      </c>
      <c r="AN188" t="s">
        <v>19</v>
      </c>
      <c r="AQ188" t="s">
        <v>20</v>
      </c>
      <c r="AT188" t="s">
        <v>21</v>
      </c>
    </row>
    <row r="189" spans="1:48">
      <c r="A189" t="s">
        <v>22</v>
      </c>
      <c r="B189" t="s">
        <v>23</v>
      </c>
      <c r="C189" t="s">
        <v>24</v>
      </c>
      <c r="D189" t="s">
        <v>22</v>
      </c>
      <c r="E189" t="s">
        <v>23</v>
      </c>
      <c r="F189" t="s">
        <v>25</v>
      </c>
      <c r="G189" t="s">
        <v>22</v>
      </c>
      <c r="H189" t="s">
        <v>23</v>
      </c>
      <c r="I189" t="s">
        <v>24</v>
      </c>
      <c r="J189" t="s">
        <v>22</v>
      </c>
      <c r="K189" t="s">
        <v>23</v>
      </c>
      <c r="L189" t="s">
        <v>24</v>
      </c>
      <c r="M189" t="s">
        <v>22</v>
      </c>
      <c r="N189" t="s">
        <v>23</v>
      </c>
      <c r="O189" t="s">
        <v>24</v>
      </c>
      <c r="P189" t="s">
        <v>22</v>
      </c>
      <c r="Q189" t="s">
        <v>23</v>
      </c>
      <c r="R189" t="s">
        <v>24</v>
      </c>
      <c r="S189" t="s">
        <v>22</v>
      </c>
      <c r="T189" t="s">
        <v>23</v>
      </c>
      <c r="U189" t="s">
        <v>24</v>
      </c>
      <c r="V189" t="s">
        <v>22</v>
      </c>
      <c r="W189" t="s">
        <v>23</v>
      </c>
      <c r="X189" t="s">
        <v>24</v>
      </c>
      <c r="Y189" t="s">
        <v>22</v>
      </c>
      <c r="Z189" t="s">
        <v>23</v>
      </c>
      <c r="AA189" t="s">
        <v>24</v>
      </c>
      <c r="AB189" t="s">
        <v>22</v>
      </c>
      <c r="AC189" t="s">
        <v>23</v>
      </c>
      <c r="AD189" t="s">
        <v>24</v>
      </c>
      <c r="AE189" t="s">
        <v>22</v>
      </c>
      <c r="AF189" t="s">
        <v>23</v>
      </c>
      <c r="AG189" t="s">
        <v>24</v>
      </c>
      <c r="AH189" t="s">
        <v>22</v>
      </c>
      <c r="AI189" t="s">
        <v>23</v>
      </c>
      <c r="AJ189" t="s">
        <v>24</v>
      </c>
      <c r="AK189" t="s">
        <v>22</v>
      </c>
      <c r="AL189" t="s">
        <v>23</v>
      </c>
      <c r="AM189" t="s">
        <v>24</v>
      </c>
      <c r="AN189" t="s">
        <v>22</v>
      </c>
      <c r="AO189" t="s">
        <v>23</v>
      </c>
      <c r="AP189" t="s">
        <v>24</v>
      </c>
      <c r="AQ189" t="s">
        <v>22</v>
      </c>
      <c r="AR189" t="s">
        <v>23</v>
      </c>
      <c r="AS189" t="s">
        <v>24</v>
      </c>
      <c r="AT189" t="s">
        <v>22</v>
      </c>
      <c r="AU189" t="s">
        <v>23</v>
      </c>
      <c r="AV189" t="s">
        <v>24</v>
      </c>
    </row>
    <row r="190" spans="1:48">
      <c r="A190" s="2">
        <v>2</v>
      </c>
      <c r="B190">
        <f>(Table1286318350[[#This Row],[time]]-2)*2</f>
        <v>0</v>
      </c>
      <c r="C190" s="3">
        <v>0.65012300000000001</v>
      </c>
      <c r="D190" s="2">
        <v>2</v>
      </c>
      <c r="E190">
        <f>(Table2287319351[[#This Row],[time]]-2)*2</f>
        <v>0</v>
      </c>
      <c r="F190" s="4">
        <v>7.2600000000000003E-5</v>
      </c>
      <c r="G190" s="2">
        <v>2</v>
      </c>
      <c r="H190">
        <f>(Table245294326358[[#This Row],[time]]-2)*2</f>
        <v>0</v>
      </c>
      <c r="I190" s="3">
        <v>0.80498999999999998</v>
      </c>
      <c r="J190" s="2">
        <v>2</v>
      </c>
      <c r="K190">
        <f>(Table3288320352[[#This Row],[time]]-2)*2</f>
        <v>0</v>
      </c>
      <c r="L190" s="4">
        <v>5.7099999999999999E-5</v>
      </c>
      <c r="M190" s="2">
        <v>2</v>
      </c>
      <c r="N190">
        <f>(Table246295327359[[#This Row],[time]]-2)*2</f>
        <v>0</v>
      </c>
      <c r="O190" s="4">
        <v>8.6399999999999999E-5</v>
      </c>
      <c r="P190" s="2">
        <v>2</v>
      </c>
      <c r="Q190">
        <f>(Table4289321353[[#This Row],[time]]-2)*2</f>
        <v>0</v>
      </c>
      <c r="R190" s="4">
        <v>5.49E-5</v>
      </c>
      <c r="S190" s="2">
        <v>2</v>
      </c>
      <c r="T190">
        <f>(Table247296328360[[#This Row],[time]]-2)*2</f>
        <v>0</v>
      </c>
      <c r="U190" s="4">
        <v>7.3800000000000005E-5</v>
      </c>
      <c r="V190" s="2">
        <v>2</v>
      </c>
      <c r="W190">
        <f>(Table5290322354[[#This Row],[time]]-2)*2</f>
        <v>0</v>
      </c>
      <c r="X190" s="3">
        <v>0</v>
      </c>
      <c r="Y190" s="2">
        <v>2</v>
      </c>
      <c r="Z190">
        <f>(Table248297329361[[#This Row],[time]]-2)*2</f>
        <v>0</v>
      </c>
      <c r="AA190" s="4">
        <v>8.8700000000000001E-5</v>
      </c>
      <c r="AB190" s="2">
        <v>2</v>
      </c>
      <c r="AC190">
        <f>(Table6291323355[[#This Row],[time]]-2)*2</f>
        <v>0</v>
      </c>
      <c r="AD190" s="3">
        <v>1.22071</v>
      </c>
      <c r="AE190" s="2">
        <v>2</v>
      </c>
      <c r="AF190">
        <f>(Table249298330362[[#This Row],[time]]-2)*2</f>
        <v>0</v>
      </c>
      <c r="AG190" s="3">
        <v>0.54245200000000005</v>
      </c>
      <c r="AH190" s="2">
        <v>2</v>
      </c>
      <c r="AI190">
        <f>(Table7292324356[[#This Row],[time]]-2)*2</f>
        <v>0</v>
      </c>
      <c r="AJ190" s="3">
        <v>0.230736</v>
      </c>
      <c r="AK190" s="2">
        <v>2</v>
      </c>
      <c r="AL190">
        <f>(Table250299331363[[#This Row],[time]]-2)*2</f>
        <v>0</v>
      </c>
      <c r="AM190" s="3">
        <v>2.2601900000000001</v>
      </c>
      <c r="AN190" s="2">
        <v>2</v>
      </c>
      <c r="AO190">
        <f>(Table8293325357[[#This Row],[time]]-2)*2</f>
        <v>0</v>
      </c>
      <c r="AP190" s="3">
        <v>1.89985</v>
      </c>
      <c r="AQ190" s="2">
        <v>2</v>
      </c>
      <c r="AR190">
        <f>(Table252300332364[[#This Row],[time]]-2)*2</f>
        <v>0</v>
      </c>
      <c r="AS190" s="3">
        <v>0.34470499999999998</v>
      </c>
      <c r="AT190" s="2">
        <v>2</v>
      </c>
      <c r="AU190">
        <f>(Table253301333365[[#This Row],[time]]-2)*2</f>
        <v>0</v>
      </c>
      <c r="AV190" s="3">
        <v>0.32491900000000001</v>
      </c>
    </row>
    <row r="191" spans="1:48">
      <c r="A191" s="5">
        <v>2.05816</v>
      </c>
      <c r="B191">
        <f>(Table1286318350[[#This Row],[time]]-2)*2</f>
        <v>0.11631999999999998</v>
      </c>
      <c r="C191" s="6">
        <v>1.1265000000000001</v>
      </c>
      <c r="D191" s="5">
        <v>2.05816</v>
      </c>
      <c r="E191">
        <f>(Table2287319351[[#This Row],[time]]-2)*2</f>
        <v>0.11631999999999998</v>
      </c>
      <c r="F191" s="6">
        <v>0.112289</v>
      </c>
      <c r="G191" s="5">
        <v>2.05816</v>
      </c>
      <c r="H191">
        <f>(Table245294326358[[#This Row],[time]]-2)*2</f>
        <v>0.11631999999999998</v>
      </c>
      <c r="I191" s="6">
        <v>2.87032</v>
      </c>
      <c r="J191" s="5">
        <v>2.05816</v>
      </c>
      <c r="K191">
        <f>(Table3288320352[[#This Row],[time]]-2)*2</f>
        <v>0.11631999999999998</v>
      </c>
      <c r="L191" s="6">
        <v>0.14512800000000001</v>
      </c>
      <c r="M191" s="5">
        <v>2.05816</v>
      </c>
      <c r="N191">
        <f>(Table246295327359[[#This Row],[time]]-2)*2</f>
        <v>0.11631999999999998</v>
      </c>
      <c r="O191" s="6">
        <v>0.45924199999999998</v>
      </c>
      <c r="P191" s="5">
        <v>2.05816</v>
      </c>
      <c r="Q191">
        <f>(Table4289321353[[#This Row],[time]]-2)*2</f>
        <v>0.11631999999999998</v>
      </c>
      <c r="R191" s="7">
        <v>9.6700000000000006E-5</v>
      </c>
      <c r="S191" s="5">
        <v>2.05816</v>
      </c>
      <c r="T191">
        <f>(Table247296328360[[#This Row],[time]]-2)*2</f>
        <v>0.11631999999999998</v>
      </c>
      <c r="U191" s="6">
        <v>6.8610599999999994E-2</v>
      </c>
      <c r="V191" s="5">
        <v>2.05816</v>
      </c>
      <c r="W191">
        <f>(Table5290322354[[#This Row],[time]]-2)*2</f>
        <v>0.11631999999999998</v>
      </c>
      <c r="X191" s="7">
        <v>3.93E-5</v>
      </c>
      <c r="Y191" s="5">
        <v>2.05816</v>
      </c>
      <c r="Z191">
        <f>(Table248297329361[[#This Row],[time]]-2)*2</f>
        <v>0.11631999999999998</v>
      </c>
      <c r="AA191" s="6">
        <v>2.69819E-2</v>
      </c>
      <c r="AB191" s="5">
        <v>2.05816</v>
      </c>
      <c r="AC191">
        <f>(Table6291323355[[#This Row],[time]]-2)*2</f>
        <v>0.11631999999999998</v>
      </c>
      <c r="AD191" s="6">
        <v>1.99112</v>
      </c>
      <c r="AE191" s="5">
        <v>2.05816</v>
      </c>
      <c r="AF191">
        <f>(Table249298330362[[#This Row],[time]]-2)*2</f>
        <v>0.11631999999999998</v>
      </c>
      <c r="AG191" s="6">
        <v>0.55442100000000005</v>
      </c>
      <c r="AH191" s="5">
        <v>2.05816</v>
      </c>
      <c r="AI191">
        <f>(Table7292324356[[#This Row],[time]]-2)*2</f>
        <v>0.11631999999999998</v>
      </c>
      <c r="AJ191" s="6">
        <v>0.80245299999999997</v>
      </c>
      <c r="AK191" s="5">
        <v>2.05816</v>
      </c>
      <c r="AL191">
        <f>(Table250299331363[[#This Row],[time]]-2)*2</f>
        <v>0.11631999999999998</v>
      </c>
      <c r="AM191" s="6">
        <v>2.9328400000000001</v>
      </c>
      <c r="AN191" s="5">
        <v>2.05816</v>
      </c>
      <c r="AO191">
        <f>(Table8293325357[[#This Row],[time]]-2)*2</f>
        <v>0.11631999999999998</v>
      </c>
      <c r="AP191" s="6">
        <v>3.0543900000000002</v>
      </c>
      <c r="AQ191" s="5">
        <v>2.05816</v>
      </c>
      <c r="AR191">
        <f>(Table252300332364[[#This Row],[time]]-2)*2</f>
        <v>0.11631999999999998</v>
      </c>
      <c r="AS191" s="6">
        <v>0.62337399999999998</v>
      </c>
      <c r="AT191" s="5">
        <v>2.05816</v>
      </c>
      <c r="AU191">
        <f>(Table253301333365[[#This Row],[time]]-2)*2</f>
        <v>0.11631999999999998</v>
      </c>
      <c r="AV191" s="6">
        <v>1.10009</v>
      </c>
    </row>
    <row r="192" spans="1:48">
      <c r="A192" s="5">
        <v>2.1053000000000002</v>
      </c>
      <c r="B192">
        <f>(Table1286318350[[#This Row],[time]]-2)*2</f>
        <v>0.21060000000000034</v>
      </c>
      <c r="C192" s="6">
        <v>0.99082599999999998</v>
      </c>
      <c r="D192" s="5">
        <v>2.1053000000000002</v>
      </c>
      <c r="E192">
        <f>(Table2287319351[[#This Row],[time]]-2)*2</f>
        <v>0.21060000000000034</v>
      </c>
      <c r="F192" s="6">
        <v>0.24321599999999999</v>
      </c>
      <c r="G192" s="5">
        <v>2.1053000000000002</v>
      </c>
      <c r="H192">
        <f>(Table245294326358[[#This Row],[time]]-2)*2</f>
        <v>0.21060000000000034</v>
      </c>
      <c r="I192" s="6">
        <v>3.04271</v>
      </c>
      <c r="J192" s="5">
        <v>2.1053000000000002</v>
      </c>
      <c r="K192">
        <f>(Table3288320352[[#This Row],[time]]-2)*2</f>
        <v>0.21060000000000034</v>
      </c>
      <c r="L192" s="6">
        <v>0.36591299999999999</v>
      </c>
      <c r="M192" s="5">
        <v>2.1053000000000002</v>
      </c>
      <c r="N192">
        <f>(Table246295327359[[#This Row],[time]]-2)*2</f>
        <v>0.21060000000000034</v>
      </c>
      <c r="O192" s="6">
        <v>0.61956100000000003</v>
      </c>
      <c r="P192" s="5">
        <v>2.1053000000000002</v>
      </c>
      <c r="Q192">
        <f>(Table4289321353[[#This Row],[time]]-2)*2</f>
        <v>0.21060000000000034</v>
      </c>
      <c r="R192" s="6">
        <v>4.0762800000000002E-2</v>
      </c>
      <c r="S192" s="5">
        <v>2.1053000000000002</v>
      </c>
      <c r="T192">
        <f>(Table247296328360[[#This Row],[time]]-2)*2</f>
        <v>0.21060000000000034</v>
      </c>
      <c r="U192" s="6">
        <v>0.11099100000000001</v>
      </c>
      <c r="V192" s="5">
        <v>2.1053000000000002</v>
      </c>
      <c r="W192">
        <f>(Table5290322354[[#This Row],[time]]-2)*2</f>
        <v>0.21060000000000034</v>
      </c>
      <c r="X192" s="7">
        <v>5.1999999999999997E-5</v>
      </c>
      <c r="Y192" s="5">
        <v>2.1053000000000002</v>
      </c>
      <c r="Z192">
        <f>(Table248297329361[[#This Row],[time]]-2)*2</f>
        <v>0.21060000000000034</v>
      </c>
      <c r="AA192" s="6">
        <v>0.21628700000000001</v>
      </c>
      <c r="AB192" s="5">
        <v>2.1053000000000002</v>
      </c>
      <c r="AC192">
        <f>(Table6291323355[[#This Row],[time]]-2)*2</f>
        <v>0.21060000000000034</v>
      </c>
      <c r="AD192" s="6">
        <v>1.9185099999999999</v>
      </c>
      <c r="AE192" s="5">
        <v>2.1053000000000002</v>
      </c>
      <c r="AF192">
        <f>(Table249298330362[[#This Row],[time]]-2)*2</f>
        <v>0.21060000000000034</v>
      </c>
      <c r="AG192" s="6">
        <v>0.45847100000000002</v>
      </c>
      <c r="AH192" s="5">
        <v>2.1053000000000002</v>
      </c>
      <c r="AI192">
        <f>(Table7292324356[[#This Row],[time]]-2)*2</f>
        <v>0.21060000000000034</v>
      </c>
      <c r="AJ192" s="6">
        <v>0.84352300000000002</v>
      </c>
      <c r="AK192" s="5">
        <v>2.1053000000000002</v>
      </c>
      <c r="AL192">
        <f>(Table250299331363[[#This Row],[time]]-2)*2</f>
        <v>0.21060000000000034</v>
      </c>
      <c r="AM192" s="6">
        <v>2.8859300000000001</v>
      </c>
      <c r="AN192" s="5">
        <v>2.1053000000000002</v>
      </c>
      <c r="AO192">
        <f>(Table8293325357[[#This Row],[time]]-2)*2</f>
        <v>0.21060000000000034</v>
      </c>
      <c r="AP192" s="6">
        <v>3.3834900000000001</v>
      </c>
      <c r="AQ192" s="5">
        <v>2.1053000000000002</v>
      </c>
      <c r="AR192">
        <f>(Table252300332364[[#This Row],[time]]-2)*2</f>
        <v>0.21060000000000034</v>
      </c>
      <c r="AS192" s="6">
        <v>0.987904</v>
      </c>
      <c r="AT192" s="5">
        <v>2.1053000000000002</v>
      </c>
      <c r="AU192">
        <f>(Table253301333365[[#This Row],[time]]-2)*2</f>
        <v>0.21060000000000034</v>
      </c>
      <c r="AV192" s="6">
        <v>1.4403900000000001</v>
      </c>
    </row>
    <row r="193" spans="1:48">
      <c r="A193" s="5">
        <v>2.1611199999999999</v>
      </c>
      <c r="B193">
        <f>(Table1286318350[[#This Row],[time]]-2)*2</f>
        <v>0.32223999999999986</v>
      </c>
      <c r="C193" s="6">
        <v>0.97973900000000003</v>
      </c>
      <c r="D193" s="5">
        <v>2.1611199999999999</v>
      </c>
      <c r="E193">
        <f>(Table2287319351[[#This Row],[time]]-2)*2</f>
        <v>0.32223999999999986</v>
      </c>
      <c r="F193" s="6">
        <v>0.376027</v>
      </c>
      <c r="G193" s="5">
        <v>2.1611199999999999</v>
      </c>
      <c r="H193">
        <f>(Table245294326358[[#This Row],[time]]-2)*2</f>
        <v>0.32223999999999986</v>
      </c>
      <c r="I193" s="6">
        <v>3.1652300000000002</v>
      </c>
      <c r="J193" s="5">
        <v>2.1611199999999999</v>
      </c>
      <c r="K193">
        <f>(Table3288320352[[#This Row],[time]]-2)*2</f>
        <v>0.32223999999999986</v>
      </c>
      <c r="L193" s="6">
        <v>0.65645600000000004</v>
      </c>
      <c r="M193" s="5">
        <v>2.1611199999999999</v>
      </c>
      <c r="N193">
        <f>(Table246295327359[[#This Row],[time]]-2)*2</f>
        <v>0.32223999999999986</v>
      </c>
      <c r="O193" s="6">
        <v>0.77211399999999997</v>
      </c>
      <c r="P193" s="5">
        <v>2.1611199999999999</v>
      </c>
      <c r="Q193">
        <f>(Table4289321353[[#This Row],[time]]-2)*2</f>
        <v>0.32223999999999986</v>
      </c>
      <c r="R193" s="6">
        <v>0.30734800000000001</v>
      </c>
      <c r="S193" s="5">
        <v>2.1611199999999999</v>
      </c>
      <c r="T193">
        <f>(Table247296328360[[#This Row],[time]]-2)*2</f>
        <v>0.32223999999999986</v>
      </c>
      <c r="U193" s="6">
        <v>0.13328100000000001</v>
      </c>
      <c r="V193" s="5">
        <v>2.1611199999999999</v>
      </c>
      <c r="W193">
        <f>(Table5290322354[[#This Row],[time]]-2)*2</f>
        <v>0.32223999999999986</v>
      </c>
      <c r="X193" s="7">
        <v>7.3700000000000002E-5</v>
      </c>
      <c r="Y193" s="5">
        <v>2.1611199999999999</v>
      </c>
      <c r="Z193">
        <f>(Table248297329361[[#This Row],[time]]-2)*2</f>
        <v>0.32223999999999986</v>
      </c>
      <c r="AA193" s="6">
        <v>0.37125799999999998</v>
      </c>
      <c r="AB193" s="5">
        <v>2.1611199999999999</v>
      </c>
      <c r="AC193">
        <f>(Table6291323355[[#This Row],[time]]-2)*2</f>
        <v>0.32223999999999986</v>
      </c>
      <c r="AD193" s="6">
        <v>2.1012499999999998</v>
      </c>
      <c r="AE193" s="5">
        <v>2.1611199999999999</v>
      </c>
      <c r="AF193">
        <f>(Table249298330362[[#This Row],[time]]-2)*2</f>
        <v>0.32223999999999986</v>
      </c>
      <c r="AG193" s="6">
        <v>0.46760499999999999</v>
      </c>
      <c r="AH193" s="5">
        <v>2.1611199999999999</v>
      </c>
      <c r="AI193">
        <f>(Table7292324356[[#This Row],[time]]-2)*2</f>
        <v>0.32223999999999986</v>
      </c>
      <c r="AJ193" s="6">
        <v>1.5390600000000001</v>
      </c>
      <c r="AK193" s="5">
        <v>2.1611199999999999</v>
      </c>
      <c r="AL193">
        <f>(Table250299331363[[#This Row],[time]]-2)*2</f>
        <v>0.32223999999999986</v>
      </c>
      <c r="AM193" s="6">
        <v>2.7980700000000001</v>
      </c>
      <c r="AN193" s="5">
        <v>2.1611199999999999</v>
      </c>
      <c r="AO193">
        <f>(Table8293325357[[#This Row],[time]]-2)*2</f>
        <v>0.32223999999999986</v>
      </c>
      <c r="AP193" s="6">
        <v>3.6064099999999999</v>
      </c>
      <c r="AQ193" s="5">
        <v>2.1611199999999999</v>
      </c>
      <c r="AR193">
        <f>(Table252300332364[[#This Row],[time]]-2)*2</f>
        <v>0.32223999999999986</v>
      </c>
      <c r="AS193" s="6">
        <v>1.4091899999999999</v>
      </c>
      <c r="AT193" s="5">
        <v>2.1611199999999999</v>
      </c>
      <c r="AU193">
        <f>(Table253301333365[[#This Row],[time]]-2)*2</f>
        <v>0.32223999999999986</v>
      </c>
      <c r="AV193" s="6">
        <v>1.9572700000000001</v>
      </c>
    </row>
    <row r="194" spans="1:48">
      <c r="A194" s="5">
        <v>2.2001400000000002</v>
      </c>
      <c r="B194">
        <f>(Table1286318350[[#This Row],[time]]-2)*2</f>
        <v>0.40028000000000041</v>
      </c>
      <c r="C194" s="6">
        <v>1.07247</v>
      </c>
      <c r="D194" s="5">
        <v>2.2001400000000002</v>
      </c>
      <c r="E194">
        <f>(Table2287319351[[#This Row],[time]]-2)*2</f>
        <v>0.40028000000000041</v>
      </c>
      <c r="F194" s="6">
        <v>0.44749100000000003</v>
      </c>
      <c r="G194" s="5">
        <v>2.2001400000000002</v>
      </c>
      <c r="H194">
        <f>(Table245294326358[[#This Row],[time]]-2)*2</f>
        <v>0.40028000000000041</v>
      </c>
      <c r="I194" s="6">
        <v>3.2541500000000001</v>
      </c>
      <c r="J194" s="5">
        <v>2.2001400000000002</v>
      </c>
      <c r="K194">
        <f>(Table3288320352[[#This Row],[time]]-2)*2</f>
        <v>0.40028000000000041</v>
      </c>
      <c r="L194" s="6">
        <v>0.89585899999999996</v>
      </c>
      <c r="M194" s="5">
        <v>2.2001400000000002</v>
      </c>
      <c r="N194">
        <f>(Table246295327359[[#This Row],[time]]-2)*2</f>
        <v>0.40028000000000041</v>
      </c>
      <c r="O194" s="6">
        <v>0.87106899999999998</v>
      </c>
      <c r="P194" s="5">
        <v>2.2001400000000002</v>
      </c>
      <c r="Q194">
        <f>(Table4289321353[[#This Row],[time]]-2)*2</f>
        <v>0.40028000000000041</v>
      </c>
      <c r="R194" s="6">
        <v>0.45615699999999998</v>
      </c>
      <c r="S194" s="5">
        <v>2.2001400000000002</v>
      </c>
      <c r="T194">
        <f>(Table247296328360[[#This Row],[time]]-2)*2</f>
        <v>0.40028000000000041</v>
      </c>
      <c r="U194" s="6">
        <v>0.28603699999999999</v>
      </c>
      <c r="V194" s="5">
        <v>2.2001400000000002</v>
      </c>
      <c r="W194">
        <f>(Table5290322354[[#This Row],[time]]-2)*2</f>
        <v>0.40028000000000041</v>
      </c>
      <c r="X194" s="6">
        <v>1.4374599999999999E-4</v>
      </c>
      <c r="Y194" s="5">
        <v>2.2001400000000002</v>
      </c>
      <c r="Z194">
        <f>(Table248297329361[[#This Row],[time]]-2)*2</f>
        <v>0.40028000000000041</v>
      </c>
      <c r="AA194" s="6">
        <v>0.48564200000000002</v>
      </c>
      <c r="AB194" s="5">
        <v>2.2001400000000002</v>
      </c>
      <c r="AC194">
        <f>(Table6291323355[[#This Row],[time]]-2)*2</f>
        <v>0.40028000000000041</v>
      </c>
      <c r="AD194" s="6">
        <v>2.2980499999999999</v>
      </c>
      <c r="AE194" s="5">
        <v>2.2001400000000002</v>
      </c>
      <c r="AF194">
        <f>(Table249298330362[[#This Row],[time]]-2)*2</f>
        <v>0.40028000000000041</v>
      </c>
      <c r="AG194" s="6">
        <v>0.47772399999999998</v>
      </c>
      <c r="AH194" s="5">
        <v>2.2001400000000002</v>
      </c>
      <c r="AI194">
        <f>(Table7292324356[[#This Row],[time]]-2)*2</f>
        <v>0.40028000000000041</v>
      </c>
      <c r="AJ194" s="6">
        <v>2.0299200000000002</v>
      </c>
      <c r="AK194" s="5">
        <v>2.2001400000000002</v>
      </c>
      <c r="AL194">
        <f>(Table250299331363[[#This Row],[time]]-2)*2</f>
        <v>0.40028000000000041</v>
      </c>
      <c r="AM194" s="6">
        <v>2.68397</v>
      </c>
      <c r="AN194" s="5">
        <v>2.2001400000000002</v>
      </c>
      <c r="AO194">
        <f>(Table8293325357[[#This Row],[time]]-2)*2</f>
        <v>0.40028000000000041</v>
      </c>
      <c r="AP194" s="6">
        <v>3.7082000000000002</v>
      </c>
      <c r="AQ194" s="5">
        <v>2.2001400000000002</v>
      </c>
      <c r="AR194">
        <f>(Table252300332364[[#This Row],[time]]-2)*2</f>
        <v>0.40028000000000041</v>
      </c>
      <c r="AS194" s="6">
        <v>1.5972999999999999</v>
      </c>
      <c r="AT194" s="5">
        <v>2.2001400000000002</v>
      </c>
      <c r="AU194">
        <f>(Table253301333365[[#This Row],[time]]-2)*2</f>
        <v>0.40028000000000041</v>
      </c>
      <c r="AV194" s="6">
        <v>2.3399700000000001</v>
      </c>
    </row>
    <row r="195" spans="1:48">
      <c r="A195" s="5">
        <v>2.2606600000000001</v>
      </c>
      <c r="B195">
        <f>(Table1286318350[[#This Row],[time]]-2)*2</f>
        <v>0.52132000000000023</v>
      </c>
      <c r="C195" s="6">
        <v>1.3652500000000001</v>
      </c>
      <c r="D195" s="5">
        <v>2.2606600000000001</v>
      </c>
      <c r="E195">
        <f>(Table2287319351[[#This Row],[time]]-2)*2</f>
        <v>0.52132000000000023</v>
      </c>
      <c r="F195" s="6">
        <v>0.76689600000000002</v>
      </c>
      <c r="G195" s="5">
        <v>2.2606600000000001</v>
      </c>
      <c r="H195">
        <f>(Table245294326358[[#This Row],[time]]-2)*2</f>
        <v>0.52132000000000023</v>
      </c>
      <c r="I195" s="6">
        <v>3.31223</v>
      </c>
      <c r="J195" s="5">
        <v>2.2606600000000001</v>
      </c>
      <c r="K195">
        <f>(Table3288320352[[#This Row],[time]]-2)*2</f>
        <v>0.52132000000000023</v>
      </c>
      <c r="L195" s="6">
        <v>1.25867</v>
      </c>
      <c r="M195" s="5">
        <v>2.2606600000000001</v>
      </c>
      <c r="N195">
        <f>(Table246295327359[[#This Row],[time]]-2)*2</f>
        <v>0.52132000000000023</v>
      </c>
      <c r="O195" s="6">
        <v>0.96689599999999998</v>
      </c>
      <c r="P195" s="5">
        <v>2.2606600000000001</v>
      </c>
      <c r="Q195">
        <f>(Table4289321353[[#This Row],[time]]-2)*2</f>
        <v>0.52132000000000023</v>
      </c>
      <c r="R195" s="6">
        <v>0.60058299999999998</v>
      </c>
      <c r="S195" s="5">
        <v>2.2606600000000001</v>
      </c>
      <c r="T195">
        <f>(Table247296328360[[#This Row],[time]]-2)*2</f>
        <v>0.52132000000000023</v>
      </c>
      <c r="U195" s="6">
        <v>0.51053700000000002</v>
      </c>
      <c r="V195" s="5">
        <v>2.2606600000000001</v>
      </c>
      <c r="W195">
        <f>(Table5290322354[[#This Row],[time]]-2)*2</f>
        <v>0.52132000000000023</v>
      </c>
      <c r="X195" s="6">
        <v>0.10123600000000001</v>
      </c>
      <c r="Y195" s="5">
        <v>2.2606600000000001</v>
      </c>
      <c r="Z195">
        <f>(Table248297329361[[#This Row],[time]]-2)*2</f>
        <v>0.52132000000000023</v>
      </c>
      <c r="AA195" s="6">
        <v>0.63235200000000003</v>
      </c>
      <c r="AB195" s="5">
        <v>2.2606600000000001</v>
      </c>
      <c r="AC195">
        <f>(Table6291323355[[#This Row],[time]]-2)*2</f>
        <v>0.52132000000000023</v>
      </c>
      <c r="AD195" s="6">
        <v>2.62059</v>
      </c>
      <c r="AE195" s="5">
        <v>2.2606600000000001</v>
      </c>
      <c r="AF195">
        <f>(Table249298330362[[#This Row],[time]]-2)*2</f>
        <v>0.52132000000000023</v>
      </c>
      <c r="AG195" s="6">
        <v>0.48987000000000003</v>
      </c>
      <c r="AH195" s="5">
        <v>2.2606600000000001</v>
      </c>
      <c r="AI195">
        <f>(Table7292324356[[#This Row],[time]]-2)*2</f>
        <v>0.52132000000000023</v>
      </c>
      <c r="AJ195" s="6">
        <v>2.6915</v>
      </c>
      <c r="AK195" s="5">
        <v>2.2606600000000001</v>
      </c>
      <c r="AL195">
        <f>(Table250299331363[[#This Row],[time]]-2)*2</f>
        <v>0.52132000000000023</v>
      </c>
      <c r="AM195" s="6">
        <v>2.55558</v>
      </c>
      <c r="AN195" s="5">
        <v>2.2606600000000001</v>
      </c>
      <c r="AO195">
        <f>(Table8293325357[[#This Row],[time]]-2)*2</f>
        <v>0.52132000000000023</v>
      </c>
      <c r="AP195" s="6">
        <v>3.7667199999999998</v>
      </c>
      <c r="AQ195" s="5">
        <v>2.2606600000000001</v>
      </c>
      <c r="AR195">
        <f>(Table252300332364[[#This Row],[time]]-2)*2</f>
        <v>0.52132000000000023</v>
      </c>
      <c r="AS195" s="6">
        <v>1.8926099999999999</v>
      </c>
      <c r="AT195" s="5">
        <v>2.2606600000000001</v>
      </c>
      <c r="AU195">
        <f>(Table253301333365[[#This Row],[time]]-2)*2</f>
        <v>0.52132000000000023</v>
      </c>
      <c r="AV195" s="6">
        <v>2.9147500000000002</v>
      </c>
    </row>
    <row r="196" spans="1:48">
      <c r="A196" s="5">
        <v>2.3058000000000001</v>
      </c>
      <c r="B196">
        <f>(Table1286318350[[#This Row],[time]]-2)*2</f>
        <v>0.61160000000000014</v>
      </c>
      <c r="C196" s="6">
        <v>1.64622</v>
      </c>
      <c r="D196" s="5">
        <v>2.3058000000000001</v>
      </c>
      <c r="E196">
        <f>(Table2287319351[[#This Row],[time]]-2)*2</f>
        <v>0.61160000000000014</v>
      </c>
      <c r="F196" s="6">
        <v>1.2893600000000001</v>
      </c>
      <c r="G196" s="5">
        <v>2.3058000000000001</v>
      </c>
      <c r="H196">
        <f>(Table245294326358[[#This Row],[time]]-2)*2</f>
        <v>0.61160000000000014</v>
      </c>
      <c r="I196" s="6">
        <v>3.2306400000000002</v>
      </c>
      <c r="J196" s="5">
        <v>2.3058000000000001</v>
      </c>
      <c r="K196">
        <f>(Table3288320352[[#This Row],[time]]-2)*2</f>
        <v>0.61160000000000014</v>
      </c>
      <c r="L196" s="6">
        <v>1.6728000000000001</v>
      </c>
      <c r="M196" s="5">
        <v>2.3058000000000001</v>
      </c>
      <c r="N196">
        <f>(Table246295327359[[#This Row],[time]]-2)*2</f>
        <v>0.61160000000000014</v>
      </c>
      <c r="O196" s="6">
        <v>1.00691</v>
      </c>
      <c r="P196" s="5">
        <v>2.3058000000000001</v>
      </c>
      <c r="Q196">
        <f>(Table4289321353[[#This Row],[time]]-2)*2</f>
        <v>0.61160000000000014</v>
      </c>
      <c r="R196" s="6">
        <v>0.69148200000000004</v>
      </c>
      <c r="S196" s="5">
        <v>2.3058000000000001</v>
      </c>
      <c r="T196">
        <f>(Table247296328360[[#This Row],[time]]-2)*2</f>
        <v>0.61160000000000014</v>
      </c>
      <c r="U196" s="6">
        <v>0.65289200000000003</v>
      </c>
      <c r="V196" s="5">
        <v>2.3058000000000001</v>
      </c>
      <c r="W196">
        <f>(Table5290322354[[#This Row],[time]]-2)*2</f>
        <v>0.61160000000000014</v>
      </c>
      <c r="X196" s="6">
        <v>0.34526299999999999</v>
      </c>
      <c r="Y196" s="5">
        <v>2.3058000000000001</v>
      </c>
      <c r="Z196">
        <f>(Table248297329361[[#This Row],[time]]-2)*2</f>
        <v>0.61160000000000014</v>
      </c>
      <c r="AA196" s="6">
        <v>0.69264800000000004</v>
      </c>
      <c r="AB196" s="5">
        <v>2.3058000000000001</v>
      </c>
      <c r="AC196">
        <f>(Table6291323355[[#This Row],[time]]-2)*2</f>
        <v>0.61160000000000014</v>
      </c>
      <c r="AD196" s="6">
        <v>2.8704399999999999</v>
      </c>
      <c r="AE196" s="5">
        <v>2.3058000000000001</v>
      </c>
      <c r="AF196">
        <f>(Table249298330362[[#This Row],[time]]-2)*2</f>
        <v>0.61160000000000014</v>
      </c>
      <c r="AG196" s="6">
        <v>0.49673299999999998</v>
      </c>
      <c r="AH196" s="5">
        <v>2.3058000000000001</v>
      </c>
      <c r="AI196">
        <f>(Table7292324356[[#This Row],[time]]-2)*2</f>
        <v>0.61160000000000014</v>
      </c>
      <c r="AJ196" s="6">
        <v>3.1612800000000001</v>
      </c>
      <c r="AK196" s="5">
        <v>2.3058000000000001</v>
      </c>
      <c r="AL196">
        <f>(Table250299331363[[#This Row],[time]]-2)*2</f>
        <v>0.61160000000000014</v>
      </c>
      <c r="AM196" s="6">
        <v>2.49024</v>
      </c>
      <c r="AN196" s="5">
        <v>2.3058000000000001</v>
      </c>
      <c r="AO196">
        <f>(Table8293325357[[#This Row],[time]]-2)*2</f>
        <v>0.61160000000000014</v>
      </c>
      <c r="AP196" s="6">
        <v>3.6916000000000002</v>
      </c>
      <c r="AQ196" s="5">
        <v>2.3058000000000001</v>
      </c>
      <c r="AR196">
        <f>(Table252300332364[[#This Row],[time]]-2)*2</f>
        <v>0.61160000000000014</v>
      </c>
      <c r="AS196" s="6">
        <v>1.9950000000000001</v>
      </c>
      <c r="AT196" s="5">
        <v>2.3058000000000001</v>
      </c>
      <c r="AU196">
        <f>(Table253301333365[[#This Row],[time]]-2)*2</f>
        <v>0.61160000000000014</v>
      </c>
      <c r="AV196" s="6">
        <v>3.3161</v>
      </c>
    </row>
    <row r="197" spans="1:48">
      <c r="A197" s="5">
        <v>2.3555000000000001</v>
      </c>
      <c r="B197">
        <f>(Table1286318350[[#This Row],[time]]-2)*2</f>
        <v>0.7110000000000003</v>
      </c>
      <c r="C197" s="6">
        <v>1.9863900000000001</v>
      </c>
      <c r="D197" s="5">
        <v>2.3555000000000001</v>
      </c>
      <c r="E197">
        <f>(Table2287319351[[#This Row],[time]]-2)*2</f>
        <v>0.7110000000000003</v>
      </c>
      <c r="F197" s="6">
        <v>1.7842</v>
      </c>
      <c r="G197" s="5">
        <v>2.3555000000000001</v>
      </c>
      <c r="H197">
        <f>(Table245294326358[[#This Row],[time]]-2)*2</f>
        <v>0.7110000000000003</v>
      </c>
      <c r="I197" s="6">
        <v>3.08941</v>
      </c>
      <c r="J197" s="5">
        <v>2.3555000000000001</v>
      </c>
      <c r="K197">
        <f>(Table3288320352[[#This Row],[time]]-2)*2</f>
        <v>0.7110000000000003</v>
      </c>
      <c r="L197" s="6">
        <v>2.2109200000000002</v>
      </c>
      <c r="M197" s="5">
        <v>2.3555000000000001</v>
      </c>
      <c r="N197">
        <f>(Table246295327359[[#This Row],[time]]-2)*2</f>
        <v>0.7110000000000003</v>
      </c>
      <c r="O197" s="6">
        <v>1.0505199999999999</v>
      </c>
      <c r="P197" s="5">
        <v>2.3555000000000001</v>
      </c>
      <c r="Q197">
        <f>(Table4289321353[[#This Row],[time]]-2)*2</f>
        <v>0.7110000000000003</v>
      </c>
      <c r="R197" s="6">
        <v>0.77893299999999999</v>
      </c>
      <c r="S197" s="5">
        <v>2.3555000000000001</v>
      </c>
      <c r="T197">
        <f>(Table247296328360[[#This Row],[time]]-2)*2</f>
        <v>0.7110000000000003</v>
      </c>
      <c r="U197" s="6">
        <v>0.80684100000000003</v>
      </c>
      <c r="V197" s="5">
        <v>2.3555000000000001</v>
      </c>
      <c r="W197">
        <f>(Table5290322354[[#This Row],[time]]-2)*2</f>
        <v>0.7110000000000003</v>
      </c>
      <c r="X197" s="6">
        <v>0.68267699999999998</v>
      </c>
      <c r="Y197" s="5">
        <v>2.3555000000000001</v>
      </c>
      <c r="Z197">
        <f>(Table248297329361[[#This Row],[time]]-2)*2</f>
        <v>0.7110000000000003</v>
      </c>
      <c r="AA197" s="6">
        <v>0.69291800000000003</v>
      </c>
      <c r="AB197" s="5">
        <v>2.3555000000000001</v>
      </c>
      <c r="AC197">
        <f>(Table6291323355[[#This Row],[time]]-2)*2</f>
        <v>0.7110000000000003</v>
      </c>
      <c r="AD197" s="6">
        <v>3.16506</v>
      </c>
      <c r="AE197" s="5">
        <v>2.3555000000000001</v>
      </c>
      <c r="AF197">
        <f>(Table249298330362[[#This Row],[time]]-2)*2</f>
        <v>0.7110000000000003</v>
      </c>
      <c r="AG197" s="6">
        <v>0.52682099999999998</v>
      </c>
      <c r="AH197" s="5">
        <v>2.3555000000000001</v>
      </c>
      <c r="AI197">
        <f>(Table7292324356[[#This Row],[time]]-2)*2</f>
        <v>0.7110000000000003</v>
      </c>
      <c r="AJ197" s="6">
        <v>3.72925</v>
      </c>
      <c r="AK197" s="5">
        <v>2.3555000000000001</v>
      </c>
      <c r="AL197">
        <f>(Table250299331363[[#This Row],[time]]-2)*2</f>
        <v>0.7110000000000003</v>
      </c>
      <c r="AM197" s="6">
        <v>2.40666</v>
      </c>
      <c r="AN197" s="5">
        <v>2.3555000000000001</v>
      </c>
      <c r="AO197">
        <f>(Table8293325357[[#This Row],[time]]-2)*2</f>
        <v>0.7110000000000003</v>
      </c>
      <c r="AP197" s="6">
        <v>3.8986499999999999</v>
      </c>
      <c r="AQ197" s="5">
        <v>2.3555000000000001</v>
      </c>
      <c r="AR197">
        <f>(Table252300332364[[#This Row],[time]]-2)*2</f>
        <v>0.7110000000000003</v>
      </c>
      <c r="AS197" s="6">
        <v>2.13334</v>
      </c>
      <c r="AT197" s="5">
        <v>2.3555000000000001</v>
      </c>
      <c r="AU197">
        <f>(Table253301333365[[#This Row],[time]]-2)*2</f>
        <v>0.7110000000000003</v>
      </c>
      <c r="AV197" s="6">
        <v>3.81447</v>
      </c>
    </row>
    <row r="198" spans="1:48">
      <c r="A198" s="5">
        <v>2.4011100000000001</v>
      </c>
      <c r="B198">
        <f>(Table1286318350[[#This Row],[time]]-2)*2</f>
        <v>0.80222000000000016</v>
      </c>
      <c r="C198" s="6">
        <v>2.3231899999999999</v>
      </c>
      <c r="D198" s="5">
        <v>2.4011100000000001</v>
      </c>
      <c r="E198">
        <f>(Table2287319351[[#This Row],[time]]-2)*2</f>
        <v>0.80222000000000016</v>
      </c>
      <c r="F198" s="6">
        <v>2.2103000000000002</v>
      </c>
      <c r="G198" s="5">
        <v>2.4011100000000001</v>
      </c>
      <c r="H198">
        <f>(Table245294326358[[#This Row],[time]]-2)*2</f>
        <v>0.80222000000000016</v>
      </c>
      <c r="I198" s="6">
        <v>2.9796</v>
      </c>
      <c r="J198" s="5">
        <v>2.4011100000000001</v>
      </c>
      <c r="K198">
        <f>(Table3288320352[[#This Row],[time]]-2)*2</f>
        <v>0.80222000000000016</v>
      </c>
      <c r="L198" s="6">
        <v>2.7618999999999998</v>
      </c>
      <c r="M198" s="5">
        <v>2.4011100000000001</v>
      </c>
      <c r="N198">
        <f>(Table246295327359[[#This Row],[time]]-2)*2</f>
        <v>0.80222000000000016</v>
      </c>
      <c r="O198" s="6">
        <v>1.08914</v>
      </c>
      <c r="P198" s="5">
        <v>2.4011100000000001</v>
      </c>
      <c r="Q198">
        <f>(Table4289321353[[#This Row],[time]]-2)*2</f>
        <v>0.80222000000000016</v>
      </c>
      <c r="R198" s="6">
        <v>0.91723200000000005</v>
      </c>
      <c r="S198" s="5">
        <v>2.4011100000000001</v>
      </c>
      <c r="T198">
        <f>(Table247296328360[[#This Row],[time]]-2)*2</f>
        <v>0.80222000000000016</v>
      </c>
      <c r="U198" s="6">
        <v>0.93078799999999995</v>
      </c>
      <c r="V198" s="5">
        <v>2.4011100000000001</v>
      </c>
      <c r="W198">
        <f>(Table5290322354[[#This Row],[time]]-2)*2</f>
        <v>0.80222000000000016</v>
      </c>
      <c r="X198" s="6">
        <v>0.97350899999999996</v>
      </c>
      <c r="Y198" s="5">
        <v>2.4011100000000001</v>
      </c>
      <c r="Z198">
        <f>(Table248297329361[[#This Row],[time]]-2)*2</f>
        <v>0.80222000000000016</v>
      </c>
      <c r="AA198" s="6">
        <v>0.67909699999999995</v>
      </c>
      <c r="AB198" s="5">
        <v>2.4011100000000001</v>
      </c>
      <c r="AC198">
        <f>(Table6291323355[[#This Row],[time]]-2)*2</f>
        <v>0.80222000000000016</v>
      </c>
      <c r="AD198" s="6">
        <v>3.4709300000000001</v>
      </c>
      <c r="AE198" s="5">
        <v>2.4011100000000001</v>
      </c>
      <c r="AF198">
        <f>(Table249298330362[[#This Row],[time]]-2)*2</f>
        <v>0.80222000000000016</v>
      </c>
      <c r="AG198" s="6">
        <v>0.54589399999999999</v>
      </c>
      <c r="AH198" s="5">
        <v>2.4011100000000001</v>
      </c>
      <c r="AI198">
        <f>(Table7292324356[[#This Row],[time]]-2)*2</f>
        <v>0.80222000000000016</v>
      </c>
      <c r="AJ198" s="6">
        <v>4.3850100000000003</v>
      </c>
      <c r="AK198" s="5">
        <v>2.4011100000000001</v>
      </c>
      <c r="AL198">
        <f>(Table250299331363[[#This Row],[time]]-2)*2</f>
        <v>0.80222000000000016</v>
      </c>
      <c r="AM198" s="6">
        <v>2.37208</v>
      </c>
      <c r="AN198" s="5">
        <v>2.4011100000000001</v>
      </c>
      <c r="AO198">
        <f>(Table8293325357[[#This Row],[time]]-2)*2</f>
        <v>0.80222000000000016</v>
      </c>
      <c r="AP198" s="6">
        <v>4.3266499999999999</v>
      </c>
      <c r="AQ198" s="5">
        <v>2.4011100000000001</v>
      </c>
      <c r="AR198">
        <f>(Table252300332364[[#This Row],[time]]-2)*2</f>
        <v>0.80222000000000016</v>
      </c>
      <c r="AS198" s="6">
        <v>2.1372499999999999</v>
      </c>
      <c r="AT198" s="5">
        <v>2.4011100000000001</v>
      </c>
      <c r="AU198">
        <f>(Table253301333365[[#This Row],[time]]-2)*2</f>
        <v>0.80222000000000016</v>
      </c>
      <c r="AV198" s="6">
        <v>4.2813999999999997</v>
      </c>
    </row>
    <row r="199" spans="1:48">
      <c r="A199" s="5">
        <v>2.4577900000000001</v>
      </c>
      <c r="B199">
        <f>(Table1286318350[[#This Row],[time]]-2)*2</f>
        <v>0.91558000000000028</v>
      </c>
      <c r="C199" s="6">
        <v>2.6820599999999999</v>
      </c>
      <c r="D199" s="5">
        <v>2.4577900000000001</v>
      </c>
      <c r="E199">
        <f>(Table2287319351[[#This Row],[time]]-2)*2</f>
        <v>0.91558000000000028</v>
      </c>
      <c r="F199" s="6">
        <v>2.7048399999999999</v>
      </c>
      <c r="G199" s="5">
        <v>2.4577900000000001</v>
      </c>
      <c r="H199">
        <f>(Table245294326358[[#This Row],[time]]-2)*2</f>
        <v>0.91558000000000028</v>
      </c>
      <c r="I199" s="6">
        <v>2.9030399999999998</v>
      </c>
      <c r="J199" s="5">
        <v>2.4577900000000001</v>
      </c>
      <c r="K199">
        <f>(Table3288320352[[#This Row],[time]]-2)*2</f>
        <v>0.91558000000000028</v>
      </c>
      <c r="L199" s="6">
        <v>3.2724199999999999</v>
      </c>
      <c r="M199" s="5">
        <v>2.4577900000000001</v>
      </c>
      <c r="N199">
        <f>(Table246295327359[[#This Row],[time]]-2)*2</f>
        <v>0.91558000000000028</v>
      </c>
      <c r="O199" s="6">
        <v>1.11344</v>
      </c>
      <c r="P199" s="5">
        <v>2.4577900000000001</v>
      </c>
      <c r="Q199">
        <f>(Table4289321353[[#This Row],[time]]-2)*2</f>
        <v>0.91558000000000028</v>
      </c>
      <c r="R199" s="6">
        <v>1.17919</v>
      </c>
      <c r="S199" s="5">
        <v>2.4577900000000001</v>
      </c>
      <c r="T199">
        <f>(Table247296328360[[#This Row],[time]]-2)*2</f>
        <v>0.91558000000000028</v>
      </c>
      <c r="U199" s="6">
        <v>1.0342199999999999</v>
      </c>
      <c r="V199" s="5">
        <v>2.4577900000000001</v>
      </c>
      <c r="W199">
        <f>(Table5290322354[[#This Row],[time]]-2)*2</f>
        <v>0.91558000000000028</v>
      </c>
      <c r="X199" s="6">
        <v>1.5789500000000001</v>
      </c>
      <c r="Y199" s="5">
        <v>2.4577900000000001</v>
      </c>
      <c r="Z199">
        <f>(Table248297329361[[#This Row],[time]]-2)*2</f>
        <v>0.91558000000000028</v>
      </c>
      <c r="AA199" s="6">
        <v>0.66195599999999999</v>
      </c>
      <c r="AB199" s="5">
        <v>2.4577900000000001</v>
      </c>
      <c r="AC199">
        <f>(Table6291323355[[#This Row],[time]]-2)*2</f>
        <v>0.91558000000000028</v>
      </c>
      <c r="AD199" s="6">
        <v>3.9171900000000002</v>
      </c>
      <c r="AE199" s="5">
        <v>2.4577900000000001</v>
      </c>
      <c r="AF199">
        <f>(Table249298330362[[#This Row],[time]]-2)*2</f>
        <v>0.91558000000000028</v>
      </c>
      <c r="AG199" s="6">
        <v>0.554257</v>
      </c>
      <c r="AH199" s="5">
        <v>2.4577900000000001</v>
      </c>
      <c r="AI199">
        <f>(Table7292324356[[#This Row],[time]]-2)*2</f>
        <v>0.91558000000000028</v>
      </c>
      <c r="AJ199" s="6">
        <v>5.2135800000000003</v>
      </c>
      <c r="AK199" s="5">
        <v>2.4577900000000001</v>
      </c>
      <c r="AL199">
        <f>(Table250299331363[[#This Row],[time]]-2)*2</f>
        <v>0.91558000000000028</v>
      </c>
      <c r="AM199" s="6">
        <v>2.32944</v>
      </c>
      <c r="AN199" s="5">
        <v>2.4577900000000001</v>
      </c>
      <c r="AO199">
        <f>(Table8293325357[[#This Row],[time]]-2)*2</f>
        <v>0.91558000000000028</v>
      </c>
      <c r="AP199" s="6">
        <v>5.1504099999999999</v>
      </c>
      <c r="AQ199" s="5">
        <v>2.4577900000000001</v>
      </c>
      <c r="AR199">
        <f>(Table252300332364[[#This Row],[time]]-2)*2</f>
        <v>0.91558000000000028</v>
      </c>
      <c r="AS199" s="6">
        <v>2.0950500000000001</v>
      </c>
      <c r="AT199" s="5">
        <v>2.4577900000000001</v>
      </c>
      <c r="AU199">
        <f>(Table253301333365[[#This Row],[time]]-2)*2</f>
        <v>0.91558000000000028</v>
      </c>
      <c r="AV199" s="6">
        <v>4.8442100000000003</v>
      </c>
    </row>
    <row r="200" spans="1:48">
      <c r="A200" s="5">
        <v>2.5144000000000002</v>
      </c>
      <c r="B200">
        <f>(Table1286318350[[#This Row],[time]]-2)*2</f>
        <v>1.0288000000000004</v>
      </c>
      <c r="C200" s="6">
        <v>2.8816700000000002</v>
      </c>
      <c r="D200" s="5">
        <v>2.5144000000000002</v>
      </c>
      <c r="E200">
        <f>(Table2287319351[[#This Row],[time]]-2)*2</f>
        <v>1.0288000000000004</v>
      </c>
      <c r="F200" s="6">
        <v>2.94665</v>
      </c>
      <c r="G200" s="5">
        <v>2.5144000000000002</v>
      </c>
      <c r="H200">
        <f>(Table245294326358[[#This Row],[time]]-2)*2</f>
        <v>1.0288000000000004</v>
      </c>
      <c r="I200" s="6">
        <v>2.7930600000000001</v>
      </c>
      <c r="J200" s="5">
        <v>2.5144000000000002</v>
      </c>
      <c r="K200">
        <f>(Table3288320352[[#This Row],[time]]-2)*2</f>
        <v>1.0288000000000004</v>
      </c>
      <c r="L200" s="6">
        <v>3.56379</v>
      </c>
      <c r="M200" s="5">
        <v>2.5144000000000002</v>
      </c>
      <c r="N200">
        <f>(Table246295327359[[#This Row],[time]]-2)*2</f>
        <v>1.0288000000000004</v>
      </c>
      <c r="O200" s="6">
        <v>1.12591</v>
      </c>
      <c r="P200" s="5">
        <v>2.5144000000000002</v>
      </c>
      <c r="Q200">
        <f>(Table4289321353[[#This Row],[time]]-2)*2</f>
        <v>1.0288000000000004</v>
      </c>
      <c r="R200" s="6">
        <v>1.4579</v>
      </c>
      <c r="S200" s="5">
        <v>2.5144000000000002</v>
      </c>
      <c r="T200">
        <f>(Table247296328360[[#This Row],[time]]-2)*2</f>
        <v>1.0288000000000004</v>
      </c>
      <c r="U200" s="6">
        <v>1.1012900000000001</v>
      </c>
      <c r="V200" s="5">
        <v>2.5144000000000002</v>
      </c>
      <c r="W200">
        <f>(Table5290322354[[#This Row],[time]]-2)*2</f>
        <v>1.0288000000000004</v>
      </c>
      <c r="X200" s="6">
        <v>2.0731999999999999</v>
      </c>
      <c r="Y200" s="5">
        <v>2.5144000000000002</v>
      </c>
      <c r="Z200">
        <f>(Table248297329361[[#This Row],[time]]-2)*2</f>
        <v>1.0288000000000004</v>
      </c>
      <c r="AA200" s="6">
        <v>0.64110500000000004</v>
      </c>
      <c r="AB200" s="5">
        <v>2.5144000000000002</v>
      </c>
      <c r="AC200">
        <f>(Table6291323355[[#This Row],[time]]-2)*2</f>
        <v>1.0288000000000004</v>
      </c>
      <c r="AD200" s="6">
        <v>4.4395699999999998</v>
      </c>
      <c r="AE200" s="5">
        <v>2.5144000000000002</v>
      </c>
      <c r="AF200">
        <f>(Table249298330362[[#This Row],[time]]-2)*2</f>
        <v>1.0288000000000004</v>
      </c>
      <c r="AG200" s="6">
        <v>0.54937999999999998</v>
      </c>
      <c r="AH200" s="5">
        <v>2.5144000000000002</v>
      </c>
      <c r="AI200">
        <f>(Table7292324356[[#This Row],[time]]-2)*2</f>
        <v>1.0288000000000004</v>
      </c>
      <c r="AJ200" s="6">
        <v>6.0009399999999999</v>
      </c>
      <c r="AK200" s="5">
        <v>2.5144000000000002</v>
      </c>
      <c r="AL200">
        <f>(Table250299331363[[#This Row],[time]]-2)*2</f>
        <v>1.0288000000000004</v>
      </c>
      <c r="AM200" s="6">
        <v>2.2680400000000001</v>
      </c>
      <c r="AN200" s="5">
        <v>2.5144000000000002</v>
      </c>
      <c r="AO200">
        <f>(Table8293325357[[#This Row],[time]]-2)*2</f>
        <v>1.0288000000000004</v>
      </c>
      <c r="AP200" s="6">
        <v>5.8934199999999999</v>
      </c>
      <c r="AQ200" s="5">
        <v>2.5144000000000002</v>
      </c>
      <c r="AR200">
        <f>(Table252300332364[[#This Row],[time]]-2)*2</f>
        <v>1.0288000000000004</v>
      </c>
      <c r="AS200" s="6">
        <v>2.03912</v>
      </c>
      <c r="AT200" s="5">
        <v>2.5144000000000002</v>
      </c>
      <c r="AU200">
        <f>(Table253301333365[[#This Row],[time]]-2)*2</f>
        <v>1.0288000000000004</v>
      </c>
      <c r="AV200" s="6">
        <v>5.3262900000000002</v>
      </c>
    </row>
    <row r="201" spans="1:48">
      <c r="A201" s="5">
        <v>2.55097</v>
      </c>
      <c r="B201">
        <f>(Table1286318350[[#This Row],[time]]-2)*2</f>
        <v>1.1019399999999999</v>
      </c>
      <c r="C201" s="6">
        <v>2.9471099999999999</v>
      </c>
      <c r="D201" s="5">
        <v>2.55097</v>
      </c>
      <c r="E201">
        <f>(Table2287319351[[#This Row],[time]]-2)*2</f>
        <v>1.1019399999999999</v>
      </c>
      <c r="F201" s="6">
        <v>3.0499299999999998</v>
      </c>
      <c r="G201" s="5">
        <v>2.55097</v>
      </c>
      <c r="H201">
        <f>(Table245294326358[[#This Row],[time]]-2)*2</f>
        <v>1.1019399999999999</v>
      </c>
      <c r="I201" s="6">
        <v>2.7340499999999999</v>
      </c>
      <c r="J201" s="5">
        <v>2.55097</v>
      </c>
      <c r="K201">
        <f>(Table3288320352[[#This Row],[time]]-2)*2</f>
        <v>1.1019399999999999</v>
      </c>
      <c r="L201" s="6">
        <v>3.7019000000000002</v>
      </c>
      <c r="M201" s="5">
        <v>2.55097</v>
      </c>
      <c r="N201">
        <f>(Table246295327359[[#This Row],[time]]-2)*2</f>
        <v>1.1019399999999999</v>
      </c>
      <c r="O201" s="6">
        <v>1.11042</v>
      </c>
      <c r="P201" s="5">
        <v>2.55097</v>
      </c>
      <c r="Q201">
        <f>(Table4289321353[[#This Row],[time]]-2)*2</f>
        <v>1.1019399999999999</v>
      </c>
      <c r="R201" s="6">
        <v>1.71991</v>
      </c>
      <c r="S201" s="5">
        <v>2.55097</v>
      </c>
      <c r="T201">
        <f>(Table247296328360[[#This Row],[time]]-2)*2</f>
        <v>1.1019399999999999</v>
      </c>
      <c r="U201" s="6">
        <v>1.1121000000000001</v>
      </c>
      <c r="V201" s="5">
        <v>2.55097</v>
      </c>
      <c r="W201">
        <f>(Table5290322354[[#This Row],[time]]-2)*2</f>
        <v>1.1019399999999999</v>
      </c>
      <c r="X201" s="6">
        <v>2.2609900000000001</v>
      </c>
      <c r="Y201" s="5">
        <v>2.55097</v>
      </c>
      <c r="Z201">
        <f>(Table248297329361[[#This Row],[time]]-2)*2</f>
        <v>1.1019399999999999</v>
      </c>
      <c r="AA201" s="6">
        <v>0.62642799999999998</v>
      </c>
      <c r="AB201" s="5">
        <v>2.55097</v>
      </c>
      <c r="AC201">
        <f>(Table6291323355[[#This Row],[time]]-2)*2</f>
        <v>1.1019399999999999</v>
      </c>
      <c r="AD201" s="6">
        <v>4.7722699999999998</v>
      </c>
      <c r="AE201" s="5">
        <v>2.55097</v>
      </c>
      <c r="AF201">
        <f>(Table249298330362[[#This Row],[time]]-2)*2</f>
        <v>1.1019399999999999</v>
      </c>
      <c r="AG201" s="6">
        <v>0.53839599999999999</v>
      </c>
      <c r="AH201" s="5">
        <v>2.55097</v>
      </c>
      <c r="AI201">
        <f>(Table7292324356[[#This Row],[time]]-2)*2</f>
        <v>1.1019399999999999</v>
      </c>
      <c r="AJ201" s="6">
        <v>6.4791400000000001</v>
      </c>
      <c r="AK201" s="5">
        <v>2.55097</v>
      </c>
      <c r="AL201">
        <f>(Table250299331363[[#This Row],[time]]-2)*2</f>
        <v>1.1019399999999999</v>
      </c>
      <c r="AM201" s="6">
        <v>2.2284299999999999</v>
      </c>
      <c r="AN201" s="5">
        <v>2.55097</v>
      </c>
      <c r="AO201">
        <f>(Table8293325357[[#This Row],[time]]-2)*2</f>
        <v>1.1019399999999999</v>
      </c>
      <c r="AP201" s="6">
        <v>6.3416300000000003</v>
      </c>
      <c r="AQ201" s="5">
        <v>2.55097</v>
      </c>
      <c r="AR201">
        <f>(Table252300332364[[#This Row],[time]]-2)*2</f>
        <v>1.1019399999999999</v>
      </c>
      <c r="AS201" s="6">
        <v>1.98482</v>
      </c>
      <c r="AT201" s="5">
        <v>2.55097</v>
      </c>
      <c r="AU201">
        <f>(Table253301333365[[#This Row],[time]]-2)*2</f>
        <v>1.1019399999999999</v>
      </c>
      <c r="AV201" s="6">
        <v>5.6226799999999999</v>
      </c>
    </row>
    <row r="202" spans="1:48">
      <c r="A202" s="5">
        <v>2.6021000000000001</v>
      </c>
      <c r="B202">
        <f>(Table1286318350[[#This Row],[time]]-2)*2</f>
        <v>1.2042000000000002</v>
      </c>
      <c r="C202" s="6">
        <v>2.9904600000000001</v>
      </c>
      <c r="D202" s="5">
        <v>2.6021000000000001</v>
      </c>
      <c r="E202">
        <f>(Table2287319351[[#This Row],[time]]-2)*2</f>
        <v>1.2042000000000002</v>
      </c>
      <c r="F202" s="6">
        <v>3.13686</v>
      </c>
      <c r="G202" s="5">
        <v>2.6021000000000001</v>
      </c>
      <c r="H202">
        <f>(Table245294326358[[#This Row],[time]]-2)*2</f>
        <v>1.2042000000000002</v>
      </c>
      <c r="I202" s="6">
        <v>2.62446</v>
      </c>
      <c r="J202" s="5">
        <v>2.6021000000000001</v>
      </c>
      <c r="K202">
        <f>(Table3288320352[[#This Row],[time]]-2)*2</f>
        <v>1.2042000000000002</v>
      </c>
      <c r="L202" s="6">
        <v>3.8368500000000001</v>
      </c>
      <c r="M202" s="5">
        <v>2.6021000000000001</v>
      </c>
      <c r="N202">
        <f>(Table246295327359[[#This Row],[time]]-2)*2</f>
        <v>1.2042000000000002</v>
      </c>
      <c r="O202" s="6">
        <v>1.02119</v>
      </c>
      <c r="P202" s="5">
        <v>2.6021000000000001</v>
      </c>
      <c r="Q202">
        <f>(Table4289321353[[#This Row],[time]]-2)*2</f>
        <v>1.2042000000000002</v>
      </c>
      <c r="R202" s="6">
        <v>2.0393599999999998</v>
      </c>
      <c r="S202" s="5">
        <v>2.6021000000000001</v>
      </c>
      <c r="T202">
        <f>(Table247296328360[[#This Row],[time]]-2)*2</f>
        <v>1.2042000000000002</v>
      </c>
      <c r="U202" s="6">
        <v>1.0399099999999999</v>
      </c>
      <c r="V202" s="5">
        <v>2.6021000000000001</v>
      </c>
      <c r="W202">
        <f>(Table5290322354[[#This Row],[time]]-2)*2</f>
        <v>1.2042000000000002</v>
      </c>
      <c r="X202" s="6">
        <v>2.4817999999999998</v>
      </c>
      <c r="Y202" s="5">
        <v>2.6021000000000001</v>
      </c>
      <c r="Z202">
        <f>(Table248297329361[[#This Row],[time]]-2)*2</f>
        <v>1.2042000000000002</v>
      </c>
      <c r="AA202" s="6">
        <v>0.58917399999999998</v>
      </c>
      <c r="AB202" s="5">
        <v>2.6021000000000001</v>
      </c>
      <c r="AC202">
        <f>(Table6291323355[[#This Row],[time]]-2)*2</f>
        <v>1.2042000000000002</v>
      </c>
      <c r="AD202" s="6">
        <v>5.2321099999999996</v>
      </c>
      <c r="AE202" s="5">
        <v>2.6021000000000001</v>
      </c>
      <c r="AF202">
        <f>(Table249298330362[[#This Row],[time]]-2)*2</f>
        <v>1.2042000000000002</v>
      </c>
      <c r="AG202" s="6">
        <v>0.50629000000000002</v>
      </c>
      <c r="AH202" s="5">
        <v>2.6021000000000001</v>
      </c>
      <c r="AI202">
        <f>(Table7292324356[[#This Row],[time]]-2)*2</f>
        <v>1.2042000000000002</v>
      </c>
      <c r="AJ202" s="6">
        <v>7.0664699999999998</v>
      </c>
      <c r="AK202" s="5">
        <v>2.6021000000000001</v>
      </c>
      <c r="AL202">
        <f>(Table250299331363[[#This Row],[time]]-2)*2</f>
        <v>1.2042000000000002</v>
      </c>
      <c r="AM202" s="6">
        <v>2.1338499999999998</v>
      </c>
      <c r="AN202" s="5">
        <v>2.6021000000000001</v>
      </c>
      <c r="AO202">
        <f>(Table8293325357[[#This Row],[time]]-2)*2</f>
        <v>1.2042000000000002</v>
      </c>
      <c r="AP202" s="6">
        <v>6.9062400000000004</v>
      </c>
      <c r="AQ202" s="5">
        <v>2.6021000000000001</v>
      </c>
      <c r="AR202">
        <f>(Table252300332364[[#This Row],[time]]-2)*2</f>
        <v>1.2042000000000002</v>
      </c>
      <c r="AS202" s="6">
        <v>1.8939900000000001</v>
      </c>
      <c r="AT202" s="5">
        <v>2.6021000000000001</v>
      </c>
      <c r="AU202">
        <f>(Table253301333365[[#This Row],[time]]-2)*2</f>
        <v>1.2042000000000002</v>
      </c>
      <c r="AV202" s="6">
        <v>5.9263500000000002</v>
      </c>
    </row>
    <row r="203" spans="1:48">
      <c r="A203" s="5">
        <v>2.65706</v>
      </c>
      <c r="B203">
        <f>(Table1286318350[[#This Row],[time]]-2)*2</f>
        <v>1.31412</v>
      </c>
      <c r="C203" s="6">
        <v>3.00013</v>
      </c>
      <c r="D203" s="5">
        <v>2.65706</v>
      </c>
      <c r="E203">
        <f>(Table2287319351[[#This Row],[time]]-2)*2</f>
        <v>1.31412</v>
      </c>
      <c r="F203" s="6">
        <v>3.2099199999999999</v>
      </c>
      <c r="G203" s="5">
        <v>2.65706</v>
      </c>
      <c r="H203">
        <f>(Table245294326358[[#This Row],[time]]-2)*2</f>
        <v>1.31412</v>
      </c>
      <c r="I203" s="6">
        <v>2.49661</v>
      </c>
      <c r="J203" s="5">
        <v>2.65706</v>
      </c>
      <c r="K203">
        <f>(Table3288320352[[#This Row],[time]]-2)*2</f>
        <v>1.31412</v>
      </c>
      <c r="L203" s="6">
        <v>3.91568</v>
      </c>
      <c r="M203" s="5">
        <v>2.65706</v>
      </c>
      <c r="N203">
        <f>(Table246295327359[[#This Row],[time]]-2)*2</f>
        <v>1.31412</v>
      </c>
      <c r="O203" s="6">
        <v>0.91790400000000005</v>
      </c>
      <c r="P203" s="5">
        <v>2.65706</v>
      </c>
      <c r="Q203">
        <f>(Table4289321353[[#This Row],[time]]-2)*2</f>
        <v>1.31412</v>
      </c>
      <c r="R203" s="6">
        <v>2.3406199999999999</v>
      </c>
      <c r="S203" s="5">
        <v>2.65706</v>
      </c>
      <c r="T203">
        <f>(Table247296328360[[#This Row],[time]]-2)*2</f>
        <v>1.31412</v>
      </c>
      <c r="U203" s="6">
        <v>0.94904999999999995</v>
      </c>
      <c r="V203" s="5">
        <v>2.65706</v>
      </c>
      <c r="W203">
        <f>(Table5290322354[[#This Row],[time]]-2)*2</f>
        <v>1.31412</v>
      </c>
      <c r="X203" s="6">
        <v>2.7038199999999999</v>
      </c>
      <c r="Y203" s="5">
        <v>2.65706</v>
      </c>
      <c r="Z203">
        <f>(Table248297329361[[#This Row],[time]]-2)*2</f>
        <v>1.31412</v>
      </c>
      <c r="AA203" s="6">
        <v>0.54959199999999997</v>
      </c>
      <c r="AB203" s="5">
        <v>2.65706</v>
      </c>
      <c r="AC203">
        <f>(Table6291323355[[#This Row],[time]]-2)*2</f>
        <v>1.31412</v>
      </c>
      <c r="AD203" s="6">
        <v>5.6905799999999997</v>
      </c>
      <c r="AE203" s="5">
        <v>2.65706</v>
      </c>
      <c r="AF203">
        <f>(Table249298330362[[#This Row],[time]]-2)*2</f>
        <v>1.31412</v>
      </c>
      <c r="AG203" s="6">
        <v>0.46691100000000002</v>
      </c>
      <c r="AH203" s="5">
        <v>2.65706</v>
      </c>
      <c r="AI203">
        <f>(Table7292324356[[#This Row],[time]]-2)*2</f>
        <v>1.31412</v>
      </c>
      <c r="AJ203" s="6">
        <v>7.6269999999999998</v>
      </c>
      <c r="AK203" s="5">
        <v>2.65706</v>
      </c>
      <c r="AL203">
        <f>(Table250299331363[[#This Row],[time]]-2)*2</f>
        <v>1.31412</v>
      </c>
      <c r="AM203" s="6">
        <v>2.0308799999999998</v>
      </c>
      <c r="AN203" s="5">
        <v>2.65706</v>
      </c>
      <c r="AO203">
        <f>(Table8293325357[[#This Row],[time]]-2)*2</f>
        <v>1.31412</v>
      </c>
      <c r="AP203" s="6">
        <v>7.3215300000000001</v>
      </c>
      <c r="AQ203" s="5">
        <v>2.65706</v>
      </c>
      <c r="AR203">
        <f>(Table252300332364[[#This Row],[time]]-2)*2</f>
        <v>1.31412</v>
      </c>
      <c r="AS203" s="6">
        <v>1.77851</v>
      </c>
      <c r="AT203" s="5">
        <v>2.65706</v>
      </c>
      <c r="AU203">
        <f>(Table253301333365[[#This Row],[time]]-2)*2</f>
        <v>1.31412</v>
      </c>
      <c r="AV203" s="6">
        <v>6.2399899999999997</v>
      </c>
    </row>
    <row r="204" spans="1:48">
      <c r="A204" s="5">
        <v>2.70343</v>
      </c>
      <c r="B204">
        <f>(Table1286318350[[#This Row],[time]]-2)*2</f>
        <v>1.40686</v>
      </c>
      <c r="C204" s="6">
        <v>2.9847600000000001</v>
      </c>
      <c r="D204" s="5">
        <v>2.70343</v>
      </c>
      <c r="E204">
        <f>(Table2287319351[[#This Row],[time]]-2)*2</f>
        <v>1.40686</v>
      </c>
      <c r="F204" s="6">
        <v>3.2535400000000001</v>
      </c>
      <c r="G204" s="5">
        <v>2.70343</v>
      </c>
      <c r="H204">
        <f>(Table245294326358[[#This Row],[time]]-2)*2</f>
        <v>1.40686</v>
      </c>
      <c r="I204" s="6">
        <v>2.3817900000000001</v>
      </c>
      <c r="J204" s="5">
        <v>2.70343</v>
      </c>
      <c r="K204">
        <f>(Table3288320352[[#This Row],[time]]-2)*2</f>
        <v>1.40686</v>
      </c>
      <c r="L204" s="6">
        <v>3.9560499999999998</v>
      </c>
      <c r="M204" s="5">
        <v>2.70343</v>
      </c>
      <c r="N204">
        <f>(Table246295327359[[#This Row],[time]]-2)*2</f>
        <v>1.40686</v>
      </c>
      <c r="O204" s="6">
        <v>0.822716</v>
      </c>
      <c r="P204" s="5">
        <v>2.70343</v>
      </c>
      <c r="Q204">
        <f>(Table4289321353[[#This Row],[time]]-2)*2</f>
        <v>1.40686</v>
      </c>
      <c r="R204" s="6">
        <v>2.56257</v>
      </c>
      <c r="S204" s="5">
        <v>2.70343</v>
      </c>
      <c r="T204">
        <f>(Table247296328360[[#This Row],[time]]-2)*2</f>
        <v>1.40686</v>
      </c>
      <c r="U204" s="6">
        <v>0.864255</v>
      </c>
      <c r="V204" s="5">
        <v>2.70343</v>
      </c>
      <c r="W204">
        <f>(Table5290322354[[#This Row],[time]]-2)*2</f>
        <v>1.40686</v>
      </c>
      <c r="X204" s="6">
        <v>2.86863</v>
      </c>
      <c r="Y204" s="5">
        <v>2.70343</v>
      </c>
      <c r="Z204">
        <f>(Table248297329361[[#This Row],[time]]-2)*2</f>
        <v>1.40686</v>
      </c>
      <c r="AA204" s="6">
        <v>0.52033600000000002</v>
      </c>
      <c r="AB204" s="5">
        <v>2.70343</v>
      </c>
      <c r="AC204">
        <f>(Table6291323355[[#This Row],[time]]-2)*2</f>
        <v>1.40686</v>
      </c>
      <c r="AD204" s="6">
        <v>6.0845700000000003</v>
      </c>
      <c r="AE204" s="5">
        <v>2.70343</v>
      </c>
      <c r="AF204">
        <f>(Table249298330362[[#This Row],[time]]-2)*2</f>
        <v>1.40686</v>
      </c>
      <c r="AG204" s="6">
        <v>0.43119499999999999</v>
      </c>
      <c r="AH204" s="5">
        <v>2.70343</v>
      </c>
      <c r="AI204">
        <f>(Table7292324356[[#This Row],[time]]-2)*2</f>
        <v>1.40686</v>
      </c>
      <c r="AJ204" s="6">
        <v>8.0812000000000008</v>
      </c>
      <c r="AK204" s="5">
        <v>2.70343</v>
      </c>
      <c r="AL204">
        <f>(Table250299331363[[#This Row],[time]]-2)*2</f>
        <v>1.40686</v>
      </c>
      <c r="AM204" s="6">
        <v>1.9370099999999999</v>
      </c>
      <c r="AN204" s="5">
        <v>2.70343</v>
      </c>
      <c r="AO204">
        <f>(Table8293325357[[#This Row],[time]]-2)*2</f>
        <v>1.40686</v>
      </c>
      <c r="AP204" s="6">
        <v>7.5655000000000001</v>
      </c>
      <c r="AQ204" s="5">
        <v>2.70343</v>
      </c>
      <c r="AR204">
        <f>(Table252300332364[[#This Row],[time]]-2)*2</f>
        <v>1.40686</v>
      </c>
      <c r="AS204" s="6">
        <v>1.69333</v>
      </c>
      <c r="AT204" s="5">
        <v>2.70343</v>
      </c>
      <c r="AU204">
        <f>(Table253301333365[[#This Row],[time]]-2)*2</f>
        <v>1.40686</v>
      </c>
      <c r="AV204" s="6">
        <v>6.4904099999999998</v>
      </c>
    </row>
    <row r="205" spans="1:48">
      <c r="A205" s="5">
        <v>2.7672699999999999</v>
      </c>
      <c r="B205">
        <f>(Table1286318350[[#This Row],[time]]-2)*2</f>
        <v>1.5345399999999998</v>
      </c>
      <c r="C205" s="6">
        <v>2.9402200000000001</v>
      </c>
      <c r="D205" s="5">
        <v>2.7672699999999999</v>
      </c>
      <c r="E205">
        <f>(Table2287319351[[#This Row],[time]]-2)*2</f>
        <v>1.5345399999999998</v>
      </c>
      <c r="F205" s="6">
        <v>3.2834599999999998</v>
      </c>
      <c r="G205" s="5">
        <v>2.7672699999999999</v>
      </c>
      <c r="H205">
        <f>(Table245294326358[[#This Row],[time]]-2)*2</f>
        <v>1.5345399999999998</v>
      </c>
      <c r="I205" s="6">
        <v>2.2139099999999998</v>
      </c>
      <c r="J205" s="5">
        <v>2.7672699999999999</v>
      </c>
      <c r="K205">
        <f>(Table3288320352[[#This Row],[time]]-2)*2</f>
        <v>1.5345399999999998</v>
      </c>
      <c r="L205" s="6">
        <v>3.9916100000000001</v>
      </c>
      <c r="M205" s="5">
        <v>2.7672699999999999</v>
      </c>
      <c r="N205">
        <f>(Table246295327359[[#This Row],[time]]-2)*2</f>
        <v>1.5345399999999998</v>
      </c>
      <c r="O205" s="6">
        <v>0.683863</v>
      </c>
      <c r="P205" s="5">
        <v>2.7672699999999999</v>
      </c>
      <c r="Q205">
        <f>(Table4289321353[[#This Row],[time]]-2)*2</f>
        <v>1.5345399999999998</v>
      </c>
      <c r="R205" s="6">
        <v>2.8823500000000002</v>
      </c>
      <c r="S205" s="5">
        <v>2.7672699999999999</v>
      </c>
      <c r="T205">
        <f>(Table247296328360[[#This Row],[time]]-2)*2</f>
        <v>1.5345399999999998</v>
      </c>
      <c r="U205" s="6">
        <v>0.73926199999999997</v>
      </c>
      <c r="V205" s="5">
        <v>2.7672699999999999</v>
      </c>
      <c r="W205">
        <f>(Table5290322354[[#This Row],[time]]-2)*2</f>
        <v>1.5345399999999998</v>
      </c>
      <c r="X205" s="6">
        <v>3.1922100000000002</v>
      </c>
      <c r="Y205" s="5">
        <v>2.7672699999999999</v>
      </c>
      <c r="Z205">
        <f>(Table248297329361[[#This Row],[time]]-2)*2</f>
        <v>1.5345399999999998</v>
      </c>
      <c r="AA205" s="6">
        <v>0.46254499999999998</v>
      </c>
      <c r="AB205" s="5">
        <v>2.7672699999999999</v>
      </c>
      <c r="AC205">
        <f>(Table6291323355[[#This Row],[time]]-2)*2</f>
        <v>1.5345399999999998</v>
      </c>
      <c r="AD205" s="6">
        <v>6.6258100000000004</v>
      </c>
      <c r="AE205" s="5">
        <v>2.7672699999999999</v>
      </c>
      <c r="AF205">
        <f>(Table249298330362[[#This Row],[time]]-2)*2</f>
        <v>1.5345399999999998</v>
      </c>
      <c r="AG205" s="6">
        <v>0.36643199999999998</v>
      </c>
      <c r="AH205" s="5">
        <v>2.7672699999999999</v>
      </c>
      <c r="AI205">
        <f>(Table7292324356[[#This Row],[time]]-2)*2</f>
        <v>1.5345399999999998</v>
      </c>
      <c r="AJ205" s="6">
        <v>8.6246799999999997</v>
      </c>
      <c r="AK205" s="5">
        <v>2.7672699999999999</v>
      </c>
      <c r="AL205">
        <f>(Table250299331363[[#This Row],[time]]-2)*2</f>
        <v>1.5345399999999998</v>
      </c>
      <c r="AM205" s="6">
        <v>1.80497</v>
      </c>
      <c r="AN205" s="5">
        <v>2.7672699999999999</v>
      </c>
      <c r="AO205">
        <f>(Table8293325357[[#This Row],[time]]-2)*2</f>
        <v>1.5345399999999998</v>
      </c>
      <c r="AP205" s="6">
        <v>7.71455</v>
      </c>
      <c r="AQ205" s="5">
        <v>2.7672699999999999</v>
      </c>
      <c r="AR205">
        <f>(Table252300332364[[#This Row],[time]]-2)*2</f>
        <v>1.5345399999999998</v>
      </c>
      <c r="AS205" s="6">
        <v>1.56385</v>
      </c>
      <c r="AT205" s="5">
        <v>2.7672699999999999</v>
      </c>
      <c r="AU205">
        <f>(Table253301333365[[#This Row],[time]]-2)*2</f>
        <v>1.5345399999999998</v>
      </c>
      <c r="AV205" s="6">
        <v>6.7513199999999998</v>
      </c>
    </row>
    <row r="206" spans="1:48">
      <c r="A206" s="5">
        <v>2.8002799999999999</v>
      </c>
      <c r="B206">
        <f>(Table1286318350[[#This Row],[time]]-2)*2</f>
        <v>1.6005599999999998</v>
      </c>
      <c r="C206" s="6">
        <v>2.9086500000000002</v>
      </c>
      <c r="D206" s="5">
        <v>2.8002799999999999</v>
      </c>
      <c r="E206">
        <f>(Table2287319351[[#This Row],[time]]-2)*2</f>
        <v>1.6005599999999998</v>
      </c>
      <c r="F206" s="6">
        <v>3.2900700000000001</v>
      </c>
      <c r="G206" s="5">
        <v>2.8002799999999999</v>
      </c>
      <c r="H206">
        <f>(Table245294326358[[#This Row],[time]]-2)*2</f>
        <v>1.6005599999999998</v>
      </c>
      <c r="I206" s="6">
        <v>2.1259899999999998</v>
      </c>
      <c r="J206" s="5">
        <v>2.8002799999999999</v>
      </c>
      <c r="K206">
        <f>(Table3288320352[[#This Row],[time]]-2)*2</f>
        <v>1.6005599999999998</v>
      </c>
      <c r="L206" s="6">
        <v>4.0093199999999998</v>
      </c>
      <c r="M206" s="5">
        <v>2.8002799999999999</v>
      </c>
      <c r="N206">
        <f>(Table246295327359[[#This Row],[time]]-2)*2</f>
        <v>1.6005599999999998</v>
      </c>
      <c r="O206" s="6">
        <v>0.62417900000000004</v>
      </c>
      <c r="P206" s="5">
        <v>2.8002799999999999</v>
      </c>
      <c r="Q206">
        <f>(Table4289321353[[#This Row],[time]]-2)*2</f>
        <v>1.6005599999999998</v>
      </c>
      <c r="R206" s="6">
        <v>3.07361</v>
      </c>
      <c r="S206" s="5">
        <v>2.8002799999999999</v>
      </c>
      <c r="T206">
        <f>(Table247296328360[[#This Row],[time]]-2)*2</f>
        <v>1.6005599999999998</v>
      </c>
      <c r="U206" s="6">
        <v>0.66515299999999999</v>
      </c>
      <c r="V206" s="5">
        <v>2.8002799999999999</v>
      </c>
      <c r="W206">
        <f>(Table5290322354[[#This Row],[time]]-2)*2</f>
        <v>1.6005599999999998</v>
      </c>
      <c r="X206" s="6">
        <v>3.4227500000000002</v>
      </c>
      <c r="Y206" s="5">
        <v>2.8002799999999999</v>
      </c>
      <c r="Z206">
        <f>(Table248297329361[[#This Row],[time]]-2)*2</f>
        <v>1.6005599999999998</v>
      </c>
      <c r="AA206" s="6">
        <v>0.40825899999999998</v>
      </c>
      <c r="AB206" s="5">
        <v>2.8002799999999999</v>
      </c>
      <c r="AC206">
        <f>(Table6291323355[[#This Row],[time]]-2)*2</f>
        <v>1.6005599999999998</v>
      </c>
      <c r="AD206" s="6">
        <v>6.9146599999999996</v>
      </c>
      <c r="AE206" s="5">
        <v>2.8002799999999999</v>
      </c>
      <c r="AF206">
        <f>(Table249298330362[[#This Row],[time]]-2)*2</f>
        <v>1.6005599999999998</v>
      </c>
      <c r="AG206" s="6">
        <v>0.31768600000000002</v>
      </c>
      <c r="AH206" s="5">
        <v>2.8002799999999999</v>
      </c>
      <c r="AI206">
        <f>(Table7292324356[[#This Row],[time]]-2)*2</f>
        <v>1.6005599999999998</v>
      </c>
      <c r="AJ206" s="6">
        <v>8.8905600000000007</v>
      </c>
      <c r="AK206" s="5">
        <v>2.8002799999999999</v>
      </c>
      <c r="AL206">
        <f>(Table250299331363[[#This Row],[time]]-2)*2</f>
        <v>1.6005599999999998</v>
      </c>
      <c r="AM206" s="6">
        <v>1.7225900000000001</v>
      </c>
      <c r="AN206" s="5">
        <v>2.8002799999999999</v>
      </c>
      <c r="AO206">
        <f>(Table8293325357[[#This Row],[time]]-2)*2</f>
        <v>1.6005599999999998</v>
      </c>
      <c r="AP206" s="6">
        <v>7.7049099999999999</v>
      </c>
      <c r="AQ206" s="5">
        <v>2.8002799999999999</v>
      </c>
      <c r="AR206">
        <f>(Table252300332364[[#This Row],[time]]-2)*2</f>
        <v>1.6005599999999998</v>
      </c>
      <c r="AS206" s="6">
        <v>1.4899500000000001</v>
      </c>
      <c r="AT206" s="5">
        <v>2.8002799999999999</v>
      </c>
      <c r="AU206">
        <f>(Table253301333365[[#This Row],[time]]-2)*2</f>
        <v>1.6005599999999998</v>
      </c>
      <c r="AV206" s="6">
        <v>6.8824699999999996</v>
      </c>
    </row>
    <row r="207" spans="1:48">
      <c r="A207" s="5">
        <v>2.8553500000000001</v>
      </c>
      <c r="B207">
        <f>(Table1286318350[[#This Row],[time]]-2)*2</f>
        <v>1.7107000000000001</v>
      </c>
      <c r="C207" s="6">
        <v>2.8618999999999999</v>
      </c>
      <c r="D207" s="5">
        <v>2.8553500000000001</v>
      </c>
      <c r="E207">
        <f>(Table2287319351[[#This Row],[time]]-2)*2</f>
        <v>1.7107000000000001</v>
      </c>
      <c r="F207" s="6">
        <v>3.28531</v>
      </c>
      <c r="G207" s="5">
        <v>2.8553500000000001</v>
      </c>
      <c r="H207">
        <f>(Table245294326358[[#This Row],[time]]-2)*2</f>
        <v>1.7107000000000001</v>
      </c>
      <c r="I207" s="6">
        <v>1.98851</v>
      </c>
      <c r="J207" s="5">
        <v>2.8553500000000001</v>
      </c>
      <c r="K207">
        <f>(Table3288320352[[#This Row],[time]]-2)*2</f>
        <v>1.7107000000000001</v>
      </c>
      <c r="L207" s="6">
        <v>4.0207499999999996</v>
      </c>
      <c r="M207" s="5">
        <v>2.8553500000000001</v>
      </c>
      <c r="N207">
        <f>(Table246295327359[[#This Row],[time]]-2)*2</f>
        <v>1.7107000000000001</v>
      </c>
      <c r="O207" s="6">
        <v>0.52002499999999996</v>
      </c>
      <c r="P207" s="5">
        <v>2.8553500000000001</v>
      </c>
      <c r="Q207">
        <f>(Table4289321353[[#This Row],[time]]-2)*2</f>
        <v>1.7107000000000001</v>
      </c>
      <c r="R207" s="6">
        <v>3.4039600000000001</v>
      </c>
      <c r="S207" s="5">
        <v>2.8553500000000001</v>
      </c>
      <c r="T207">
        <f>(Table247296328360[[#This Row],[time]]-2)*2</f>
        <v>1.7107000000000001</v>
      </c>
      <c r="U207" s="6">
        <v>0.54263899999999998</v>
      </c>
      <c r="V207" s="5">
        <v>2.8553500000000001</v>
      </c>
      <c r="W207">
        <f>(Table5290322354[[#This Row],[time]]-2)*2</f>
        <v>1.7107000000000001</v>
      </c>
      <c r="X207" s="6">
        <v>3.7289400000000001</v>
      </c>
      <c r="Y207" s="5">
        <v>2.8553500000000001</v>
      </c>
      <c r="Z207">
        <f>(Table248297329361[[#This Row],[time]]-2)*2</f>
        <v>1.7107000000000001</v>
      </c>
      <c r="AA207" s="6">
        <v>0.29943599999999998</v>
      </c>
      <c r="AB207" s="5">
        <v>2.8553500000000001</v>
      </c>
      <c r="AC207">
        <f>(Table6291323355[[#This Row],[time]]-2)*2</f>
        <v>1.7107000000000001</v>
      </c>
      <c r="AD207" s="6">
        <v>7.3544600000000004</v>
      </c>
      <c r="AE207" s="5">
        <v>2.8553500000000001</v>
      </c>
      <c r="AF207">
        <f>(Table249298330362[[#This Row],[time]]-2)*2</f>
        <v>1.7107000000000001</v>
      </c>
      <c r="AG207" s="6">
        <v>0.228324</v>
      </c>
      <c r="AH207" s="5">
        <v>2.8553500000000001</v>
      </c>
      <c r="AI207">
        <f>(Table7292324356[[#This Row],[time]]-2)*2</f>
        <v>1.7107000000000001</v>
      </c>
      <c r="AJ207" s="6">
        <v>9.2918599999999998</v>
      </c>
      <c r="AK207" s="5">
        <v>2.8553500000000001</v>
      </c>
      <c r="AL207">
        <f>(Table250299331363[[#This Row],[time]]-2)*2</f>
        <v>1.7107000000000001</v>
      </c>
      <c r="AM207" s="6">
        <v>1.5899300000000001</v>
      </c>
      <c r="AN207" s="5">
        <v>2.8553500000000001</v>
      </c>
      <c r="AO207">
        <f>(Table8293325357[[#This Row],[time]]-2)*2</f>
        <v>1.7107000000000001</v>
      </c>
      <c r="AP207" s="6">
        <v>7.6179699999999997</v>
      </c>
      <c r="AQ207" s="5">
        <v>2.8553500000000001</v>
      </c>
      <c r="AR207">
        <f>(Table252300332364[[#This Row],[time]]-2)*2</f>
        <v>1.7107000000000001</v>
      </c>
      <c r="AS207" s="6">
        <v>1.3546</v>
      </c>
      <c r="AT207" s="5">
        <v>2.8553500000000001</v>
      </c>
      <c r="AU207">
        <f>(Table253301333365[[#This Row],[time]]-2)*2</f>
        <v>1.7107000000000001</v>
      </c>
      <c r="AV207" s="6">
        <v>7.0370600000000003</v>
      </c>
    </row>
    <row r="208" spans="1:48">
      <c r="A208" s="5">
        <v>2.9082300000000001</v>
      </c>
      <c r="B208">
        <f>(Table1286318350[[#This Row],[time]]-2)*2</f>
        <v>1.8164600000000002</v>
      </c>
      <c r="C208" s="6">
        <v>2.8076500000000002</v>
      </c>
      <c r="D208" s="5">
        <v>2.9082300000000001</v>
      </c>
      <c r="E208">
        <f>(Table2287319351[[#This Row],[time]]-2)*2</f>
        <v>1.8164600000000002</v>
      </c>
      <c r="F208" s="6">
        <v>3.2571699999999999</v>
      </c>
      <c r="G208" s="5">
        <v>2.9082300000000001</v>
      </c>
      <c r="H208">
        <f>(Table245294326358[[#This Row],[time]]-2)*2</f>
        <v>1.8164600000000002</v>
      </c>
      <c r="I208" s="6">
        <v>1.8564099999999999</v>
      </c>
      <c r="J208" s="5">
        <v>2.9082300000000001</v>
      </c>
      <c r="K208">
        <f>(Table3288320352[[#This Row],[time]]-2)*2</f>
        <v>1.8164600000000002</v>
      </c>
      <c r="L208" s="6">
        <v>4.0213299999999998</v>
      </c>
      <c r="M208" s="5">
        <v>2.9082300000000001</v>
      </c>
      <c r="N208">
        <f>(Table246295327359[[#This Row],[time]]-2)*2</f>
        <v>1.8164600000000002</v>
      </c>
      <c r="O208" s="6">
        <v>0.42280000000000001</v>
      </c>
      <c r="P208" s="5">
        <v>2.9082300000000001</v>
      </c>
      <c r="Q208">
        <f>(Table4289321353[[#This Row],[time]]-2)*2</f>
        <v>1.8164600000000002</v>
      </c>
      <c r="R208" s="6">
        <v>3.70459</v>
      </c>
      <c r="S208" s="5">
        <v>2.9082300000000001</v>
      </c>
      <c r="T208">
        <f>(Table247296328360[[#This Row],[time]]-2)*2</f>
        <v>1.8164600000000002</v>
      </c>
      <c r="U208" s="6">
        <v>0.43428499999999998</v>
      </c>
      <c r="V208" s="5">
        <v>2.9082300000000001</v>
      </c>
      <c r="W208">
        <f>(Table5290322354[[#This Row],[time]]-2)*2</f>
        <v>1.8164600000000002</v>
      </c>
      <c r="X208" s="6">
        <v>3.94354</v>
      </c>
      <c r="Y208" s="5">
        <v>2.9082300000000001</v>
      </c>
      <c r="Z208">
        <f>(Table248297329361[[#This Row],[time]]-2)*2</f>
        <v>1.8164600000000002</v>
      </c>
      <c r="AA208" s="6">
        <v>0.204462</v>
      </c>
      <c r="AB208" s="5">
        <v>2.9082300000000001</v>
      </c>
      <c r="AC208">
        <f>(Table6291323355[[#This Row],[time]]-2)*2</f>
        <v>1.8164600000000002</v>
      </c>
      <c r="AD208" s="6">
        <v>7.7154999999999996</v>
      </c>
      <c r="AE208" s="5">
        <v>2.9082300000000001</v>
      </c>
      <c r="AF208">
        <f>(Table249298330362[[#This Row],[time]]-2)*2</f>
        <v>1.8164600000000002</v>
      </c>
      <c r="AG208" s="6">
        <v>0.15434300000000001</v>
      </c>
      <c r="AH208" s="5">
        <v>2.9082300000000001</v>
      </c>
      <c r="AI208">
        <f>(Table7292324356[[#This Row],[time]]-2)*2</f>
        <v>1.8164600000000002</v>
      </c>
      <c r="AJ208" s="6">
        <v>9.6021599999999996</v>
      </c>
      <c r="AK208" s="5">
        <v>2.9082300000000001</v>
      </c>
      <c r="AL208">
        <f>(Table250299331363[[#This Row],[time]]-2)*2</f>
        <v>1.8164600000000002</v>
      </c>
      <c r="AM208" s="6">
        <v>1.4486699999999999</v>
      </c>
      <c r="AN208" s="5">
        <v>2.9082300000000001</v>
      </c>
      <c r="AO208">
        <f>(Table8293325357[[#This Row],[time]]-2)*2</f>
        <v>1.8164600000000002</v>
      </c>
      <c r="AP208" s="6">
        <v>7.4277199999999999</v>
      </c>
      <c r="AQ208" s="5">
        <v>2.9082300000000001</v>
      </c>
      <c r="AR208">
        <f>(Table252300332364[[#This Row],[time]]-2)*2</f>
        <v>1.8164600000000002</v>
      </c>
      <c r="AS208" s="6">
        <v>1.21217</v>
      </c>
      <c r="AT208" s="5">
        <v>2.9082300000000001</v>
      </c>
      <c r="AU208">
        <f>(Table253301333365[[#This Row],[time]]-2)*2</f>
        <v>1.8164600000000002</v>
      </c>
      <c r="AV208" s="6">
        <v>7.1456900000000001</v>
      </c>
    </row>
    <row r="209" spans="1:48">
      <c r="A209" s="5">
        <v>2.9528400000000001</v>
      </c>
      <c r="B209">
        <f>(Table1286318350[[#This Row],[time]]-2)*2</f>
        <v>1.9056800000000003</v>
      </c>
      <c r="C209" s="6">
        <v>2.7698999999999998</v>
      </c>
      <c r="D209" s="5">
        <v>2.9528400000000001</v>
      </c>
      <c r="E209">
        <f>(Table2287319351[[#This Row],[time]]-2)*2</f>
        <v>1.9056800000000003</v>
      </c>
      <c r="F209" s="6">
        <v>3.2170299999999998</v>
      </c>
      <c r="G209" s="5">
        <v>2.9528400000000001</v>
      </c>
      <c r="H209">
        <f>(Table245294326358[[#This Row],[time]]-2)*2</f>
        <v>1.9056800000000003</v>
      </c>
      <c r="I209" s="6">
        <v>1.7557100000000001</v>
      </c>
      <c r="J209" s="5">
        <v>2.9528400000000001</v>
      </c>
      <c r="K209">
        <f>(Table3288320352[[#This Row],[time]]-2)*2</f>
        <v>1.9056800000000003</v>
      </c>
      <c r="L209" s="6">
        <v>4.0066699999999997</v>
      </c>
      <c r="M209" s="5">
        <v>2.9528400000000001</v>
      </c>
      <c r="N209">
        <f>(Table246295327359[[#This Row],[time]]-2)*2</f>
        <v>1.9056800000000003</v>
      </c>
      <c r="O209" s="6">
        <v>0.347501</v>
      </c>
      <c r="P209" s="5">
        <v>2.9528400000000001</v>
      </c>
      <c r="Q209">
        <f>(Table4289321353[[#This Row],[time]]-2)*2</f>
        <v>1.9056800000000003</v>
      </c>
      <c r="R209" s="6">
        <v>3.9093900000000001</v>
      </c>
      <c r="S209" s="5">
        <v>2.9528400000000001</v>
      </c>
      <c r="T209">
        <f>(Table247296328360[[#This Row],[time]]-2)*2</f>
        <v>1.9056800000000003</v>
      </c>
      <c r="U209" s="6">
        <v>0.35244199999999998</v>
      </c>
      <c r="V209" s="5">
        <v>2.9528400000000001</v>
      </c>
      <c r="W209">
        <f>(Table5290322354[[#This Row],[time]]-2)*2</f>
        <v>1.9056800000000003</v>
      </c>
      <c r="X209" s="6">
        <v>4.10501</v>
      </c>
      <c r="Y209" s="5">
        <v>2.9528400000000001</v>
      </c>
      <c r="Z209">
        <f>(Table248297329361[[#This Row],[time]]-2)*2</f>
        <v>1.9056800000000003</v>
      </c>
      <c r="AA209" s="6">
        <v>0.119656</v>
      </c>
      <c r="AB209" s="5">
        <v>2.9528400000000001</v>
      </c>
      <c r="AC209">
        <f>(Table6291323355[[#This Row],[time]]-2)*2</f>
        <v>1.9056800000000003</v>
      </c>
      <c r="AD209" s="6">
        <v>8.0247100000000007</v>
      </c>
      <c r="AE209" s="5">
        <v>2.9528400000000001</v>
      </c>
      <c r="AF209">
        <f>(Table249298330362[[#This Row],[time]]-2)*2</f>
        <v>1.9056800000000003</v>
      </c>
      <c r="AG209" s="6">
        <v>9.0551900000000005E-2</v>
      </c>
      <c r="AH209" s="5">
        <v>2.9528400000000001</v>
      </c>
      <c r="AI209">
        <f>(Table7292324356[[#This Row],[time]]-2)*2</f>
        <v>1.9056800000000003</v>
      </c>
      <c r="AJ209" s="6">
        <v>9.8099500000000006</v>
      </c>
      <c r="AK209" s="5">
        <v>2.9528400000000001</v>
      </c>
      <c r="AL209">
        <f>(Table250299331363[[#This Row],[time]]-2)*2</f>
        <v>1.9056800000000003</v>
      </c>
      <c r="AM209" s="6">
        <v>1.32813</v>
      </c>
      <c r="AN209" s="5">
        <v>2.9528400000000001</v>
      </c>
      <c r="AO209">
        <f>(Table8293325357[[#This Row],[time]]-2)*2</f>
        <v>1.9056800000000003</v>
      </c>
      <c r="AP209" s="6">
        <v>7.3616799999999998</v>
      </c>
      <c r="AQ209" s="5">
        <v>2.9528400000000001</v>
      </c>
      <c r="AR209">
        <f>(Table252300332364[[#This Row],[time]]-2)*2</f>
        <v>1.9056800000000003</v>
      </c>
      <c r="AS209" s="6">
        <v>1.0908199999999999</v>
      </c>
      <c r="AT209" s="5">
        <v>2.9528400000000001</v>
      </c>
      <c r="AU209">
        <f>(Table253301333365[[#This Row],[time]]-2)*2</f>
        <v>1.9056800000000003</v>
      </c>
      <c r="AV209" s="6">
        <v>7.2417699999999998</v>
      </c>
    </row>
    <row r="210" spans="1:48">
      <c r="A210" s="8">
        <v>3</v>
      </c>
      <c r="B210">
        <f>(Table1286318350[[#This Row],[time]]-2)*2</f>
        <v>2</v>
      </c>
      <c r="C210" s="9">
        <v>2.73176</v>
      </c>
      <c r="D210" s="8">
        <v>3</v>
      </c>
      <c r="E210">
        <f>(Table2287319351[[#This Row],[time]]-2)*2</f>
        <v>2</v>
      </c>
      <c r="F210" s="9">
        <v>3.1680700000000002</v>
      </c>
      <c r="G210" s="8">
        <v>3</v>
      </c>
      <c r="H210">
        <f>(Table245294326358[[#This Row],[time]]-2)*2</f>
        <v>2</v>
      </c>
      <c r="I210" s="9">
        <v>1.6645799999999999</v>
      </c>
      <c r="J210" s="8">
        <v>3</v>
      </c>
      <c r="K210">
        <f>(Table3288320352[[#This Row],[time]]-2)*2</f>
        <v>2</v>
      </c>
      <c r="L210" s="9">
        <v>3.97573</v>
      </c>
      <c r="M210" s="8">
        <v>3</v>
      </c>
      <c r="N210">
        <f>(Table246295327359[[#This Row],[time]]-2)*2</f>
        <v>2</v>
      </c>
      <c r="O210" s="9">
        <v>0.27154800000000001</v>
      </c>
      <c r="P210" s="8">
        <v>3</v>
      </c>
      <c r="Q210">
        <f>(Table4289321353[[#This Row],[time]]-2)*2</f>
        <v>2</v>
      </c>
      <c r="R210" s="9">
        <v>4.0970399999999998</v>
      </c>
      <c r="S210" s="8">
        <v>3</v>
      </c>
      <c r="T210">
        <f>(Table247296328360[[#This Row],[time]]-2)*2</f>
        <v>2</v>
      </c>
      <c r="U210" s="9">
        <v>0.27207300000000001</v>
      </c>
      <c r="V210" s="8">
        <v>3</v>
      </c>
      <c r="W210">
        <f>(Table5290322354[[#This Row],[time]]-2)*2</f>
        <v>2</v>
      </c>
      <c r="X210" s="9">
        <v>4.23264</v>
      </c>
      <c r="Y210" s="8">
        <v>3</v>
      </c>
      <c r="Z210">
        <f>(Table248297329361[[#This Row],[time]]-2)*2</f>
        <v>2</v>
      </c>
      <c r="AA210" s="9">
        <v>1.8486099999999998E-2</v>
      </c>
      <c r="AB210" s="8">
        <v>3</v>
      </c>
      <c r="AC210">
        <f>(Table6291323355[[#This Row],[time]]-2)*2</f>
        <v>2</v>
      </c>
      <c r="AD210" s="9">
        <v>8.2809200000000001</v>
      </c>
      <c r="AE210" s="8">
        <v>3</v>
      </c>
      <c r="AF210">
        <f>(Table249298330362[[#This Row],[time]]-2)*2</f>
        <v>2</v>
      </c>
      <c r="AG210" s="9">
        <v>1.4189999999999999E-2</v>
      </c>
      <c r="AH210" s="8">
        <v>3</v>
      </c>
      <c r="AI210">
        <f>(Table7292324356[[#This Row],[time]]-2)*2</f>
        <v>2</v>
      </c>
      <c r="AJ210" s="9">
        <v>10.006399999999999</v>
      </c>
      <c r="AK210" s="8">
        <v>3</v>
      </c>
      <c r="AL210">
        <f>(Table250299331363[[#This Row],[time]]-2)*2</f>
        <v>2</v>
      </c>
      <c r="AM210" s="9">
        <v>1.2377499999999999</v>
      </c>
      <c r="AN210" s="8">
        <v>3</v>
      </c>
      <c r="AO210">
        <f>(Table8293325357[[#This Row],[time]]-2)*2</f>
        <v>2</v>
      </c>
      <c r="AP210" s="9">
        <v>7.3477100000000002</v>
      </c>
      <c r="AQ210" s="8">
        <v>3</v>
      </c>
      <c r="AR210">
        <f>(Table252300332364[[#This Row],[time]]-2)*2</f>
        <v>2</v>
      </c>
      <c r="AS210" s="9">
        <v>0.96049600000000002</v>
      </c>
      <c r="AT210" s="8">
        <v>3</v>
      </c>
      <c r="AU210">
        <f>(Table253301333365[[#This Row],[time]]-2)*2</f>
        <v>2</v>
      </c>
      <c r="AV210" s="9">
        <v>7.2710900000000001</v>
      </c>
    </row>
    <row r="211" spans="1:48">
      <c r="A211" t="s">
        <v>26</v>
      </c>
      <c r="C211">
        <f>AVERAGE(C190:C210)</f>
        <v>2.2212846666666666</v>
      </c>
      <c r="D211" t="s">
        <v>26</v>
      </c>
      <c r="F211">
        <f t="shared" ref="F211:AV211" si="12">AVERAGE(F190:F210)</f>
        <v>2.1444143619047624</v>
      </c>
      <c r="G211" t="s">
        <v>26</v>
      </c>
      <c r="I211">
        <f t="shared" si="12"/>
        <v>2.537495238095238</v>
      </c>
      <c r="J211" t="s">
        <v>26</v>
      </c>
      <c r="L211">
        <f t="shared" si="12"/>
        <v>2.6780858619047621</v>
      </c>
      <c r="M211" t="s">
        <v>26</v>
      </c>
      <c r="O211">
        <f t="shared" si="12"/>
        <v>0.7531921142857142</v>
      </c>
      <c r="P211" t="s">
        <v>26</v>
      </c>
      <c r="R211">
        <f t="shared" si="12"/>
        <v>1.722054257142857</v>
      </c>
      <c r="S211" t="s">
        <v>26</v>
      </c>
      <c r="U211">
        <f t="shared" si="12"/>
        <v>0.60032049523809528</v>
      </c>
      <c r="V211" t="s">
        <v>26</v>
      </c>
      <c r="X211">
        <f t="shared" si="12"/>
        <v>1.8426416069523812</v>
      </c>
      <c r="Y211" t="s">
        <v>26</v>
      </c>
      <c r="AA211">
        <f t="shared" si="12"/>
        <v>0.42374798571428574</v>
      </c>
      <c r="AB211" t="s">
        <v>26</v>
      </c>
      <c r="AD211">
        <f t="shared" si="12"/>
        <v>4.6051909523809531</v>
      </c>
      <c r="AE211" t="s">
        <v>26</v>
      </c>
      <c r="AG211">
        <f t="shared" si="12"/>
        <v>0.41799747142857135</v>
      </c>
      <c r="AH211" t="s">
        <v>26</v>
      </c>
      <c r="AJ211">
        <f t="shared" si="12"/>
        <v>5.5288891428571434</v>
      </c>
      <c r="AK211" t="s">
        <v>26</v>
      </c>
      <c r="AM211">
        <f t="shared" si="12"/>
        <v>2.1640595238095237</v>
      </c>
      <c r="AN211" t="s">
        <v>26</v>
      </c>
      <c r="AP211">
        <f t="shared" si="12"/>
        <v>5.5090109523809527</v>
      </c>
      <c r="AQ211" t="s">
        <v>26</v>
      </c>
      <c r="AS211">
        <f t="shared" si="12"/>
        <v>1.5370180476190474</v>
      </c>
      <c r="AT211" t="s">
        <v>26</v>
      </c>
      <c r="AV211">
        <f t="shared" si="12"/>
        <v>4.6794613809523806</v>
      </c>
    </row>
    <row r="212" spans="1:48">
      <c r="A212" t="s">
        <v>27</v>
      </c>
      <c r="C212">
        <f>MAX(C190:C210)</f>
        <v>3.00013</v>
      </c>
      <c r="D212" t="s">
        <v>27</v>
      </c>
      <c r="F212">
        <f t="shared" ref="F212:AV212" si="13">MAX(F190:F210)</f>
        <v>3.2900700000000001</v>
      </c>
      <c r="G212" t="s">
        <v>27</v>
      </c>
      <c r="I212">
        <f t="shared" si="13"/>
        <v>3.31223</v>
      </c>
      <c r="J212" t="s">
        <v>27</v>
      </c>
      <c r="L212">
        <f t="shared" si="13"/>
        <v>4.0213299999999998</v>
      </c>
      <c r="M212" t="s">
        <v>27</v>
      </c>
      <c r="O212">
        <f t="shared" si="13"/>
        <v>1.12591</v>
      </c>
      <c r="P212" t="s">
        <v>27</v>
      </c>
      <c r="R212">
        <f t="shared" si="13"/>
        <v>4.0970399999999998</v>
      </c>
      <c r="S212" t="s">
        <v>27</v>
      </c>
      <c r="U212">
        <f t="shared" si="13"/>
        <v>1.1121000000000001</v>
      </c>
      <c r="V212" t="s">
        <v>27</v>
      </c>
      <c r="X212">
        <f t="shared" si="13"/>
        <v>4.23264</v>
      </c>
      <c r="Y212" t="s">
        <v>27</v>
      </c>
      <c r="AA212">
        <f t="shared" si="13"/>
        <v>0.69291800000000003</v>
      </c>
      <c r="AB212" t="s">
        <v>27</v>
      </c>
      <c r="AD212">
        <f t="shared" si="13"/>
        <v>8.2809200000000001</v>
      </c>
      <c r="AE212" t="s">
        <v>27</v>
      </c>
      <c r="AG212">
        <f t="shared" si="13"/>
        <v>0.55442100000000005</v>
      </c>
      <c r="AH212" t="s">
        <v>27</v>
      </c>
      <c r="AJ212">
        <f t="shared" si="13"/>
        <v>10.006399999999999</v>
      </c>
      <c r="AK212" t="s">
        <v>27</v>
      </c>
      <c r="AM212">
        <f t="shared" si="13"/>
        <v>2.9328400000000001</v>
      </c>
      <c r="AN212" t="s">
        <v>27</v>
      </c>
      <c r="AP212">
        <f t="shared" si="13"/>
        <v>7.71455</v>
      </c>
      <c r="AQ212" t="s">
        <v>27</v>
      </c>
      <c r="AS212">
        <f t="shared" si="13"/>
        <v>2.1372499999999999</v>
      </c>
      <c r="AT212" t="s">
        <v>27</v>
      </c>
      <c r="AV212">
        <f t="shared" si="13"/>
        <v>7.2710900000000001</v>
      </c>
    </row>
    <row r="214" spans="1:48">
      <c r="A214" t="s">
        <v>47</v>
      </c>
      <c r="D214" t="s">
        <v>2</v>
      </c>
    </row>
    <row r="215" spans="1:48">
      <c r="A215" t="s">
        <v>48</v>
      </c>
      <c r="D215" t="s">
        <v>4</v>
      </c>
      <c r="E215" t="s">
        <v>5</v>
      </c>
    </row>
    <row r="216" spans="1:48">
      <c r="D216" t="s">
        <v>30</v>
      </c>
    </row>
    <row r="218" spans="1:48">
      <c r="A218" t="s">
        <v>6</v>
      </c>
      <c r="D218" t="s">
        <v>7</v>
      </c>
      <c r="G218" t="s">
        <v>8</v>
      </c>
      <c r="J218" t="s">
        <v>9</v>
      </c>
      <c r="M218" t="s">
        <v>10</v>
      </c>
      <c r="P218" t="s">
        <v>11</v>
      </c>
      <c r="S218" t="s">
        <v>12</v>
      </c>
      <c r="V218" t="s">
        <v>13</v>
      </c>
      <c r="Y218" t="s">
        <v>14</v>
      </c>
      <c r="AB218" t="s">
        <v>15</v>
      </c>
      <c r="AE218" t="s">
        <v>16</v>
      </c>
      <c r="AH218" t="s">
        <v>17</v>
      </c>
      <c r="AK218" t="s">
        <v>18</v>
      </c>
      <c r="AN218" t="s">
        <v>19</v>
      </c>
      <c r="AQ218" t="s">
        <v>20</v>
      </c>
      <c r="AT218" t="s">
        <v>21</v>
      </c>
    </row>
    <row r="219" spans="1:48">
      <c r="A219" t="s">
        <v>22</v>
      </c>
      <c r="B219" t="s">
        <v>23</v>
      </c>
      <c r="C219" t="s">
        <v>24</v>
      </c>
      <c r="D219" t="s">
        <v>22</v>
      </c>
      <c r="E219" t="s">
        <v>23</v>
      </c>
      <c r="F219" t="s">
        <v>25</v>
      </c>
      <c r="G219" t="s">
        <v>22</v>
      </c>
      <c r="H219" t="s">
        <v>23</v>
      </c>
      <c r="I219" t="s">
        <v>24</v>
      </c>
      <c r="J219" t="s">
        <v>22</v>
      </c>
      <c r="K219" t="s">
        <v>23</v>
      </c>
      <c r="L219" t="s">
        <v>24</v>
      </c>
      <c r="M219" t="s">
        <v>22</v>
      </c>
      <c r="N219" t="s">
        <v>23</v>
      </c>
      <c r="O219" t="s">
        <v>24</v>
      </c>
      <c r="P219" t="s">
        <v>22</v>
      </c>
      <c r="Q219" t="s">
        <v>23</v>
      </c>
      <c r="R219" t="s">
        <v>24</v>
      </c>
      <c r="S219" t="s">
        <v>22</v>
      </c>
      <c r="T219" t="s">
        <v>23</v>
      </c>
      <c r="U219" t="s">
        <v>24</v>
      </c>
      <c r="V219" t="s">
        <v>22</v>
      </c>
      <c r="W219" t="s">
        <v>23</v>
      </c>
      <c r="X219" t="s">
        <v>24</v>
      </c>
      <c r="Y219" t="s">
        <v>22</v>
      </c>
      <c r="Z219" t="s">
        <v>23</v>
      </c>
      <c r="AA219" t="s">
        <v>24</v>
      </c>
      <c r="AB219" t="s">
        <v>22</v>
      </c>
      <c r="AC219" t="s">
        <v>23</v>
      </c>
      <c r="AD219" t="s">
        <v>24</v>
      </c>
      <c r="AE219" t="s">
        <v>22</v>
      </c>
      <c r="AF219" t="s">
        <v>23</v>
      </c>
      <c r="AG219" t="s">
        <v>24</v>
      </c>
      <c r="AH219" t="s">
        <v>22</v>
      </c>
      <c r="AI219" t="s">
        <v>23</v>
      </c>
      <c r="AJ219" t="s">
        <v>24</v>
      </c>
      <c r="AK219" t="s">
        <v>22</v>
      </c>
      <c r="AL219" t="s">
        <v>23</v>
      </c>
      <c r="AM219" t="s">
        <v>24</v>
      </c>
      <c r="AN219" t="s">
        <v>22</v>
      </c>
      <c r="AO219" t="s">
        <v>23</v>
      </c>
      <c r="AP219" t="s">
        <v>24</v>
      </c>
      <c r="AQ219" t="s">
        <v>22</v>
      </c>
      <c r="AR219" t="s">
        <v>23</v>
      </c>
      <c r="AS219" t="s">
        <v>24</v>
      </c>
      <c r="AT219" t="s">
        <v>22</v>
      </c>
      <c r="AU219" t="s">
        <v>23</v>
      </c>
      <c r="AV219" t="s">
        <v>24</v>
      </c>
    </row>
    <row r="220" spans="1:48">
      <c r="A220" s="2">
        <v>2</v>
      </c>
      <c r="B220">
        <f>-(Table1254302334366[[#This Row],[time]]-2)*2</f>
        <v>0</v>
      </c>
      <c r="C220" s="3">
        <v>1.06494</v>
      </c>
      <c r="D220" s="2">
        <v>2</v>
      </c>
      <c r="E220">
        <f>-(Table2255303335367[[#This Row],[time]]-2)*2</f>
        <v>0</v>
      </c>
      <c r="F220" s="4">
        <v>8.4499999999999994E-5</v>
      </c>
      <c r="G220" s="2">
        <v>2</v>
      </c>
      <c r="H220">
        <f>-(Table245262310342374[[#This Row],[time]]-2)*2</f>
        <v>0</v>
      </c>
      <c r="I220" s="4">
        <v>1.77E-5</v>
      </c>
      <c r="J220" s="2">
        <v>2</v>
      </c>
      <c r="K220">
        <f>-(Table3256304336368[[#This Row],[time]]-2)*2</f>
        <v>0</v>
      </c>
      <c r="L220" s="4">
        <v>8.2700000000000004E-5</v>
      </c>
      <c r="M220" s="2">
        <v>2</v>
      </c>
      <c r="N220">
        <f>-(Table246263311343375[[#This Row],[time]]-2)*2</f>
        <v>0</v>
      </c>
      <c r="O220" s="4">
        <v>6.69E-5</v>
      </c>
      <c r="P220" s="2">
        <v>2</v>
      </c>
      <c r="Q220">
        <f>-(Table4257305337369[[#This Row],[time]]-2)*2</f>
        <v>0</v>
      </c>
      <c r="R220" s="4">
        <v>8.5900000000000001E-5</v>
      </c>
      <c r="S220" s="2">
        <v>2</v>
      </c>
      <c r="T220">
        <f>-(Table247264312344376[[#This Row],[time]]-2)*2</f>
        <v>0</v>
      </c>
      <c r="U220" s="4">
        <v>5.7399999999999999E-5</v>
      </c>
      <c r="V220" s="2">
        <v>2</v>
      </c>
      <c r="W220">
        <f>-(Table5258306338370[[#This Row],[time]]-2)*2</f>
        <v>0</v>
      </c>
      <c r="X220" s="4">
        <v>7.9699999999999999E-5</v>
      </c>
      <c r="Y220" s="2">
        <v>2</v>
      </c>
      <c r="Z220">
        <f>-(Table248265313345377[[#This Row],[time]]-2)*2</f>
        <v>0</v>
      </c>
      <c r="AA220" s="3">
        <v>0.54665600000000003</v>
      </c>
      <c r="AB220" s="2">
        <v>2</v>
      </c>
      <c r="AC220">
        <f>-(Table6259307339371[[#This Row],[time]]-2)*2</f>
        <v>0</v>
      </c>
      <c r="AD220" s="3">
        <v>0.77358300000000002</v>
      </c>
      <c r="AE220" s="2">
        <v>2</v>
      </c>
      <c r="AF220">
        <f>-(Table249266314346378[[#This Row],[time]]-2)*2</f>
        <v>0</v>
      </c>
      <c r="AG220" s="3">
        <v>1.13612E-4</v>
      </c>
      <c r="AH220" s="2">
        <v>2</v>
      </c>
      <c r="AI220">
        <f>-(Table7260308340372[[#This Row],[time]]-2)*2</f>
        <v>0</v>
      </c>
      <c r="AJ220" s="3">
        <v>2.4256199999999999</v>
      </c>
      <c r="AK220" s="2">
        <v>2</v>
      </c>
      <c r="AL220">
        <f>-(Table250267315347379[[#This Row],[time]]-2)*2</f>
        <v>0</v>
      </c>
      <c r="AM220" s="3">
        <v>1.3797999999999999</v>
      </c>
      <c r="AN220" s="2">
        <v>2</v>
      </c>
      <c r="AO220">
        <f>-(Table8261309341373[[#This Row],[time]]-2)*2</f>
        <v>0</v>
      </c>
      <c r="AP220" s="3">
        <v>2.75082</v>
      </c>
      <c r="AQ220" s="2">
        <v>2</v>
      </c>
      <c r="AR220">
        <f>-(Table252268316348380[[#This Row],[time]]-2)*2</f>
        <v>0</v>
      </c>
      <c r="AS220" s="3">
        <v>0.18035999999999999</v>
      </c>
      <c r="AT220" s="2">
        <v>2</v>
      </c>
      <c r="AU220">
        <f>-(Table253269317349381[[#This Row],[time]]-2)*2</f>
        <v>0</v>
      </c>
      <c r="AV220" s="3">
        <v>0.84660000000000002</v>
      </c>
    </row>
    <row r="221" spans="1:48">
      <c r="A221" s="5">
        <v>2.0549900000000001</v>
      </c>
      <c r="B221">
        <f>-(Table1254302334366[[#This Row],[time]]-2)*2</f>
        <v>-0.10998000000000019</v>
      </c>
      <c r="C221" s="6">
        <v>1.70021</v>
      </c>
      <c r="D221" s="5">
        <v>2.0549900000000001</v>
      </c>
      <c r="E221">
        <f>-(Table2255303335367[[#This Row],[time]]-2)*2</f>
        <v>-0.10998000000000019</v>
      </c>
      <c r="F221" s="6">
        <v>0.33515099999999998</v>
      </c>
      <c r="G221" s="5">
        <v>2.0549900000000001</v>
      </c>
      <c r="H221">
        <f>-(Table245262310342374[[#This Row],[time]]-2)*2</f>
        <v>-0.10998000000000019</v>
      </c>
      <c r="I221" s="7">
        <v>3.9700000000000003E-5</v>
      </c>
      <c r="J221" s="5">
        <v>2.0549900000000001</v>
      </c>
      <c r="K221">
        <f>-(Table3256304336368[[#This Row],[time]]-2)*2</f>
        <v>-0.10998000000000019</v>
      </c>
      <c r="L221" s="6">
        <v>0.44160899999999997</v>
      </c>
      <c r="M221" s="5">
        <v>2.0549900000000001</v>
      </c>
      <c r="N221">
        <f>-(Table246263311343375[[#This Row],[time]]-2)*2</f>
        <v>-0.10998000000000019</v>
      </c>
      <c r="O221" s="6">
        <v>4.9744299999999998E-2</v>
      </c>
      <c r="P221" s="5">
        <v>2.0549900000000001</v>
      </c>
      <c r="Q221">
        <f>-(Table4257305337369[[#This Row],[time]]-2)*2</f>
        <v>-0.10998000000000019</v>
      </c>
      <c r="R221" s="6">
        <v>0.18255099999999999</v>
      </c>
      <c r="S221" s="5">
        <v>2.0549900000000001</v>
      </c>
      <c r="T221">
        <f>-(Table247264312344376[[#This Row],[time]]-2)*2</f>
        <v>-0.10998000000000019</v>
      </c>
      <c r="U221" s="7">
        <v>8.14E-5</v>
      </c>
      <c r="V221" s="5">
        <v>2.0549900000000001</v>
      </c>
      <c r="W221">
        <f>-(Table5258306338370[[#This Row],[time]]-2)*2</f>
        <v>-0.10998000000000019</v>
      </c>
      <c r="X221" s="6">
        <v>1.9261500000000001E-2</v>
      </c>
      <c r="Y221" s="5">
        <v>2.0549900000000001</v>
      </c>
      <c r="Z221">
        <f>-(Table248265313345377[[#This Row],[time]]-2)*2</f>
        <v>-0.10998000000000019</v>
      </c>
      <c r="AA221" s="6">
        <v>1.1265499999999999</v>
      </c>
      <c r="AB221" s="5">
        <v>2.0549900000000001</v>
      </c>
      <c r="AC221">
        <f>-(Table6259307339371[[#This Row],[time]]-2)*2</f>
        <v>-0.10998000000000019</v>
      </c>
      <c r="AD221" s="6">
        <v>2.07341</v>
      </c>
      <c r="AE221" s="5">
        <v>2.0549900000000001</v>
      </c>
      <c r="AF221">
        <f>-(Table249266314346378[[#This Row],[time]]-2)*2</f>
        <v>-0.10998000000000019</v>
      </c>
      <c r="AG221" s="6">
        <v>0.152723</v>
      </c>
      <c r="AH221" s="5">
        <v>2.0549900000000001</v>
      </c>
      <c r="AI221">
        <f>-(Table7260308340372[[#This Row],[time]]-2)*2</f>
        <v>-0.10998000000000019</v>
      </c>
      <c r="AJ221" s="6">
        <v>3.6461800000000002</v>
      </c>
      <c r="AK221" s="5">
        <v>2.0549900000000001</v>
      </c>
      <c r="AL221">
        <f>-(Table250267315347379[[#This Row],[time]]-2)*2</f>
        <v>-0.10998000000000019</v>
      </c>
      <c r="AM221" s="6">
        <v>2.4251200000000002</v>
      </c>
      <c r="AN221" s="5">
        <v>2.0549900000000001</v>
      </c>
      <c r="AO221">
        <f>-(Table8261309341373[[#This Row],[time]]-2)*2</f>
        <v>-0.10998000000000019</v>
      </c>
      <c r="AP221" s="6">
        <v>2.9704100000000002</v>
      </c>
      <c r="AQ221" s="5">
        <v>2.0549900000000001</v>
      </c>
      <c r="AR221">
        <f>-(Table252268316348380[[#This Row],[time]]-2)*2</f>
        <v>-0.10998000000000019</v>
      </c>
      <c r="AS221" s="6">
        <v>0.82727300000000004</v>
      </c>
      <c r="AT221" s="5">
        <v>2.0549900000000001</v>
      </c>
      <c r="AU221">
        <f>-(Table253269317349381[[#This Row],[time]]-2)*2</f>
        <v>-0.10998000000000019</v>
      </c>
      <c r="AV221" s="6">
        <v>0.92895799999999995</v>
      </c>
    </row>
    <row r="222" spans="1:48">
      <c r="A222" s="5">
        <v>2.1105800000000001</v>
      </c>
      <c r="B222">
        <f>-(Table1254302334366[[#This Row],[time]]-2)*2</f>
        <v>-0.22116000000000025</v>
      </c>
      <c r="C222" s="6">
        <v>1.6890400000000001</v>
      </c>
      <c r="D222" s="5">
        <v>2.1105800000000001</v>
      </c>
      <c r="E222">
        <f>-(Table2255303335367[[#This Row],[time]]-2)*2</f>
        <v>-0.22116000000000025</v>
      </c>
      <c r="F222" s="6">
        <v>0.28265099999999999</v>
      </c>
      <c r="G222" s="5">
        <v>2.1105800000000001</v>
      </c>
      <c r="H222">
        <f>-(Table245262310342374[[#This Row],[time]]-2)*2</f>
        <v>-0.22116000000000025</v>
      </c>
      <c r="I222" s="7">
        <v>4.1100000000000003E-5</v>
      </c>
      <c r="J222" s="5">
        <v>2.1105800000000001</v>
      </c>
      <c r="K222">
        <f>-(Table3256304336368[[#This Row],[time]]-2)*2</f>
        <v>-0.22116000000000025</v>
      </c>
      <c r="L222" s="6">
        <v>0.35671999999999998</v>
      </c>
      <c r="M222" s="5">
        <v>2.1105800000000001</v>
      </c>
      <c r="N222">
        <f>-(Table246263311343375[[#This Row],[time]]-2)*2</f>
        <v>-0.22116000000000025</v>
      </c>
      <c r="O222" s="6">
        <v>0.265515</v>
      </c>
      <c r="P222" s="5">
        <v>2.1105800000000001</v>
      </c>
      <c r="Q222">
        <f>-(Table4257305337369[[#This Row],[time]]-2)*2</f>
        <v>-0.22116000000000025</v>
      </c>
      <c r="R222" s="6">
        <v>8.4892700000000001E-2</v>
      </c>
      <c r="S222" s="5">
        <v>2.1105800000000001</v>
      </c>
      <c r="T222">
        <f>-(Table247264312344376[[#This Row],[time]]-2)*2</f>
        <v>-0.22116000000000025</v>
      </c>
      <c r="U222" s="7">
        <v>8.6899999999999998E-5</v>
      </c>
      <c r="V222" s="5">
        <v>2.1105800000000001</v>
      </c>
      <c r="W222">
        <f>-(Table5258306338370[[#This Row],[time]]-2)*2</f>
        <v>-0.22116000000000025</v>
      </c>
      <c r="X222" s="6">
        <v>4.6966399999999998E-2</v>
      </c>
      <c r="Y222" s="5">
        <v>2.1105800000000001</v>
      </c>
      <c r="Z222">
        <f>-(Table248265313345377[[#This Row],[time]]-2)*2</f>
        <v>-0.22116000000000025</v>
      </c>
      <c r="AA222" s="6">
        <v>1.35002</v>
      </c>
      <c r="AB222" s="5">
        <v>2.1105800000000001</v>
      </c>
      <c r="AC222">
        <f>-(Table6259307339371[[#This Row],[time]]-2)*2</f>
        <v>-0.22116000000000025</v>
      </c>
      <c r="AD222" s="6">
        <v>1.4061399999999999</v>
      </c>
      <c r="AE222" s="5">
        <v>2.1105800000000001</v>
      </c>
      <c r="AF222">
        <f>-(Table249266314346378[[#This Row],[time]]-2)*2</f>
        <v>-0.22116000000000025</v>
      </c>
      <c r="AG222" s="6">
        <v>0.247832</v>
      </c>
      <c r="AH222" s="5">
        <v>2.1105800000000001</v>
      </c>
      <c r="AI222">
        <f>-(Table7260308340372[[#This Row],[time]]-2)*2</f>
        <v>-0.22116000000000025</v>
      </c>
      <c r="AJ222" s="6">
        <v>3.38815</v>
      </c>
      <c r="AK222" s="5">
        <v>2.1105800000000001</v>
      </c>
      <c r="AL222">
        <f>-(Table250267315347379[[#This Row],[time]]-2)*2</f>
        <v>-0.22116000000000025</v>
      </c>
      <c r="AM222" s="6">
        <v>2.8332999999999999</v>
      </c>
      <c r="AN222" s="5">
        <v>2.1105800000000001</v>
      </c>
      <c r="AO222">
        <f>-(Table8261309341373[[#This Row],[time]]-2)*2</f>
        <v>-0.22116000000000025</v>
      </c>
      <c r="AP222" s="6">
        <v>2.7242700000000002</v>
      </c>
      <c r="AQ222" s="5">
        <v>2.1105800000000001</v>
      </c>
      <c r="AR222">
        <f>-(Table252268316348380[[#This Row],[time]]-2)*2</f>
        <v>-0.22116000000000025</v>
      </c>
      <c r="AS222" s="6">
        <v>1.14584</v>
      </c>
      <c r="AT222" s="5">
        <v>2.1105800000000001</v>
      </c>
      <c r="AU222">
        <f>-(Table253269317349381[[#This Row],[time]]-2)*2</f>
        <v>-0.22116000000000025</v>
      </c>
      <c r="AV222" s="6">
        <v>1.17594</v>
      </c>
    </row>
    <row r="223" spans="1:48">
      <c r="A223" s="5">
        <v>2.1517200000000001</v>
      </c>
      <c r="B223">
        <f>-(Table1254302334366[[#This Row],[time]]-2)*2</f>
        <v>-0.30344000000000015</v>
      </c>
      <c r="C223" s="6">
        <v>1.81759</v>
      </c>
      <c r="D223" s="5">
        <v>2.1517200000000001</v>
      </c>
      <c r="E223">
        <f>-(Table2255303335367[[#This Row],[time]]-2)*2</f>
        <v>-0.30344000000000015</v>
      </c>
      <c r="F223" s="6">
        <v>0.31980999999999998</v>
      </c>
      <c r="G223" s="5">
        <v>2.1517200000000001</v>
      </c>
      <c r="H223">
        <f>-(Table245262310342374[[#This Row],[time]]-2)*2</f>
        <v>-0.30344000000000015</v>
      </c>
      <c r="I223" s="7">
        <v>4.46E-5</v>
      </c>
      <c r="J223" s="5">
        <v>2.1517200000000001</v>
      </c>
      <c r="K223">
        <f>-(Table3256304336368[[#This Row],[time]]-2)*2</f>
        <v>-0.30344000000000015</v>
      </c>
      <c r="L223" s="6">
        <v>0.32546799999999998</v>
      </c>
      <c r="M223" s="5">
        <v>2.1517200000000001</v>
      </c>
      <c r="N223">
        <f>-(Table246263311343375[[#This Row],[time]]-2)*2</f>
        <v>-0.30344000000000015</v>
      </c>
      <c r="O223" s="6">
        <v>0.67990200000000001</v>
      </c>
      <c r="P223" s="5">
        <v>2.1517200000000001</v>
      </c>
      <c r="Q223">
        <f>-(Table4257305337369[[#This Row],[time]]-2)*2</f>
        <v>-0.30344000000000015</v>
      </c>
      <c r="R223" s="6">
        <v>8.0470700000000006E-2</v>
      </c>
      <c r="S223" s="5">
        <v>2.1517200000000001</v>
      </c>
      <c r="T223">
        <f>-(Table247264312344376[[#This Row],[time]]-2)*2</f>
        <v>-0.30344000000000015</v>
      </c>
      <c r="U223" s="7">
        <v>9.0400000000000002E-5</v>
      </c>
      <c r="V223" s="5">
        <v>2.1517200000000001</v>
      </c>
      <c r="W223">
        <f>-(Table5258306338370[[#This Row],[time]]-2)*2</f>
        <v>-0.30344000000000015</v>
      </c>
      <c r="X223" s="6">
        <v>6.6519200000000001E-2</v>
      </c>
      <c r="Y223" s="5">
        <v>2.1517200000000001</v>
      </c>
      <c r="Z223">
        <f>-(Table248265313345377[[#This Row],[time]]-2)*2</f>
        <v>-0.30344000000000015</v>
      </c>
      <c r="AA223" s="6">
        <v>1.57945</v>
      </c>
      <c r="AB223" s="5">
        <v>2.1517200000000001</v>
      </c>
      <c r="AC223">
        <f>-(Table6259307339371[[#This Row],[time]]-2)*2</f>
        <v>-0.30344000000000015</v>
      </c>
      <c r="AD223" s="6">
        <v>1.00623</v>
      </c>
      <c r="AE223" s="5">
        <v>2.1517200000000001</v>
      </c>
      <c r="AF223">
        <f>-(Table249266314346378[[#This Row],[time]]-2)*2</f>
        <v>-0.30344000000000015</v>
      </c>
      <c r="AG223" s="6">
        <v>0.34009499999999998</v>
      </c>
      <c r="AH223" s="5">
        <v>2.1517200000000001</v>
      </c>
      <c r="AI223">
        <f>-(Table7260308340372[[#This Row],[time]]-2)*2</f>
        <v>-0.30344000000000015</v>
      </c>
      <c r="AJ223" s="6">
        <v>2.8220000000000001</v>
      </c>
      <c r="AK223" s="5">
        <v>2.1517200000000001</v>
      </c>
      <c r="AL223">
        <f>-(Table250267315347379[[#This Row],[time]]-2)*2</f>
        <v>-0.30344000000000015</v>
      </c>
      <c r="AM223" s="6">
        <v>3.14046</v>
      </c>
      <c r="AN223" s="5">
        <v>2.1517200000000001</v>
      </c>
      <c r="AO223">
        <f>-(Table8261309341373[[#This Row],[time]]-2)*2</f>
        <v>-0.30344000000000015</v>
      </c>
      <c r="AP223" s="6">
        <v>2.6192899999999999</v>
      </c>
      <c r="AQ223" s="5">
        <v>2.1517200000000001</v>
      </c>
      <c r="AR223">
        <f>-(Table252268316348380[[#This Row],[time]]-2)*2</f>
        <v>-0.30344000000000015</v>
      </c>
      <c r="AS223" s="6">
        <v>1.4364699999999999</v>
      </c>
      <c r="AT223" s="5">
        <v>2.1517200000000001</v>
      </c>
      <c r="AU223">
        <f>-(Table253269317349381[[#This Row],[time]]-2)*2</f>
        <v>-0.30344000000000015</v>
      </c>
      <c r="AV223" s="6">
        <v>1.33525</v>
      </c>
    </row>
    <row r="224" spans="1:48">
      <c r="A224" s="5">
        <v>2.2083400000000002</v>
      </c>
      <c r="B224">
        <f>-(Table1254302334366[[#This Row],[time]]-2)*2</f>
        <v>-0.41668000000000038</v>
      </c>
      <c r="C224" s="6">
        <v>2.0590799999999998</v>
      </c>
      <c r="D224" s="5">
        <v>2.2083400000000002</v>
      </c>
      <c r="E224">
        <f>-(Table2255303335367[[#This Row],[time]]-2)*2</f>
        <v>-0.41668000000000038</v>
      </c>
      <c r="F224" s="6">
        <v>0.33282699999999998</v>
      </c>
      <c r="G224" s="5">
        <v>2.2083400000000002</v>
      </c>
      <c r="H224">
        <f>-(Table245262310342374[[#This Row],[time]]-2)*2</f>
        <v>-0.41668000000000038</v>
      </c>
      <c r="I224" s="7">
        <v>5.0099999999999998E-5</v>
      </c>
      <c r="J224" s="5">
        <v>2.2083400000000002</v>
      </c>
      <c r="K224">
        <f>-(Table3256304336368[[#This Row],[time]]-2)*2</f>
        <v>-0.41668000000000038</v>
      </c>
      <c r="L224" s="6">
        <v>0.25734200000000002</v>
      </c>
      <c r="M224" s="5">
        <v>2.2083400000000002</v>
      </c>
      <c r="N224">
        <f>-(Table246263311343375[[#This Row],[time]]-2)*2</f>
        <v>-0.41668000000000038</v>
      </c>
      <c r="O224" s="6">
        <v>1.5054799999999999</v>
      </c>
      <c r="P224" s="5">
        <v>2.2083400000000002</v>
      </c>
      <c r="Q224">
        <f>-(Table4257305337369[[#This Row],[time]]-2)*2</f>
        <v>-0.41668000000000038</v>
      </c>
      <c r="R224" s="6">
        <v>0.13408800000000001</v>
      </c>
      <c r="S224" s="5">
        <v>2.2083400000000002</v>
      </c>
      <c r="T224">
        <f>-(Table247264312344376[[#This Row],[time]]-2)*2</f>
        <v>-0.41668000000000038</v>
      </c>
      <c r="U224" s="6">
        <v>7.1186799999999995E-2</v>
      </c>
      <c r="V224" s="5">
        <v>2.2083400000000002</v>
      </c>
      <c r="W224">
        <f>-(Table5258306338370[[#This Row],[time]]-2)*2</f>
        <v>-0.41668000000000038</v>
      </c>
      <c r="X224" s="6">
        <v>0.14111099999999999</v>
      </c>
      <c r="Y224" s="5">
        <v>2.2083400000000002</v>
      </c>
      <c r="Z224">
        <f>-(Table248265313345377[[#This Row],[time]]-2)*2</f>
        <v>-0.41668000000000038</v>
      </c>
      <c r="AA224" s="6">
        <v>1.9474400000000001</v>
      </c>
      <c r="AB224" s="5">
        <v>2.2083400000000002</v>
      </c>
      <c r="AC224">
        <f>-(Table6259307339371[[#This Row],[time]]-2)*2</f>
        <v>-0.41668000000000038</v>
      </c>
      <c r="AD224" s="6">
        <v>0.72985299999999997</v>
      </c>
      <c r="AE224" s="5">
        <v>2.2083400000000002</v>
      </c>
      <c r="AF224">
        <f>-(Table249266314346378[[#This Row],[time]]-2)*2</f>
        <v>-0.41668000000000038</v>
      </c>
      <c r="AG224" s="6">
        <v>0.85663800000000001</v>
      </c>
      <c r="AH224" s="5">
        <v>2.2083400000000002</v>
      </c>
      <c r="AI224">
        <f>-(Table7260308340372[[#This Row],[time]]-2)*2</f>
        <v>-0.41668000000000038</v>
      </c>
      <c r="AJ224" s="6">
        <v>2.3134199999999998</v>
      </c>
      <c r="AK224" s="5">
        <v>2.2083400000000002</v>
      </c>
      <c r="AL224">
        <f>-(Table250267315347379[[#This Row],[time]]-2)*2</f>
        <v>-0.41668000000000038</v>
      </c>
      <c r="AM224" s="6">
        <v>3.5383900000000001</v>
      </c>
      <c r="AN224" s="5">
        <v>2.2083400000000002</v>
      </c>
      <c r="AO224">
        <f>-(Table8261309341373[[#This Row],[time]]-2)*2</f>
        <v>-0.41668000000000038</v>
      </c>
      <c r="AP224" s="6">
        <v>2.5343900000000001</v>
      </c>
      <c r="AQ224" s="5">
        <v>2.2083400000000002</v>
      </c>
      <c r="AR224">
        <f>-(Table252268316348380[[#This Row],[time]]-2)*2</f>
        <v>-0.41668000000000038</v>
      </c>
      <c r="AS224" s="6">
        <v>1.8812</v>
      </c>
      <c r="AT224" s="5">
        <v>2.2083400000000002</v>
      </c>
      <c r="AU224">
        <f>-(Table253269317349381[[#This Row],[time]]-2)*2</f>
        <v>-0.41668000000000038</v>
      </c>
      <c r="AV224" s="6">
        <v>1.54478</v>
      </c>
    </row>
    <row r="225" spans="1:48">
      <c r="A225" s="5">
        <v>2.2561200000000001</v>
      </c>
      <c r="B225">
        <f>-(Table1254302334366[[#This Row],[time]]-2)*2</f>
        <v>-0.51224000000000025</v>
      </c>
      <c r="C225" s="6">
        <v>2.36578</v>
      </c>
      <c r="D225" s="5">
        <v>2.2561200000000001</v>
      </c>
      <c r="E225">
        <f>-(Table2255303335367[[#This Row],[time]]-2)*2</f>
        <v>-0.51224000000000025</v>
      </c>
      <c r="F225" s="6">
        <v>0.31590200000000002</v>
      </c>
      <c r="G225" s="5">
        <v>2.2561200000000001</v>
      </c>
      <c r="H225">
        <f>-(Table245262310342374[[#This Row],[time]]-2)*2</f>
        <v>-0.51224000000000025</v>
      </c>
      <c r="I225" s="7">
        <v>5.7399999999999999E-5</v>
      </c>
      <c r="J225" s="5">
        <v>2.2561200000000001</v>
      </c>
      <c r="K225">
        <f>-(Table3256304336368[[#This Row],[time]]-2)*2</f>
        <v>-0.51224000000000025</v>
      </c>
      <c r="L225" s="6">
        <v>0.16919799999999999</v>
      </c>
      <c r="M225" s="5">
        <v>2.2561200000000001</v>
      </c>
      <c r="N225">
        <f>-(Table246263311343375[[#This Row],[time]]-2)*2</f>
        <v>-0.51224000000000025</v>
      </c>
      <c r="O225" s="6">
        <v>1.7921899999999999</v>
      </c>
      <c r="P225" s="5">
        <v>2.2561200000000001</v>
      </c>
      <c r="Q225">
        <f>-(Table4257305337369[[#This Row],[time]]-2)*2</f>
        <v>-0.51224000000000025</v>
      </c>
      <c r="R225" s="6">
        <v>0.25671100000000002</v>
      </c>
      <c r="S225" s="5">
        <v>2.2561200000000001</v>
      </c>
      <c r="T225">
        <f>-(Table247264312344376[[#This Row],[time]]-2)*2</f>
        <v>-0.51224000000000025</v>
      </c>
      <c r="U225" s="6">
        <v>0.17967900000000001</v>
      </c>
      <c r="V225" s="5">
        <v>2.2561200000000001</v>
      </c>
      <c r="W225">
        <f>-(Table5258306338370[[#This Row],[time]]-2)*2</f>
        <v>-0.51224000000000025</v>
      </c>
      <c r="X225" s="6">
        <v>0.26058500000000001</v>
      </c>
      <c r="Y225" s="5">
        <v>2.2561200000000001</v>
      </c>
      <c r="Z225">
        <f>-(Table248265313345377[[#This Row],[time]]-2)*2</f>
        <v>-0.51224000000000025</v>
      </c>
      <c r="AA225" s="6">
        <v>2.4258299999999999</v>
      </c>
      <c r="AB225" s="5">
        <v>2.2561200000000001</v>
      </c>
      <c r="AC225">
        <f>-(Table6259307339371[[#This Row],[time]]-2)*2</f>
        <v>-0.51224000000000025</v>
      </c>
      <c r="AD225" s="6">
        <v>0.65900499999999995</v>
      </c>
      <c r="AE225" s="5">
        <v>2.2561200000000001</v>
      </c>
      <c r="AF225">
        <f>-(Table249266314346378[[#This Row],[time]]-2)*2</f>
        <v>-0.51224000000000025</v>
      </c>
      <c r="AG225" s="6">
        <v>1.2734099999999999</v>
      </c>
      <c r="AH225" s="5">
        <v>2.2561200000000001</v>
      </c>
      <c r="AI225">
        <f>-(Table7260308340372[[#This Row],[time]]-2)*2</f>
        <v>-0.51224000000000025</v>
      </c>
      <c r="AJ225" s="6">
        <v>2.1030899999999999</v>
      </c>
      <c r="AK225" s="5">
        <v>2.2561200000000001</v>
      </c>
      <c r="AL225">
        <f>-(Table250267315347379[[#This Row],[time]]-2)*2</f>
        <v>-0.51224000000000025</v>
      </c>
      <c r="AM225" s="6">
        <v>3.8451399999999998</v>
      </c>
      <c r="AN225" s="5">
        <v>2.2561200000000001</v>
      </c>
      <c r="AO225">
        <f>-(Table8261309341373[[#This Row],[time]]-2)*2</f>
        <v>-0.51224000000000025</v>
      </c>
      <c r="AP225" s="6">
        <v>2.4904600000000001</v>
      </c>
      <c r="AQ225" s="5">
        <v>2.2561200000000001</v>
      </c>
      <c r="AR225">
        <f>-(Table252268316348380[[#This Row],[time]]-2)*2</f>
        <v>-0.51224000000000025</v>
      </c>
      <c r="AS225" s="6">
        <v>2.3356599999999998</v>
      </c>
      <c r="AT225" s="5">
        <v>2.2561200000000001</v>
      </c>
      <c r="AU225">
        <f>-(Table253269317349381[[#This Row],[time]]-2)*2</f>
        <v>-0.51224000000000025</v>
      </c>
      <c r="AV225" s="6">
        <v>1.6975499999999999</v>
      </c>
    </row>
    <row r="226" spans="1:48">
      <c r="A226" s="5">
        <v>2.3068300000000002</v>
      </c>
      <c r="B226">
        <f>-(Table1254302334366[[#This Row],[time]]-2)*2</f>
        <v>-0.61366000000000032</v>
      </c>
      <c r="C226" s="6">
        <v>2.9930599999999998</v>
      </c>
      <c r="D226" s="5">
        <v>2.3068300000000002</v>
      </c>
      <c r="E226">
        <f>-(Table2255303335367[[#This Row],[time]]-2)*2</f>
        <v>-0.61366000000000032</v>
      </c>
      <c r="F226" s="6">
        <v>0.29063800000000001</v>
      </c>
      <c r="G226" s="5">
        <v>2.3068300000000002</v>
      </c>
      <c r="H226">
        <f>-(Table245262310342374[[#This Row],[time]]-2)*2</f>
        <v>-0.61366000000000032</v>
      </c>
      <c r="I226" s="7">
        <v>6.58E-5</v>
      </c>
      <c r="J226" s="5">
        <v>2.3068300000000002</v>
      </c>
      <c r="K226">
        <f>-(Table3256304336368[[#This Row],[time]]-2)*2</f>
        <v>-0.61366000000000032</v>
      </c>
      <c r="L226" s="6">
        <v>7.2792200000000001E-2</v>
      </c>
      <c r="M226" s="5">
        <v>2.3068300000000002</v>
      </c>
      <c r="N226">
        <f>-(Table246263311343375[[#This Row],[time]]-2)*2</f>
        <v>-0.61366000000000032</v>
      </c>
      <c r="O226" s="6">
        <v>1.9244300000000001</v>
      </c>
      <c r="P226" s="5">
        <v>2.3068300000000002</v>
      </c>
      <c r="Q226">
        <f>-(Table4257305337369[[#This Row],[time]]-2)*2</f>
        <v>-0.61366000000000032</v>
      </c>
      <c r="R226" s="6">
        <v>0.38137500000000002</v>
      </c>
      <c r="S226" s="5">
        <v>2.3068300000000002</v>
      </c>
      <c r="T226">
        <f>-(Table247264312344376[[#This Row],[time]]-2)*2</f>
        <v>-0.61366000000000032</v>
      </c>
      <c r="U226" s="6">
        <v>0.64837599999999995</v>
      </c>
      <c r="V226" s="5">
        <v>2.3068300000000002</v>
      </c>
      <c r="W226">
        <f>-(Table5258306338370[[#This Row],[time]]-2)*2</f>
        <v>-0.61366000000000032</v>
      </c>
      <c r="X226" s="6">
        <v>0.36758400000000002</v>
      </c>
      <c r="Y226" s="5">
        <v>2.3068300000000002</v>
      </c>
      <c r="Z226">
        <f>-(Table248265313345377[[#This Row],[time]]-2)*2</f>
        <v>-0.61366000000000032</v>
      </c>
      <c r="AA226" s="6">
        <v>3.0115699999999999</v>
      </c>
      <c r="AB226" s="5">
        <v>2.3068300000000002</v>
      </c>
      <c r="AC226">
        <f>-(Table6259307339371[[#This Row],[time]]-2)*2</f>
        <v>-0.61366000000000032</v>
      </c>
      <c r="AD226" s="6">
        <v>0.66764800000000002</v>
      </c>
      <c r="AE226" s="5">
        <v>2.3068300000000002</v>
      </c>
      <c r="AF226">
        <f>-(Table249266314346378[[#This Row],[time]]-2)*2</f>
        <v>-0.61366000000000032</v>
      </c>
      <c r="AG226" s="6">
        <v>1.7746900000000001</v>
      </c>
      <c r="AH226" s="5">
        <v>2.3068300000000002</v>
      </c>
      <c r="AI226">
        <f>-(Table7260308340372[[#This Row],[time]]-2)*2</f>
        <v>-0.61366000000000032</v>
      </c>
      <c r="AJ226" s="6">
        <v>1.8968100000000001</v>
      </c>
      <c r="AK226" s="5">
        <v>2.3068300000000002</v>
      </c>
      <c r="AL226">
        <f>-(Table250267315347379[[#This Row],[time]]-2)*2</f>
        <v>-0.61366000000000032</v>
      </c>
      <c r="AM226" s="6">
        <v>4.1786700000000003</v>
      </c>
      <c r="AN226" s="5">
        <v>2.3068300000000002</v>
      </c>
      <c r="AO226">
        <f>-(Table8261309341373[[#This Row],[time]]-2)*2</f>
        <v>-0.61366000000000032</v>
      </c>
      <c r="AP226" s="6">
        <v>2.5114100000000001</v>
      </c>
      <c r="AQ226" s="5">
        <v>2.3068300000000002</v>
      </c>
      <c r="AR226">
        <f>-(Table252268316348380[[#This Row],[time]]-2)*2</f>
        <v>-0.61366000000000032</v>
      </c>
      <c r="AS226" s="6">
        <v>2.8707500000000001</v>
      </c>
      <c r="AT226" s="5">
        <v>2.3068300000000002</v>
      </c>
      <c r="AU226">
        <f>-(Table253269317349381[[#This Row],[time]]-2)*2</f>
        <v>-0.61366000000000032</v>
      </c>
      <c r="AV226" s="6">
        <v>1.86178</v>
      </c>
    </row>
    <row r="227" spans="1:48">
      <c r="A227" s="5">
        <v>2.3507199999999999</v>
      </c>
      <c r="B227">
        <f>-(Table1254302334366[[#This Row],[time]]-2)*2</f>
        <v>-0.70143999999999984</v>
      </c>
      <c r="C227" s="6">
        <v>3.6857500000000001</v>
      </c>
      <c r="D227" s="5">
        <v>2.3507199999999999</v>
      </c>
      <c r="E227">
        <f>-(Table2255303335367[[#This Row],[time]]-2)*2</f>
        <v>-0.70143999999999984</v>
      </c>
      <c r="F227" s="6">
        <v>0.28032400000000002</v>
      </c>
      <c r="G227" s="5">
        <v>2.3507199999999999</v>
      </c>
      <c r="H227">
        <f>-(Table245262310342374[[#This Row],[time]]-2)*2</f>
        <v>-0.70143999999999984</v>
      </c>
      <c r="I227" s="7">
        <v>7.4900000000000005E-5</v>
      </c>
      <c r="J227" s="5">
        <v>2.3507199999999999</v>
      </c>
      <c r="K227">
        <f>-(Table3256304336368[[#This Row],[time]]-2)*2</f>
        <v>-0.70143999999999984</v>
      </c>
      <c r="L227" s="6">
        <v>3.34536E-2</v>
      </c>
      <c r="M227" s="5">
        <v>2.3507199999999999</v>
      </c>
      <c r="N227">
        <f>-(Table246263311343375[[#This Row],[time]]-2)*2</f>
        <v>-0.70143999999999984</v>
      </c>
      <c r="O227" s="6">
        <v>2.7417600000000002</v>
      </c>
      <c r="P227" s="5">
        <v>2.3507199999999999</v>
      </c>
      <c r="Q227">
        <f>-(Table4257305337369[[#This Row],[time]]-2)*2</f>
        <v>-0.70143999999999984</v>
      </c>
      <c r="R227" s="6">
        <v>0.48524699999999998</v>
      </c>
      <c r="S227" s="5">
        <v>2.3507199999999999</v>
      </c>
      <c r="T227">
        <f>-(Table247264312344376[[#This Row],[time]]-2)*2</f>
        <v>-0.70143999999999984</v>
      </c>
      <c r="U227" s="6">
        <v>1.3120499999999999</v>
      </c>
      <c r="V227" s="5">
        <v>2.3507199999999999</v>
      </c>
      <c r="W227">
        <f>-(Table5258306338370[[#This Row],[time]]-2)*2</f>
        <v>-0.70143999999999984</v>
      </c>
      <c r="X227" s="6">
        <v>0.45882800000000001</v>
      </c>
      <c r="Y227" s="5">
        <v>2.3507199999999999</v>
      </c>
      <c r="Z227">
        <f>-(Table248265313345377[[#This Row],[time]]-2)*2</f>
        <v>-0.70143999999999984</v>
      </c>
      <c r="AA227" s="6">
        <v>3.44821</v>
      </c>
      <c r="AB227" s="5">
        <v>2.3507199999999999</v>
      </c>
      <c r="AC227">
        <f>-(Table6259307339371[[#This Row],[time]]-2)*2</f>
        <v>-0.70143999999999984</v>
      </c>
      <c r="AD227" s="6">
        <v>0.67476199999999997</v>
      </c>
      <c r="AE227" s="5">
        <v>2.3507199999999999</v>
      </c>
      <c r="AF227">
        <f>-(Table249266314346378[[#This Row],[time]]-2)*2</f>
        <v>-0.70143999999999984</v>
      </c>
      <c r="AG227" s="6">
        <v>2.3376800000000002</v>
      </c>
      <c r="AH227" s="5">
        <v>2.3507199999999999</v>
      </c>
      <c r="AI227">
        <f>-(Table7260308340372[[#This Row],[time]]-2)*2</f>
        <v>-0.70143999999999984</v>
      </c>
      <c r="AJ227" s="6">
        <v>1.72872</v>
      </c>
      <c r="AK227" s="5">
        <v>2.3507199999999999</v>
      </c>
      <c r="AL227">
        <f>-(Table250267315347379[[#This Row],[time]]-2)*2</f>
        <v>-0.70143999999999984</v>
      </c>
      <c r="AM227" s="6">
        <v>4.5807500000000001</v>
      </c>
      <c r="AN227" s="5">
        <v>2.3507199999999999</v>
      </c>
      <c r="AO227">
        <f>-(Table8261309341373[[#This Row],[time]]-2)*2</f>
        <v>-0.70143999999999984</v>
      </c>
      <c r="AP227" s="6">
        <v>2.5367700000000002</v>
      </c>
      <c r="AQ227" s="5">
        <v>2.3507199999999999</v>
      </c>
      <c r="AR227">
        <f>-(Table252268316348380[[#This Row],[time]]-2)*2</f>
        <v>-0.70143999999999984</v>
      </c>
      <c r="AS227" s="6">
        <v>3.3784999999999998</v>
      </c>
      <c r="AT227" s="5">
        <v>2.3507199999999999</v>
      </c>
      <c r="AU227">
        <f>-(Table253269317349381[[#This Row],[time]]-2)*2</f>
        <v>-0.70143999999999984</v>
      </c>
      <c r="AV227" s="6">
        <v>1.9741500000000001</v>
      </c>
    </row>
    <row r="228" spans="1:48">
      <c r="A228" s="5">
        <v>2.41079</v>
      </c>
      <c r="B228">
        <f>-(Table1254302334366[[#This Row],[time]]-2)*2</f>
        <v>-0.82157999999999998</v>
      </c>
      <c r="C228" s="6">
        <v>4.22628</v>
      </c>
      <c r="D228" s="5">
        <v>2.41079</v>
      </c>
      <c r="E228">
        <f>-(Table2255303335367[[#This Row],[time]]-2)*2</f>
        <v>-0.82157999999999998</v>
      </c>
      <c r="F228" s="6">
        <v>0.27537099999999998</v>
      </c>
      <c r="G228" s="5">
        <v>2.41079</v>
      </c>
      <c r="H228">
        <f>-(Table245262310342374[[#This Row],[time]]-2)*2</f>
        <v>-0.82157999999999998</v>
      </c>
      <c r="I228" s="6">
        <v>1.30047E-4</v>
      </c>
      <c r="J228" s="5">
        <v>2.41079</v>
      </c>
      <c r="K228">
        <f>-(Table3256304336368[[#This Row],[time]]-2)*2</f>
        <v>-0.82157999999999998</v>
      </c>
      <c r="L228" s="6">
        <v>2.1660599999999999E-2</v>
      </c>
      <c r="M228" s="5">
        <v>2.41079</v>
      </c>
      <c r="N228">
        <f>-(Table246263311343375[[#This Row],[time]]-2)*2</f>
        <v>-0.82157999999999998</v>
      </c>
      <c r="O228" s="6">
        <v>4.4676600000000004</v>
      </c>
      <c r="P228" s="5">
        <v>2.41079</v>
      </c>
      <c r="Q228">
        <f>-(Table4257305337369[[#This Row],[time]]-2)*2</f>
        <v>-0.82157999999999998</v>
      </c>
      <c r="R228" s="6">
        <v>0.59291899999999997</v>
      </c>
      <c r="S228" s="5">
        <v>2.41079</v>
      </c>
      <c r="T228">
        <f>-(Table247264312344376[[#This Row],[time]]-2)*2</f>
        <v>-0.82157999999999998</v>
      </c>
      <c r="U228" s="6">
        <v>2.3317800000000002</v>
      </c>
      <c r="V228" s="5">
        <v>2.41079</v>
      </c>
      <c r="W228">
        <f>-(Table5258306338370[[#This Row],[time]]-2)*2</f>
        <v>-0.82157999999999998</v>
      </c>
      <c r="X228" s="6">
        <v>0.56210499999999997</v>
      </c>
      <c r="Y228" s="5">
        <v>2.41079</v>
      </c>
      <c r="Z228">
        <f>-(Table248265313345377[[#This Row],[time]]-2)*2</f>
        <v>-0.82157999999999998</v>
      </c>
      <c r="AA228" s="6">
        <v>4.0781700000000001</v>
      </c>
      <c r="AB228" s="5">
        <v>2.41079</v>
      </c>
      <c r="AC228">
        <f>-(Table6259307339371[[#This Row],[time]]-2)*2</f>
        <v>-0.82157999999999998</v>
      </c>
      <c r="AD228" s="6">
        <v>0.86985599999999996</v>
      </c>
      <c r="AE228" s="5">
        <v>2.41079</v>
      </c>
      <c r="AF228">
        <f>-(Table249266314346378[[#This Row],[time]]-2)*2</f>
        <v>-0.82157999999999998</v>
      </c>
      <c r="AG228" s="6">
        <v>3.2092700000000001</v>
      </c>
      <c r="AH228" s="5">
        <v>2.41079</v>
      </c>
      <c r="AI228">
        <f>-(Table7260308340372[[#This Row],[time]]-2)*2</f>
        <v>-0.82157999999999998</v>
      </c>
      <c r="AJ228" s="6">
        <v>1.6374299999999999</v>
      </c>
      <c r="AK228" s="5">
        <v>2.41079</v>
      </c>
      <c r="AL228">
        <f>-(Table250267315347379[[#This Row],[time]]-2)*2</f>
        <v>-0.82157999999999998</v>
      </c>
      <c r="AM228" s="6">
        <v>5.2367600000000003</v>
      </c>
      <c r="AN228" s="5">
        <v>2.41079</v>
      </c>
      <c r="AO228">
        <f>-(Table8261309341373[[#This Row],[time]]-2)*2</f>
        <v>-0.82157999999999998</v>
      </c>
      <c r="AP228" s="6">
        <v>2.5489199999999999</v>
      </c>
      <c r="AQ228" s="5">
        <v>2.41079</v>
      </c>
      <c r="AR228">
        <f>-(Table252268316348380[[#This Row],[time]]-2)*2</f>
        <v>-0.82157999999999998</v>
      </c>
      <c r="AS228" s="6">
        <v>4.0204300000000002</v>
      </c>
      <c r="AT228" s="5">
        <v>2.41079</v>
      </c>
      <c r="AU228">
        <f>-(Table253269317349381[[#This Row],[time]]-2)*2</f>
        <v>-0.82157999999999998</v>
      </c>
      <c r="AV228" s="6">
        <v>2.0837400000000001</v>
      </c>
    </row>
    <row r="229" spans="1:48">
      <c r="A229" s="5">
        <v>2.4552299999999998</v>
      </c>
      <c r="B229">
        <f>-(Table1254302334366[[#This Row],[time]]-2)*2</f>
        <v>-0.9104599999999996</v>
      </c>
      <c r="C229" s="6">
        <v>4.5155799999999999</v>
      </c>
      <c r="D229" s="5">
        <v>2.4552299999999998</v>
      </c>
      <c r="E229">
        <f>-(Table2255303335367[[#This Row],[time]]-2)*2</f>
        <v>-0.9104599999999996</v>
      </c>
      <c r="F229" s="6">
        <v>0.24932599999999999</v>
      </c>
      <c r="G229" s="5">
        <v>2.4552299999999998</v>
      </c>
      <c r="H229">
        <f>-(Table245262310342374[[#This Row],[time]]-2)*2</f>
        <v>-0.9104599999999996</v>
      </c>
      <c r="I229" s="6">
        <v>9.2016000000000001E-2</v>
      </c>
      <c r="J229" s="5">
        <v>2.4552299999999998</v>
      </c>
      <c r="K229">
        <f>-(Table3256304336368[[#This Row],[time]]-2)*2</f>
        <v>-0.9104599999999996</v>
      </c>
      <c r="L229" s="6">
        <v>1.055E-2</v>
      </c>
      <c r="M229" s="5">
        <v>2.4552299999999998</v>
      </c>
      <c r="N229">
        <f>-(Table246263311343375[[#This Row],[time]]-2)*2</f>
        <v>-0.9104599999999996</v>
      </c>
      <c r="O229" s="6">
        <v>5.2052100000000001</v>
      </c>
      <c r="P229" s="5">
        <v>2.4552299999999998</v>
      </c>
      <c r="Q229">
        <f>-(Table4257305337369[[#This Row],[time]]-2)*2</f>
        <v>-0.9104599999999996</v>
      </c>
      <c r="R229" s="6">
        <v>0.64391299999999996</v>
      </c>
      <c r="S229" s="5">
        <v>2.4552299999999998</v>
      </c>
      <c r="T229">
        <f>-(Table247264312344376[[#This Row],[time]]-2)*2</f>
        <v>-0.9104599999999996</v>
      </c>
      <c r="U229" s="6">
        <v>3.2221700000000002</v>
      </c>
      <c r="V229" s="5">
        <v>2.4552299999999998</v>
      </c>
      <c r="W229">
        <f>-(Table5258306338370[[#This Row],[time]]-2)*2</f>
        <v>-0.9104599999999996</v>
      </c>
      <c r="X229" s="6">
        <v>0.61389300000000002</v>
      </c>
      <c r="Y229" s="5">
        <v>2.4552299999999998</v>
      </c>
      <c r="Z229">
        <f>-(Table248265313345377[[#This Row],[time]]-2)*2</f>
        <v>-0.9104599999999996</v>
      </c>
      <c r="AA229" s="6">
        <v>4.6297100000000002</v>
      </c>
      <c r="AB229" s="5">
        <v>2.4552299999999998</v>
      </c>
      <c r="AC229">
        <f>-(Table6259307339371[[#This Row],[time]]-2)*2</f>
        <v>-0.9104599999999996</v>
      </c>
      <c r="AD229" s="6">
        <v>0.97709900000000005</v>
      </c>
      <c r="AE229" s="5">
        <v>2.4552299999999998</v>
      </c>
      <c r="AF229">
        <f>-(Table249266314346378[[#This Row],[time]]-2)*2</f>
        <v>-0.9104599999999996</v>
      </c>
      <c r="AG229" s="6">
        <v>3.86639</v>
      </c>
      <c r="AH229" s="5">
        <v>2.4552299999999998</v>
      </c>
      <c r="AI229">
        <f>-(Table7260308340372[[#This Row],[time]]-2)*2</f>
        <v>-0.9104599999999996</v>
      </c>
      <c r="AJ229" s="6">
        <v>1.5415099999999999</v>
      </c>
      <c r="AK229" s="5">
        <v>2.4552299999999998</v>
      </c>
      <c r="AL229">
        <f>-(Table250267315347379[[#This Row],[time]]-2)*2</f>
        <v>-0.9104599999999996</v>
      </c>
      <c r="AM229" s="6">
        <v>5.7563899999999997</v>
      </c>
      <c r="AN229" s="5">
        <v>2.4552299999999998</v>
      </c>
      <c r="AO229">
        <f>-(Table8261309341373[[#This Row],[time]]-2)*2</f>
        <v>-0.9104599999999996</v>
      </c>
      <c r="AP229" s="6">
        <v>2.53714</v>
      </c>
      <c r="AQ229" s="5">
        <v>2.4552299999999998</v>
      </c>
      <c r="AR229">
        <f>-(Table252268316348380[[#This Row],[time]]-2)*2</f>
        <v>-0.9104599999999996</v>
      </c>
      <c r="AS229" s="6">
        <v>4.4541899999999996</v>
      </c>
      <c r="AT229" s="5">
        <v>2.4552299999999998</v>
      </c>
      <c r="AU229">
        <f>-(Table253269317349381[[#This Row],[time]]-2)*2</f>
        <v>-0.9104599999999996</v>
      </c>
      <c r="AV229" s="6">
        <v>2.1362199999999998</v>
      </c>
    </row>
    <row r="230" spans="1:48">
      <c r="A230" s="5">
        <v>2.5010599999999998</v>
      </c>
      <c r="B230">
        <f>-(Table1254302334366[[#This Row],[time]]-2)*2</f>
        <v>-1.0021199999999997</v>
      </c>
      <c r="C230" s="6">
        <v>4.7488299999999999</v>
      </c>
      <c r="D230" s="5">
        <v>2.5010599999999998</v>
      </c>
      <c r="E230">
        <f>-(Table2255303335367[[#This Row],[time]]-2)*2</f>
        <v>-1.0021199999999997</v>
      </c>
      <c r="F230" s="6">
        <v>0.19986699999999999</v>
      </c>
      <c r="G230" s="5">
        <v>2.5010599999999998</v>
      </c>
      <c r="H230">
        <f>-(Table245262310342374[[#This Row],[time]]-2)*2</f>
        <v>-1.0021199999999997</v>
      </c>
      <c r="I230" s="6">
        <v>0.36678699999999997</v>
      </c>
      <c r="J230" s="5">
        <v>2.5010599999999998</v>
      </c>
      <c r="K230">
        <f>-(Table3256304336368[[#This Row],[time]]-2)*2</f>
        <v>-1.0021199999999997</v>
      </c>
      <c r="L230" s="6">
        <v>1.6840400000000001E-4</v>
      </c>
      <c r="M230" s="5">
        <v>2.5010599999999998</v>
      </c>
      <c r="N230">
        <f>-(Table246263311343375[[#This Row],[time]]-2)*2</f>
        <v>-1.0021199999999997</v>
      </c>
      <c r="O230" s="6">
        <v>5.2757199999999997</v>
      </c>
      <c r="P230" s="5">
        <v>2.5010599999999998</v>
      </c>
      <c r="Q230">
        <f>-(Table4257305337369[[#This Row],[time]]-2)*2</f>
        <v>-1.0021199999999997</v>
      </c>
      <c r="R230" s="6">
        <v>0.68718500000000005</v>
      </c>
      <c r="S230" s="5">
        <v>2.5010599999999998</v>
      </c>
      <c r="T230">
        <f>-(Table247264312344376[[#This Row],[time]]-2)*2</f>
        <v>-1.0021199999999997</v>
      </c>
      <c r="U230" s="6">
        <v>4.2585300000000004</v>
      </c>
      <c r="V230" s="5">
        <v>2.5010599999999998</v>
      </c>
      <c r="W230">
        <f>-(Table5258306338370[[#This Row],[time]]-2)*2</f>
        <v>-1.0021199999999997</v>
      </c>
      <c r="X230" s="6">
        <v>0.65212300000000001</v>
      </c>
      <c r="Y230" s="5">
        <v>2.5010599999999998</v>
      </c>
      <c r="Z230">
        <f>-(Table248265313345377[[#This Row],[time]]-2)*2</f>
        <v>-1.0021199999999997</v>
      </c>
      <c r="AA230" s="6">
        <v>5.2832999999999997</v>
      </c>
      <c r="AB230" s="5">
        <v>2.5010599999999998</v>
      </c>
      <c r="AC230">
        <f>-(Table6259307339371[[#This Row],[time]]-2)*2</f>
        <v>-1.0021199999999997</v>
      </c>
      <c r="AD230" s="6">
        <v>1.0464899999999999</v>
      </c>
      <c r="AE230" s="5">
        <v>2.5010599999999998</v>
      </c>
      <c r="AF230">
        <f>-(Table249266314346378[[#This Row],[time]]-2)*2</f>
        <v>-1.0021199999999997</v>
      </c>
      <c r="AG230" s="6">
        <v>4.5201200000000004</v>
      </c>
      <c r="AH230" s="5">
        <v>2.5010599999999998</v>
      </c>
      <c r="AI230">
        <f>-(Table7260308340372[[#This Row],[time]]-2)*2</f>
        <v>-1.0021199999999997</v>
      </c>
      <c r="AJ230" s="6">
        <v>1.4144099999999999</v>
      </c>
      <c r="AK230" s="5">
        <v>2.5010599999999998</v>
      </c>
      <c r="AL230">
        <f>-(Table250267315347379[[#This Row],[time]]-2)*2</f>
        <v>-1.0021199999999997</v>
      </c>
      <c r="AM230" s="6">
        <v>6.4164199999999996</v>
      </c>
      <c r="AN230" s="5">
        <v>2.5010599999999998</v>
      </c>
      <c r="AO230">
        <f>-(Table8261309341373[[#This Row],[time]]-2)*2</f>
        <v>-1.0021199999999997</v>
      </c>
      <c r="AP230" s="6">
        <v>2.4793500000000002</v>
      </c>
      <c r="AQ230" s="5">
        <v>2.5010599999999998</v>
      </c>
      <c r="AR230">
        <f>-(Table252268316348380[[#This Row],[time]]-2)*2</f>
        <v>-1.0021199999999997</v>
      </c>
      <c r="AS230" s="6">
        <v>4.9322999999999997</v>
      </c>
      <c r="AT230" s="5">
        <v>2.5010599999999998</v>
      </c>
      <c r="AU230">
        <f>-(Table253269317349381[[#This Row],[time]]-2)*2</f>
        <v>-1.0021199999999997</v>
      </c>
      <c r="AV230" s="6">
        <v>2.14947</v>
      </c>
    </row>
    <row r="231" spans="1:48">
      <c r="A231" s="5">
        <v>2.5628600000000001</v>
      </c>
      <c r="B231">
        <f>-(Table1254302334366[[#This Row],[time]]-2)*2</f>
        <v>-1.1257200000000003</v>
      </c>
      <c r="C231" s="6">
        <v>4.9725200000000003</v>
      </c>
      <c r="D231" s="5">
        <v>2.5628600000000001</v>
      </c>
      <c r="E231">
        <f>-(Table2255303335367[[#This Row],[time]]-2)*2</f>
        <v>-1.1257200000000003</v>
      </c>
      <c r="F231" s="6">
        <v>0.179095</v>
      </c>
      <c r="G231" s="5">
        <v>2.5628600000000001</v>
      </c>
      <c r="H231">
        <f>-(Table245262310342374[[#This Row],[time]]-2)*2</f>
        <v>-1.1257200000000003</v>
      </c>
      <c r="I231" s="6">
        <v>1.1576299999999999</v>
      </c>
      <c r="J231" s="5">
        <v>2.5628600000000001</v>
      </c>
      <c r="K231">
        <f>-(Table3256304336368[[#This Row],[time]]-2)*2</f>
        <v>-1.1257200000000003</v>
      </c>
      <c r="L231" s="7">
        <v>9.6700000000000006E-5</v>
      </c>
      <c r="M231" s="5">
        <v>2.5628600000000001</v>
      </c>
      <c r="N231">
        <f>-(Table246263311343375[[#This Row],[time]]-2)*2</f>
        <v>-1.1257200000000003</v>
      </c>
      <c r="O231" s="6">
        <v>5.6262800000000004</v>
      </c>
      <c r="P231" s="5">
        <v>2.5628600000000001</v>
      </c>
      <c r="Q231">
        <f>-(Table4257305337369[[#This Row],[time]]-2)*2</f>
        <v>-1.1257200000000003</v>
      </c>
      <c r="R231" s="6">
        <v>0.71987599999999996</v>
      </c>
      <c r="S231" s="5">
        <v>2.5628600000000001</v>
      </c>
      <c r="T231">
        <f>-(Table247264312344376[[#This Row],[time]]-2)*2</f>
        <v>-1.1257200000000003</v>
      </c>
      <c r="U231" s="6">
        <v>5.5316099999999997</v>
      </c>
      <c r="V231" s="5">
        <v>2.5628600000000001</v>
      </c>
      <c r="W231">
        <f>-(Table5258306338370[[#This Row],[time]]-2)*2</f>
        <v>-1.1257200000000003</v>
      </c>
      <c r="X231" s="6">
        <v>0.66973000000000005</v>
      </c>
      <c r="Y231" s="5">
        <v>2.5628600000000001</v>
      </c>
      <c r="Z231">
        <f>-(Table248265313345377[[#This Row],[time]]-2)*2</f>
        <v>-1.1257200000000003</v>
      </c>
      <c r="AA231" s="6">
        <v>6.0299399999999999</v>
      </c>
      <c r="AB231" s="5">
        <v>2.5628600000000001</v>
      </c>
      <c r="AC231">
        <f>-(Table6259307339371[[#This Row],[time]]-2)*2</f>
        <v>-1.1257200000000003</v>
      </c>
      <c r="AD231" s="6">
        <v>1.0679000000000001</v>
      </c>
      <c r="AE231" s="5">
        <v>2.5628600000000001</v>
      </c>
      <c r="AF231">
        <f>-(Table249266314346378[[#This Row],[time]]-2)*2</f>
        <v>-1.1257200000000003</v>
      </c>
      <c r="AG231" s="6">
        <v>5.3083299999999998</v>
      </c>
      <c r="AH231" s="5">
        <v>2.5628600000000001</v>
      </c>
      <c r="AI231">
        <f>-(Table7260308340372[[#This Row],[time]]-2)*2</f>
        <v>-1.1257200000000003</v>
      </c>
      <c r="AJ231" s="6">
        <v>1.2125900000000001</v>
      </c>
      <c r="AK231" s="5">
        <v>2.5628600000000001</v>
      </c>
      <c r="AL231">
        <f>-(Table250267315347379[[#This Row],[time]]-2)*2</f>
        <v>-1.1257200000000003</v>
      </c>
      <c r="AM231" s="6">
        <v>7.1454599999999999</v>
      </c>
      <c r="AN231" s="5">
        <v>2.5628600000000001</v>
      </c>
      <c r="AO231">
        <f>-(Table8261309341373[[#This Row],[time]]-2)*2</f>
        <v>-1.1257200000000003</v>
      </c>
      <c r="AP231" s="6">
        <v>2.35216</v>
      </c>
      <c r="AQ231" s="5">
        <v>2.5628600000000001</v>
      </c>
      <c r="AR231">
        <f>-(Table252268316348380[[#This Row],[time]]-2)*2</f>
        <v>-1.1257200000000003</v>
      </c>
      <c r="AS231" s="6">
        <v>5.46523</v>
      </c>
      <c r="AT231" s="5">
        <v>2.5628600000000001</v>
      </c>
      <c r="AU231">
        <f>-(Table253269317349381[[#This Row],[time]]-2)*2</f>
        <v>-1.1257200000000003</v>
      </c>
      <c r="AV231" s="6">
        <v>2.10649</v>
      </c>
    </row>
    <row r="232" spans="1:48">
      <c r="A232" s="5">
        <v>2.6073499999999998</v>
      </c>
      <c r="B232">
        <f>-(Table1254302334366[[#This Row],[time]]-2)*2</f>
        <v>-1.2146999999999997</v>
      </c>
      <c r="C232" s="6">
        <v>5.0911099999999996</v>
      </c>
      <c r="D232" s="5">
        <v>2.6073499999999998</v>
      </c>
      <c r="E232">
        <f>-(Table2255303335367[[#This Row],[time]]-2)*2</f>
        <v>-1.2146999999999997</v>
      </c>
      <c r="F232" s="6">
        <v>0.15861500000000001</v>
      </c>
      <c r="G232" s="5">
        <v>2.6073499999999998</v>
      </c>
      <c r="H232">
        <f>-(Table245262310342374[[#This Row],[time]]-2)*2</f>
        <v>-1.2146999999999997</v>
      </c>
      <c r="I232" s="6">
        <v>1.72671</v>
      </c>
      <c r="J232" s="5">
        <v>2.6073499999999998</v>
      </c>
      <c r="K232">
        <f>-(Table3256304336368[[#This Row],[time]]-2)*2</f>
        <v>-1.2146999999999997</v>
      </c>
      <c r="L232" s="7">
        <v>9.0299999999999999E-5</v>
      </c>
      <c r="M232" s="5">
        <v>2.6073499999999998</v>
      </c>
      <c r="N232">
        <f>-(Table246263311343375[[#This Row],[time]]-2)*2</f>
        <v>-1.2146999999999997</v>
      </c>
      <c r="O232" s="6">
        <v>6.0961299999999996</v>
      </c>
      <c r="P232" s="5">
        <v>2.6073499999999998</v>
      </c>
      <c r="Q232">
        <f>-(Table4257305337369[[#This Row],[time]]-2)*2</f>
        <v>-1.2146999999999997</v>
      </c>
      <c r="R232" s="6">
        <v>0.71684999999999999</v>
      </c>
      <c r="S232" s="5">
        <v>2.6073499999999998</v>
      </c>
      <c r="T232">
        <f>-(Table247264312344376[[#This Row],[time]]-2)*2</f>
        <v>-1.2146999999999997</v>
      </c>
      <c r="U232" s="6">
        <v>6.3596300000000001</v>
      </c>
      <c r="V232" s="5">
        <v>2.6073499999999998</v>
      </c>
      <c r="W232">
        <f>-(Table5258306338370[[#This Row],[time]]-2)*2</f>
        <v>-1.2146999999999997</v>
      </c>
      <c r="X232" s="6">
        <v>0.65242800000000001</v>
      </c>
      <c r="Y232" s="5">
        <v>2.6073499999999998</v>
      </c>
      <c r="Z232">
        <f>-(Table248265313345377[[#This Row],[time]]-2)*2</f>
        <v>-1.2146999999999997</v>
      </c>
      <c r="AA232" s="6">
        <v>6.4641200000000003</v>
      </c>
      <c r="AB232" s="5">
        <v>2.6073499999999998</v>
      </c>
      <c r="AC232">
        <f>-(Table6259307339371[[#This Row],[time]]-2)*2</f>
        <v>-1.2146999999999997</v>
      </c>
      <c r="AD232" s="6">
        <v>1.0457700000000001</v>
      </c>
      <c r="AE232" s="5">
        <v>2.6073499999999998</v>
      </c>
      <c r="AF232">
        <f>-(Table249266314346378[[#This Row],[time]]-2)*2</f>
        <v>-1.2146999999999997</v>
      </c>
      <c r="AG232" s="6">
        <v>5.8578799999999998</v>
      </c>
      <c r="AH232" s="5">
        <v>2.6073499999999998</v>
      </c>
      <c r="AI232">
        <f>-(Table7260308340372[[#This Row],[time]]-2)*2</f>
        <v>-1.2146999999999997</v>
      </c>
      <c r="AJ232" s="6">
        <v>1.0662100000000001</v>
      </c>
      <c r="AK232" s="5">
        <v>2.6073499999999998</v>
      </c>
      <c r="AL232">
        <f>-(Table250267315347379[[#This Row],[time]]-2)*2</f>
        <v>-1.2146999999999997</v>
      </c>
      <c r="AM232" s="6">
        <v>7.6613499999999997</v>
      </c>
      <c r="AN232" s="5">
        <v>2.6073499999999998</v>
      </c>
      <c r="AO232">
        <f>-(Table8261309341373[[#This Row],[time]]-2)*2</f>
        <v>-1.2146999999999997</v>
      </c>
      <c r="AP232" s="6">
        <v>2.2530800000000002</v>
      </c>
      <c r="AQ232" s="5">
        <v>2.6073499999999998</v>
      </c>
      <c r="AR232">
        <f>-(Table252268316348380[[#This Row],[time]]-2)*2</f>
        <v>-1.2146999999999997</v>
      </c>
      <c r="AS232" s="6">
        <v>5.8742799999999997</v>
      </c>
      <c r="AT232" s="5">
        <v>2.6073499999999998</v>
      </c>
      <c r="AU232">
        <f>-(Table253269317349381[[#This Row],[time]]-2)*2</f>
        <v>-1.2146999999999997</v>
      </c>
      <c r="AV232" s="6">
        <v>2.0586700000000002</v>
      </c>
    </row>
    <row r="233" spans="1:48">
      <c r="A233" s="5">
        <v>2.66025</v>
      </c>
      <c r="B233">
        <f>-(Table1254302334366[[#This Row],[time]]-2)*2</f>
        <v>-1.3205</v>
      </c>
      <c r="C233" s="6">
        <v>5.2237499999999999</v>
      </c>
      <c r="D233" s="5">
        <v>2.66025</v>
      </c>
      <c r="E233">
        <f>-(Table2255303335367[[#This Row],[time]]-2)*2</f>
        <v>-1.3205</v>
      </c>
      <c r="F233" s="6">
        <v>0.123136</v>
      </c>
      <c r="G233" s="5">
        <v>2.66025</v>
      </c>
      <c r="H233">
        <f>-(Table245262310342374[[#This Row],[time]]-2)*2</f>
        <v>-1.3205</v>
      </c>
      <c r="I233" s="6">
        <v>2.4189699999999998</v>
      </c>
      <c r="J233" s="5">
        <v>2.66025</v>
      </c>
      <c r="K233">
        <f>-(Table3256304336368[[#This Row],[time]]-2)*2</f>
        <v>-1.3205</v>
      </c>
      <c r="L233" s="7">
        <v>8.8200000000000003E-5</v>
      </c>
      <c r="M233" s="5">
        <v>2.66025</v>
      </c>
      <c r="N233">
        <f>-(Table246263311343375[[#This Row],[time]]-2)*2</f>
        <v>-1.3205</v>
      </c>
      <c r="O233" s="6">
        <v>6.9938799999999999</v>
      </c>
      <c r="P233" s="5">
        <v>2.66025</v>
      </c>
      <c r="Q233">
        <f>-(Table4257305337369[[#This Row],[time]]-2)*2</f>
        <v>-1.3205</v>
      </c>
      <c r="R233" s="6">
        <v>0.69428599999999996</v>
      </c>
      <c r="S233" s="5">
        <v>2.66025</v>
      </c>
      <c r="T233">
        <f>-(Table247264312344376[[#This Row],[time]]-2)*2</f>
        <v>-1.3205</v>
      </c>
      <c r="U233" s="6">
        <v>7.3103699999999998</v>
      </c>
      <c r="V233" s="5">
        <v>2.66025</v>
      </c>
      <c r="W233">
        <f>-(Table5258306338370[[#This Row],[time]]-2)*2</f>
        <v>-1.3205</v>
      </c>
      <c r="X233" s="6">
        <v>0.61253599999999997</v>
      </c>
      <c r="Y233" s="5">
        <v>2.66025</v>
      </c>
      <c r="Z233">
        <f>-(Table248265313345377[[#This Row],[time]]-2)*2</f>
        <v>-1.3205</v>
      </c>
      <c r="AA233" s="6">
        <v>6.9420999999999999</v>
      </c>
      <c r="AB233" s="5">
        <v>2.66025</v>
      </c>
      <c r="AC233">
        <f>-(Table6259307339371[[#This Row],[time]]-2)*2</f>
        <v>-1.3205</v>
      </c>
      <c r="AD233" s="6">
        <v>0.98023000000000005</v>
      </c>
      <c r="AE233" s="5">
        <v>2.66025</v>
      </c>
      <c r="AF233">
        <f>-(Table249266314346378[[#This Row],[time]]-2)*2</f>
        <v>-1.3205</v>
      </c>
      <c r="AG233" s="6">
        <v>6.6089500000000001</v>
      </c>
      <c r="AH233" s="5">
        <v>2.66025</v>
      </c>
      <c r="AI233">
        <f>-(Table7260308340372[[#This Row],[time]]-2)*2</f>
        <v>-1.3205</v>
      </c>
      <c r="AJ233" s="6">
        <v>0.898953</v>
      </c>
      <c r="AK233" s="5">
        <v>2.66025</v>
      </c>
      <c r="AL233">
        <f>-(Table250267315347379[[#This Row],[time]]-2)*2</f>
        <v>-1.3205</v>
      </c>
      <c r="AM233" s="6">
        <v>8.5077300000000005</v>
      </c>
      <c r="AN233" s="5">
        <v>2.66025</v>
      </c>
      <c r="AO233">
        <f>-(Table8261309341373[[#This Row],[time]]-2)*2</f>
        <v>-1.3205</v>
      </c>
      <c r="AP233" s="6">
        <v>2.1463000000000001</v>
      </c>
      <c r="AQ233" s="5">
        <v>2.66025</v>
      </c>
      <c r="AR233">
        <f>-(Table252268316348380[[#This Row],[time]]-2)*2</f>
        <v>-1.3205</v>
      </c>
      <c r="AS233" s="6">
        <v>6.4903199999999996</v>
      </c>
      <c r="AT233" s="5">
        <v>2.66025</v>
      </c>
      <c r="AU233">
        <f>-(Table253269317349381[[#This Row],[time]]-2)*2</f>
        <v>-1.3205</v>
      </c>
      <c r="AV233" s="6">
        <v>1.9961100000000001</v>
      </c>
    </row>
    <row r="234" spans="1:48">
      <c r="A234" s="5">
        <v>2.7235900000000002</v>
      </c>
      <c r="B234">
        <f>-(Table1254302334366[[#This Row],[time]]-2)*2</f>
        <v>-1.4471800000000004</v>
      </c>
      <c r="C234" s="6">
        <v>5.3392999999999997</v>
      </c>
      <c r="D234" s="5">
        <v>2.7235900000000002</v>
      </c>
      <c r="E234">
        <f>-(Table2255303335367[[#This Row],[time]]-2)*2</f>
        <v>-1.4471800000000004</v>
      </c>
      <c r="F234" s="6">
        <v>6.3791899999999999E-2</v>
      </c>
      <c r="G234" s="5">
        <v>2.7235900000000002</v>
      </c>
      <c r="H234">
        <f>-(Table245262310342374[[#This Row],[time]]-2)*2</f>
        <v>-1.4471800000000004</v>
      </c>
      <c r="I234" s="6">
        <v>3.19055</v>
      </c>
      <c r="J234" s="5">
        <v>2.7235900000000002</v>
      </c>
      <c r="K234">
        <f>-(Table3256304336368[[#This Row],[time]]-2)*2</f>
        <v>-1.4471800000000004</v>
      </c>
      <c r="L234" s="7">
        <v>8.5599999999999994E-5</v>
      </c>
      <c r="M234" s="5">
        <v>2.7235900000000002</v>
      </c>
      <c r="N234">
        <f>-(Table246263311343375[[#This Row],[time]]-2)*2</f>
        <v>-1.4471800000000004</v>
      </c>
      <c r="O234" s="6">
        <v>8.6219699999999992</v>
      </c>
      <c r="P234" s="5">
        <v>2.7235900000000002</v>
      </c>
      <c r="Q234">
        <f>-(Table4257305337369[[#This Row],[time]]-2)*2</f>
        <v>-1.4471800000000004</v>
      </c>
      <c r="R234" s="6">
        <v>0.66813800000000001</v>
      </c>
      <c r="S234" s="5">
        <v>2.7235900000000002</v>
      </c>
      <c r="T234">
        <f>-(Table247264312344376[[#This Row],[time]]-2)*2</f>
        <v>-1.4471800000000004</v>
      </c>
      <c r="U234" s="6">
        <v>8.3814799999999998</v>
      </c>
      <c r="V234" s="5">
        <v>2.7235900000000002</v>
      </c>
      <c r="W234">
        <f>-(Table5258306338370[[#This Row],[time]]-2)*2</f>
        <v>-1.4471800000000004</v>
      </c>
      <c r="X234" s="6">
        <v>0.55840000000000001</v>
      </c>
      <c r="Y234" s="5">
        <v>2.7235900000000002</v>
      </c>
      <c r="Z234">
        <f>-(Table248265313345377[[#This Row],[time]]-2)*2</f>
        <v>-1.4471800000000004</v>
      </c>
      <c r="AA234" s="6">
        <v>7.62073</v>
      </c>
      <c r="AB234" s="5">
        <v>2.7235900000000002</v>
      </c>
      <c r="AC234">
        <f>-(Table6259307339371[[#This Row],[time]]-2)*2</f>
        <v>-1.4471800000000004</v>
      </c>
      <c r="AD234" s="6">
        <v>0.86287499999999995</v>
      </c>
      <c r="AE234" s="5">
        <v>2.7235900000000002</v>
      </c>
      <c r="AF234">
        <f>-(Table249266314346378[[#This Row],[time]]-2)*2</f>
        <v>-1.4471800000000004</v>
      </c>
      <c r="AG234" s="6">
        <v>7.6825099999999997</v>
      </c>
      <c r="AH234" s="5">
        <v>2.7235900000000002</v>
      </c>
      <c r="AI234">
        <f>-(Table7260308340372[[#This Row],[time]]-2)*2</f>
        <v>-1.4471800000000004</v>
      </c>
      <c r="AJ234" s="6">
        <v>0.71091599999999999</v>
      </c>
      <c r="AK234" s="5">
        <v>2.7235900000000002</v>
      </c>
      <c r="AL234">
        <f>-(Table250267315347379[[#This Row],[time]]-2)*2</f>
        <v>-1.4471800000000004</v>
      </c>
      <c r="AM234" s="6">
        <v>9.4120200000000001</v>
      </c>
      <c r="AN234" s="5">
        <v>2.7235900000000002</v>
      </c>
      <c r="AO234">
        <f>-(Table8261309341373[[#This Row],[time]]-2)*2</f>
        <v>-1.4471800000000004</v>
      </c>
      <c r="AP234" s="6">
        <v>2.0179200000000002</v>
      </c>
      <c r="AQ234" s="5">
        <v>2.7235900000000002</v>
      </c>
      <c r="AR234">
        <f>-(Table252268316348380[[#This Row],[time]]-2)*2</f>
        <v>-1.4471800000000004</v>
      </c>
      <c r="AS234" s="6">
        <v>7.1770699999999996</v>
      </c>
      <c r="AT234" s="5">
        <v>2.7235900000000002</v>
      </c>
      <c r="AU234">
        <f>-(Table253269317349381[[#This Row],[time]]-2)*2</f>
        <v>-1.4471800000000004</v>
      </c>
      <c r="AV234" s="6">
        <v>1.9295</v>
      </c>
    </row>
    <row r="235" spans="1:48">
      <c r="A235" s="5">
        <v>2.75684</v>
      </c>
      <c r="B235">
        <f>-(Table1254302334366[[#This Row],[time]]-2)*2</f>
        <v>-1.5136799999999999</v>
      </c>
      <c r="C235" s="6">
        <v>5.3910499999999999</v>
      </c>
      <c r="D235" s="5">
        <v>2.75684</v>
      </c>
      <c r="E235">
        <f>-(Table2255303335367[[#This Row],[time]]-2)*2</f>
        <v>-1.5136799999999999</v>
      </c>
      <c r="F235" s="6">
        <v>2.9390699999999999E-2</v>
      </c>
      <c r="G235" s="5">
        <v>2.75684</v>
      </c>
      <c r="H235">
        <f>-(Table245262310342374[[#This Row],[time]]-2)*2</f>
        <v>-1.5136799999999999</v>
      </c>
      <c r="I235" s="6">
        <v>3.5672799999999998</v>
      </c>
      <c r="J235" s="5">
        <v>2.75684</v>
      </c>
      <c r="K235">
        <f>-(Table3256304336368[[#This Row],[time]]-2)*2</f>
        <v>-1.5136799999999999</v>
      </c>
      <c r="L235" s="7">
        <v>8.4300000000000003E-5</v>
      </c>
      <c r="M235" s="5">
        <v>2.75684</v>
      </c>
      <c r="N235">
        <f>-(Table246263311343375[[#This Row],[time]]-2)*2</f>
        <v>-1.5136799999999999</v>
      </c>
      <c r="O235" s="6">
        <v>9.5757700000000003</v>
      </c>
      <c r="P235" s="5">
        <v>2.75684</v>
      </c>
      <c r="Q235">
        <f>-(Table4257305337369[[#This Row],[time]]-2)*2</f>
        <v>-1.5136799999999999</v>
      </c>
      <c r="R235" s="6">
        <v>0.65915299999999999</v>
      </c>
      <c r="S235" s="5">
        <v>2.75684</v>
      </c>
      <c r="T235">
        <f>-(Table247264312344376[[#This Row],[time]]-2)*2</f>
        <v>-1.5136799999999999</v>
      </c>
      <c r="U235" s="6">
        <v>8.8815299999999997</v>
      </c>
      <c r="V235" s="5">
        <v>2.75684</v>
      </c>
      <c r="W235">
        <f>-(Table5258306338370[[#This Row],[time]]-2)*2</f>
        <v>-1.5136799999999999</v>
      </c>
      <c r="X235" s="6">
        <v>0.52924099999999996</v>
      </c>
      <c r="Y235" s="5">
        <v>2.75684</v>
      </c>
      <c r="Z235">
        <f>-(Table248265313345377[[#This Row],[time]]-2)*2</f>
        <v>-1.5136799999999999</v>
      </c>
      <c r="AA235" s="6">
        <v>8.0742100000000008</v>
      </c>
      <c r="AB235" s="5">
        <v>2.75684</v>
      </c>
      <c r="AC235">
        <f>-(Table6259307339371[[#This Row],[time]]-2)*2</f>
        <v>-1.5136799999999999</v>
      </c>
      <c r="AD235" s="6">
        <v>0.78996200000000005</v>
      </c>
      <c r="AE235" s="5">
        <v>2.75684</v>
      </c>
      <c r="AF235">
        <f>-(Table249266314346378[[#This Row],[time]]-2)*2</f>
        <v>-1.5136799999999999</v>
      </c>
      <c r="AG235" s="6">
        <v>8.3132900000000003</v>
      </c>
      <c r="AH235" s="5">
        <v>2.75684</v>
      </c>
      <c r="AI235">
        <f>-(Table7260308340372[[#This Row],[time]]-2)*2</f>
        <v>-1.5136799999999999</v>
      </c>
      <c r="AJ235" s="6">
        <v>0.61961100000000002</v>
      </c>
      <c r="AK235" s="5">
        <v>2.75684</v>
      </c>
      <c r="AL235">
        <f>-(Table250267315347379[[#This Row],[time]]-2)*2</f>
        <v>-1.5136799999999999</v>
      </c>
      <c r="AM235" s="6">
        <v>9.7355400000000003</v>
      </c>
      <c r="AN235" s="5">
        <v>2.75684</v>
      </c>
      <c r="AO235">
        <f>-(Table8261309341373[[#This Row],[time]]-2)*2</f>
        <v>-1.5136799999999999</v>
      </c>
      <c r="AP235" s="6">
        <v>1.94912</v>
      </c>
      <c r="AQ235" s="5">
        <v>2.75684</v>
      </c>
      <c r="AR235">
        <f>-(Table252268316348380[[#This Row],[time]]-2)*2</f>
        <v>-1.5136799999999999</v>
      </c>
      <c r="AS235" s="6">
        <v>7.5138800000000003</v>
      </c>
      <c r="AT235" s="5">
        <v>2.75684</v>
      </c>
      <c r="AU235">
        <f>-(Table253269317349381[[#This Row],[time]]-2)*2</f>
        <v>-1.5136799999999999</v>
      </c>
      <c r="AV235" s="6">
        <v>1.89449</v>
      </c>
    </row>
    <row r="236" spans="1:48">
      <c r="A236" s="5">
        <v>2.8102900000000002</v>
      </c>
      <c r="B236">
        <f>-(Table1254302334366[[#This Row],[time]]-2)*2</f>
        <v>-1.6205800000000004</v>
      </c>
      <c r="C236" s="6">
        <v>5.4383999999999997</v>
      </c>
      <c r="D236" s="5">
        <v>2.8102900000000002</v>
      </c>
      <c r="E236">
        <f>-(Table2255303335367[[#This Row],[time]]-2)*2</f>
        <v>-1.6205800000000004</v>
      </c>
      <c r="F236" s="6">
        <v>2.36512E-4</v>
      </c>
      <c r="G236" s="5">
        <v>2.8102900000000002</v>
      </c>
      <c r="H236">
        <f>-(Table245262310342374[[#This Row],[time]]-2)*2</f>
        <v>-1.6205800000000004</v>
      </c>
      <c r="I236" s="6">
        <v>4.1603399999999997</v>
      </c>
      <c r="J236" s="5">
        <v>2.8102900000000002</v>
      </c>
      <c r="K236">
        <f>-(Table3256304336368[[#This Row],[time]]-2)*2</f>
        <v>-1.6205800000000004</v>
      </c>
      <c r="L236" s="7">
        <v>8.2100000000000003E-5</v>
      </c>
      <c r="M236" s="5">
        <v>2.8102900000000002</v>
      </c>
      <c r="N236">
        <f>-(Table246263311343375[[#This Row],[time]]-2)*2</f>
        <v>-1.6205800000000004</v>
      </c>
      <c r="O236" s="6">
        <v>10.9155</v>
      </c>
      <c r="P236" s="5">
        <v>2.8102900000000002</v>
      </c>
      <c r="Q236">
        <f>-(Table4257305337369[[#This Row],[time]]-2)*2</f>
        <v>-1.6205800000000004</v>
      </c>
      <c r="R236" s="6">
        <v>0.64552200000000004</v>
      </c>
      <c r="S236" s="5">
        <v>2.8102900000000002</v>
      </c>
      <c r="T236">
        <f>-(Table247264312344376[[#This Row],[time]]-2)*2</f>
        <v>-1.6205800000000004</v>
      </c>
      <c r="U236" s="6">
        <v>9.6212999999999997</v>
      </c>
      <c r="V236" s="5">
        <v>2.8102900000000002</v>
      </c>
      <c r="W236">
        <f>-(Table5258306338370[[#This Row],[time]]-2)*2</f>
        <v>-1.6205800000000004</v>
      </c>
      <c r="X236" s="6">
        <v>0.48011500000000001</v>
      </c>
      <c r="Y236" s="5">
        <v>2.8102900000000002</v>
      </c>
      <c r="Z236">
        <f>-(Table248265313345377[[#This Row],[time]]-2)*2</f>
        <v>-1.6205800000000004</v>
      </c>
      <c r="AA236" s="6">
        <v>9.01112</v>
      </c>
      <c r="AB236" s="5">
        <v>2.8102900000000002</v>
      </c>
      <c r="AC236">
        <f>-(Table6259307339371[[#This Row],[time]]-2)*2</f>
        <v>-1.6205800000000004</v>
      </c>
      <c r="AD236" s="6">
        <v>0.65907199999999999</v>
      </c>
      <c r="AE236" s="5">
        <v>2.8102900000000002</v>
      </c>
      <c r="AF236">
        <f>-(Table249266314346378[[#This Row],[time]]-2)*2</f>
        <v>-1.6205800000000004</v>
      </c>
      <c r="AG236" s="6">
        <v>9.3368300000000009</v>
      </c>
      <c r="AH236" s="5">
        <v>2.8102900000000002</v>
      </c>
      <c r="AI236">
        <f>-(Table7260308340372[[#This Row],[time]]-2)*2</f>
        <v>-1.6205800000000004</v>
      </c>
      <c r="AJ236" s="6">
        <v>0.483319</v>
      </c>
      <c r="AK236" s="5">
        <v>2.8102900000000002</v>
      </c>
      <c r="AL236">
        <f>-(Table250267315347379[[#This Row],[time]]-2)*2</f>
        <v>-1.6205800000000004</v>
      </c>
      <c r="AM236" s="6">
        <v>9.7979800000000008</v>
      </c>
      <c r="AN236" s="5">
        <v>2.8102900000000002</v>
      </c>
      <c r="AO236">
        <f>-(Table8261309341373[[#This Row],[time]]-2)*2</f>
        <v>-1.6205800000000004</v>
      </c>
      <c r="AP236" s="6">
        <v>1.78426</v>
      </c>
      <c r="AQ236" s="5">
        <v>2.8102900000000002</v>
      </c>
      <c r="AR236">
        <f>-(Table252268316348380[[#This Row],[time]]-2)*2</f>
        <v>-1.6205800000000004</v>
      </c>
      <c r="AS236" s="6">
        <v>7.9634999999999998</v>
      </c>
      <c r="AT236" s="5">
        <v>2.8102900000000002</v>
      </c>
      <c r="AU236">
        <f>-(Table253269317349381[[#This Row],[time]]-2)*2</f>
        <v>-1.6205800000000004</v>
      </c>
      <c r="AV236" s="6">
        <v>1.7873000000000001</v>
      </c>
    </row>
    <row r="237" spans="1:48">
      <c r="A237" s="5">
        <v>2.8744200000000002</v>
      </c>
      <c r="B237">
        <f>-(Table1254302334366[[#This Row],[time]]-2)*2</f>
        <v>-1.7488400000000004</v>
      </c>
      <c r="C237" s="6">
        <v>5.4839200000000003</v>
      </c>
      <c r="D237" s="5">
        <v>2.8744200000000002</v>
      </c>
      <c r="E237">
        <f>-(Table2255303335367[[#This Row],[time]]-2)*2</f>
        <v>-1.7488400000000004</v>
      </c>
      <c r="F237" s="7">
        <v>9.3200000000000002E-5</v>
      </c>
      <c r="G237" s="5">
        <v>2.8744200000000002</v>
      </c>
      <c r="H237">
        <f>-(Table245262310342374[[#This Row],[time]]-2)*2</f>
        <v>-1.7488400000000004</v>
      </c>
      <c r="I237" s="6">
        <v>4.8958300000000001</v>
      </c>
      <c r="J237" s="5">
        <v>2.8744200000000002</v>
      </c>
      <c r="K237">
        <f>-(Table3256304336368[[#This Row],[time]]-2)*2</f>
        <v>-1.7488400000000004</v>
      </c>
      <c r="L237" s="7">
        <v>7.9599999999999997E-5</v>
      </c>
      <c r="M237" s="5">
        <v>2.8744200000000002</v>
      </c>
      <c r="N237">
        <f>-(Table246263311343375[[#This Row],[time]]-2)*2</f>
        <v>-1.7488400000000004</v>
      </c>
      <c r="O237" s="6">
        <v>12.2821</v>
      </c>
      <c r="P237" s="5">
        <v>2.8744200000000002</v>
      </c>
      <c r="Q237">
        <f>-(Table4257305337369[[#This Row],[time]]-2)*2</f>
        <v>-1.7488400000000004</v>
      </c>
      <c r="R237" s="6">
        <v>0.63557300000000005</v>
      </c>
      <c r="S237" s="5">
        <v>2.8744200000000002</v>
      </c>
      <c r="T237">
        <f>-(Table247264312344376[[#This Row],[time]]-2)*2</f>
        <v>-1.7488400000000004</v>
      </c>
      <c r="U237" s="6">
        <v>10.3521</v>
      </c>
      <c r="V237" s="5">
        <v>2.8744200000000002</v>
      </c>
      <c r="W237">
        <f>-(Table5258306338370[[#This Row],[time]]-2)*2</f>
        <v>-1.7488400000000004</v>
      </c>
      <c r="X237" s="6">
        <v>0.42067199999999999</v>
      </c>
      <c r="Y237" s="5">
        <v>2.8744200000000002</v>
      </c>
      <c r="Z237">
        <f>-(Table248265313345377[[#This Row],[time]]-2)*2</f>
        <v>-1.7488400000000004</v>
      </c>
      <c r="AA237" s="6">
        <v>10.3515</v>
      </c>
      <c r="AB237" s="5">
        <v>2.8744200000000002</v>
      </c>
      <c r="AC237">
        <f>-(Table6259307339371[[#This Row],[time]]-2)*2</f>
        <v>-1.7488400000000004</v>
      </c>
      <c r="AD237" s="6">
        <v>0.500336</v>
      </c>
      <c r="AE237" s="5">
        <v>2.8744200000000002</v>
      </c>
      <c r="AF237">
        <f>-(Table249266314346378[[#This Row],[time]]-2)*2</f>
        <v>-1.7488400000000004</v>
      </c>
      <c r="AG237" s="6">
        <v>10.447699999999999</v>
      </c>
      <c r="AH237" s="5">
        <v>2.8744200000000002</v>
      </c>
      <c r="AI237">
        <f>-(Table7260308340372[[#This Row],[time]]-2)*2</f>
        <v>-1.7488400000000004</v>
      </c>
      <c r="AJ237" s="6">
        <v>0.34574500000000002</v>
      </c>
      <c r="AK237" s="5">
        <v>2.8744200000000002</v>
      </c>
      <c r="AL237">
        <f>-(Table250267315347379[[#This Row],[time]]-2)*2</f>
        <v>-1.7488400000000004</v>
      </c>
      <c r="AM237" s="6">
        <v>9.5535499999999995</v>
      </c>
      <c r="AN237" s="5">
        <v>2.8744200000000002</v>
      </c>
      <c r="AO237">
        <f>-(Table8261309341373[[#This Row],[time]]-2)*2</f>
        <v>-1.7488400000000004</v>
      </c>
      <c r="AP237" s="6">
        <v>1.53634</v>
      </c>
      <c r="AQ237" s="5">
        <v>2.8744200000000002</v>
      </c>
      <c r="AR237">
        <f>-(Table252268316348380[[#This Row],[time]]-2)*2</f>
        <v>-1.7488400000000004</v>
      </c>
      <c r="AS237" s="6">
        <v>8.3015399999999993</v>
      </c>
      <c r="AT237" s="5">
        <v>2.8744200000000002</v>
      </c>
      <c r="AU237">
        <f>-(Table253269317349381[[#This Row],[time]]-2)*2</f>
        <v>-1.7488400000000004</v>
      </c>
      <c r="AV237" s="6">
        <v>1.60358</v>
      </c>
    </row>
    <row r="238" spans="1:48">
      <c r="A238" s="5">
        <v>2.9064899999999998</v>
      </c>
      <c r="B238">
        <f>-(Table1254302334366[[#This Row],[time]]-2)*2</f>
        <v>-1.8129799999999996</v>
      </c>
      <c r="C238" s="6">
        <v>5.4912799999999997</v>
      </c>
      <c r="D238" s="5">
        <v>2.9064899999999998</v>
      </c>
      <c r="E238">
        <f>-(Table2255303335367[[#This Row],[time]]-2)*2</f>
        <v>-1.8129799999999996</v>
      </c>
      <c r="F238" s="7">
        <v>9.2399999999999996E-5</v>
      </c>
      <c r="G238" s="5">
        <v>2.9064899999999998</v>
      </c>
      <c r="H238">
        <f>-(Table245262310342374[[#This Row],[time]]-2)*2</f>
        <v>-1.8129799999999996</v>
      </c>
      <c r="I238" s="6">
        <v>5.2663799999999998</v>
      </c>
      <c r="J238" s="5">
        <v>2.9064899999999998</v>
      </c>
      <c r="K238">
        <f>-(Table3256304336368[[#This Row],[time]]-2)*2</f>
        <v>-1.8129799999999996</v>
      </c>
      <c r="L238" s="7">
        <v>7.8300000000000006E-5</v>
      </c>
      <c r="M238" s="5">
        <v>2.9064899999999998</v>
      </c>
      <c r="N238">
        <f>-(Table246263311343375[[#This Row],[time]]-2)*2</f>
        <v>-1.8129799999999996</v>
      </c>
      <c r="O238" s="6">
        <v>12.8826</v>
      </c>
      <c r="P238" s="5">
        <v>2.9064899999999998</v>
      </c>
      <c r="Q238">
        <f>-(Table4257305337369[[#This Row],[time]]-2)*2</f>
        <v>-1.8129799999999996</v>
      </c>
      <c r="R238" s="6">
        <v>0.63513900000000001</v>
      </c>
      <c r="S238" s="5">
        <v>2.9064899999999998</v>
      </c>
      <c r="T238">
        <f>-(Table247264312344376[[#This Row],[time]]-2)*2</f>
        <v>-1.8129799999999996</v>
      </c>
      <c r="U238" s="6">
        <v>10.6904</v>
      </c>
      <c r="V238" s="5">
        <v>2.9064899999999998</v>
      </c>
      <c r="W238">
        <f>-(Table5258306338370[[#This Row],[time]]-2)*2</f>
        <v>-1.8129799999999996</v>
      </c>
      <c r="X238" s="6">
        <v>0.394592</v>
      </c>
      <c r="Y238" s="5">
        <v>2.9064899999999998</v>
      </c>
      <c r="Z238">
        <f>-(Table248265313345377[[#This Row],[time]]-2)*2</f>
        <v>-1.8129799999999996</v>
      </c>
      <c r="AA238" s="6">
        <v>10.967599999999999</v>
      </c>
      <c r="AB238" s="5">
        <v>2.9064899999999998</v>
      </c>
      <c r="AC238">
        <f>-(Table6259307339371[[#This Row],[time]]-2)*2</f>
        <v>-1.8129799999999996</v>
      </c>
      <c r="AD238" s="6">
        <v>0.41703600000000002</v>
      </c>
      <c r="AE238" s="5">
        <v>2.9064899999999998</v>
      </c>
      <c r="AF238">
        <f>-(Table249266314346378[[#This Row],[time]]-2)*2</f>
        <v>-1.8129799999999996</v>
      </c>
      <c r="AG238" s="6">
        <v>10.900700000000001</v>
      </c>
      <c r="AH238" s="5">
        <v>2.9064899999999998</v>
      </c>
      <c r="AI238">
        <f>-(Table7260308340372[[#This Row],[time]]-2)*2</f>
        <v>-1.8129799999999996</v>
      </c>
      <c r="AJ238" s="6">
        <v>0.28105799999999997</v>
      </c>
      <c r="AK238" s="5">
        <v>2.9064899999999998</v>
      </c>
      <c r="AL238">
        <f>-(Table250267315347379[[#This Row],[time]]-2)*2</f>
        <v>-1.8129799999999996</v>
      </c>
      <c r="AM238" s="6">
        <v>9.4783299999999997</v>
      </c>
      <c r="AN238" s="5">
        <v>2.9064899999999998</v>
      </c>
      <c r="AO238">
        <f>-(Table8261309341373[[#This Row],[time]]-2)*2</f>
        <v>-1.8129799999999996</v>
      </c>
      <c r="AP238" s="6">
        <v>1.41622</v>
      </c>
      <c r="AQ238" s="5">
        <v>2.9064899999999998</v>
      </c>
      <c r="AR238">
        <f>-(Table252268316348380[[#This Row],[time]]-2)*2</f>
        <v>-1.8129799999999996</v>
      </c>
      <c r="AS238" s="6">
        <v>8.4483700000000006</v>
      </c>
      <c r="AT238" s="5">
        <v>2.9064899999999998</v>
      </c>
      <c r="AU238">
        <f>-(Table253269317349381[[#This Row],[time]]-2)*2</f>
        <v>-1.8129799999999996</v>
      </c>
      <c r="AV238" s="6">
        <v>1.5060199999999999</v>
      </c>
    </row>
    <row r="239" spans="1:48">
      <c r="A239" s="5">
        <v>2.9866600000000001</v>
      </c>
      <c r="B239">
        <f>-(Table1254302334366[[#This Row],[time]]-2)*2</f>
        <v>-1.9733200000000002</v>
      </c>
      <c r="C239" s="6">
        <v>5.4840200000000001</v>
      </c>
      <c r="D239" s="5">
        <v>2.9866600000000001</v>
      </c>
      <c r="E239">
        <f>-(Table2255303335367[[#This Row],[time]]-2)*2</f>
        <v>-1.9733200000000002</v>
      </c>
      <c r="F239" s="7">
        <v>9.0600000000000007E-5</v>
      </c>
      <c r="G239" s="5">
        <v>2.9866600000000001</v>
      </c>
      <c r="H239">
        <f>-(Table245262310342374[[#This Row],[time]]-2)*2</f>
        <v>-1.9733200000000002</v>
      </c>
      <c r="I239" s="6">
        <v>6.2209500000000002</v>
      </c>
      <c r="J239" s="5">
        <v>2.9866600000000001</v>
      </c>
      <c r="K239">
        <f>-(Table3256304336368[[#This Row],[time]]-2)*2</f>
        <v>-1.9733200000000002</v>
      </c>
      <c r="L239" s="7">
        <v>7.5400000000000003E-5</v>
      </c>
      <c r="M239" s="5">
        <v>2.9866600000000001</v>
      </c>
      <c r="N239">
        <f>-(Table246263311343375[[#This Row],[time]]-2)*2</f>
        <v>-1.9733200000000002</v>
      </c>
      <c r="O239" s="6">
        <v>14.1387</v>
      </c>
      <c r="P239" s="5">
        <v>2.9866600000000001</v>
      </c>
      <c r="Q239">
        <f>-(Table4257305337369[[#This Row],[time]]-2)*2</f>
        <v>-1.9733200000000002</v>
      </c>
      <c r="R239" s="6">
        <v>0.63604400000000005</v>
      </c>
      <c r="S239" s="5">
        <v>2.9866600000000001</v>
      </c>
      <c r="T239">
        <f>-(Table247264312344376[[#This Row],[time]]-2)*2</f>
        <v>-1.9733200000000002</v>
      </c>
      <c r="U239" s="6">
        <v>11.4407</v>
      </c>
      <c r="V239" s="5">
        <v>2.9866600000000001</v>
      </c>
      <c r="W239">
        <f>-(Table5258306338370[[#This Row],[time]]-2)*2</f>
        <v>-1.9733200000000002</v>
      </c>
      <c r="X239" s="6">
        <v>0.34259299999999998</v>
      </c>
      <c r="Y239" s="5">
        <v>2.9866600000000001</v>
      </c>
      <c r="Z239">
        <f>-(Table248265313345377[[#This Row],[time]]-2)*2</f>
        <v>-1.9733200000000002</v>
      </c>
      <c r="AA239" s="6">
        <v>12.333500000000001</v>
      </c>
      <c r="AB239" s="5">
        <v>2.9866600000000001</v>
      </c>
      <c r="AC239">
        <f>-(Table6259307339371[[#This Row],[time]]-2)*2</f>
        <v>-1.9733200000000002</v>
      </c>
      <c r="AD239" s="6">
        <v>0.20388800000000001</v>
      </c>
      <c r="AE239" s="5">
        <v>2.9866600000000001</v>
      </c>
      <c r="AF239">
        <f>-(Table249266314346378[[#This Row],[time]]-2)*2</f>
        <v>-1.9733200000000002</v>
      </c>
      <c r="AG239" s="6">
        <v>11.9764</v>
      </c>
      <c r="AH239" s="5">
        <v>2.9866600000000001</v>
      </c>
      <c r="AI239">
        <f>-(Table7260308340372[[#This Row],[time]]-2)*2</f>
        <v>-1.9733200000000002</v>
      </c>
      <c r="AJ239" s="6">
        <v>0.13029399999999999</v>
      </c>
      <c r="AK239" s="5">
        <v>2.9866600000000001</v>
      </c>
      <c r="AL239">
        <f>-(Table250267315347379[[#This Row],[time]]-2)*2</f>
        <v>-1.9733200000000002</v>
      </c>
      <c r="AM239" s="6">
        <v>9.0034700000000001</v>
      </c>
      <c r="AN239" s="5">
        <v>2.9866600000000001</v>
      </c>
      <c r="AO239">
        <f>-(Table8261309341373[[#This Row],[time]]-2)*2</f>
        <v>-1.9733200000000002</v>
      </c>
      <c r="AP239" s="6">
        <v>1.0591200000000001</v>
      </c>
      <c r="AQ239" s="5">
        <v>2.9866600000000001</v>
      </c>
      <c r="AR239">
        <f>-(Table252268316348380[[#This Row],[time]]-2)*2</f>
        <v>-1.9733200000000002</v>
      </c>
      <c r="AS239" s="6">
        <v>8.8892000000000007</v>
      </c>
      <c r="AT239" s="5">
        <v>2.9866600000000001</v>
      </c>
      <c r="AU239">
        <f>-(Table253269317349381[[#This Row],[time]]-2)*2</f>
        <v>-1.9733200000000002</v>
      </c>
      <c r="AV239" s="6">
        <v>1.19875</v>
      </c>
    </row>
    <row r="240" spans="1:48">
      <c r="A240" s="8">
        <v>3</v>
      </c>
      <c r="B240">
        <f>-(Table1254302334366[[#This Row],[time]]-2)*2</f>
        <v>-2</v>
      </c>
      <c r="C240" s="9">
        <v>5.4765699999999997</v>
      </c>
      <c r="D240" s="8">
        <v>3</v>
      </c>
      <c r="E240">
        <f>-(Table2255303335367[[#This Row],[time]]-2)*2</f>
        <v>-2</v>
      </c>
      <c r="F240" s="10">
        <v>9.0400000000000002E-5</v>
      </c>
      <c r="G240" s="8">
        <v>3</v>
      </c>
      <c r="H240">
        <f>-(Table245262310342374[[#This Row],[time]]-2)*2</f>
        <v>-2</v>
      </c>
      <c r="I240" s="9">
        <v>6.3834</v>
      </c>
      <c r="J240" s="8">
        <v>3</v>
      </c>
      <c r="K240">
        <f>-(Table3256304336368[[#This Row],[time]]-2)*2</f>
        <v>-2</v>
      </c>
      <c r="L240" s="10">
        <v>7.4900000000000005E-5</v>
      </c>
      <c r="M240" s="8">
        <v>3</v>
      </c>
      <c r="N240">
        <f>-(Table246263311343375[[#This Row],[time]]-2)*2</f>
        <v>-2</v>
      </c>
      <c r="O240" s="9">
        <v>14.285600000000001</v>
      </c>
      <c r="P240" s="8">
        <v>3</v>
      </c>
      <c r="Q240">
        <f>-(Table4257305337369[[#This Row],[time]]-2)*2</f>
        <v>-2</v>
      </c>
      <c r="R240" s="9">
        <v>0.63652200000000003</v>
      </c>
      <c r="S240" s="8">
        <v>3</v>
      </c>
      <c r="T240">
        <f>-(Table247264312344376[[#This Row],[time]]-2)*2</f>
        <v>-2</v>
      </c>
      <c r="U240" s="9">
        <v>11.5495</v>
      </c>
      <c r="V240" s="8">
        <v>3</v>
      </c>
      <c r="W240">
        <f>-(Table5258306338370[[#This Row],[time]]-2)*2</f>
        <v>-2</v>
      </c>
      <c r="X240" s="9">
        <v>0.33535900000000002</v>
      </c>
      <c r="Y240" s="8">
        <v>3</v>
      </c>
      <c r="Z240">
        <f>-(Table248265313345377[[#This Row],[time]]-2)*2</f>
        <v>-2</v>
      </c>
      <c r="AA240" s="9">
        <v>12.5345</v>
      </c>
      <c r="AB240" s="8">
        <v>3</v>
      </c>
      <c r="AC240">
        <f>-(Table6259307339371[[#This Row],[time]]-2)*2</f>
        <v>-2</v>
      </c>
      <c r="AD240" s="9">
        <v>0.16899</v>
      </c>
      <c r="AE240" s="8">
        <v>3</v>
      </c>
      <c r="AF240">
        <f>-(Table249266314346378[[#This Row],[time]]-2)*2</f>
        <v>-2</v>
      </c>
      <c r="AG240" s="9">
        <v>12.1472</v>
      </c>
      <c r="AH240" s="8">
        <v>3</v>
      </c>
      <c r="AI240">
        <f>-(Table7260308340372[[#This Row],[time]]-2)*2</f>
        <v>-2</v>
      </c>
      <c r="AJ240" s="9">
        <v>0.10728</v>
      </c>
      <c r="AK240" s="8">
        <v>3</v>
      </c>
      <c r="AL240">
        <f>-(Table250267315347379[[#This Row],[time]]-2)*2</f>
        <v>-2</v>
      </c>
      <c r="AM240" s="9">
        <v>8.8501700000000003</v>
      </c>
      <c r="AN240" s="8">
        <v>3</v>
      </c>
      <c r="AO240">
        <f>-(Table8261309341373[[#This Row],[time]]-2)*2</f>
        <v>-2</v>
      </c>
      <c r="AP240" s="9">
        <v>0.99463400000000002</v>
      </c>
      <c r="AQ240" s="8">
        <v>3</v>
      </c>
      <c r="AR240">
        <f>-(Table252268316348380[[#This Row],[time]]-2)*2</f>
        <v>-2</v>
      </c>
      <c r="AS240" s="9">
        <v>8.9384700000000006</v>
      </c>
      <c r="AT240" s="8">
        <v>3</v>
      </c>
      <c r="AU240">
        <f>-(Table253269317349381[[#This Row],[time]]-2)*2</f>
        <v>-2</v>
      </c>
      <c r="AV240" s="9">
        <v>1.14269</v>
      </c>
    </row>
    <row r="241" spans="1:48">
      <c r="A241" t="s">
        <v>26</v>
      </c>
      <c r="C241">
        <f>AVERAGE(C220:C240)</f>
        <v>4.0122885714285719</v>
      </c>
      <c r="D241" t="s">
        <v>26</v>
      </c>
      <c r="F241">
        <f t="shared" ref="F241:AV241" si="14">AVERAGE(F220:F240)</f>
        <v>0.16364681961904756</v>
      </c>
      <c r="G241" t="s">
        <v>26</v>
      </c>
      <c r="I241">
        <f t="shared" si="14"/>
        <v>1.8784459212857145</v>
      </c>
      <c r="J241" t="s">
        <v>26</v>
      </c>
      <c r="L241">
        <f t="shared" si="14"/>
        <v>8.047047161904762E-2</v>
      </c>
      <c r="M241" t="s">
        <v>26</v>
      </c>
      <c r="O241">
        <f t="shared" si="14"/>
        <v>5.9679146761904764</v>
      </c>
      <c r="P241" t="s">
        <v>26</v>
      </c>
      <c r="R241">
        <f t="shared" si="14"/>
        <v>0.48459720476190477</v>
      </c>
      <c r="S241" t="s">
        <v>26</v>
      </c>
      <c r="U241">
        <f t="shared" si="14"/>
        <v>4.8639384714285701</v>
      </c>
      <c r="V241" t="s">
        <v>26</v>
      </c>
      <c r="X241">
        <f t="shared" si="14"/>
        <v>0.38974865714285717</v>
      </c>
      <c r="Y241" t="s">
        <v>26</v>
      </c>
      <c r="AA241">
        <f t="shared" si="14"/>
        <v>5.7026774285714295</v>
      </c>
      <c r="AB241" t="s">
        <v>26</v>
      </c>
      <c r="AD241">
        <f t="shared" si="14"/>
        <v>0.83714928571428582</v>
      </c>
      <c r="AE241" t="s">
        <v>26</v>
      </c>
      <c r="AG241">
        <f t="shared" si="14"/>
        <v>5.1027976958095236</v>
      </c>
      <c r="AH241" t="s">
        <v>26</v>
      </c>
      <c r="AJ241">
        <f t="shared" si="14"/>
        <v>1.4653959999999997</v>
      </c>
      <c r="AK241" t="s">
        <v>26</v>
      </c>
      <c r="AM241">
        <f t="shared" si="14"/>
        <v>6.3084190476190471</v>
      </c>
      <c r="AN241" t="s">
        <v>26</v>
      </c>
      <c r="AP241">
        <f t="shared" si="14"/>
        <v>2.2005897142857145</v>
      </c>
      <c r="AQ241" t="s">
        <v>26</v>
      </c>
      <c r="AS241">
        <f t="shared" si="14"/>
        <v>4.8821349047619043</v>
      </c>
      <c r="AT241" t="s">
        <v>26</v>
      </c>
      <c r="AV241">
        <f t="shared" si="14"/>
        <v>1.6646684761904762</v>
      </c>
    </row>
    <row r="242" spans="1:48">
      <c r="A242" t="s">
        <v>27</v>
      </c>
      <c r="C242">
        <f>MAX(C220:C240)</f>
        <v>5.4912799999999997</v>
      </c>
      <c r="D242" t="s">
        <v>27</v>
      </c>
      <c r="F242">
        <f t="shared" ref="F242:AV242" si="15">MAX(F220:F240)</f>
        <v>0.33515099999999998</v>
      </c>
      <c r="G242" t="s">
        <v>27</v>
      </c>
      <c r="I242">
        <f t="shared" si="15"/>
        <v>6.3834</v>
      </c>
      <c r="J242" t="s">
        <v>27</v>
      </c>
      <c r="L242">
        <f t="shared" si="15"/>
        <v>0.44160899999999997</v>
      </c>
      <c r="M242" t="s">
        <v>27</v>
      </c>
      <c r="O242">
        <f t="shared" si="15"/>
        <v>14.285600000000001</v>
      </c>
      <c r="P242" t="s">
        <v>27</v>
      </c>
      <c r="R242">
        <f t="shared" si="15"/>
        <v>0.71987599999999996</v>
      </c>
      <c r="S242" t="s">
        <v>27</v>
      </c>
      <c r="U242">
        <f t="shared" si="15"/>
        <v>11.5495</v>
      </c>
      <c r="V242" t="s">
        <v>27</v>
      </c>
      <c r="X242">
        <f t="shared" si="15"/>
        <v>0.66973000000000005</v>
      </c>
      <c r="Y242" t="s">
        <v>27</v>
      </c>
      <c r="AA242">
        <f t="shared" si="15"/>
        <v>12.5345</v>
      </c>
      <c r="AB242" t="s">
        <v>27</v>
      </c>
      <c r="AD242">
        <f t="shared" si="15"/>
        <v>2.07341</v>
      </c>
      <c r="AE242" t="s">
        <v>27</v>
      </c>
      <c r="AG242">
        <f t="shared" si="15"/>
        <v>12.1472</v>
      </c>
      <c r="AH242" t="s">
        <v>27</v>
      </c>
      <c r="AJ242">
        <f t="shared" si="15"/>
        <v>3.6461800000000002</v>
      </c>
      <c r="AK242" t="s">
        <v>27</v>
      </c>
      <c r="AM242">
        <f t="shared" si="15"/>
        <v>9.7979800000000008</v>
      </c>
      <c r="AN242" t="s">
        <v>27</v>
      </c>
      <c r="AP242">
        <f t="shared" si="15"/>
        <v>2.9704100000000002</v>
      </c>
      <c r="AQ242" t="s">
        <v>27</v>
      </c>
      <c r="AS242">
        <f t="shared" si="15"/>
        <v>8.9384700000000006</v>
      </c>
      <c r="AT242" t="s">
        <v>27</v>
      </c>
      <c r="AV242">
        <f t="shared" si="15"/>
        <v>2.14947</v>
      </c>
    </row>
    <row r="245" spans="1:48">
      <c r="A245" s="1" t="s">
        <v>49</v>
      </c>
    </row>
    <row r="246" spans="1:48">
      <c r="A246" t="s">
        <v>50</v>
      </c>
      <c r="D246" t="s">
        <v>2</v>
      </c>
    </row>
    <row r="247" spans="1:48">
      <c r="A247" t="s">
        <v>51</v>
      </c>
      <c r="D247" t="s">
        <v>4</v>
      </c>
      <c r="E247" t="s">
        <v>5</v>
      </c>
    </row>
    <row r="249" spans="1:48">
      <c r="A249" t="s">
        <v>6</v>
      </c>
      <c r="D249" t="s">
        <v>7</v>
      </c>
      <c r="G249" t="s">
        <v>8</v>
      </c>
      <c r="J249" t="s">
        <v>9</v>
      </c>
      <c r="M249" t="s">
        <v>10</v>
      </c>
      <c r="P249" t="s">
        <v>11</v>
      </c>
      <c r="S249" t="s">
        <v>12</v>
      </c>
      <c r="V249" t="s">
        <v>13</v>
      </c>
      <c r="Y249" t="s">
        <v>14</v>
      </c>
      <c r="AB249" t="s">
        <v>15</v>
      </c>
      <c r="AE249" t="s">
        <v>16</v>
      </c>
      <c r="AH249" t="s">
        <v>17</v>
      </c>
      <c r="AK249" t="s">
        <v>18</v>
      </c>
      <c r="AN249" t="s">
        <v>19</v>
      </c>
      <c r="AQ249" t="s">
        <v>20</v>
      </c>
      <c r="AT249" t="s">
        <v>21</v>
      </c>
    </row>
    <row r="250" spans="1:48">
      <c r="A250" t="s">
        <v>22</v>
      </c>
      <c r="B250" t="s">
        <v>23</v>
      </c>
      <c r="C250" t="s">
        <v>24</v>
      </c>
      <c r="D250" t="s">
        <v>22</v>
      </c>
      <c r="E250" t="s">
        <v>23</v>
      </c>
      <c r="F250" t="s">
        <v>25</v>
      </c>
      <c r="G250" t="s">
        <v>22</v>
      </c>
      <c r="H250" t="s">
        <v>23</v>
      </c>
      <c r="I250" t="s">
        <v>24</v>
      </c>
      <c r="J250" t="s">
        <v>22</v>
      </c>
      <c r="K250" t="s">
        <v>23</v>
      </c>
      <c r="L250" t="s">
        <v>24</v>
      </c>
      <c r="M250" t="s">
        <v>22</v>
      </c>
      <c r="N250" t="s">
        <v>23</v>
      </c>
      <c r="O250" t="s">
        <v>24</v>
      </c>
      <c r="P250" t="s">
        <v>22</v>
      </c>
      <c r="Q250" t="s">
        <v>23</v>
      </c>
      <c r="R250" t="s">
        <v>24</v>
      </c>
      <c r="S250" t="s">
        <v>22</v>
      </c>
      <c r="T250" t="s">
        <v>23</v>
      </c>
      <c r="U250" t="s">
        <v>24</v>
      </c>
      <c r="V250" t="s">
        <v>22</v>
      </c>
      <c r="W250" t="s">
        <v>23</v>
      </c>
      <c r="X250" t="s">
        <v>24</v>
      </c>
      <c r="Y250" t="s">
        <v>22</v>
      </c>
      <c r="Z250" t="s">
        <v>23</v>
      </c>
      <c r="AA250" t="s">
        <v>24</v>
      </c>
      <c r="AB250" t="s">
        <v>22</v>
      </c>
      <c r="AC250" t="s">
        <v>23</v>
      </c>
      <c r="AD250" t="s">
        <v>24</v>
      </c>
      <c r="AE250" t="s">
        <v>22</v>
      </c>
      <c r="AF250" t="s">
        <v>23</v>
      </c>
      <c r="AG250" t="s">
        <v>24</v>
      </c>
      <c r="AH250" t="s">
        <v>22</v>
      </c>
      <c r="AI250" t="s">
        <v>23</v>
      </c>
      <c r="AJ250" t="s">
        <v>24</v>
      </c>
      <c r="AK250" t="s">
        <v>22</v>
      </c>
      <c r="AL250" t="s">
        <v>23</v>
      </c>
      <c r="AM250" t="s">
        <v>24</v>
      </c>
      <c r="AN250" t="s">
        <v>22</v>
      </c>
      <c r="AO250" t="s">
        <v>23</v>
      </c>
      <c r="AP250" t="s">
        <v>24</v>
      </c>
      <c r="AQ250" t="s">
        <v>22</v>
      </c>
      <c r="AR250" t="s">
        <v>23</v>
      </c>
      <c r="AS250" t="s">
        <v>24</v>
      </c>
      <c r="AT250" t="s">
        <v>22</v>
      </c>
      <c r="AU250" t="s">
        <v>23</v>
      </c>
      <c r="AV250" t="s">
        <v>24</v>
      </c>
    </row>
    <row r="251" spans="1:48">
      <c r="A251" s="2">
        <v>2</v>
      </c>
      <c r="B251">
        <f>(Table1286318350382[[#This Row],[time]]-2)*2</f>
        <v>0</v>
      </c>
      <c r="C251" s="3">
        <v>1.75217</v>
      </c>
      <c r="D251" s="2">
        <v>2</v>
      </c>
      <c r="E251">
        <f>(Table2287319351383[[#This Row],[time]]-2)*2</f>
        <v>0</v>
      </c>
      <c r="F251" s="3">
        <v>1.0418E-4</v>
      </c>
      <c r="G251" s="2">
        <v>2</v>
      </c>
      <c r="H251">
        <f>(Table245294326358390[[#This Row],[time]]-2)*2</f>
        <v>0</v>
      </c>
      <c r="I251" s="3">
        <v>2.9210600000000002</v>
      </c>
      <c r="J251" s="2">
        <v>2</v>
      </c>
      <c r="K251">
        <f>(Table3288320352384[[#This Row],[time]]-2)*2</f>
        <v>0</v>
      </c>
      <c r="L251" s="4">
        <v>9.9599999999999995E-5</v>
      </c>
      <c r="M251" s="2">
        <v>2</v>
      </c>
      <c r="N251">
        <f>(Table246295327359391[[#This Row],[time]]-2)*2</f>
        <v>0</v>
      </c>
      <c r="O251" s="3">
        <v>0.49386799999999997</v>
      </c>
      <c r="P251" s="2">
        <v>2</v>
      </c>
      <c r="Q251">
        <f>(Table4289321353385[[#This Row],[time]]-2)*2</f>
        <v>0</v>
      </c>
      <c r="R251" s="4">
        <v>8.8399999999999994E-5</v>
      </c>
      <c r="S251" s="2">
        <v>2</v>
      </c>
      <c r="T251">
        <f>(Table247296328360392[[#This Row],[time]]-2)*2</f>
        <v>0</v>
      </c>
      <c r="U251" s="3">
        <v>2.5704299999999999E-2</v>
      </c>
      <c r="V251" s="2">
        <v>2</v>
      </c>
      <c r="W251">
        <f>(Table5290322354386[[#This Row],[time]]-2)*2</f>
        <v>0</v>
      </c>
      <c r="X251" s="4">
        <v>6.64E-6</v>
      </c>
      <c r="Y251" s="2">
        <v>2</v>
      </c>
      <c r="Z251">
        <f>(Table248297329361393[[#This Row],[time]]-2)*2</f>
        <v>0</v>
      </c>
      <c r="AA251" s="3">
        <v>1.5579100000000001E-4</v>
      </c>
      <c r="AB251" s="2">
        <v>2</v>
      </c>
      <c r="AC251">
        <f>(Table6291323355387[[#This Row],[time]]-2)*2</f>
        <v>0</v>
      </c>
      <c r="AD251" s="3">
        <v>3.5667</v>
      </c>
      <c r="AE251" s="2">
        <v>2</v>
      </c>
      <c r="AF251">
        <f>(Table249298330362394[[#This Row],[time]]-2)*2</f>
        <v>0</v>
      </c>
      <c r="AG251" s="3">
        <v>0.77475300000000002</v>
      </c>
      <c r="AH251" s="2">
        <v>2</v>
      </c>
      <c r="AI251">
        <f>(Table7292324356388[[#This Row],[time]]-2)*2</f>
        <v>0</v>
      </c>
      <c r="AJ251" s="3">
        <v>0.777443</v>
      </c>
      <c r="AK251" s="2">
        <v>2</v>
      </c>
      <c r="AL251">
        <f>(Table250299331363395[[#This Row],[time]]-2)*2</f>
        <v>0</v>
      </c>
      <c r="AM251" s="3">
        <v>2.8422100000000001</v>
      </c>
      <c r="AN251" s="2">
        <v>2</v>
      </c>
      <c r="AO251">
        <f>(Table8293325357389[[#This Row],[time]]-2)*2</f>
        <v>0</v>
      </c>
      <c r="AP251" s="3">
        <v>2.5283600000000002</v>
      </c>
      <c r="AQ251" s="2">
        <v>2</v>
      </c>
      <c r="AR251">
        <f>(Table252300332364396[[#This Row],[time]]-2)*2</f>
        <v>0</v>
      </c>
      <c r="AS251" s="3">
        <v>0.47956300000000002</v>
      </c>
      <c r="AT251" s="2">
        <v>2</v>
      </c>
      <c r="AU251">
        <f>(Table253301333365397[[#This Row],[time]]-2)*2</f>
        <v>0</v>
      </c>
      <c r="AV251" s="3">
        <v>0.76606200000000002</v>
      </c>
    </row>
    <row r="252" spans="1:48">
      <c r="A252" s="5">
        <v>2.0512600000000001</v>
      </c>
      <c r="B252">
        <f>(Table1286318350382[[#This Row],[time]]-2)*2</f>
        <v>0.10252000000000017</v>
      </c>
      <c r="C252" s="6">
        <v>1.72021</v>
      </c>
      <c r="D252" s="5">
        <v>2.0512600000000001</v>
      </c>
      <c r="E252">
        <f>(Table2287319351383[[#This Row],[time]]-2)*2</f>
        <v>0.10252000000000017</v>
      </c>
      <c r="F252" s="6">
        <v>1.7207400000000001E-4</v>
      </c>
      <c r="G252" s="5">
        <v>2.0512600000000001</v>
      </c>
      <c r="H252">
        <f>(Table245294326358390[[#This Row],[time]]-2)*2</f>
        <v>0.10252000000000017</v>
      </c>
      <c r="I252" s="6">
        <v>2.85771</v>
      </c>
      <c r="J252" s="5">
        <v>2.0512600000000001</v>
      </c>
      <c r="K252">
        <f>(Table3288320352384[[#This Row],[time]]-2)*2</f>
        <v>0.10252000000000017</v>
      </c>
      <c r="L252" s="6">
        <v>1.4783E-4</v>
      </c>
      <c r="M252" s="5">
        <v>2.0512600000000001</v>
      </c>
      <c r="N252">
        <f>(Table246295327359391[[#This Row],[time]]-2)*2</f>
        <v>0.10252000000000017</v>
      </c>
      <c r="O252" s="6">
        <v>0.46491199999999999</v>
      </c>
      <c r="P252" s="5">
        <v>2.0512600000000001</v>
      </c>
      <c r="Q252">
        <f>(Table4289321353385[[#This Row],[time]]-2)*2</f>
        <v>0.10252000000000017</v>
      </c>
      <c r="R252" s="7">
        <v>8.9499999999999994E-5</v>
      </c>
      <c r="S252" s="5">
        <v>2.0512600000000001</v>
      </c>
      <c r="T252">
        <f>(Table247296328360392[[#This Row],[time]]-2)*2</f>
        <v>0.10252000000000017</v>
      </c>
      <c r="U252" s="6">
        <v>2.1449900000000001E-2</v>
      </c>
      <c r="V252" s="5">
        <v>2.0512600000000001</v>
      </c>
      <c r="W252">
        <f>(Table5290322354386[[#This Row],[time]]-2)*2</f>
        <v>0.10252000000000017</v>
      </c>
      <c r="X252" s="7">
        <v>9.0299999999999999E-6</v>
      </c>
      <c r="Y252" s="5">
        <v>2.0512600000000001</v>
      </c>
      <c r="Z252">
        <f>(Table248297329361393[[#This Row],[time]]-2)*2</f>
        <v>0.10252000000000017</v>
      </c>
      <c r="AA252" s="6">
        <v>1.4441599999999999E-4</v>
      </c>
      <c r="AB252" s="5">
        <v>2.0512600000000001</v>
      </c>
      <c r="AC252">
        <f>(Table6291323355387[[#This Row],[time]]-2)*2</f>
        <v>0.10252000000000017</v>
      </c>
      <c r="AD252" s="6">
        <v>3.74579</v>
      </c>
      <c r="AE252" s="5">
        <v>2.0512600000000001</v>
      </c>
      <c r="AF252">
        <f>(Table249298330362394[[#This Row],[time]]-2)*2</f>
        <v>0.10252000000000017</v>
      </c>
      <c r="AG252" s="6">
        <v>0.75682499999999997</v>
      </c>
      <c r="AH252" s="5">
        <v>2.0512600000000001</v>
      </c>
      <c r="AI252">
        <f>(Table7292324356388[[#This Row],[time]]-2)*2</f>
        <v>0.10252000000000017</v>
      </c>
      <c r="AJ252" s="6">
        <v>0.81212499999999999</v>
      </c>
      <c r="AK252" s="5">
        <v>2.0512600000000001</v>
      </c>
      <c r="AL252">
        <f>(Table250299331363395[[#This Row],[time]]-2)*2</f>
        <v>0.10252000000000017</v>
      </c>
      <c r="AM252" s="6">
        <v>2.84904</v>
      </c>
      <c r="AN252" s="5">
        <v>2.0512600000000001</v>
      </c>
      <c r="AO252">
        <f>(Table8293325357389[[#This Row],[time]]-2)*2</f>
        <v>0.10252000000000017</v>
      </c>
      <c r="AP252" s="6">
        <v>2.8757799999999998</v>
      </c>
      <c r="AQ252" s="5">
        <v>2.0512600000000001</v>
      </c>
      <c r="AR252">
        <f>(Table252300332364396[[#This Row],[time]]-2)*2</f>
        <v>0.10252000000000017</v>
      </c>
      <c r="AS252" s="6">
        <v>0.67551499999999998</v>
      </c>
      <c r="AT252" s="5">
        <v>2.0512600000000001</v>
      </c>
      <c r="AU252">
        <f>(Table253301333365397[[#This Row],[time]]-2)*2</f>
        <v>0.10252000000000017</v>
      </c>
      <c r="AV252" s="6">
        <v>0.92573099999999997</v>
      </c>
    </row>
    <row r="253" spans="1:48">
      <c r="A253" s="5">
        <v>2.1153300000000002</v>
      </c>
      <c r="B253">
        <f>(Table1286318350382[[#This Row],[time]]-2)*2</f>
        <v>0.23066000000000031</v>
      </c>
      <c r="C253" s="6">
        <v>1.6209199999999999</v>
      </c>
      <c r="D253" s="5">
        <v>2.1153300000000002</v>
      </c>
      <c r="E253">
        <f>(Table2287319351383[[#This Row],[time]]-2)*2</f>
        <v>0.23066000000000031</v>
      </c>
      <c r="F253" s="6">
        <v>8.5714099999999998E-3</v>
      </c>
      <c r="G253" s="5">
        <v>2.1153300000000002</v>
      </c>
      <c r="H253">
        <f>(Table245294326358390[[#This Row],[time]]-2)*2</f>
        <v>0.23066000000000031</v>
      </c>
      <c r="I253" s="6">
        <v>2.7042899999999999</v>
      </c>
      <c r="J253" s="5">
        <v>2.1153300000000002</v>
      </c>
      <c r="K253">
        <f>(Table3288320352384[[#This Row],[time]]-2)*2</f>
        <v>0.23066000000000031</v>
      </c>
      <c r="L253" s="6">
        <v>5.9768099999999999E-3</v>
      </c>
      <c r="M253" s="5">
        <v>2.1153300000000002</v>
      </c>
      <c r="N253">
        <f>(Table246295327359391[[#This Row],[time]]-2)*2</f>
        <v>0.23066000000000031</v>
      </c>
      <c r="O253" s="6">
        <v>0.41314200000000001</v>
      </c>
      <c r="P253" s="5">
        <v>2.1153300000000002</v>
      </c>
      <c r="Q253">
        <f>(Table4289321353385[[#This Row],[time]]-2)*2</f>
        <v>0.23066000000000031</v>
      </c>
      <c r="R253" s="7">
        <v>9.1299999999999997E-5</v>
      </c>
      <c r="S253" s="5">
        <v>2.1153300000000002</v>
      </c>
      <c r="T253">
        <f>(Table247296328360392[[#This Row],[time]]-2)*2</f>
        <v>0.23066000000000031</v>
      </c>
      <c r="U253" s="6">
        <v>1.9066799999999998E-2</v>
      </c>
      <c r="V253" s="5">
        <v>2.1153300000000002</v>
      </c>
      <c r="W253">
        <f>(Table5290322354386[[#This Row],[time]]-2)*2</f>
        <v>0.23066000000000031</v>
      </c>
      <c r="X253" s="7">
        <v>1.91E-5</v>
      </c>
      <c r="Y253" s="5">
        <v>2.1153300000000002</v>
      </c>
      <c r="Z253">
        <f>(Table248297329361393[[#This Row],[time]]-2)*2</f>
        <v>0.23066000000000031</v>
      </c>
      <c r="AA253" s="6">
        <v>1.1482E-4</v>
      </c>
      <c r="AB253" s="5">
        <v>2.1153300000000002</v>
      </c>
      <c r="AC253">
        <f>(Table6291323355387[[#This Row],[time]]-2)*2</f>
        <v>0.23066000000000031</v>
      </c>
      <c r="AD253" s="6">
        <v>4.1652199999999997</v>
      </c>
      <c r="AE253" s="5">
        <v>2.1153300000000002</v>
      </c>
      <c r="AF253">
        <f>(Table249298330362394[[#This Row],[time]]-2)*2</f>
        <v>0.23066000000000031</v>
      </c>
      <c r="AG253" s="6">
        <v>0.72111999999999998</v>
      </c>
      <c r="AH253" s="5">
        <v>2.1153300000000002</v>
      </c>
      <c r="AI253">
        <f>(Table7292324356388[[#This Row],[time]]-2)*2</f>
        <v>0.23066000000000031</v>
      </c>
      <c r="AJ253" s="6">
        <v>0.86581799999999998</v>
      </c>
      <c r="AK253" s="5">
        <v>2.1153300000000002</v>
      </c>
      <c r="AL253">
        <f>(Table250299331363395[[#This Row],[time]]-2)*2</f>
        <v>0.23066000000000031</v>
      </c>
      <c r="AM253" s="6">
        <v>2.8183099999999999</v>
      </c>
      <c r="AN253" s="5">
        <v>2.1153300000000002</v>
      </c>
      <c r="AO253">
        <f>(Table8293325357389[[#This Row],[time]]-2)*2</f>
        <v>0.23066000000000031</v>
      </c>
      <c r="AP253" s="6">
        <v>3.3508599999999999</v>
      </c>
      <c r="AQ253" s="5">
        <v>2.1153300000000002</v>
      </c>
      <c r="AR253">
        <f>(Table252300332364396[[#This Row],[time]]-2)*2</f>
        <v>0.23066000000000031</v>
      </c>
      <c r="AS253" s="6">
        <v>1.0369699999999999</v>
      </c>
      <c r="AT253" s="5">
        <v>2.1153300000000002</v>
      </c>
      <c r="AU253">
        <f>(Table253301333365397[[#This Row],[time]]-2)*2</f>
        <v>0.23066000000000031</v>
      </c>
      <c r="AV253" s="6">
        <v>1.18963</v>
      </c>
    </row>
    <row r="254" spans="1:48">
      <c r="A254" s="5">
        <v>2.1747100000000001</v>
      </c>
      <c r="B254">
        <f>(Table1286318350382[[#This Row],[time]]-2)*2</f>
        <v>0.34942000000000029</v>
      </c>
      <c r="C254" s="6">
        <v>1.5090300000000001</v>
      </c>
      <c r="D254" s="5">
        <v>2.1747100000000001</v>
      </c>
      <c r="E254">
        <f>(Table2287319351383[[#This Row],[time]]-2)*2</f>
        <v>0.34942000000000029</v>
      </c>
      <c r="F254" s="6">
        <v>5.4667100000000003E-2</v>
      </c>
      <c r="G254" s="5">
        <v>2.1747100000000001</v>
      </c>
      <c r="H254">
        <f>(Table245294326358390[[#This Row],[time]]-2)*2</f>
        <v>0.34942000000000029</v>
      </c>
      <c r="I254" s="6">
        <v>2.5303900000000001</v>
      </c>
      <c r="J254" s="5">
        <v>2.1747100000000001</v>
      </c>
      <c r="K254">
        <f>(Table3288320352384[[#This Row],[time]]-2)*2</f>
        <v>0.34942000000000029</v>
      </c>
      <c r="L254" s="6">
        <v>3.4864399999999997E-2</v>
      </c>
      <c r="M254" s="5">
        <v>2.1747100000000001</v>
      </c>
      <c r="N254">
        <f>(Table246295327359391[[#This Row],[time]]-2)*2</f>
        <v>0.34942000000000029</v>
      </c>
      <c r="O254" s="6">
        <v>0.359435</v>
      </c>
      <c r="P254" s="5">
        <v>2.1747100000000001</v>
      </c>
      <c r="Q254">
        <f>(Table4289321353385[[#This Row],[time]]-2)*2</f>
        <v>0.34942000000000029</v>
      </c>
      <c r="R254" s="7">
        <v>9.3300000000000005E-5</v>
      </c>
      <c r="S254" s="5">
        <v>2.1747100000000001</v>
      </c>
      <c r="T254">
        <f>(Table247296328360392[[#This Row],[time]]-2)*2</f>
        <v>0.34942000000000029</v>
      </c>
      <c r="U254" s="6">
        <v>1.9727600000000001E-2</v>
      </c>
      <c r="V254" s="5">
        <v>2.1747100000000001</v>
      </c>
      <c r="W254">
        <f>(Table5290322354386[[#This Row],[time]]-2)*2</f>
        <v>0.34942000000000029</v>
      </c>
      <c r="X254" s="7">
        <v>4.7200000000000002E-5</v>
      </c>
      <c r="Y254" s="5">
        <v>2.1747100000000001</v>
      </c>
      <c r="Z254">
        <f>(Table248297329361393[[#This Row],[time]]-2)*2</f>
        <v>0.34942000000000029</v>
      </c>
      <c r="AA254" s="6">
        <v>5.7729899999999998E-4</v>
      </c>
      <c r="AB254" s="5">
        <v>2.1747100000000001</v>
      </c>
      <c r="AC254">
        <f>(Table6291323355387[[#This Row],[time]]-2)*2</f>
        <v>0.34942000000000029</v>
      </c>
      <c r="AD254" s="6">
        <v>4.5481299999999996</v>
      </c>
      <c r="AE254" s="5">
        <v>2.1747100000000001</v>
      </c>
      <c r="AF254">
        <f>(Table249298330362394[[#This Row],[time]]-2)*2</f>
        <v>0.34942000000000029</v>
      </c>
      <c r="AG254" s="6">
        <v>0.649918</v>
      </c>
      <c r="AH254" s="5">
        <v>2.1747100000000001</v>
      </c>
      <c r="AI254">
        <f>(Table7292324356388[[#This Row],[time]]-2)*2</f>
        <v>0.34942000000000029</v>
      </c>
      <c r="AJ254" s="6">
        <v>0.90937000000000001</v>
      </c>
      <c r="AK254" s="5">
        <v>2.1747100000000001</v>
      </c>
      <c r="AL254">
        <f>(Table250299331363395[[#This Row],[time]]-2)*2</f>
        <v>0.34942000000000029</v>
      </c>
      <c r="AM254" s="6">
        <v>2.7301099999999998</v>
      </c>
      <c r="AN254" s="5">
        <v>2.1747100000000001</v>
      </c>
      <c r="AO254">
        <f>(Table8293325357389[[#This Row],[time]]-2)*2</f>
        <v>0.34942000000000029</v>
      </c>
      <c r="AP254" s="6">
        <v>3.7269899999999998</v>
      </c>
      <c r="AQ254" s="5">
        <v>2.1747100000000001</v>
      </c>
      <c r="AR254">
        <f>(Table252300332364396[[#This Row],[time]]-2)*2</f>
        <v>0.34942000000000029</v>
      </c>
      <c r="AS254" s="6">
        <v>1.3487899999999999</v>
      </c>
      <c r="AT254" s="5">
        <v>2.1747100000000001</v>
      </c>
      <c r="AU254">
        <f>(Table253301333365397[[#This Row],[time]]-2)*2</f>
        <v>0.34942000000000029</v>
      </c>
      <c r="AV254" s="6">
        <v>1.53972</v>
      </c>
    </row>
    <row r="255" spans="1:48">
      <c r="A255" s="5">
        <v>2.2010700000000001</v>
      </c>
      <c r="B255">
        <f>(Table1286318350382[[#This Row],[time]]-2)*2</f>
        <v>0.40214000000000016</v>
      </c>
      <c r="C255" s="6">
        <v>1.45899</v>
      </c>
      <c r="D255" s="5">
        <v>2.2010700000000001</v>
      </c>
      <c r="E255">
        <f>(Table2287319351383[[#This Row],[time]]-2)*2</f>
        <v>0.40214000000000016</v>
      </c>
      <c r="F255" s="6">
        <v>7.9224100000000006E-2</v>
      </c>
      <c r="G255" s="5">
        <v>2.2010700000000001</v>
      </c>
      <c r="H255">
        <f>(Table245294326358390[[#This Row],[time]]-2)*2</f>
        <v>0.40214000000000016</v>
      </c>
      <c r="I255" s="6">
        <v>2.4500299999999999</v>
      </c>
      <c r="J255" s="5">
        <v>2.2010700000000001</v>
      </c>
      <c r="K255">
        <f>(Table3288320352384[[#This Row],[time]]-2)*2</f>
        <v>0.40214000000000016</v>
      </c>
      <c r="L255" s="6">
        <v>4.9086299999999999E-2</v>
      </c>
      <c r="M255" s="5">
        <v>2.2010700000000001</v>
      </c>
      <c r="N255">
        <f>(Table246295327359391[[#This Row],[time]]-2)*2</f>
        <v>0.40214000000000016</v>
      </c>
      <c r="O255" s="6">
        <v>0.33552900000000002</v>
      </c>
      <c r="P255" s="5">
        <v>2.2010700000000001</v>
      </c>
      <c r="Q255">
        <f>(Table4289321353385[[#This Row],[time]]-2)*2</f>
        <v>0.40214000000000016</v>
      </c>
      <c r="R255" s="7">
        <v>9.4099999999999997E-5</v>
      </c>
      <c r="S255" s="5">
        <v>2.2010700000000001</v>
      </c>
      <c r="T255">
        <f>(Table247296328360392[[#This Row],[time]]-2)*2</f>
        <v>0.40214000000000016</v>
      </c>
      <c r="U255" s="6">
        <v>2.1929299999999999E-2</v>
      </c>
      <c r="V255" s="5">
        <v>2.2010700000000001</v>
      </c>
      <c r="W255">
        <f>(Table5290322354386[[#This Row],[time]]-2)*2</f>
        <v>0.40214000000000016</v>
      </c>
      <c r="X255" s="7">
        <v>4.0299999999999997E-5</v>
      </c>
      <c r="Y255" s="5">
        <v>2.2010700000000001</v>
      </c>
      <c r="Z255">
        <f>(Table248297329361393[[#This Row],[time]]-2)*2</f>
        <v>0.40214000000000016</v>
      </c>
      <c r="AA255" s="6">
        <v>2.73259E-3</v>
      </c>
      <c r="AB255" s="5">
        <v>2.2010700000000001</v>
      </c>
      <c r="AC255">
        <f>(Table6291323355387[[#This Row],[time]]-2)*2</f>
        <v>0.40214000000000016</v>
      </c>
      <c r="AD255" s="6">
        <v>4.6728699999999996</v>
      </c>
      <c r="AE255" s="5">
        <v>2.2010700000000001</v>
      </c>
      <c r="AF255">
        <f>(Table249298330362394[[#This Row],[time]]-2)*2</f>
        <v>0.40214000000000016</v>
      </c>
      <c r="AG255" s="6">
        <v>0.58648299999999998</v>
      </c>
      <c r="AH255" s="5">
        <v>2.2010700000000001</v>
      </c>
      <c r="AI255">
        <f>(Table7292324356388[[#This Row],[time]]-2)*2</f>
        <v>0.40214000000000016</v>
      </c>
      <c r="AJ255" s="6">
        <v>1.0381499999999999</v>
      </c>
      <c r="AK255" s="5">
        <v>2.2010700000000001</v>
      </c>
      <c r="AL255">
        <f>(Table250299331363395[[#This Row],[time]]-2)*2</f>
        <v>0.40214000000000016</v>
      </c>
      <c r="AM255" s="6">
        <v>2.7170299999999998</v>
      </c>
      <c r="AN255" s="5">
        <v>2.2010700000000001</v>
      </c>
      <c r="AO255">
        <f>(Table8293325357389[[#This Row],[time]]-2)*2</f>
        <v>0.40214000000000016</v>
      </c>
      <c r="AP255" s="6">
        <v>3.8075199999999998</v>
      </c>
      <c r="AQ255" s="5">
        <v>2.2010700000000001</v>
      </c>
      <c r="AR255">
        <f>(Table252300332364396[[#This Row],[time]]-2)*2</f>
        <v>0.40214000000000016</v>
      </c>
      <c r="AS255" s="6">
        <v>1.48048</v>
      </c>
      <c r="AT255" s="5">
        <v>2.2010700000000001</v>
      </c>
      <c r="AU255">
        <f>(Table253301333365397[[#This Row],[time]]-2)*2</f>
        <v>0.40214000000000016</v>
      </c>
      <c r="AV255" s="6">
        <v>1.7314000000000001</v>
      </c>
    </row>
    <row r="256" spans="1:48">
      <c r="A256" s="5">
        <v>2.2599100000000001</v>
      </c>
      <c r="B256">
        <f>(Table1286318350382[[#This Row],[time]]-2)*2</f>
        <v>0.51982000000000017</v>
      </c>
      <c r="C256" s="6">
        <v>1.3490500000000001</v>
      </c>
      <c r="D256" s="5">
        <v>2.2599100000000001</v>
      </c>
      <c r="E256">
        <f>(Table2287319351383[[#This Row],[time]]-2)*2</f>
        <v>0.51982000000000017</v>
      </c>
      <c r="F256" s="6">
        <v>0.16709199999999999</v>
      </c>
      <c r="G256" s="5">
        <v>2.2599100000000001</v>
      </c>
      <c r="H256">
        <f>(Table245294326358390[[#This Row],[time]]-2)*2</f>
        <v>0.51982000000000017</v>
      </c>
      <c r="I256" s="6">
        <v>2.2633100000000002</v>
      </c>
      <c r="J256" s="5">
        <v>2.2599100000000001</v>
      </c>
      <c r="K256">
        <f>(Table3288320352384[[#This Row],[time]]-2)*2</f>
        <v>0.51982000000000017</v>
      </c>
      <c r="L256" s="6">
        <v>0.114028</v>
      </c>
      <c r="M256" s="5">
        <v>2.2599100000000001</v>
      </c>
      <c r="N256">
        <f>(Table246295327359391[[#This Row],[time]]-2)*2</f>
        <v>0.51982000000000017</v>
      </c>
      <c r="O256" s="6">
        <v>0.26659699999999997</v>
      </c>
      <c r="P256" s="5">
        <v>2.2599100000000001</v>
      </c>
      <c r="Q256">
        <f>(Table4289321353385[[#This Row],[time]]-2)*2</f>
        <v>0.51982000000000017</v>
      </c>
      <c r="R256" s="6">
        <v>1.05245E-4</v>
      </c>
      <c r="S256" s="5">
        <v>2.2599100000000001</v>
      </c>
      <c r="T256">
        <f>(Table247296328360392[[#This Row],[time]]-2)*2</f>
        <v>0.51982000000000017</v>
      </c>
      <c r="U256" s="6">
        <v>3.0779000000000001E-2</v>
      </c>
      <c r="V256" s="5">
        <v>2.2599100000000001</v>
      </c>
      <c r="W256">
        <f>(Table5290322354386[[#This Row],[time]]-2)*2</f>
        <v>0.51982000000000017</v>
      </c>
      <c r="X256" s="7">
        <v>3.9100000000000002E-5</v>
      </c>
      <c r="Y256" s="5">
        <v>2.2599100000000001</v>
      </c>
      <c r="Z256">
        <f>(Table248297329361393[[#This Row],[time]]-2)*2</f>
        <v>0.51982000000000017</v>
      </c>
      <c r="AA256" s="6">
        <v>3.5662100000000002E-2</v>
      </c>
      <c r="AB256" s="5">
        <v>2.2599100000000001</v>
      </c>
      <c r="AC256">
        <f>(Table6291323355387[[#This Row],[time]]-2)*2</f>
        <v>0.51982000000000017</v>
      </c>
      <c r="AD256" s="6">
        <v>4.83955</v>
      </c>
      <c r="AE256" s="5">
        <v>2.2599100000000001</v>
      </c>
      <c r="AF256">
        <f>(Table249298330362394[[#This Row],[time]]-2)*2</f>
        <v>0.51982000000000017</v>
      </c>
      <c r="AG256" s="6">
        <v>0.47565000000000002</v>
      </c>
      <c r="AH256" s="5">
        <v>2.2599100000000001</v>
      </c>
      <c r="AI256">
        <f>(Table7292324356388[[#This Row],[time]]-2)*2</f>
        <v>0.51982000000000017</v>
      </c>
      <c r="AJ256" s="6">
        <v>1.65821</v>
      </c>
      <c r="AK256" s="5">
        <v>2.2599100000000001</v>
      </c>
      <c r="AL256">
        <f>(Table250299331363395[[#This Row],[time]]-2)*2</f>
        <v>0.51982000000000017</v>
      </c>
      <c r="AM256" s="6">
        <v>2.6511900000000002</v>
      </c>
      <c r="AN256" s="5">
        <v>2.2599100000000001</v>
      </c>
      <c r="AO256">
        <f>(Table8293325357389[[#This Row],[time]]-2)*2</f>
        <v>0.51982000000000017</v>
      </c>
      <c r="AP256" s="6">
        <v>3.9482699999999999</v>
      </c>
      <c r="AQ256" s="5">
        <v>2.2599100000000001</v>
      </c>
      <c r="AR256">
        <f>(Table252300332364396[[#This Row],[time]]-2)*2</f>
        <v>0.51982000000000017</v>
      </c>
      <c r="AS256" s="6">
        <v>1.73203</v>
      </c>
      <c r="AT256" s="5">
        <v>2.2599100000000001</v>
      </c>
      <c r="AU256">
        <f>(Table253301333365397[[#This Row],[time]]-2)*2</f>
        <v>0.51982000000000017</v>
      </c>
      <c r="AV256" s="6">
        <v>2.2344300000000001</v>
      </c>
    </row>
    <row r="257" spans="1:48">
      <c r="A257" s="5">
        <v>2.3033700000000001</v>
      </c>
      <c r="B257">
        <f>(Table1286318350382[[#This Row],[time]]-2)*2</f>
        <v>0.60674000000000028</v>
      </c>
      <c r="C257" s="6">
        <v>1.26152</v>
      </c>
      <c r="D257" s="5">
        <v>2.3033700000000001</v>
      </c>
      <c r="E257">
        <f>(Table2287319351383[[#This Row],[time]]-2)*2</f>
        <v>0.60674000000000028</v>
      </c>
      <c r="F257" s="6">
        <v>0.25823400000000002</v>
      </c>
      <c r="G257" s="5">
        <v>2.3033700000000001</v>
      </c>
      <c r="H257">
        <f>(Table245294326358390[[#This Row],[time]]-2)*2</f>
        <v>0.60674000000000028</v>
      </c>
      <c r="I257" s="6">
        <v>2.1022599999999998</v>
      </c>
      <c r="J257" s="5">
        <v>2.3033700000000001</v>
      </c>
      <c r="K257">
        <f>(Table3288320352384[[#This Row],[time]]-2)*2</f>
        <v>0.60674000000000028</v>
      </c>
      <c r="L257" s="6">
        <v>0.19211800000000001</v>
      </c>
      <c r="M257" s="5">
        <v>2.3033700000000001</v>
      </c>
      <c r="N257">
        <f>(Table246295327359391[[#This Row],[time]]-2)*2</f>
        <v>0.60674000000000028</v>
      </c>
      <c r="O257" s="6">
        <v>0.247918</v>
      </c>
      <c r="P257" s="5">
        <v>2.3033700000000001</v>
      </c>
      <c r="Q257">
        <f>(Table4289321353385[[#This Row],[time]]-2)*2</f>
        <v>0.60674000000000028</v>
      </c>
      <c r="R257" s="6">
        <v>4.2958800000000001E-4</v>
      </c>
      <c r="S257" s="5">
        <v>2.3033700000000001</v>
      </c>
      <c r="T257">
        <f>(Table247296328360392[[#This Row],[time]]-2)*2</f>
        <v>0.60674000000000028</v>
      </c>
      <c r="U257" s="6">
        <v>4.9899600000000002E-2</v>
      </c>
      <c r="V257" s="5">
        <v>2.3033700000000001</v>
      </c>
      <c r="W257">
        <f>(Table5290322354386[[#This Row],[time]]-2)*2</f>
        <v>0.60674000000000028</v>
      </c>
      <c r="X257" s="7">
        <v>4.9799999999999998E-5</v>
      </c>
      <c r="Y257" s="5">
        <v>2.3033700000000001</v>
      </c>
      <c r="Z257">
        <f>(Table248297329361393[[#This Row],[time]]-2)*2</f>
        <v>0.60674000000000028</v>
      </c>
      <c r="AA257" s="6">
        <v>7.7047400000000002E-2</v>
      </c>
      <c r="AB257" s="5">
        <v>2.3033700000000001</v>
      </c>
      <c r="AC257">
        <f>(Table6291323355387[[#This Row],[time]]-2)*2</f>
        <v>0.60674000000000028</v>
      </c>
      <c r="AD257" s="6">
        <v>4.9626299999999999</v>
      </c>
      <c r="AE257" s="5">
        <v>2.3033700000000001</v>
      </c>
      <c r="AF257">
        <f>(Table249298330362394[[#This Row],[time]]-2)*2</f>
        <v>0.60674000000000028</v>
      </c>
      <c r="AG257" s="6">
        <v>0.40932000000000002</v>
      </c>
      <c r="AH257" s="5">
        <v>2.3033700000000001</v>
      </c>
      <c r="AI257">
        <f>(Table7292324356388[[#This Row],[time]]-2)*2</f>
        <v>0.60674000000000028</v>
      </c>
      <c r="AJ257" s="6">
        <v>2.10405</v>
      </c>
      <c r="AK257" s="5">
        <v>2.3033700000000001</v>
      </c>
      <c r="AL257">
        <f>(Table250299331363395[[#This Row],[time]]-2)*2</f>
        <v>0.60674000000000028</v>
      </c>
      <c r="AM257" s="6">
        <v>2.5661</v>
      </c>
      <c r="AN257" s="5">
        <v>2.3033700000000001</v>
      </c>
      <c r="AO257">
        <f>(Table8293325357389[[#This Row],[time]]-2)*2</f>
        <v>0.60674000000000028</v>
      </c>
      <c r="AP257" s="6">
        <v>4.0160299999999998</v>
      </c>
      <c r="AQ257" s="5">
        <v>2.3033700000000001</v>
      </c>
      <c r="AR257">
        <f>(Table252300332364396[[#This Row],[time]]-2)*2</f>
        <v>0.60674000000000028</v>
      </c>
      <c r="AS257" s="6">
        <v>1.88411</v>
      </c>
      <c r="AT257" s="5">
        <v>2.3033700000000001</v>
      </c>
      <c r="AU257">
        <f>(Table253301333365397[[#This Row],[time]]-2)*2</f>
        <v>0.60674000000000028</v>
      </c>
      <c r="AV257" s="6">
        <v>2.6202700000000001</v>
      </c>
    </row>
    <row r="258" spans="1:48">
      <c r="A258" s="5">
        <v>2.3503500000000002</v>
      </c>
      <c r="B258">
        <f>(Table1286318350382[[#This Row],[time]]-2)*2</f>
        <v>0.70070000000000032</v>
      </c>
      <c r="C258" s="6">
        <v>1.1708099999999999</v>
      </c>
      <c r="D258" s="5">
        <v>2.3503500000000002</v>
      </c>
      <c r="E258">
        <f>(Table2287319351383[[#This Row],[time]]-2)*2</f>
        <v>0.70070000000000032</v>
      </c>
      <c r="F258" s="6">
        <v>0.36146400000000001</v>
      </c>
      <c r="G258" s="5">
        <v>2.3503500000000002</v>
      </c>
      <c r="H258">
        <f>(Table245294326358390[[#This Row],[time]]-2)*2</f>
        <v>0.70070000000000032</v>
      </c>
      <c r="I258" s="6">
        <v>1.9150199999999999</v>
      </c>
      <c r="J258" s="5">
        <v>2.3503500000000002</v>
      </c>
      <c r="K258">
        <f>(Table3288320352384[[#This Row],[time]]-2)*2</f>
        <v>0.70070000000000032</v>
      </c>
      <c r="L258" s="6">
        <v>0.28555700000000001</v>
      </c>
      <c r="M258" s="5">
        <v>2.3503500000000002</v>
      </c>
      <c r="N258">
        <f>(Table246295327359391[[#This Row],[time]]-2)*2</f>
        <v>0.70070000000000032</v>
      </c>
      <c r="O258" s="6">
        <v>0.28050000000000003</v>
      </c>
      <c r="P258" s="5">
        <v>2.3503500000000002</v>
      </c>
      <c r="Q258">
        <f>(Table4289321353385[[#This Row],[time]]-2)*2</f>
        <v>0.70070000000000032</v>
      </c>
      <c r="R258" s="6">
        <v>5.2467199999999999E-2</v>
      </c>
      <c r="S258" s="5">
        <v>2.3503500000000002</v>
      </c>
      <c r="T258">
        <f>(Table247296328360392[[#This Row],[time]]-2)*2</f>
        <v>0.70070000000000032</v>
      </c>
      <c r="U258" s="6">
        <v>7.9241599999999995E-2</v>
      </c>
      <c r="V258" s="5">
        <v>2.3503500000000002</v>
      </c>
      <c r="W258">
        <f>(Table5290322354386[[#This Row],[time]]-2)*2</f>
        <v>0.70070000000000032</v>
      </c>
      <c r="X258" s="7">
        <v>5.6799999999999998E-5</v>
      </c>
      <c r="Y258" s="5">
        <v>2.3503500000000002</v>
      </c>
      <c r="Z258">
        <f>(Table248297329361393[[#This Row],[time]]-2)*2</f>
        <v>0.70070000000000032</v>
      </c>
      <c r="AA258" s="6">
        <v>0.14643400000000001</v>
      </c>
      <c r="AB258" s="5">
        <v>2.3503500000000002</v>
      </c>
      <c r="AC258">
        <f>(Table6291323355387[[#This Row],[time]]-2)*2</f>
        <v>0.70070000000000032</v>
      </c>
      <c r="AD258" s="6">
        <v>5.1035300000000001</v>
      </c>
      <c r="AE258" s="5">
        <v>2.3503500000000002</v>
      </c>
      <c r="AF258">
        <f>(Table249298330362394[[#This Row],[time]]-2)*2</f>
        <v>0.70070000000000032</v>
      </c>
      <c r="AG258" s="6">
        <v>0.38519399999999998</v>
      </c>
      <c r="AH258" s="5">
        <v>2.3503500000000002</v>
      </c>
      <c r="AI258">
        <f>(Table7292324356388[[#This Row],[time]]-2)*2</f>
        <v>0.70070000000000032</v>
      </c>
      <c r="AJ258" s="6">
        <v>2.5137</v>
      </c>
      <c r="AK258" s="5">
        <v>2.3503500000000002</v>
      </c>
      <c r="AL258">
        <f>(Table250299331363395[[#This Row],[time]]-2)*2</f>
        <v>0.70070000000000032</v>
      </c>
      <c r="AM258" s="6">
        <v>2.4707300000000001</v>
      </c>
      <c r="AN258" s="5">
        <v>2.3503500000000002</v>
      </c>
      <c r="AO258">
        <f>(Table8293325357389[[#This Row],[time]]-2)*2</f>
        <v>0.70070000000000032</v>
      </c>
      <c r="AP258" s="6">
        <v>3.9717799999999999</v>
      </c>
      <c r="AQ258" s="5">
        <v>2.3503500000000002</v>
      </c>
      <c r="AR258">
        <f>(Table252300332364396[[#This Row],[time]]-2)*2</f>
        <v>0.70070000000000032</v>
      </c>
      <c r="AS258" s="6">
        <v>2.0125500000000001</v>
      </c>
      <c r="AT258" s="5">
        <v>2.3503500000000002</v>
      </c>
      <c r="AU258">
        <f>(Table253301333365397[[#This Row],[time]]-2)*2</f>
        <v>0.70070000000000032</v>
      </c>
      <c r="AV258" s="6">
        <v>3.0173700000000001</v>
      </c>
    </row>
    <row r="259" spans="1:48">
      <c r="A259" s="5">
        <v>2.4060899999999998</v>
      </c>
      <c r="B259">
        <f>(Table1286318350382[[#This Row],[time]]-2)*2</f>
        <v>0.81217999999999968</v>
      </c>
      <c r="C259" s="6">
        <v>1.0648500000000001</v>
      </c>
      <c r="D259" s="5">
        <v>2.4060899999999998</v>
      </c>
      <c r="E259">
        <f>(Table2287319351383[[#This Row],[time]]-2)*2</f>
        <v>0.81217999999999968</v>
      </c>
      <c r="F259" s="6">
        <v>0.48116799999999998</v>
      </c>
      <c r="G259" s="5">
        <v>2.4060899999999998</v>
      </c>
      <c r="H259">
        <f>(Table245294326358390[[#This Row],[time]]-2)*2</f>
        <v>0.81217999999999968</v>
      </c>
      <c r="I259" s="6">
        <v>1.6956899999999999</v>
      </c>
      <c r="J259" s="5">
        <v>2.4060899999999998</v>
      </c>
      <c r="K259">
        <f>(Table3288320352384[[#This Row],[time]]-2)*2</f>
        <v>0.81217999999999968</v>
      </c>
      <c r="L259" s="6">
        <v>0.40764</v>
      </c>
      <c r="M259" s="5">
        <v>2.4060899999999998</v>
      </c>
      <c r="N259">
        <f>(Table246295327359391[[#This Row],[time]]-2)*2</f>
        <v>0.81217999999999968</v>
      </c>
      <c r="O259" s="6">
        <v>0.37265900000000002</v>
      </c>
      <c r="P259" s="5">
        <v>2.4060899999999998</v>
      </c>
      <c r="Q259">
        <f>(Table4289321353385[[#This Row],[time]]-2)*2</f>
        <v>0.81217999999999968</v>
      </c>
      <c r="R259" s="6">
        <v>9.6036499999999997E-2</v>
      </c>
      <c r="S259" s="5">
        <v>2.4060899999999998</v>
      </c>
      <c r="T259">
        <f>(Table247296328360392[[#This Row],[time]]-2)*2</f>
        <v>0.81217999999999968</v>
      </c>
      <c r="U259" s="6">
        <v>0.110663</v>
      </c>
      <c r="V259" s="5">
        <v>2.4060899999999998</v>
      </c>
      <c r="W259">
        <f>(Table5290322354386[[#This Row],[time]]-2)*2</f>
        <v>0.81217999999999968</v>
      </c>
      <c r="X259" s="7">
        <v>7.1000000000000005E-5</v>
      </c>
      <c r="Y259" s="5">
        <v>2.4060899999999998</v>
      </c>
      <c r="Z259">
        <f>(Table248297329361393[[#This Row],[time]]-2)*2</f>
        <v>0.81217999999999968</v>
      </c>
      <c r="AA259" s="6">
        <v>0.26814500000000002</v>
      </c>
      <c r="AB259" s="5">
        <v>2.4060899999999998</v>
      </c>
      <c r="AC259">
        <f>(Table6291323355387[[#This Row],[time]]-2)*2</f>
        <v>0.81217999999999968</v>
      </c>
      <c r="AD259" s="6">
        <v>5.2385599999999997</v>
      </c>
      <c r="AE259" s="5">
        <v>2.4060899999999998</v>
      </c>
      <c r="AF259">
        <f>(Table249298330362394[[#This Row],[time]]-2)*2</f>
        <v>0.81217999999999968</v>
      </c>
      <c r="AG259" s="6">
        <v>0.396175</v>
      </c>
      <c r="AH259" s="5">
        <v>2.4060899999999998</v>
      </c>
      <c r="AI259">
        <f>(Table7292324356388[[#This Row],[time]]-2)*2</f>
        <v>0.81217999999999968</v>
      </c>
      <c r="AJ259" s="6">
        <v>2.9061300000000001</v>
      </c>
      <c r="AK259" s="5">
        <v>2.4060899999999998</v>
      </c>
      <c r="AL259">
        <f>(Table250299331363395[[#This Row],[time]]-2)*2</f>
        <v>0.81217999999999968</v>
      </c>
      <c r="AM259" s="6">
        <v>2.37622</v>
      </c>
      <c r="AN259" s="5">
        <v>2.4060899999999998</v>
      </c>
      <c r="AO259">
        <f>(Table8293325357389[[#This Row],[time]]-2)*2</f>
        <v>0.81217999999999968</v>
      </c>
      <c r="AP259" s="6">
        <v>3.91804</v>
      </c>
      <c r="AQ259" s="5">
        <v>2.4060899999999998</v>
      </c>
      <c r="AR259">
        <f>(Table252300332364396[[#This Row],[time]]-2)*2</f>
        <v>0.81217999999999968</v>
      </c>
      <c r="AS259" s="6">
        <v>2.0636700000000001</v>
      </c>
      <c r="AT259" s="5">
        <v>2.4060899999999998</v>
      </c>
      <c r="AU259">
        <f>(Table253301333365397[[#This Row],[time]]-2)*2</f>
        <v>0.81217999999999968</v>
      </c>
      <c r="AV259" s="6">
        <v>3.5235599999999998</v>
      </c>
    </row>
    <row r="260" spans="1:48">
      <c r="A260" s="5">
        <v>2.4525700000000001</v>
      </c>
      <c r="B260">
        <f>(Table1286318350382[[#This Row],[time]]-2)*2</f>
        <v>0.90514000000000028</v>
      </c>
      <c r="C260" s="6">
        <v>1.0272600000000001</v>
      </c>
      <c r="D260" s="5">
        <v>2.4525700000000001</v>
      </c>
      <c r="E260">
        <f>(Table2287319351383[[#This Row],[time]]-2)*2</f>
        <v>0.90514000000000028</v>
      </c>
      <c r="F260" s="6">
        <v>0.58508599999999999</v>
      </c>
      <c r="G260" s="5">
        <v>2.4525700000000001</v>
      </c>
      <c r="H260">
        <f>(Table245294326358390[[#This Row],[time]]-2)*2</f>
        <v>0.90514000000000028</v>
      </c>
      <c r="I260" s="6">
        <v>1.5662499999999999</v>
      </c>
      <c r="J260" s="5">
        <v>2.4525700000000001</v>
      </c>
      <c r="K260">
        <f>(Table3288320352384[[#This Row],[time]]-2)*2</f>
        <v>0.90514000000000028</v>
      </c>
      <c r="L260" s="6">
        <v>0.52960700000000005</v>
      </c>
      <c r="M260" s="5">
        <v>2.4525700000000001</v>
      </c>
      <c r="N260">
        <f>(Table246295327359391[[#This Row],[time]]-2)*2</f>
        <v>0.90514000000000028</v>
      </c>
      <c r="O260" s="6">
        <v>0.481991</v>
      </c>
      <c r="P260" s="5">
        <v>2.4525700000000001</v>
      </c>
      <c r="Q260">
        <f>(Table4289321353385[[#This Row],[time]]-2)*2</f>
        <v>0.90514000000000028</v>
      </c>
      <c r="R260" s="6">
        <v>9.3385399999999993E-2</v>
      </c>
      <c r="S260" s="5">
        <v>2.4525700000000001</v>
      </c>
      <c r="T260">
        <f>(Table247296328360392[[#This Row],[time]]-2)*2</f>
        <v>0.90514000000000028</v>
      </c>
      <c r="U260" s="6">
        <v>0.12343800000000001</v>
      </c>
      <c r="V260" s="5">
        <v>2.4525700000000001</v>
      </c>
      <c r="W260">
        <f>(Table5290322354386[[#This Row],[time]]-2)*2</f>
        <v>0.90514000000000028</v>
      </c>
      <c r="X260" s="7">
        <v>8.2200000000000006E-5</v>
      </c>
      <c r="Y260" s="5">
        <v>2.4525700000000001</v>
      </c>
      <c r="Z260">
        <f>(Table248297329361393[[#This Row],[time]]-2)*2</f>
        <v>0.90514000000000028</v>
      </c>
      <c r="AA260" s="6">
        <v>0.38477499999999998</v>
      </c>
      <c r="AB260" s="5">
        <v>2.4525700000000001</v>
      </c>
      <c r="AC260">
        <f>(Table6291323355387[[#This Row],[time]]-2)*2</f>
        <v>0.90514000000000028</v>
      </c>
      <c r="AD260" s="6">
        <v>5.2937700000000003</v>
      </c>
      <c r="AE260" s="5">
        <v>2.4525700000000001</v>
      </c>
      <c r="AF260">
        <f>(Table249298330362394[[#This Row],[time]]-2)*2</f>
        <v>0.90514000000000028</v>
      </c>
      <c r="AG260" s="6">
        <v>0.41023700000000002</v>
      </c>
      <c r="AH260" s="5">
        <v>2.4525700000000001</v>
      </c>
      <c r="AI260">
        <f>(Table7292324356388[[#This Row],[time]]-2)*2</f>
        <v>0.90514000000000028</v>
      </c>
      <c r="AJ260" s="6">
        <v>3.1871299999999998</v>
      </c>
      <c r="AK260" s="5">
        <v>2.4525700000000001</v>
      </c>
      <c r="AL260">
        <f>(Table250299331363395[[#This Row],[time]]-2)*2</f>
        <v>0.90514000000000028</v>
      </c>
      <c r="AM260" s="6">
        <v>2.3265699999999998</v>
      </c>
      <c r="AN260" s="5">
        <v>2.4525700000000001</v>
      </c>
      <c r="AO260">
        <f>(Table8293325357389[[#This Row],[time]]-2)*2</f>
        <v>0.90514000000000028</v>
      </c>
      <c r="AP260" s="6">
        <v>4.1957800000000001</v>
      </c>
      <c r="AQ260" s="5">
        <v>2.4525700000000001</v>
      </c>
      <c r="AR260">
        <f>(Table252300332364396[[#This Row],[time]]-2)*2</f>
        <v>0.90514000000000028</v>
      </c>
      <c r="AS260" s="6">
        <v>2.1064600000000002</v>
      </c>
      <c r="AT260" s="5">
        <v>2.4525700000000001</v>
      </c>
      <c r="AU260">
        <f>(Table253301333365397[[#This Row],[time]]-2)*2</f>
        <v>0.90514000000000028</v>
      </c>
      <c r="AV260" s="6">
        <v>3.9988199999999998</v>
      </c>
    </row>
    <row r="261" spans="1:48">
      <c r="A261" s="5">
        <v>2.5131199999999998</v>
      </c>
      <c r="B261">
        <f>(Table1286318350382[[#This Row],[time]]-2)*2</f>
        <v>1.0262399999999996</v>
      </c>
      <c r="C261" s="6">
        <v>1.0103800000000001</v>
      </c>
      <c r="D261" s="5">
        <v>2.5131199999999998</v>
      </c>
      <c r="E261">
        <f>(Table2287319351383[[#This Row],[time]]-2)*2</f>
        <v>1.0262399999999996</v>
      </c>
      <c r="F261" s="6">
        <v>0.74279700000000004</v>
      </c>
      <c r="G261" s="5">
        <v>2.5131199999999998</v>
      </c>
      <c r="H261">
        <f>(Table245294326358390[[#This Row],[time]]-2)*2</f>
        <v>1.0262399999999996</v>
      </c>
      <c r="I261" s="6">
        <v>1.4289799999999999</v>
      </c>
      <c r="J261" s="5">
        <v>2.5131199999999998</v>
      </c>
      <c r="K261">
        <f>(Table3288320352384[[#This Row],[time]]-2)*2</f>
        <v>1.0262399999999996</v>
      </c>
      <c r="L261" s="6">
        <v>0.70096400000000003</v>
      </c>
      <c r="M261" s="5">
        <v>2.5131199999999998</v>
      </c>
      <c r="N261">
        <f>(Table246295327359391[[#This Row],[time]]-2)*2</f>
        <v>1.0262399999999996</v>
      </c>
      <c r="O261" s="6">
        <v>0.616143</v>
      </c>
      <c r="P261" s="5">
        <v>2.5131199999999998</v>
      </c>
      <c r="Q261">
        <f>(Table4289321353385[[#This Row],[time]]-2)*2</f>
        <v>1.0262399999999996</v>
      </c>
      <c r="R261" s="6">
        <v>0.15718099999999999</v>
      </c>
      <c r="S261" s="5">
        <v>2.5131199999999998</v>
      </c>
      <c r="T261">
        <f>(Table247296328360392[[#This Row],[time]]-2)*2</f>
        <v>1.0262399999999996</v>
      </c>
      <c r="U261" s="6">
        <v>0.158031</v>
      </c>
      <c r="V261" s="5">
        <v>2.5131199999999998</v>
      </c>
      <c r="W261">
        <f>(Table5290322354386[[#This Row],[time]]-2)*2</f>
        <v>1.0262399999999996</v>
      </c>
      <c r="X261" s="6">
        <v>2.2334799999999999E-3</v>
      </c>
      <c r="Y261" s="5">
        <v>2.5131199999999998</v>
      </c>
      <c r="Z261">
        <f>(Table248297329361393[[#This Row],[time]]-2)*2</f>
        <v>1.0262399999999996</v>
      </c>
      <c r="AA261" s="6">
        <v>0.527335</v>
      </c>
      <c r="AB261" s="5">
        <v>2.5131199999999998</v>
      </c>
      <c r="AC261">
        <f>(Table6291323355387[[#This Row],[time]]-2)*2</f>
        <v>1.0262399999999996</v>
      </c>
      <c r="AD261" s="6">
        <v>5.3691899999999997</v>
      </c>
      <c r="AE261" s="5">
        <v>2.5131199999999998</v>
      </c>
      <c r="AF261">
        <f>(Table249298330362394[[#This Row],[time]]-2)*2</f>
        <v>1.0262399999999996</v>
      </c>
      <c r="AG261" s="6">
        <v>0.42573</v>
      </c>
      <c r="AH261" s="5">
        <v>2.5131199999999998</v>
      </c>
      <c r="AI261">
        <f>(Table7292324356388[[#This Row],[time]]-2)*2</f>
        <v>1.0262399999999996</v>
      </c>
      <c r="AJ261" s="6">
        <v>3.60859</v>
      </c>
      <c r="AK261" s="5">
        <v>2.5131199999999998</v>
      </c>
      <c r="AL261">
        <f>(Table250299331363395[[#This Row],[time]]-2)*2</f>
        <v>1.0262399999999996</v>
      </c>
      <c r="AM261" s="6">
        <v>2.2654700000000001</v>
      </c>
      <c r="AN261" s="5">
        <v>2.5131199999999998</v>
      </c>
      <c r="AO261">
        <f>(Table8293325357389[[#This Row],[time]]-2)*2</f>
        <v>1.0262399999999996</v>
      </c>
      <c r="AP261" s="6">
        <v>4.9111500000000001</v>
      </c>
      <c r="AQ261" s="5">
        <v>2.5131199999999998</v>
      </c>
      <c r="AR261">
        <f>(Table252300332364396[[#This Row],[time]]-2)*2</f>
        <v>1.0262399999999996</v>
      </c>
      <c r="AS261" s="6">
        <v>2.1599599999999999</v>
      </c>
      <c r="AT261" s="5">
        <v>2.5131199999999998</v>
      </c>
      <c r="AU261">
        <f>(Table253301333365397[[#This Row],[time]]-2)*2</f>
        <v>1.0262399999999996</v>
      </c>
      <c r="AV261" s="6">
        <v>4.6102100000000004</v>
      </c>
    </row>
    <row r="262" spans="1:48">
      <c r="A262" s="5">
        <v>2.5539399999999999</v>
      </c>
      <c r="B262">
        <f>(Table1286318350382[[#This Row],[time]]-2)*2</f>
        <v>1.1078799999999998</v>
      </c>
      <c r="C262" s="6">
        <v>1.0165299999999999</v>
      </c>
      <c r="D262" s="5">
        <v>2.5539399999999999</v>
      </c>
      <c r="E262">
        <f>(Table2287319351383[[#This Row],[time]]-2)*2</f>
        <v>1.1078799999999998</v>
      </c>
      <c r="F262" s="6">
        <v>0.85366299999999995</v>
      </c>
      <c r="G262" s="5">
        <v>2.5539399999999999</v>
      </c>
      <c r="H262">
        <f>(Table245294326358390[[#This Row],[time]]-2)*2</f>
        <v>1.1078799999999998</v>
      </c>
      <c r="I262" s="6">
        <v>1.3642099999999999</v>
      </c>
      <c r="J262" s="5">
        <v>2.5539399999999999</v>
      </c>
      <c r="K262">
        <f>(Table3288320352384[[#This Row],[time]]-2)*2</f>
        <v>1.1078799999999998</v>
      </c>
      <c r="L262" s="6">
        <v>0.82251399999999997</v>
      </c>
      <c r="M262" s="5">
        <v>2.5539399999999999</v>
      </c>
      <c r="N262">
        <f>(Table246295327359391[[#This Row],[time]]-2)*2</f>
        <v>1.1078799999999998</v>
      </c>
      <c r="O262" s="6">
        <v>0.70255299999999998</v>
      </c>
      <c r="P262" s="5">
        <v>2.5539399999999999</v>
      </c>
      <c r="Q262">
        <f>(Table4289321353385[[#This Row],[time]]-2)*2</f>
        <v>1.1078799999999998</v>
      </c>
      <c r="R262" s="6">
        <v>0.28070200000000001</v>
      </c>
      <c r="S262" s="5">
        <v>2.5539399999999999</v>
      </c>
      <c r="T262">
        <f>(Table247296328360392[[#This Row],[time]]-2)*2</f>
        <v>1.1078799999999998</v>
      </c>
      <c r="U262" s="6">
        <v>0.27838299999999999</v>
      </c>
      <c r="V262" s="5">
        <v>2.5539399999999999</v>
      </c>
      <c r="W262">
        <f>(Table5290322354386[[#This Row],[time]]-2)*2</f>
        <v>1.1078799999999998</v>
      </c>
      <c r="X262" s="6">
        <v>6.6845699999999994E-2</v>
      </c>
      <c r="Y262" s="5">
        <v>2.5539399999999999</v>
      </c>
      <c r="Z262">
        <f>(Table248297329361393[[#This Row],[time]]-2)*2</f>
        <v>1.1078799999999998</v>
      </c>
      <c r="AA262" s="6">
        <v>0.597163</v>
      </c>
      <c r="AB262" s="5">
        <v>2.5539399999999999</v>
      </c>
      <c r="AC262">
        <f>(Table6291323355387[[#This Row],[time]]-2)*2</f>
        <v>1.1078799999999998</v>
      </c>
      <c r="AD262" s="6">
        <v>5.3878300000000001</v>
      </c>
      <c r="AE262" s="5">
        <v>2.5539399999999999</v>
      </c>
      <c r="AF262">
        <f>(Table249298330362394[[#This Row],[time]]-2)*2</f>
        <v>1.1078799999999998</v>
      </c>
      <c r="AG262" s="6">
        <v>0.42817499999999997</v>
      </c>
      <c r="AH262" s="5">
        <v>2.5539399999999999</v>
      </c>
      <c r="AI262">
        <f>(Table7292324356388[[#This Row],[time]]-2)*2</f>
        <v>1.1078799999999998</v>
      </c>
      <c r="AJ262" s="6">
        <v>3.9519700000000002</v>
      </c>
      <c r="AK262" s="5">
        <v>2.5539399999999999</v>
      </c>
      <c r="AL262">
        <f>(Table250299331363395[[#This Row],[time]]-2)*2</f>
        <v>1.1078799999999998</v>
      </c>
      <c r="AM262" s="6">
        <v>2.2522700000000002</v>
      </c>
      <c r="AN262" s="5">
        <v>2.5539399999999999</v>
      </c>
      <c r="AO262">
        <f>(Table8293325357389[[#This Row],[time]]-2)*2</f>
        <v>1.1078799999999998</v>
      </c>
      <c r="AP262" s="6">
        <v>5.4924200000000001</v>
      </c>
      <c r="AQ262" s="5">
        <v>2.5539399999999999</v>
      </c>
      <c r="AR262">
        <f>(Table252300332364396[[#This Row],[time]]-2)*2</f>
        <v>1.1078799999999998</v>
      </c>
      <c r="AS262" s="6">
        <v>2.15422</v>
      </c>
      <c r="AT262" s="5">
        <v>2.5539399999999999</v>
      </c>
      <c r="AU262">
        <f>(Table253301333365397[[#This Row],[time]]-2)*2</f>
        <v>1.1078799999999998</v>
      </c>
      <c r="AV262" s="6">
        <v>4.9773699999999996</v>
      </c>
    </row>
    <row r="263" spans="1:48">
      <c r="A263" s="5">
        <v>2.60039</v>
      </c>
      <c r="B263">
        <f>(Table1286318350382[[#This Row],[time]]-2)*2</f>
        <v>1.20078</v>
      </c>
      <c r="C263" s="6">
        <v>1.0517799999999999</v>
      </c>
      <c r="D263" s="5">
        <v>2.60039</v>
      </c>
      <c r="E263">
        <f>(Table2287319351383[[#This Row],[time]]-2)*2</f>
        <v>1.20078</v>
      </c>
      <c r="F263" s="6">
        <v>0.99871500000000002</v>
      </c>
      <c r="G263" s="5">
        <v>2.60039</v>
      </c>
      <c r="H263">
        <f>(Table245294326358390[[#This Row],[time]]-2)*2</f>
        <v>1.20078</v>
      </c>
      <c r="I263" s="6">
        <v>1.31881</v>
      </c>
      <c r="J263" s="5">
        <v>2.60039</v>
      </c>
      <c r="K263">
        <f>(Table3288320352384[[#This Row],[time]]-2)*2</f>
        <v>1.20078</v>
      </c>
      <c r="L263" s="6">
        <v>0.98072400000000004</v>
      </c>
      <c r="M263" s="5">
        <v>2.60039</v>
      </c>
      <c r="N263">
        <f>(Table246295327359391[[#This Row],[time]]-2)*2</f>
        <v>1.20078</v>
      </c>
      <c r="O263" s="6">
        <v>0.79054999999999997</v>
      </c>
      <c r="P263" s="5">
        <v>2.60039</v>
      </c>
      <c r="Q263">
        <f>(Table4289321353385[[#This Row],[time]]-2)*2</f>
        <v>1.20078</v>
      </c>
      <c r="R263" s="6">
        <v>0.42365599999999998</v>
      </c>
      <c r="S263" s="5">
        <v>2.60039</v>
      </c>
      <c r="T263">
        <f>(Table247296328360392[[#This Row],[time]]-2)*2</f>
        <v>1.20078</v>
      </c>
      <c r="U263" s="6">
        <v>0.41031299999999998</v>
      </c>
      <c r="V263" s="5">
        <v>2.60039</v>
      </c>
      <c r="W263">
        <f>(Table5290322354386[[#This Row],[time]]-2)*2</f>
        <v>1.20078</v>
      </c>
      <c r="X263" s="6">
        <v>0.122629</v>
      </c>
      <c r="Y263" s="5">
        <v>2.60039</v>
      </c>
      <c r="Z263">
        <f>(Table248297329361393[[#This Row],[time]]-2)*2</f>
        <v>1.20078</v>
      </c>
      <c r="AA263" s="6">
        <v>0.62576200000000004</v>
      </c>
      <c r="AB263" s="5">
        <v>2.60039</v>
      </c>
      <c r="AC263">
        <f>(Table6291323355387[[#This Row],[time]]-2)*2</f>
        <v>1.20078</v>
      </c>
      <c r="AD263" s="6">
        <v>5.4290099999999999</v>
      </c>
      <c r="AE263" s="5">
        <v>2.60039</v>
      </c>
      <c r="AF263">
        <f>(Table249298330362394[[#This Row],[time]]-2)*2</f>
        <v>1.20078</v>
      </c>
      <c r="AG263" s="6">
        <v>0.44976899999999997</v>
      </c>
      <c r="AH263" s="5">
        <v>2.60039</v>
      </c>
      <c r="AI263">
        <f>(Table7292324356388[[#This Row],[time]]-2)*2</f>
        <v>1.20078</v>
      </c>
      <c r="AJ263" s="6">
        <v>4.4182399999999999</v>
      </c>
      <c r="AK263" s="5">
        <v>2.60039</v>
      </c>
      <c r="AL263">
        <f>(Table250299331363395[[#This Row],[time]]-2)*2</f>
        <v>1.20078</v>
      </c>
      <c r="AM263" s="6">
        <v>2.2239</v>
      </c>
      <c r="AN263" s="5">
        <v>2.60039</v>
      </c>
      <c r="AO263">
        <f>(Table8293325357389[[#This Row],[time]]-2)*2</f>
        <v>1.20078</v>
      </c>
      <c r="AP263" s="6">
        <v>6.0888200000000001</v>
      </c>
      <c r="AQ263" s="5">
        <v>2.60039</v>
      </c>
      <c r="AR263">
        <f>(Table252300332364396[[#This Row],[time]]-2)*2</f>
        <v>1.20078</v>
      </c>
      <c r="AS263" s="6">
        <v>2.1066099999999999</v>
      </c>
      <c r="AT263" s="5">
        <v>2.60039</v>
      </c>
      <c r="AU263">
        <f>(Table253301333365397[[#This Row],[time]]-2)*2</f>
        <v>1.20078</v>
      </c>
      <c r="AV263" s="6">
        <v>5.3110900000000001</v>
      </c>
    </row>
    <row r="264" spans="1:48">
      <c r="A264" s="5">
        <v>2.6528</v>
      </c>
      <c r="B264">
        <f>(Table1286318350382[[#This Row],[time]]-2)*2</f>
        <v>1.3056000000000001</v>
      </c>
      <c r="C264" s="6">
        <v>1.1305099999999999</v>
      </c>
      <c r="D264" s="5">
        <v>2.6528</v>
      </c>
      <c r="E264">
        <f>(Table2287319351383[[#This Row],[time]]-2)*2</f>
        <v>1.3056000000000001</v>
      </c>
      <c r="F264" s="6">
        <v>1.1776800000000001</v>
      </c>
      <c r="G264" s="5">
        <v>2.6528</v>
      </c>
      <c r="H264">
        <f>(Table245294326358390[[#This Row],[time]]-2)*2</f>
        <v>1.3056000000000001</v>
      </c>
      <c r="I264" s="6">
        <v>1.2998700000000001</v>
      </c>
      <c r="J264" s="5">
        <v>2.6528</v>
      </c>
      <c r="K264">
        <f>(Table3288320352384[[#This Row],[time]]-2)*2</f>
        <v>1.3056000000000001</v>
      </c>
      <c r="L264" s="6">
        <v>1.17075</v>
      </c>
      <c r="M264" s="5">
        <v>2.6528</v>
      </c>
      <c r="N264">
        <f>(Table246295327359391[[#This Row],[time]]-2)*2</f>
        <v>1.3056000000000001</v>
      </c>
      <c r="O264" s="6">
        <v>0.86551699999999998</v>
      </c>
      <c r="P264" s="5">
        <v>2.6528</v>
      </c>
      <c r="Q264">
        <f>(Table4289321353385[[#This Row],[time]]-2)*2</f>
        <v>1.3056000000000001</v>
      </c>
      <c r="R264" s="6">
        <v>0.59610200000000002</v>
      </c>
      <c r="S264" s="5">
        <v>2.6528</v>
      </c>
      <c r="T264">
        <f>(Table247296328360392[[#This Row],[time]]-2)*2</f>
        <v>1.3056000000000001</v>
      </c>
      <c r="U264" s="6">
        <v>0.55761099999999997</v>
      </c>
      <c r="V264" s="5">
        <v>2.6528</v>
      </c>
      <c r="W264">
        <f>(Table5290322354386[[#This Row],[time]]-2)*2</f>
        <v>1.3056000000000001</v>
      </c>
      <c r="X264" s="6">
        <v>0.31857600000000003</v>
      </c>
      <c r="Y264" s="5">
        <v>2.6528</v>
      </c>
      <c r="Z264">
        <f>(Table248297329361393[[#This Row],[time]]-2)*2</f>
        <v>1.3056000000000001</v>
      </c>
      <c r="AA264" s="6">
        <v>0.61725699999999994</v>
      </c>
      <c r="AB264" s="5">
        <v>2.6528</v>
      </c>
      <c r="AC264">
        <f>(Table6291323355387[[#This Row],[time]]-2)*2</f>
        <v>1.3056000000000001</v>
      </c>
      <c r="AD264" s="6">
        <v>5.5743400000000003</v>
      </c>
      <c r="AE264" s="5">
        <v>2.6528</v>
      </c>
      <c r="AF264">
        <f>(Table249298330362394[[#This Row],[time]]-2)*2</f>
        <v>1.3056000000000001</v>
      </c>
      <c r="AG264" s="6">
        <v>0.48763299999999998</v>
      </c>
      <c r="AH264" s="5">
        <v>2.6528</v>
      </c>
      <c r="AI264">
        <f>(Table7292324356388[[#This Row],[time]]-2)*2</f>
        <v>1.3056000000000001</v>
      </c>
      <c r="AJ264" s="6">
        <v>4.9843400000000004</v>
      </c>
      <c r="AK264" s="5">
        <v>2.6528</v>
      </c>
      <c r="AL264">
        <f>(Table250299331363395[[#This Row],[time]]-2)*2</f>
        <v>1.3056000000000001</v>
      </c>
      <c r="AM264" s="6">
        <v>2.15713</v>
      </c>
      <c r="AN264" s="5">
        <v>2.6528</v>
      </c>
      <c r="AO264">
        <f>(Table8293325357389[[#This Row],[time]]-2)*2</f>
        <v>1.3056000000000001</v>
      </c>
      <c r="AP264" s="6">
        <v>6.7195099999999996</v>
      </c>
      <c r="AQ264" s="5">
        <v>2.6528</v>
      </c>
      <c r="AR264">
        <f>(Table252300332364396[[#This Row],[time]]-2)*2</f>
        <v>1.3056000000000001</v>
      </c>
      <c r="AS264" s="6">
        <v>2.0062600000000002</v>
      </c>
      <c r="AT264" s="5">
        <v>2.6528</v>
      </c>
      <c r="AU264">
        <f>(Table253301333365397[[#This Row],[time]]-2)*2</f>
        <v>1.3056000000000001</v>
      </c>
      <c r="AV264" s="6">
        <v>5.7006500000000004</v>
      </c>
    </row>
    <row r="265" spans="1:48">
      <c r="A265" s="5">
        <v>2.7012999999999998</v>
      </c>
      <c r="B265">
        <f>(Table1286318350382[[#This Row],[time]]-2)*2</f>
        <v>1.4025999999999996</v>
      </c>
      <c r="C265" s="6">
        <v>1.22021</v>
      </c>
      <c r="D265" s="5">
        <v>2.7012999999999998</v>
      </c>
      <c r="E265">
        <f>(Table2287319351383[[#This Row],[time]]-2)*2</f>
        <v>1.4025999999999996</v>
      </c>
      <c r="F265" s="6">
        <v>1.35405</v>
      </c>
      <c r="G265" s="5">
        <v>2.7012999999999998</v>
      </c>
      <c r="H265">
        <f>(Table245294326358390[[#This Row],[time]]-2)*2</f>
        <v>1.4025999999999996</v>
      </c>
      <c r="I265" s="6">
        <v>1.30199</v>
      </c>
      <c r="J265" s="5">
        <v>2.7012999999999998</v>
      </c>
      <c r="K265">
        <f>(Table3288320352384[[#This Row],[time]]-2)*2</f>
        <v>1.4025999999999996</v>
      </c>
      <c r="L265" s="6">
        <v>1.35026</v>
      </c>
      <c r="M265" s="5">
        <v>2.7012999999999998</v>
      </c>
      <c r="N265">
        <f>(Table246295327359391[[#This Row],[time]]-2)*2</f>
        <v>1.4025999999999996</v>
      </c>
      <c r="O265" s="6">
        <v>0.912358</v>
      </c>
      <c r="P265" s="5">
        <v>2.7012999999999998</v>
      </c>
      <c r="Q265">
        <f>(Table4289321353385[[#This Row],[time]]-2)*2</f>
        <v>1.4025999999999996</v>
      </c>
      <c r="R265" s="6">
        <v>0.76865799999999995</v>
      </c>
      <c r="S265" s="5">
        <v>2.7012999999999998</v>
      </c>
      <c r="T265">
        <f>(Table247296328360392[[#This Row],[time]]-2)*2</f>
        <v>1.4025999999999996</v>
      </c>
      <c r="U265" s="6">
        <v>0.69486800000000004</v>
      </c>
      <c r="V265" s="5">
        <v>2.7012999999999998</v>
      </c>
      <c r="W265">
        <f>(Table5290322354386[[#This Row],[time]]-2)*2</f>
        <v>1.4025999999999996</v>
      </c>
      <c r="X265" s="6">
        <v>0.62119599999999997</v>
      </c>
      <c r="Y265" s="5">
        <v>2.7012999999999998</v>
      </c>
      <c r="Z265">
        <f>(Table248297329361393[[#This Row],[time]]-2)*2</f>
        <v>1.4025999999999996</v>
      </c>
      <c r="AA265" s="6">
        <v>0.62310200000000004</v>
      </c>
      <c r="AB265" s="5">
        <v>2.7012999999999998</v>
      </c>
      <c r="AC265">
        <f>(Table6291323355387[[#This Row],[time]]-2)*2</f>
        <v>1.4025999999999996</v>
      </c>
      <c r="AD265" s="6">
        <v>5.7715399999999999</v>
      </c>
      <c r="AE265" s="5">
        <v>2.7012999999999998</v>
      </c>
      <c r="AF265">
        <f>(Table249298330362394[[#This Row],[time]]-2)*2</f>
        <v>1.4025999999999996</v>
      </c>
      <c r="AG265" s="6">
        <v>0.51820699999999997</v>
      </c>
      <c r="AH265" s="5">
        <v>2.7012999999999998</v>
      </c>
      <c r="AI265">
        <f>(Table7292324356388[[#This Row],[time]]-2)*2</f>
        <v>1.4025999999999996</v>
      </c>
      <c r="AJ265" s="6">
        <v>5.46814</v>
      </c>
      <c r="AK265" s="5">
        <v>2.7012999999999998</v>
      </c>
      <c r="AL265">
        <f>(Table250299331363395[[#This Row],[time]]-2)*2</f>
        <v>1.4025999999999996</v>
      </c>
      <c r="AM265" s="6">
        <v>2.0881699999999999</v>
      </c>
      <c r="AN265" s="5">
        <v>2.7012999999999998</v>
      </c>
      <c r="AO265">
        <f>(Table8293325357389[[#This Row],[time]]-2)*2</f>
        <v>1.4025999999999996</v>
      </c>
      <c r="AP265" s="6">
        <v>7.2506199999999996</v>
      </c>
      <c r="AQ265" s="5">
        <v>2.7012999999999998</v>
      </c>
      <c r="AR265">
        <f>(Table252300332364396[[#This Row],[time]]-2)*2</f>
        <v>1.4025999999999996</v>
      </c>
      <c r="AS265" s="6">
        <v>1.88229</v>
      </c>
      <c r="AT265" s="5">
        <v>2.7012999999999998</v>
      </c>
      <c r="AU265">
        <f>(Table253301333365397[[#This Row],[time]]-2)*2</f>
        <v>1.4025999999999996</v>
      </c>
      <c r="AV265" s="6">
        <v>6.0329499999999996</v>
      </c>
    </row>
    <row r="266" spans="1:48">
      <c r="A266" s="5">
        <v>2.7593299999999998</v>
      </c>
      <c r="B266">
        <f>(Table1286318350382[[#This Row],[time]]-2)*2</f>
        <v>1.5186599999999997</v>
      </c>
      <c r="C266" s="6">
        <v>1.3266500000000001</v>
      </c>
      <c r="D266" s="5">
        <v>2.7593299999999998</v>
      </c>
      <c r="E266">
        <f>(Table2287319351383[[#This Row],[time]]-2)*2</f>
        <v>1.5186599999999997</v>
      </c>
      <c r="F266" s="6">
        <v>1.56996</v>
      </c>
      <c r="G266" s="5">
        <v>2.7593299999999998</v>
      </c>
      <c r="H266">
        <f>(Table245294326358390[[#This Row],[time]]-2)*2</f>
        <v>1.5186599999999997</v>
      </c>
      <c r="I266" s="6">
        <v>1.3084100000000001</v>
      </c>
      <c r="J266" s="5">
        <v>2.7593299999999998</v>
      </c>
      <c r="K266">
        <f>(Table3288320352384[[#This Row],[time]]-2)*2</f>
        <v>1.5186599999999997</v>
      </c>
      <c r="L266" s="6">
        <v>1.5516399999999999</v>
      </c>
      <c r="M266" s="5">
        <v>2.7593299999999998</v>
      </c>
      <c r="N266">
        <f>(Table246295327359391[[#This Row],[time]]-2)*2</f>
        <v>1.5186599999999997</v>
      </c>
      <c r="O266" s="6">
        <v>0.97005200000000003</v>
      </c>
      <c r="P266" s="5">
        <v>2.7593299999999998</v>
      </c>
      <c r="Q266">
        <f>(Table4289321353385[[#This Row],[time]]-2)*2</f>
        <v>1.5186599999999997</v>
      </c>
      <c r="R266" s="6">
        <v>1.0540799999999999</v>
      </c>
      <c r="S266" s="5">
        <v>2.7593299999999998</v>
      </c>
      <c r="T266">
        <f>(Table247296328360392[[#This Row],[time]]-2)*2</f>
        <v>1.5186599999999997</v>
      </c>
      <c r="U266" s="6">
        <v>0.85245800000000005</v>
      </c>
      <c r="V266" s="5">
        <v>2.7593299999999998</v>
      </c>
      <c r="W266">
        <f>(Table5290322354386[[#This Row],[time]]-2)*2</f>
        <v>1.5186599999999997</v>
      </c>
      <c r="X266" s="6">
        <v>0.875726</v>
      </c>
      <c r="Y266" s="5">
        <v>2.7593299999999998</v>
      </c>
      <c r="Z266">
        <f>(Table248297329361393[[#This Row],[time]]-2)*2</f>
        <v>1.5186599999999997</v>
      </c>
      <c r="AA266" s="6">
        <v>0.65018900000000002</v>
      </c>
      <c r="AB266" s="5">
        <v>2.7593299999999998</v>
      </c>
      <c r="AC266">
        <f>(Table6291323355387[[#This Row],[time]]-2)*2</f>
        <v>1.5186599999999997</v>
      </c>
      <c r="AD266" s="6">
        <v>6.0169899999999998</v>
      </c>
      <c r="AE266" s="5">
        <v>2.7593299999999998</v>
      </c>
      <c r="AF266">
        <f>(Table249298330362394[[#This Row],[time]]-2)*2</f>
        <v>1.5186599999999997</v>
      </c>
      <c r="AG266" s="6">
        <v>0.54892799999999997</v>
      </c>
      <c r="AH266" s="5">
        <v>2.7593299999999998</v>
      </c>
      <c r="AI266">
        <f>(Table7292324356388[[#This Row],[time]]-2)*2</f>
        <v>1.5186599999999997</v>
      </c>
      <c r="AJ266" s="6">
        <v>6.0132399999999997</v>
      </c>
      <c r="AK266" s="5">
        <v>2.7593299999999998</v>
      </c>
      <c r="AL266">
        <f>(Table250299331363395[[#This Row],[time]]-2)*2</f>
        <v>1.5186599999999997</v>
      </c>
      <c r="AM266" s="6">
        <v>1.98655</v>
      </c>
      <c r="AN266" s="5">
        <v>2.7593299999999998</v>
      </c>
      <c r="AO266">
        <f>(Table8293325357389[[#This Row],[time]]-2)*2</f>
        <v>1.5186599999999997</v>
      </c>
      <c r="AP266" s="6">
        <v>7.7649499999999998</v>
      </c>
      <c r="AQ266" s="5">
        <v>2.7593299999999998</v>
      </c>
      <c r="AR266">
        <f>(Table252300332364396[[#This Row],[time]]-2)*2</f>
        <v>1.5186599999999997</v>
      </c>
      <c r="AS266" s="6">
        <v>1.7163600000000001</v>
      </c>
      <c r="AT266" s="5">
        <v>2.7593299999999998</v>
      </c>
      <c r="AU266">
        <f>(Table253301333365397[[#This Row],[time]]-2)*2</f>
        <v>1.5186599999999997</v>
      </c>
      <c r="AV266" s="6">
        <v>6.4245200000000002</v>
      </c>
    </row>
    <row r="267" spans="1:48">
      <c r="A267" s="5">
        <v>2.8060800000000001</v>
      </c>
      <c r="B267">
        <f>(Table1286318350382[[#This Row],[time]]-2)*2</f>
        <v>1.6121600000000003</v>
      </c>
      <c r="C267" s="6">
        <v>1.4176</v>
      </c>
      <c r="D267" s="5">
        <v>2.8060800000000001</v>
      </c>
      <c r="E267">
        <f>(Table2287319351383[[#This Row],[time]]-2)*2</f>
        <v>1.6121600000000003</v>
      </c>
      <c r="F267" s="6">
        <v>1.77698</v>
      </c>
      <c r="G267" s="5">
        <v>2.8060800000000001</v>
      </c>
      <c r="H267">
        <f>(Table245294326358390[[#This Row],[time]]-2)*2</f>
        <v>1.6121600000000003</v>
      </c>
      <c r="I267" s="6">
        <v>1.32677</v>
      </c>
      <c r="J267" s="5">
        <v>2.8060800000000001</v>
      </c>
      <c r="K267">
        <f>(Table3288320352384[[#This Row],[time]]-2)*2</f>
        <v>1.6121600000000003</v>
      </c>
      <c r="L267" s="6">
        <v>1.7218800000000001</v>
      </c>
      <c r="M267" s="5">
        <v>2.8060800000000001</v>
      </c>
      <c r="N267">
        <f>(Table246295327359391[[#This Row],[time]]-2)*2</f>
        <v>1.6121600000000003</v>
      </c>
      <c r="O267" s="6">
        <v>0.986985</v>
      </c>
      <c r="P267" s="5">
        <v>2.8060800000000001</v>
      </c>
      <c r="Q267">
        <f>(Table4289321353385[[#This Row],[time]]-2)*2</f>
        <v>1.6121600000000003</v>
      </c>
      <c r="R267" s="6">
        <v>1.32152</v>
      </c>
      <c r="S267" s="5">
        <v>2.8060800000000001</v>
      </c>
      <c r="T267">
        <f>(Table247296328360392[[#This Row],[time]]-2)*2</f>
        <v>1.6121600000000003</v>
      </c>
      <c r="U267" s="6">
        <v>0.93273799999999996</v>
      </c>
      <c r="V267" s="5">
        <v>2.8060800000000001</v>
      </c>
      <c r="W267">
        <f>(Table5290322354386[[#This Row],[time]]-2)*2</f>
        <v>1.6121600000000003</v>
      </c>
      <c r="X267" s="6">
        <v>1.0991299999999999</v>
      </c>
      <c r="Y267" s="5">
        <v>2.8060800000000001</v>
      </c>
      <c r="Z267">
        <f>(Table248297329361393[[#This Row],[time]]-2)*2</f>
        <v>1.6121600000000003</v>
      </c>
      <c r="AA267" s="6">
        <v>0.68848200000000004</v>
      </c>
      <c r="AB267" s="5">
        <v>2.8060800000000001</v>
      </c>
      <c r="AC267">
        <f>(Table6291323355387[[#This Row],[time]]-2)*2</f>
        <v>1.6121600000000003</v>
      </c>
      <c r="AD267" s="6">
        <v>6.25474</v>
      </c>
      <c r="AE267" s="5">
        <v>2.8060800000000001</v>
      </c>
      <c r="AF267">
        <f>(Table249298330362394[[#This Row],[time]]-2)*2</f>
        <v>1.6121600000000003</v>
      </c>
      <c r="AG267" s="6">
        <v>0.57019600000000004</v>
      </c>
      <c r="AH267" s="5">
        <v>2.8060800000000001</v>
      </c>
      <c r="AI267">
        <f>(Table7292324356388[[#This Row],[time]]-2)*2</f>
        <v>1.6121600000000003</v>
      </c>
      <c r="AJ267" s="6">
        <v>6.4616899999999999</v>
      </c>
      <c r="AK267" s="5">
        <v>2.8060800000000001</v>
      </c>
      <c r="AL267">
        <f>(Table250299331363395[[#This Row],[time]]-2)*2</f>
        <v>1.6121600000000003</v>
      </c>
      <c r="AM267" s="6">
        <v>1.90577</v>
      </c>
      <c r="AN267" s="5">
        <v>2.8060800000000001</v>
      </c>
      <c r="AO267">
        <f>(Table8293325357389[[#This Row],[time]]-2)*2</f>
        <v>1.6121600000000003</v>
      </c>
      <c r="AP267" s="6">
        <v>7.9849899999999998</v>
      </c>
      <c r="AQ267" s="5">
        <v>2.8060800000000001</v>
      </c>
      <c r="AR267">
        <f>(Table252300332364396[[#This Row],[time]]-2)*2</f>
        <v>1.6121600000000003</v>
      </c>
      <c r="AS267" s="6">
        <v>1.56785</v>
      </c>
      <c r="AT267" s="5">
        <v>2.8060800000000001</v>
      </c>
      <c r="AU267">
        <f>(Table253301333365397[[#This Row],[time]]-2)*2</f>
        <v>1.6121600000000003</v>
      </c>
      <c r="AV267" s="6">
        <v>6.6382099999999999</v>
      </c>
    </row>
    <row r="268" spans="1:48">
      <c r="A268" s="5">
        <v>2.8586299999999998</v>
      </c>
      <c r="B268">
        <f>(Table1286318350382[[#This Row],[time]]-2)*2</f>
        <v>1.7172599999999996</v>
      </c>
      <c r="C268" s="6">
        <v>1.52196</v>
      </c>
      <c r="D268" s="5">
        <v>2.8586299999999998</v>
      </c>
      <c r="E268">
        <f>(Table2287319351383[[#This Row],[time]]-2)*2</f>
        <v>1.7172599999999996</v>
      </c>
      <c r="F268" s="6">
        <v>2.0677599999999998</v>
      </c>
      <c r="G268" s="5">
        <v>2.8586299999999998</v>
      </c>
      <c r="H268">
        <f>(Table245294326358390[[#This Row],[time]]-2)*2</f>
        <v>1.7172599999999996</v>
      </c>
      <c r="I268" s="6">
        <v>1.3557999999999999</v>
      </c>
      <c r="J268" s="5">
        <v>2.8586299999999998</v>
      </c>
      <c r="K268">
        <f>(Table3288320352384[[#This Row],[time]]-2)*2</f>
        <v>1.7172599999999996</v>
      </c>
      <c r="L268" s="6">
        <v>1.94763</v>
      </c>
      <c r="M268" s="5">
        <v>2.8586299999999998</v>
      </c>
      <c r="N268">
        <f>(Table246295327359391[[#This Row],[time]]-2)*2</f>
        <v>1.7172599999999996</v>
      </c>
      <c r="O268" s="6">
        <v>0.973908</v>
      </c>
      <c r="P268" s="5">
        <v>2.8586299999999998</v>
      </c>
      <c r="Q268">
        <f>(Table4289321353385[[#This Row],[time]]-2)*2</f>
        <v>1.7172599999999996</v>
      </c>
      <c r="R268" s="6">
        <v>1.6258999999999999</v>
      </c>
      <c r="S268" s="5">
        <v>2.8586299999999998</v>
      </c>
      <c r="T268">
        <f>(Table247296328360392[[#This Row],[time]]-2)*2</f>
        <v>1.7172599999999996</v>
      </c>
      <c r="U268" s="6">
        <v>0.96919500000000003</v>
      </c>
      <c r="V268" s="5">
        <v>2.8586299999999998</v>
      </c>
      <c r="W268">
        <f>(Table5290322354386[[#This Row],[time]]-2)*2</f>
        <v>1.7172599999999996</v>
      </c>
      <c r="X268" s="6">
        <v>1.3675999999999999</v>
      </c>
      <c r="Y268" s="5">
        <v>2.8586299999999998</v>
      </c>
      <c r="Z268">
        <f>(Table248297329361393[[#This Row],[time]]-2)*2</f>
        <v>1.7172599999999996</v>
      </c>
      <c r="AA268" s="6">
        <v>0.74005100000000001</v>
      </c>
      <c r="AB268" s="5">
        <v>2.8586299999999998</v>
      </c>
      <c r="AC268">
        <f>(Table6291323355387[[#This Row],[time]]-2)*2</f>
        <v>1.7172599999999996</v>
      </c>
      <c r="AD268" s="6">
        <v>6.5263099999999996</v>
      </c>
      <c r="AE268" s="5">
        <v>2.8586299999999998</v>
      </c>
      <c r="AF268">
        <f>(Table249298330362394[[#This Row],[time]]-2)*2</f>
        <v>1.7172599999999996</v>
      </c>
      <c r="AG268" s="6">
        <v>0.58247099999999996</v>
      </c>
      <c r="AH268" s="5">
        <v>2.8586299999999998</v>
      </c>
      <c r="AI268">
        <f>(Table7292324356388[[#This Row],[time]]-2)*2</f>
        <v>1.7172599999999996</v>
      </c>
      <c r="AJ268" s="6">
        <v>6.92706</v>
      </c>
      <c r="AK268" s="5">
        <v>2.8586299999999998</v>
      </c>
      <c r="AL268">
        <f>(Table250299331363395[[#This Row],[time]]-2)*2</f>
        <v>1.7172599999999996</v>
      </c>
      <c r="AM268" s="6">
        <v>1.79484</v>
      </c>
      <c r="AN268" s="5">
        <v>2.8586299999999998</v>
      </c>
      <c r="AO268">
        <f>(Table8293325357389[[#This Row],[time]]-2)*2</f>
        <v>1.7172599999999996</v>
      </c>
      <c r="AP268" s="6">
        <v>8.1590699999999998</v>
      </c>
      <c r="AQ268" s="5">
        <v>2.8586299999999998</v>
      </c>
      <c r="AR268">
        <f>(Table252300332364396[[#This Row],[time]]-2)*2</f>
        <v>1.7172599999999996</v>
      </c>
      <c r="AS268" s="6">
        <v>1.3970800000000001</v>
      </c>
      <c r="AT268" s="5">
        <v>2.8586299999999998</v>
      </c>
      <c r="AU268">
        <f>(Table253301333365397[[#This Row],[time]]-2)*2</f>
        <v>1.7172599999999996</v>
      </c>
      <c r="AV268" s="6">
        <v>6.8942600000000001</v>
      </c>
    </row>
    <row r="269" spans="1:48">
      <c r="A269" s="5">
        <v>2.9274100000000001</v>
      </c>
      <c r="B269">
        <f>(Table1286318350382[[#This Row],[time]]-2)*2</f>
        <v>1.8548200000000001</v>
      </c>
      <c r="C269" s="6">
        <v>1.6520600000000001</v>
      </c>
      <c r="D269" s="5">
        <v>2.9274100000000001</v>
      </c>
      <c r="E269">
        <f>(Table2287319351383[[#This Row],[time]]-2)*2</f>
        <v>1.8548200000000001</v>
      </c>
      <c r="F269" s="6">
        <v>2.5474600000000001</v>
      </c>
      <c r="G269" s="5">
        <v>2.9274100000000001</v>
      </c>
      <c r="H269">
        <f>(Table245294326358390[[#This Row],[time]]-2)*2</f>
        <v>1.8548200000000001</v>
      </c>
      <c r="I269" s="6">
        <v>1.3985300000000001</v>
      </c>
      <c r="J269" s="5">
        <v>2.9274100000000001</v>
      </c>
      <c r="K269">
        <f>(Table3288320352384[[#This Row],[time]]-2)*2</f>
        <v>1.8548200000000001</v>
      </c>
      <c r="L269" s="6">
        <v>2.3661799999999999</v>
      </c>
      <c r="M269" s="5">
        <v>2.9274100000000001</v>
      </c>
      <c r="N269">
        <f>(Table246295327359391[[#This Row],[time]]-2)*2</f>
        <v>1.8548200000000001</v>
      </c>
      <c r="O269" s="6">
        <v>0.91530699999999998</v>
      </c>
      <c r="P269" s="5">
        <v>2.9274100000000001</v>
      </c>
      <c r="Q269">
        <f>(Table4289321353385[[#This Row],[time]]-2)*2</f>
        <v>1.8548200000000001</v>
      </c>
      <c r="R269" s="6">
        <v>2.0505</v>
      </c>
      <c r="S269" s="5">
        <v>2.9274100000000001</v>
      </c>
      <c r="T269">
        <f>(Table247296328360392[[#This Row],[time]]-2)*2</f>
        <v>1.8548200000000001</v>
      </c>
      <c r="U269" s="6">
        <v>0.95564800000000005</v>
      </c>
      <c r="V269" s="5">
        <v>2.9274100000000001</v>
      </c>
      <c r="W269">
        <f>(Table5290322354386[[#This Row],[time]]-2)*2</f>
        <v>1.8548200000000001</v>
      </c>
      <c r="X269" s="6">
        <v>1.83961</v>
      </c>
      <c r="Y269" s="5">
        <v>2.9274100000000001</v>
      </c>
      <c r="Z269">
        <f>(Table248297329361393[[#This Row],[time]]-2)*2</f>
        <v>1.8548200000000001</v>
      </c>
      <c r="AA269" s="6">
        <v>0.801593</v>
      </c>
      <c r="AB269" s="5">
        <v>2.9274100000000001</v>
      </c>
      <c r="AC269">
        <f>(Table6291323355387[[#This Row],[time]]-2)*2</f>
        <v>1.8548200000000001</v>
      </c>
      <c r="AD269" s="6">
        <v>6.8415800000000004</v>
      </c>
      <c r="AE269" s="5">
        <v>2.9274100000000001</v>
      </c>
      <c r="AF269">
        <f>(Table249298330362394[[#This Row],[time]]-2)*2</f>
        <v>1.8548200000000001</v>
      </c>
      <c r="AG269" s="6">
        <v>0.59402600000000005</v>
      </c>
      <c r="AH269" s="5">
        <v>2.9274100000000001</v>
      </c>
      <c r="AI269">
        <f>(Table7292324356388[[#This Row],[time]]-2)*2</f>
        <v>1.8548200000000001</v>
      </c>
      <c r="AJ269" s="6">
        <v>7.46333</v>
      </c>
      <c r="AK269" s="5">
        <v>2.9274100000000001</v>
      </c>
      <c r="AL269">
        <f>(Table250299331363395[[#This Row],[time]]-2)*2</f>
        <v>1.8548200000000001</v>
      </c>
      <c r="AM269" s="6">
        <v>1.6523600000000001</v>
      </c>
      <c r="AN269" s="5">
        <v>2.9274100000000001</v>
      </c>
      <c r="AO269">
        <f>(Table8293325357389[[#This Row],[time]]-2)*2</f>
        <v>1.8548200000000001</v>
      </c>
      <c r="AP269" s="6">
        <v>8.1481899999999996</v>
      </c>
      <c r="AQ269" s="5">
        <v>2.9274100000000001</v>
      </c>
      <c r="AR269">
        <f>(Table252300332364396[[#This Row],[time]]-2)*2</f>
        <v>1.8548200000000001</v>
      </c>
      <c r="AS269" s="6">
        <v>1.13371</v>
      </c>
      <c r="AT269" s="5">
        <v>2.9274100000000001</v>
      </c>
      <c r="AU269">
        <f>(Table253301333365397[[#This Row],[time]]-2)*2</f>
        <v>1.8548200000000001</v>
      </c>
      <c r="AV269" s="6">
        <v>7.1802799999999998</v>
      </c>
    </row>
    <row r="270" spans="1:48">
      <c r="A270" s="5">
        <v>2.9510800000000001</v>
      </c>
      <c r="B270">
        <f>(Table1286318350382[[#This Row],[time]]-2)*2</f>
        <v>1.9021600000000003</v>
      </c>
      <c r="C270" s="6">
        <v>1.69472</v>
      </c>
      <c r="D270" s="5">
        <v>2.9510800000000001</v>
      </c>
      <c r="E270">
        <f>(Table2287319351383[[#This Row],[time]]-2)*2</f>
        <v>1.9021600000000003</v>
      </c>
      <c r="F270" s="6">
        <v>2.7151999999999998</v>
      </c>
      <c r="G270" s="5">
        <v>2.9510800000000001</v>
      </c>
      <c r="H270">
        <f>(Table245294326358390[[#This Row],[time]]-2)*2</f>
        <v>1.9021600000000003</v>
      </c>
      <c r="I270" s="6">
        <v>1.4112800000000001</v>
      </c>
      <c r="J270" s="5">
        <v>2.9510800000000001</v>
      </c>
      <c r="K270">
        <f>(Table3288320352384[[#This Row],[time]]-2)*2</f>
        <v>1.9021600000000003</v>
      </c>
      <c r="L270" s="6">
        <v>2.5491999999999999</v>
      </c>
      <c r="M270" s="5">
        <v>2.9510800000000001</v>
      </c>
      <c r="N270">
        <f>(Table246295327359391[[#This Row],[time]]-2)*2</f>
        <v>1.9021600000000003</v>
      </c>
      <c r="O270" s="6">
        <v>0.88501700000000005</v>
      </c>
      <c r="P270" s="5">
        <v>2.9510800000000001</v>
      </c>
      <c r="Q270">
        <f>(Table4289321353385[[#This Row],[time]]-2)*2</f>
        <v>1.9021600000000003</v>
      </c>
      <c r="R270" s="6">
        <v>2.2058399999999998</v>
      </c>
      <c r="S270" s="5">
        <v>2.9510800000000001</v>
      </c>
      <c r="T270">
        <f>(Table247296328360392[[#This Row],[time]]-2)*2</f>
        <v>1.9021600000000003</v>
      </c>
      <c r="U270" s="6">
        <v>0.93735999999999997</v>
      </c>
      <c r="V270" s="5">
        <v>2.9510800000000001</v>
      </c>
      <c r="W270">
        <f>(Table5290322354386[[#This Row],[time]]-2)*2</f>
        <v>1.9021600000000003</v>
      </c>
      <c r="X270" s="6">
        <v>2.0329899999999999</v>
      </c>
      <c r="Y270" s="5">
        <v>2.9510800000000001</v>
      </c>
      <c r="Z270">
        <f>(Table248297329361393[[#This Row],[time]]-2)*2</f>
        <v>1.9021600000000003</v>
      </c>
      <c r="AA270" s="6">
        <v>0.81313899999999995</v>
      </c>
      <c r="AB270" s="5">
        <v>2.9510800000000001</v>
      </c>
      <c r="AC270">
        <f>(Table6291323355387[[#This Row],[time]]-2)*2</f>
        <v>1.9021600000000003</v>
      </c>
      <c r="AD270" s="6">
        <v>6.9522000000000004</v>
      </c>
      <c r="AE270" s="5">
        <v>2.9510800000000001</v>
      </c>
      <c r="AF270">
        <f>(Table249298330362394[[#This Row],[time]]-2)*2</f>
        <v>1.9021600000000003</v>
      </c>
      <c r="AG270" s="6">
        <v>0.59042399999999995</v>
      </c>
      <c r="AH270" s="5">
        <v>2.9510800000000001</v>
      </c>
      <c r="AI270">
        <f>(Table7292324356388[[#This Row],[time]]-2)*2</f>
        <v>1.9021600000000003</v>
      </c>
      <c r="AJ270" s="6">
        <v>7.6353099999999996</v>
      </c>
      <c r="AK270" s="5">
        <v>2.9510800000000001</v>
      </c>
      <c r="AL270">
        <f>(Table250299331363395[[#This Row],[time]]-2)*2</f>
        <v>1.9021600000000003</v>
      </c>
      <c r="AM270" s="6">
        <v>1.59751</v>
      </c>
      <c r="AN270" s="5">
        <v>2.9510800000000001</v>
      </c>
      <c r="AO270">
        <f>(Table8293325357389[[#This Row],[time]]-2)*2</f>
        <v>1.9021600000000003</v>
      </c>
      <c r="AP270" s="6">
        <v>8.0406700000000004</v>
      </c>
      <c r="AQ270" s="5">
        <v>2.9510800000000001</v>
      </c>
      <c r="AR270">
        <f>(Table252300332364396[[#This Row],[time]]-2)*2</f>
        <v>1.9021600000000003</v>
      </c>
      <c r="AS270" s="6">
        <v>1.04297</v>
      </c>
      <c r="AT270" s="5">
        <v>2.9510800000000001</v>
      </c>
      <c r="AU270">
        <f>(Table253301333365397[[#This Row],[time]]-2)*2</f>
        <v>1.9021600000000003</v>
      </c>
      <c r="AV270" s="6">
        <v>7.2185199999999998</v>
      </c>
    </row>
    <row r="271" spans="1:48">
      <c r="A271" s="8">
        <v>3</v>
      </c>
      <c r="B271">
        <f>(Table1286318350382[[#This Row],[time]]-2)*2</f>
        <v>2</v>
      </c>
      <c r="C271" s="9">
        <v>1.7631600000000001</v>
      </c>
      <c r="D271" s="8">
        <v>3</v>
      </c>
      <c r="E271">
        <f>(Table2287319351383[[#This Row],[time]]-2)*2</f>
        <v>2</v>
      </c>
      <c r="F271" s="9">
        <v>3.0774900000000001</v>
      </c>
      <c r="G271" s="8">
        <v>3</v>
      </c>
      <c r="H271">
        <f>(Table245294326358390[[#This Row],[time]]-2)*2</f>
        <v>2</v>
      </c>
      <c r="I271" s="9">
        <v>1.42855</v>
      </c>
      <c r="J271" s="8">
        <v>3</v>
      </c>
      <c r="K271">
        <f>(Table3288320352384[[#This Row],[time]]-2)*2</f>
        <v>2</v>
      </c>
      <c r="L271" s="9">
        <v>2.9797600000000002</v>
      </c>
      <c r="M271" s="8">
        <v>3</v>
      </c>
      <c r="N271">
        <f>(Table246295327359391[[#This Row],[time]]-2)*2</f>
        <v>2</v>
      </c>
      <c r="O271" s="9">
        <v>0.81391100000000005</v>
      </c>
      <c r="P271" s="8">
        <v>3</v>
      </c>
      <c r="Q271">
        <f>(Table4289321353385[[#This Row],[time]]-2)*2</f>
        <v>2</v>
      </c>
      <c r="R271" s="9">
        <v>2.56148</v>
      </c>
      <c r="S271" s="8">
        <v>3</v>
      </c>
      <c r="T271">
        <f>(Table247296328360392[[#This Row],[time]]-2)*2</f>
        <v>2</v>
      </c>
      <c r="U271" s="9">
        <v>0.88458400000000004</v>
      </c>
      <c r="V271" s="8">
        <v>3</v>
      </c>
      <c r="W271">
        <f>(Table5290322354386[[#This Row],[time]]-2)*2</f>
        <v>2</v>
      </c>
      <c r="X271" s="9">
        <v>2.3584700000000001</v>
      </c>
      <c r="Y271" s="8">
        <v>3</v>
      </c>
      <c r="Z271">
        <f>(Table248297329361393[[#This Row],[time]]-2)*2</f>
        <v>2</v>
      </c>
      <c r="AA271" s="9">
        <v>0.81864800000000004</v>
      </c>
      <c r="AB271" s="8">
        <v>3</v>
      </c>
      <c r="AC271">
        <f>(Table6291323355387[[#This Row],[time]]-2)*2</f>
        <v>2</v>
      </c>
      <c r="AD271" s="9">
        <v>7.1898900000000001</v>
      </c>
      <c r="AE271" s="8">
        <v>3</v>
      </c>
      <c r="AF271">
        <f>(Table249298330362394[[#This Row],[time]]-2)*2</f>
        <v>2</v>
      </c>
      <c r="AG271" s="9">
        <v>0.57909900000000003</v>
      </c>
      <c r="AH271" s="8">
        <v>3</v>
      </c>
      <c r="AI271">
        <f>(Table7292324356388[[#This Row],[time]]-2)*2</f>
        <v>2</v>
      </c>
      <c r="AJ271" s="9">
        <v>7.9995399999999997</v>
      </c>
      <c r="AK271" s="8">
        <v>3</v>
      </c>
      <c r="AL271">
        <f>(Table250299331363395[[#This Row],[time]]-2)*2</f>
        <v>2</v>
      </c>
      <c r="AM271" s="9">
        <v>1.48065</v>
      </c>
      <c r="AN271" s="8">
        <v>3</v>
      </c>
      <c r="AO271">
        <f>(Table8293325357389[[#This Row],[time]]-2)*2</f>
        <v>2</v>
      </c>
      <c r="AP271" s="9">
        <v>7.8567600000000004</v>
      </c>
      <c r="AQ271" s="8">
        <v>3</v>
      </c>
      <c r="AR271">
        <f>(Table252300332364396[[#This Row],[time]]-2)*2</f>
        <v>2</v>
      </c>
      <c r="AS271" s="9">
        <v>0.84630000000000005</v>
      </c>
      <c r="AT271" s="8">
        <v>3</v>
      </c>
      <c r="AU271">
        <f>(Table253301333365397[[#This Row],[time]]-2)*2</f>
        <v>2</v>
      </c>
      <c r="AV271" s="9">
        <v>7.3413399999999998</v>
      </c>
    </row>
    <row r="272" spans="1:48">
      <c r="A272" t="s">
        <v>26</v>
      </c>
      <c r="C272">
        <f>AVERAGE(C251:C271)</f>
        <v>1.3685890476190476</v>
      </c>
      <c r="D272" t="s">
        <v>26</v>
      </c>
      <c r="F272">
        <f t="shared" ref="F272:AV272" si="16">AVERAGE(F251:F271)</f>
        <v>0.99416846971428574</v>
      </c>
      <c r="G272" t="s">
        <v>26</v>
      </c>
      <c r="I272">
        <f t="shared" si="16"/>
        <v>1.8071052380952382</v>
      </c>
      <c r="J272" t="s">
        <v>26</v>
      </c>
      <c r="L272">
        <f t="shared" si="16"/>
        <v>0.94098223523809532</v>
      </c>
      <c r="M272" t="s">
        <v>26</v>
      </c>
      <c r="O272">
        <f t="shared" si="16"/>
        <v>0.62613580952380965</v>
      </c>
      <c r="P272" t="s">
        <v>26</v>
      </c>
      <c r="R272">
        <f t="shared" si="16"/>
        <v>0.63278569204761903</v>
      </c>
      <c r="S272" t="s">
        <v>26</v>
      </c>
      <c r="U272">
        <f t="shared" si="16"/>
        <v>0.38728990952380954</v>
      </c>
      <c r="V272" t="s">
        <v>26</v>
      </c>
      <c r="X272">
        <f t="shared" si="16"/>
        <v>0.50978225476190475</v>
      </c>
      <c r="Y272" t="s">
        <v>26</v>
      </c>
      <c r="AA272">
        <f t="shared" si="16"/>
        <v>0.4008814007619047</v>
      </c>
      <c r="AB272" t="s">
        <v>26</v>
      </c>
      <c r="AD272">
        <f t="shared" si="16"/>
        <v>5.4023985714285718</v>
      </c>
      <c r="AE272" t="s">
        <v>26</v>
      </c>
      <c r="AG272">
        <f t="shared" si="16"/>
        <v>0.54001585714285705</v>
      </c>
      <c r="AH272" t="s">
        <v>26</v>
      </c>
      <c r="AJ272">
        <f t="shared" si="16"/>
        <v>3.8906464761904762</v>
      </c>
      <c r="AK272" t="s">
        <v>26</v>
      </c>
      <c r="AM272">
        <f t="shared" si="16"/>
        <v>2.2739109523809522</v>
      </c>
      <c r="AN272" t="s">
        <v>26</v>
      </c>
      <c r="AP272">
        <f t="shared" si="16"/>
        <v>5.4645980952380953</v>
      </c>
      <c r="AQ272" t="s">
        <v>26</v>
      </c>
      <c r="AS272">
        <f t="shared" si="16"/>
        <v>1.5635118095238094</v>
      </c>
      <c r="AT272" t="s">
        <v>26</v>
      </c>
      <c r="AV272">
        <f t="shared" si="16"/>
        <v>4.2798282380952379</v>
      </c>
    </row>
    <row r="273" spans="1:48">
      <c r="A273" t="s">
        <v>27</v>
      </c>
      <c r="C273">
        <f>MAX(C251:C271)</f>
        <v>1.7631600000000001</v>
      </c>
      <c r="D273" t="s">
        <v>27</v>
      </c>
      <c r="F273">
        <f>MAX(F251:F271)</f>
        <v>3.0774900000000001</v>
      </c>
      <c r="G273" t="s">
        <v>27</v>
      </c>
      <c r="I273">
        <f t="shared" ref="I273:AV273" si="17">MAX(I251:I271)</f>
        <v>2.9210600000000002</v>
      </c>
      <c r="J273" t="s">
        <v>27</v>
      </c>
      <c r="L273">
        <f t="shared" si="17"/>
        <v>2.9797600000000002</v>
      </c>
      <c r="M273" t="s">
        <v>27</v>
      </c>
      <c r="O273">
        <f t="shared" si="17"/>
        <v>0.986985</v>
      </c>
      <c r="P273" t="s">
        <v>27</v>
      </c>
      <c r="R273">
        <f t="shared" si="17"/>
        <v>2.56148</v>
      </c>
      <c r="S273" t="s">
        <v>27</v>
      </c>
      <c r="U273">
        <f t="shared" si="17"/>
        <v>0.96919500000000003</v>
      </c>
      <c r="V273" t="s">
        <v>27</v>
      </c>
      <c r="X273">
        <f t="shared" si="17"/>
        <v>2.3584700000000001</v>
      </c>
      <c r="Y273" t="s">
        <v>27</v>
      </c>
      <c r="AA273">
        <f t="shared" si="17"/>
        <v>0.81864800000000004</v>
      </c>
      <c r="AB273" t="s">
        <v>27</v>
      </c>
      <c r="AD273">
        <f t="shared" si="17"/>
        <v>7.1898900000000001</v>
      </c>
      <c r="AE273" t="s">
        <v>27</v>
      </c>
      <c r="AG273">
        <f t="shared" si="17"/>
        <v>0.77475300000000002</v>
      </c>
      <c r="AH273" t="s">
        <v>27</v>
      </c>
      <c r="AJ273">
        <f t="shared" si="17"/>
        <v>7.9995399999999997</v>
      </c>
      <c r="AK273" t="s">
        <v>27</v>
      </c>
      <c r="AM273">
        <f t="shared" si="17"/>
        <v>2.84904</v>
      </c>
      <c r="AN273" t="s">
        <v>27</v>
      </c>
      <c r="AP273">
        <f t="shared" si="17"/>
        <v>8.1590699999999998</v>
      </c>
      <c r="AQ273" t="s">
        <v>27</v>
      </c>
      <c r="AS273">
        <f t="shared" si="17"/>
        <v>2.1599599999999999</v>
      </c>
      <c r="AT273" t="s">
        <v>27</v>
      </c>
      <c r="AV273">
        <f t="shared" si="17"/>
        <v>7.3413399999999998</v>
      </c>
    </row>
    <row r="275" spans="1:48">
      <c r="A275" t="s">
        <v>52</v>
      </c>
      <c r="D275" t="s">
        <v>2</v>
      </c>
    </row>
    <row r="276" spans="1:48">
      <c r="A276" t="s">
        <v>53</v>
      </c>
      <c r="D276" t="s">
        <v>4</v>
      </c>
      <c r="E276" t="s">
        <v>5</v>
      </c>
    </row>
    <row r="277" spans="1:48">
      <c r="D277" t="s">
        <v>30</v>
      </c>
    </row>
    <row r="279" spans="1:48">
      <c r="A279" t="s">
        <v>6</v>
      </c>
      <c r="D279" t="s">
        <v>7</v>
      </c>
      <c r="G279" t="s">
        <v>8</v>
      </c>
      <c r="J279" t="s">
        <v>9</v>
      </c>
      <c r="M279" t="s">
        <v>10</v>
      </c>
      <c r="P279" t="s">
        <v>11</v>
      </c>
      <c r="S279" t="s">
        <v>12</v>
      </c>
      <c r="V279" t="s">
        <v>13</v>
      </c>
      <c r="Y279" t="s">
        <v>14</v>
      </c>
      <c r="AB279" t="s">
        <v>15</v>
      </c>
      <c r="AE279" t="s">
        <v>16</v>
      </c>
      <c r="AH279" t="s">
        <v>17</v>
      </c>
      <c r="AK279" t="s">
        <v>18</v>
      </c>
      <c r="AN279" t="s">
        <v>19</v>
      </c>
      <c r="AQ279" t="s">
        <v>20</v>
      </c>
      <c r="AT279" t="s">
        <v>21</v>
      </c>
    </row>
    <row r="280" spans="1:48">
      <c r="A280" t="s">
        <v>22</v>
      </c>
      <c r="B280" t="s">
        <v>23</v>
      </c>
      <c r="C280" t="s">
        <v>24</v>
      </c>
      <c r="D280" t="s">
        <v>22</v>
      </c>
      <c r="E280" t="s">
        <v>23</v>
      </c>
      <c r="F280" t="s">
        <v>25</v>
      </c>
      <c r="G280" t="s">
        <v>22</v>
      </c>
      <c r="H280" t="s">
        <v>23</v>
      </c>
      <c r="I280" t="s">
        <v>24</v>
      </c>
      <c r="J280" t="s">
        <v>22</v>
      </c>
      <c r="K280" t="s">
        <v>23</v>
      </c>
      <c r="L280" t="s">
        <v>24</v>
      </c>
      <c r="M280" t="s">
        <v>22</v>
      </c>
      <c r="N280" t="s">
        <v>23</v>
      </c>
      <c r="O280" t="s">
        <v>24</v>
      </c>
      <c r="P280" t="s">
        <v>22</v>
      </c>
      <c r="Q280" t="s">
        <v>23</v>
      </c>
      <c r="R280" t="s">
        <v>24</v>
      </c>
      <c r="S280" t="s">
        <v>22</v>
      </c>
      <c r="T280" t="s">
        <v>23</v>
      </c>
      <c r="U280" t="s">
        <v>24</v>
      </c>
      <c r="V280" t="s">
        <v>22</v>
      </c>
      <c r="W280" t="s">
        <v>23</v>
      </c>
      <c r="X280" t="s">
        <v>24</v>
      </c>
      <c r="Y280" t="s">
        <v>22</v>
      </c>
      <c r="Z280" t="s">
        <v>23</v>
      </c>
      <c r="AA280" t="s">
        <v>24</v>
      </c>
      <c r="AB280" t="s">
        <v>22</v>
      </c>
      <c r="AC280" t="s">
        <v>23</v>
      </c>
      <c r="AD280" t="s">
        <v>24</v>
      </c>
      <c r="AE280" t="s">
        <v>22</v>
      </c>
      <c r="AF280" t="s">
        <v>23</v>
      </c>
      <c r="AG280" t="s">
        <v>24</v>
      </c>
      <c r="AH280" t="s">
        <v>22</v>
      </c>
      <c r="AI280" t="s">
        <v>23</v>
      </c>
      <c r="AJ280" t="s">
        <v>24</v>
      </c>
      <c r="AK280" t="s">
        <v>22</v>
      </c>
      <c r="AL280" t="s">
        <v>23</v>
      </c>
      <c r="AM280" t="s">
        <v>24</v>
      </c>
      <c r="AN280" t="s">
        <v>22</v>
      </c>
      <c r="AO280" t="s">
        <v>23</v>
      </c>
      <c r="AP280" t="s">
        <v>24</v>
      </c>
      <c r="AQ280" t="s">
        <v>22</v>
      </c>
      <c r="AR280" t="s">
        <v>23</v>
      </c>
      <c r="AS280" t="s">
        <v>24</v>
      </c>
      <c r="AT280" t="s">
        <v>22</v>
      </c>
      <c r="AU280" t="s">
        <v>23</v>
      </c>
      <c r="AV280" t="s">
        <v>24</v>
      </c>
    </row>
    <row r="281" spans="1:48">
      <c r="A281" s="2">
        <v>2</v>
      </c>
      <c r="B281">
        <f>-(Table1254302334366398[[#This Row],[time]]-2)*2</f>
        <v>0</v>
      </c>
      <c r="C281" s="3">
        <v>3.08466</v>
      </c>
      <c r="D281" s="2">
        <v>2</v>
      </c>
      <c r="E281">
        <f>-(Table2255303335367399[[#This Row],[time]]-2)*2</f>
        <v>0</v>
      </c>
      <c r="F281" s="3">
        <v>0.46501500000000001</v>
      </c>
      <c r="G281" s="2">
        <v>2</v>
      </c>
      <c r="H281">
        <f>-(Table245262310342374406[[#This Row],[time]]-2)*2</f>
        <v>0</v>
      </c>
      <c r="I281" s="3">
        <v>2.9270700000000001</v>
      </c>
      <c r="J281" s="2">
        <v>2</v>
      </c>
      <c r="K281">
        <f>-(Table3256304336368400[[#This Row],[time]]-2)*2</f>
        <v>0</v>
      </c>
      <c r="L281" s="3">
        <v>0.56008599999999997</v>
      </c>
      <c r="M281" s="2">
        <v>2</v>
      </c>
      <c r="N281">
        <f>-(Table246263311343375407[[#This Row],[time]]-2)*2</f>
        <v>0</v>
      </c>
      <c r="O281" s="3">
        <v>0.54235900000000004</v>
      </c>
      <c r="P281" s="2">
        <v>2</v>
      </c>
      <c r="Q281">
        <f>-(Table4257305337369401[[#This Row],[time]]-2)*2</f>
        <v>0</v>
      </c>
      <c r="R281" s="3">
        <v>1.63592</v>
      </c>
      <c r="S281" s="2">
        <v>2</v>
      </c>
      <c r="T281">
        <f>-(Table247264312344376408[[#This Row],[time]]-2)*2</f>
        <v>0</v>
      </c>
      <c r="U281" s="4">
        <v>7.25E-5</v>
      </c>
      <c r="V281" s="2">
        <v>2</v>
      </c>
      <c r="W281">
        <f>-(Table5258306338370402[[#This Row],[time]]-2)*2</f>
        <v>0</v>
      </c>
      <c r="X281" s="3">
        <v>1.64967</v>
      </c>
      <c r="Y281" s="2">
        <v>2</v>
      </c>
      <c r="Z281">
        <f>-(Table248265313345377409[[#This Row],[time]]-2)*2</f>
        <v>0</v>
      </c>
      <c r="AA281" s="3">
        <v>0.59118800000000005</v>
      </c>
      <c r="AB281" s="2">
        <v>2</v>
      </c>
      <c r="AC281">
        <f>-(Table6259307339371403[[#This Row],[time]]-2)*2</f>
        <v>0</v>
      </c>
      <c r="AD281" s="3">
        <v>2.1366399999999999</v>
      </c>
      <c r="AE281" s="2">
        <v>2</v>
      </c>
      <c r="AF281">
        <f>-(Table249266314346378410[[#This Row],[time]]-2)*2</f>
        <v>0</v>
      </c>
      <c r="AG281" s="3">
        <v>1.61303E-2</v>
      </c>
      <c r="AH281" s="2">
        <v>2</v>
      </c>
      <c r="AI281">
        <f>-(Table7260308340372404[[#This Row],[time]]-2)*2</f>
        <v>0</v>
      </c>
      <c r="AJ281" s="3">
        <v>3.16059</v>
      </c>
      <c r="AK281" s="2">
        <v>2</v>
      </c>
      <c r="AL281">
        <f>-(Table250267315347379411[[#This Row],[time]]-2)*2</f>
        <v>0</v>
      </c>
      <c r="AM281" s="3">
        <v>2.1080800000000002</v>
      </c>
      <c r="AN281" s="2">
        <v>2</v>
      </c>
      <c r="AO281">
        <f>-(Table8261309341373405[[#This Row],[time]]-2)*2</f>
        <v>0</v>
      </c>
      <c r="AP281" s="3">
        <v>3.05803</v>
      </c>
      <c r="AQ281" s="2">
        <v>2</v>
      </c>
      <c r="AR281">
        <f>-(Table252268316348380412[[#This Row],[time]]-2)*2</f>
        <v>0</v>
      </c>
      <c r="AS281" s="3">
        <v>0.64624300000000001</v>
      </c>
      <c r="AT281" s="2">
        <v>2</v>
      </c>
      <c r="AU281">
        <f>-(Table253269317349381413[[#This Row],[time]]-2)*2</f>
        <v>0</v>
      </c>
      <c r="AV281" s="3">
        <v>0.64899099999999998</v>
      </c>
    </row>
    <row r="282" spans="1:48">
      <c r="A282" s="5">
        <v>2.0512600000000001</v>
      </c>
      <c r="B282">
        <f>-(Table1254302334366398[[#This Row],[time]]-2)*2</f>
        <v>-0.10252000000000017</v>
      </c>
      <c r="C282" s="6">
        <v>3.1856399999999998</v>
      </c>
      <c r="D282" s="5">
        <v>2.0512600000000001</v>
      </c>
      <c r="E282">
        <f>-(Table2255303335367399[[#This Row],[time]]-2)*2</f>
        <v>-0.10252000000000017</v>
      </c>
      <c r="F282" s="6">
        <v>0.41927199999999998</v>
      </c>
      <c r="G282" s="5">
        <v>2.0512600000000001</v>
      </c>
      <c r="H282">
        <f>-(Table245262310342374406[[#This Row],[time]]-2)*2</f>
        <v>-0.10252000000000017</v>
      </c>
      <c r="I282" s="6">
        <v>2.99438</v>
      </c>
      <c r="J282" s="5">
        <v>2.0512600000000001</v>
      </c>
      <c r="K282">
        <f>-(Table3256304336368400[[#This Row],[time]]-2)*2</f>
        <v>-0.10252000000000017</v>
      </c>
      <c r="L282" s="6">
        <v>0.51226799999999995</v>
      </c>
      <c r="M282" s="5">
        <v>2.0512600000000001</v>
      </c>
      <c r="N282">
        <f>-(Table246263311343375407[[#This Row],[time]]-2)*2</f>
        <v>-0.10252000000000017</v>
      </c>
      <c r="O282" s="6">
        <v>0.58338500000000004</v>
      </c>
      <c r="P282" s="5">
        <v>2.0512600000000001</v>
      </c>
      <c r="Q282">
        <f>-(Table4257305337369401[[#This Row],[time]]-2)*2</f>
        <v>-0.10252000000000017</v>
      </c>
      <c r="R282" s="6">
        <v>1.5745100000000001</v>
      </c>
      <c r="S282" s="5">
        <v>2.0512600000000001</v>
      </c>
      <c r="T282">
        <f>-(Table247264312344376408[[#This Row],[time]]-2)*2</f>
        <v>-0.10252000000000017</v>
      </c>
      <c r="U282" s="7">
        <v>7.36E-5</v>
      </c>
      <c r="V282" s="5">
        <v>2.0512600000000001</v>
      </c>
      <c r="W282">
        <f>-(Table5258306338370402[[#This Row],[time]]-2)*2</f>
        <v>-0.10252000000000017</v>
      </c>
      <c r="X282" s="6">
        <v>1.5852999999999999</v>
      </c>
      <c r="Y282" s="5">
        <v>2.0512600000000001</v>
      </c>
      <c r="Z282">
        <f>-(Table248265313345377409[[#This Row],[time]]-2)*2</f>
        <v>-0.10252000000000017</v>
      </c>
      <c r="AA282" s="6">
        <v>0.63604499999999997</v>
      </c>
      <c r="AB282" s="5">
        <v>2.0512600000000001</v>
      </c>
      <c r="AC282">
        <f>-(Table6259307339371403[[#This Row],[time]]-2)*2</f>
        <v>-0.10252000000000017</v>
      </c>
      <c r="AD282" s="6">
        <v>2.0899299999999998</v>
      </c>
      <c r="AE282" s="5">
        <v>2.0512600000000001</v>
      </c>
      <c r="AF282">
        <f>-(Table249266314346378410[[#This Row],[time]]-2)*2</f>
        <v>-0.10252000000000017</v>
      </c>
      <c r="AG282" s="6">
        <v>3.8065700000000001E-2</v>
      </c>
      <c r="AH282" s="5">
        <v>2.0512600000000001</v>
      </c>
      <c r="AI282">
        <f>-(Table7260308340372404[[#This Row],[time]]-2)*2</f>
        <v>-0.10252000000000017</v>
      </c>
      <c r="AJ282" s="6">
        <v>3.0903399999999999</v>
      </c>
      <c r="AK282" s="5">
        <v>2.0512600000000001</v>
      </c>
      <c r="AL282">
        <f>-(Table250267315347379411[[#This Row],[time]]-2)*2</f>
        <v>-0.10252000000000017</v>
      </c>
      <c r="AM282" s="6">
        <v>2.2684000000000002</v>
      </c>
      <c r="AN282" s="5">
        <v>2.0512600000000001</v>
      </c>
      <c r="AO282">
        <f>-(Table8261309341373405[[#This Row],[time]]-2)*2</f>
        <v>-0.10252000000000017</v>
      </c>
      <c r="AP282" s="6">
        <v>3.0220899999999999</v>
      </c>
      <c r="AQ282" s="5">
        <v>2.0512600000000001</v>
      </c>
      <c r="AR282">
        <f>-(Table252268316348380412[[#This Row],[time]]-2)*2</f>
        <v>-0.10252000000000017</v>
      </c>
      <c r="AS282" s="6">
        <v>0.74659500000000001</v>
      </c>
      <c r="AT282" s="5">
        <v>2.0512600000000001</v>
      </c>
      <c r="AU282">
        <f>-(Table253269317349381413[[#This Row],[time]]-2)*2</f>
        <v>-0.10252000000000017</v>
      </c>
      <c r="AV282" s="6">
        <v>0.76166199999999995</v>
      </c>
    </row>
    <row r="283" spans="1:48">
      <c r="A283" s="5">
        <v>2.1009099999999998</v>
      </c>
      <c r="B283">
        <f>-(Table1254302334366398[[#This Row],[time]]-2)*2</f>
        <v>-0.20181999999999967</v>
      </c>
      <c r="C283" s="6">
        <v>3.3261099999999999</v>
      </c>
      <c r="D283" s="5">
        <v>2.1009099999999998</v>
      </c>
      <c r="E283">
        <f>-(Table2255303335367399[[#This Row],[time]]-2)*2</f>
        <v>-0.20181999999999967</v>
      </c>
      <c r="F283" s="6">
        <v>0.32179200000000002</v>
      </c>
      <c r="G283" s="5">
        <v>2.1009099999999998</v>
      </c>
      <c r="H283">
        <f>-(Table245262310342374406[[#This Row],[time]]-2)*2</f>
        <v>-0.20181999999999967</v>
      </c>
      <c r="I283" s="6">
        <v>3.0934599999999999</v>
      </c>
      <c r="J283" s="5">
        <v>2.1009099999999998</v>
      </c>
      <c r="K283">
        <f>-(Table3256304336368400[[#This Row],[time]]-2)*2</f>
        <v>-0.20181999999999967</v>
      </c>
      <c r="L283" s="6">
        <v>0.41273300000000002</v>
      </c>
      <c r="M283" s="5">
        <v>2.1009099999999998</v>
      </c>
      <c r="N283">
        <f>-(Table246263311343375407[[#This Row],[time]]-2)*2</f>
        <v>-0.20181999999999967</v>
      </c>
      <c r="O283" s="6">
        <v>0.67839899999999997</v>
      </c>
      <c r="P283" s="5">
        <v>2.1009099999999998</v>
      </c>
      <c r="Q283">
        <f>-(Table4257305337369401[[#This Row],[time]]-2)*2</f>
        <v>-0.20181999999999967</v>
      </c>
      <c r="R283" s="6">
        <v>1.4131</v>
      </c>
      <c r="S283" s="5">
        <v>2.1009099999999998</v>
      </c>
      <c r="T283">
        <f>-(Table247264312344376408[[#This Row],[time]]-2)*2</f>
        <v>-0.20181999999999967</v>
      </c>
      <c r="U283" s="7">
        <v>7.5699999999999997E-5</v>
      </c>
      <c r="V283" s="5">
        <v>2.1009099999999998</v>
      </c>
      <c r="W283">
        <f>-(Table5258306338370402[[#This Row],[time]]-2)*2</f>
        <v>-0.20181999999999967</v>
      </c>
      <c r="X283" s="6">
        <v>1.4379599999999999</v>
      </c>
      <c r="Y283" s="5">
        <v>2.1009099999999998</v>
      </c>
      <c r="Z283">
        <f>-(Table248265313345377409[[#This Row],[time]]-2)*2</f>
        <v>-0.20181999999999967</v>
      </c>
      <c r="AA283" s="6">
        <v>0.75727699999999998</v>
      </c>
      <c r="AB283" s="5">
        <v>2.1009099999999998</v>
      </c>
      <c r="AC283">
        <f>-(Table6259307339371403[[#This Row],[time]]-2)*2</f>
        <v>-0.20181999999999967</v>
      </c>
      <c r="AD283" s="6">
        <v>2.0599799999999999</v>
      </c>
      <c r="AE283" s="5">
        <v>2.1009099999999998</v>
      </c>
      <c r="AF283">
        <f>-(Table249266314346378410[[#This Row],[time]]-2)*2</f>
        <v>-0.20181999999999967</v>
      </c>
      <c r="AG283" s="6">
        <v>9.3287700000000001E-2</v>
      </c>
      <c r="AH283" s="5">
        <v>2.1009099999999998</v>
      </c>
      <c r="AI283">
        <f>-(Table7260308340372404[[#This Row],[time]]-2)*2</f>
        <v>-0.20181999999999967</v>
      </c>
      <c r="AJ283" s="6">
        <v>3.0094799999999999</v>
      </c>
      <c r="AK283" s="5">
        <v>2.1009099999999998</v>
      </c>
      <c r="AL283">
        <f>-(Table250267315347379411[[#This Row],[time]]-2)*2</f>
        <v>-0.20181999999999967</v>
      </c>
      <c r="AM283" s="6">
        <v>2.5060099999999998</v>
      </c>
      <c r="AN283" s="5">
        <v>2.1009099999999998</v>
      </c>
      <c r="AO283">
        <f>-(Table8261309341373405[[#This Row],[time]]-2)*2</f>
        <v>-0.20181999999999967</v>
      </c>
      <c r="AP283" s="6">
        <v>2.87887</v>
      </c>
      <c r="AQ283" s="5">
        <v>2.1009099999999998</v>
      </c>
      <c r="AR283">
        <f>-(Table252268316348380412[[#This Row],[time]]-2)*2</f>
        <v>-0.20181999999999967</v>
      </c>
      <c r="AS283" s="6">
        <v>0.89114599999999999</v>
      </c>
      <c r="AT283" s="5">
        <v>2.1009099999999998</v>
      </c>
      <c r="AU283">
        <f>-(Table253269317349381413[[#This Row],[time]]-2)*2</f>
        <v>-0.20181999999999967</v>
      </c>
      <c r="AV283" s="6">
        <v>0.92935800000000002</v>
      </c>
    </row>
    <row r="284" spans="1:48">
      <c r="A284" s="5">
        <v>2.15137</v>
      </c>
      <c r="B284">
        <f>-(Table1254302334366398[[#This Row],[time]]-2)*2</f>
        <v>-0.30274000000000001</v>
      </c>
      <c r="C284" s="6">
        <v>3.4593400000000001</v>
      </c>
      <c r="D284" s="5">
        <v>2.15137</v>
      </c>
      <c r="E284">
        <f>-(Table2255303335367399[[#This Row],[time]]-2)*2</f>
        <v>-0.30274000000000001</v>
      </c>
      <c r="F284" s="6">
        <v>0.221835</v>
      </c>
      <c r="G284" s="5">
        <v>2.15137</v>
      </c>
      <c r="H284">
        <f>-(Table245262310342374406[[#This Row],[time]]-2)*2</f>
        <v>-0.30274000000000001</v>
      </c>
      <c r="I284" s="6">
        <v>3.20323</v>
      </c>
      <c r="J284" s="5">
        <v>2.15137</v>
      </c>
      <c r="K284">
        <f>-(Table3256304336368400[[#This Row],[time]]-2)*2</f>
        <v>-0.30274000000000001</v>
      </c>
      <c r="L284" s="6">
        <v>0.30556299999999997</v>
      </c>
      <c r="M284" s="5">
        <v>2.15137</v>
      </c>
      <c r="N284">
        <f>-(Table246263311343375407[[#This Row],[time]]-2)*2</f>
        <v>-0.30274000000000001</v>
      </c>
      <c r="O284" s="6">
        <v>0.81803199999999998</v>
      </c>
      <c r="P284" s="5">
        <v>2.15137</v>
      </c>
      <c r="Q284">
        <f>-(Table4257305337369401[[#This Row],[time]]-2)*2</f>
        <v>-0.30274000000000001</v>
      </c>
      <c r="R284" s="6">
        <v>1.21757</v>
      </c>
      <c r="S284" s="5">
        <v>2.15137</v>
      </c>
      <c r="T284">
        <f>-(Table247264312344376408[[#This Row],[time]]-2)*2</f>
        <v>-0.30274000000000001</v>
      </c>
      <c r="U284" s="7">
        <v>7.8300000000000006E-5</v>
      </c>
      <c r="V284" s="5">
        <v>2.15137</v>
      </c>
      <c r="W284">
        <f>-(Table5258306338370402[[#This Row],[time]]-2)*2</f>
        <v>-0.30274000000000001</v>
      </c>
      <c r="X284" s="6">
        <v>1.2449699999999999</v>
      </c>
      <c r="Y284" s="5">
        <v>2.15137</v>
      </c>
      <c r="Z284">
        <f>-(Table248265313345377409[[#This Row],[time]]-2)*2</f>
        <v>-0.30274000000000001</v>
      </c>
      <c r="AA284" s="6">
        <v>0.86924100000000004</v>
      </c>
      <c r="AB284" s="5">
        <v>2.15137</v>
      </c>
      <c r="AC284">
        <f>-(Table6259307339371403[[#This Row],[time]]-2)*2</f>
        <v>-0.30274000000000001</v>
      </c>
      <c r="AD284" s="6">
        <v>1.96496</v>
      </c>
      <c r="AE284" s="5">
        <v>2.15137</v>
      </c>
      <c r="AF284">
        <f>-(Table249266314346378410[[#This Row],[time]]-2)*2</f>
        <v>-0.30274000000000001</v>
      </c>
      <c r="AG284" s="6">
        <v>0.15346099999999999</v>
      </c>
      <c r="AH284" s="5">
        <v>2.15137</v>
      </c>
      <c r="AI284">
        <f>-(Table7260308340372404[[#This Row],[time]]-2)*2</f>
        <v>-0.30274000000000001</v>
      </c>
      <c r="AJ284" s="6">
        <v>3.0059900000000002</v>
      </c>
      <c r="AK284" s="5">
        <v>2.15137</v>
      </c>
      <c r="AL284">
        <f>-(Table250267315347379411[[#This Row],[time]]-2)*2</f>
        <v>-0.30274000000000001</v>
      </c>
      <c r="AM284" s="6">
        <v>2.8090000000000002</v>
      </c>
      <c r="AN284" s="5">
        <v>2.15137</v>
      </c>
      <c r="AO284">
        <f>-(Table8261309341373405[[#This Row],[time]]-2)*2</f>
        <v>-0.30274000000000001</v>
      </c>
      <c r="AP284" s="6">
        <v>2.67313</v>
      </c>
      <c r="AQ284" s="5">
        <v>2.15137</v>
      </c>
      <c r="AR284">
        <f>-(Table252268316348380412[[#This Row],[time]]-2)*2</f>
        <v>-0.30274000000000001</v>
      </c>
      <c r="AS284" s="6">
        <v>1.1597900000000001</v>
      </c>
      <c r="AT284" s="5">
        <v>2.15137</v>
      </c>
      <c r="AU284">
        <f>-(Table253269317349381413[[#This Row],[time]]-2)*2</f>
        <v>-0.30274000000000001</v>
      </c>
      <c r="AV284" s="6">
        <v>1.0829800000000001</v>
      </c>
    </row>
    <row r="285" spans="1:48">
      <c r="A285" s="5">
        <v>2.2324600000000001</v>
      </c>
      <c r="B285">
        <f>-(Table1254302334366398[[#This Row],[time]]-2)*2</f>
        <v>-0.46492000000000022</v>
      </c>
      <c r="C285" s="6">
        <v>3.6678199999999999</v>
      </c>
      <c r="D285" s="5">
        <v>2.2324600000000001</v>
      </c>
      <c r="E285">
        <f>-(Table2255303335367399[[#This Row],[time]]-2)*2</f>
        <v>-0.46492000000000022</v>
      </c>
      <c r="F285" s="6">
        <v>8.1031599999999995E-2</v>
      </c>
      <c r="G285" s="5">
        <v>2.2324600000000001</v>
      </c>
      <c r="H285">
        <f>-(Table245262310342374406[[#This Row],[time]]-2)*2</f>
        <v>-0.46492000000000022</v>
      </c>
      <c r="I285" s="6">
        <v>3.4335599999999999</v>
      </c>
      <c r="J285" s="5">
        <v>2.2324600000000001</v>
      </c>
      <c r="K285">
        <f>-(Table3256304336368400[[#This Row],[time]]-2)*2</f>
        <v>-0.46492000000000022</v>
      </c>
      <c r="L285" s="6">
        <v>0.13827100000000001</v>
      </c>
      <c r="M285" s="5">
        <v>2.2324600000000001</v>
      </c>
      <c r="N285">
        <f>-(Table246263311343375407[[#This Row],[time]]-2)*2</f>
        <v>-0.46492000000000022</v>
      </c>
      <c r="O285" s="6">
        <v>0.98420799999999997</v>
      </c>
      <c r="P285" s="5">
        <v>2.2324600000000001</v>
      </c>
      <c r="Q285">
        <f>-(Table4257305337369401[[#This Row],[time]]-2)*2</f>
        <v>-0.46492000000000022</v>
      </c>
      <c r="R285" s="6">
        <v>0.93058399999999997</v>
      </c>
      <c r="S285" s="5">
        <v>2.2324600000000001</v>
      </c>
      <c r="T285">
        <f>-(Table247264312344376408[[#This Row],[time]]-2)*2</f>
        <v>-0.46492000000000022</v>
      </c>
      <c r="U285" s="7">
        <v>8.3800000000000004E-5</v>
      </c>
      <c r="V285" s="5">
        <v>2.2324600000000001</v>
      </c>
      <c r="W285">
        <f>-(Table5258306338370402[[#This Row],[time]]-2)*2</f>
        <v>-0.46492000000000022</v>
      </c>
      <c r="X285" s="6">
        <v>0.90088699999999999</v>
      </c>
      <c r="Y285" s="5">
        <v>2.2324600000000001</v>
      </c>
      <c r="Z285">
        <f>-(Table248265313345377409[[#This Row],[time]]-2)*2</f>
        <v>-0.46492000000000022</v>
      </c>
      <c r="AA285" s="6">
        <v>1.10981</v>
      </c>
      <c r="AB285" s="5">
        <v>2.2324600000000001</v>
      </c>
      <c r="AC285">
        <f>-(Table6259307339371403[[#This Row],[time]]-2)*2</f>
        <v>-0.46492000000000022</v>
      </c>
      <c r="AD285" s="6">
        <v>1.53111</v>
      </c>
      <c r="AE285" s="5">
        <v>2.2324600000000001</v>
      </c>
      <c r="AF285">
        <f>-(Table249266314346378410[[#This Row],[time]]-2)*2</f>
        <v>-0.46492000000000022</v>
      </c>
      <c r="AG285" s="6">
        <v>0.24307500000000001</v>
      </c>
      <c r="AH285" s="5">
        <v>2.2324600000000001</v>
      </c>
      <c r="AI285">
        <f>-(Table7260308340372404[[#This Row],[time]]-2)*2</f>
        <v>-0.46492000000000022</v>
      </c>
      <c r="AJ285" s="6">
        <v>2.9842499999999998</v>
      </c>
      <c r="AK285" s="5">
        <v>2.2324600000000001</v>
      </c>
      <c r="AL285">
        <f>-(Table250267315347379411[[#This Row],[time]]-2)*2</f>
        <v>-0.46492000000000022</v>
      </c>
      <c r="AM285" s="6">
        <v>3.3028</v>
      </c>
      <c r="AN285" s="5">
        <v>2.2324600000000001</v>
      </c>
      <c r="AO285">
        <f>-(Table8261309341373405[[#This Row],[time]]-2)*2</f>
        <v>-0.46492000000000022</v>
      </c>
      <c r="AP285" s="6">
        <v>2.53538</v>
      </c>
      <c r="AQ285" s="5">
        <v>2.2324600000000001</v>
      </c>
      <c r="AR285">
        <f>-(Table252268316348380412[[#This Row],[time]]-2)*2</f>
        <v>-0.46492000000000022</v>
      </c>
      <c r="AS285" s="6">
        <v>1.6813800000000001</v>
      </c>
      <c r="AT285" s="5">
        <v>2.2324600000000001</v>
      </c>
      <c r="AU285">
        <f>-(Table253269317349381413[[#This Row],[time]]-2)*2</f>
        <v>-0.46492000000000022</v>
      </c>
      <c r="AV285" s="6">
        <v>1.3345</v>
      </c>
    </row>
    <row r="286" spans="1:48">
      <c r="A286" s="5">
        <v>2.2824599999999999</v>
      </c>
      <c r="B286">
        <f>-(Table1254302334366398[[#This Row],[time]]-2)*2</f>
        <v>-0.56491999999999987</v>
      </c>
      <c r="C286" s="6">
        <v>3.7710400000000002</v>
      </c>
      <c r="D286" s="5">
        <v>2.2824599999999999</v>
      </c>
      <c r="E286">
        <f>-(Table2255303335367399[[#This Row],[time]]-2)*2</f>
        <v>-0.56491999999999987</v>
      </c>
      <c r="F286" s="6">
        <v>1.5888800000000002E-2</v>
      </c>
      <c r="G286" s="5">
        <v>2.2824599999999999</v>
      </c>
      <c r="H286">
        <f>-(Table245262310342374406[[#This Row],[time]]-2)*2</f>
        <v>-0.56491999999999987</v>
      </c>
      <c r="I286" s="6">
        <v>3.6053799999999998</v>
      </c>
      <c r="J286" s="5">
        <v>2.2824599999999999</v>
      </c>
      <c r="K286">
        <f>-(Table3256304336368400[[#This Row],[time]]-2)*2</f>
        <v>-0.56491999999999987</v>
      </c>
      <c r="L286" s="6">
        <v>2.2085400000000002E-2</v>
      </c>
      <c r="M286" s="5">
        <v>2.2824599999999999</v>
      </c>
      <c r="N286">
        <f>-(Table246263311343375407[[#This Row],[time]]-2)*2</f>
        <v>-0.56491999999999987</v>
      </c>
      <c r="O286" s="6">
        <v>1.18974</v>
      </c>
      <c r="P286" s="5">
        <v>2.2824599999999999</v>
      </c>
      <c r="Q286">
        <f>-(Table4257305337369401[[#This Row],[time]]-2)*2</f>
        <v>-0.56491999999999987</v>
      </c>
      <c r="R286" s="6">
        <v>0.84458299999999997</v>
      </c>
      <c r="S286" s="5">
        <v>2.2824599999999999</v>
      </c>
      <c r="T286">
        <f>-(Table247264312344376408[[#This Row],[time]]-2)*2</f>
        <v>-0.56491999999999987</v>
      </c>
      <c r="U286" s="7">
        <v>8.7200000000000005E-5</v>
      </c>
      <c r="V286" s="5">
        <v>2.2824599999999999</v>
      </c>
      <c r="W286">
        <f>-(Table5258306338370402[[#This Row],[time]]-2)*2</f>
        <v>-0.56491999999999987</v>
      </c>
      <c r="X286" s="6">
        <v>0.74251599999999995</v>
      </c>
      <c r="Y286" s="5">
        <v>2.2824599999999999</v>
      </c>
      <c r="Z286">
        <f>-(Table248265313345377409[[#This Row],[time]]-2)*2</f>
        <v>-0.56491999999999987</v>
      </c>
      <c r="AA286" s="6">
        <v>1.3252299999999999</v>
      </c>
      <c r="AB286" s="5">
        <v>2.2824599999999999</v>
      </c>
      <c r="AC286">
        <f>-(Table6259307339371403[[#This Row],[time]]-2)*2</f>
        <v>-0.56491999999999987</v>
      </c>
      <c r="AD286" s="6">
        <v>1.18293</v>
      </c>
      <c r="AE286" s="5">
        <v>2.2824599999999999</v>
      </c>
      <c r="AF286">
        <f>-(Table249266314346378410[[#This Row],[time]]-2)*2</f>
        <v>-0.56491999999999987</v>
      </c>
      <c r="AG286" s="6">
        <v>0.29669400000000001</v>
      </c>
      <c r="AH286" s="5">
        <v>2.2824599999999999</v>
      </c>
      <c r="AI286">
        <f>-(Table7260308340372404[[#This Row],[time]]-2)*2</f>
        <v>-0.56491999999999987</v>
      </c>
      <c r="AJ286" s="6">
        <v>2.8441900000000002</v>
      </c>
      <c r="AK286" s="5">
        <v>2.2824599999999999</v>
      </c>
      <c r="AL286">
        <f>-(Table250267315347379411[[#This Row],[time]]-2)*2</f>
        <v>-0.56491999999999987</v>
      </c>
      <c r="AM286" s="6">
        <v>3.6177100000000002</v>
      </c>
      <c r="AN286" s="5">
        <v>2.2824599999999999</v>
      </c>
      <c r="AO286">
        <f>-(Table8261309341373405[[#This Row],[time]]-2)*2</f>
        <v>-0.56491999999999987</v>
      </c>
      <c r="AP286" s="6">
        <v>2.48691</v>
      </c>
      <c r="AQ286" s="5">
        <v>2.2824599999999999</v>
      </c>
      <c r="AR286">
        <f>-(Table252268316348380412[[#This Row],[time]]-2)*2</f>
        <v>-0.56491999999999987</v>
      </c>
      <c r="AS286" s="6">
        <v>2.0806100000000001</v>
      </c>
      <c r="AT286" s="5">
        <v>2.2824599999999999</v>
      </c>
      <c r="AU286">
        <f>-(Table253269317349381413[[#This Row],[time]]-2)*2</f>
        <v>-0.56491999999999987</v>
      </c>
      <c r="AV286" s="6">
        <v>1.49211</v>
      </c>
    </row>
    <row r="287" spans="1:48">
      <c r="A287" s="5">
        <v>2.3137099999999999</v>
      </c>
      <c r="B287">
        <f>-(Table1254302334366398[[#This Row],[time]]-2)*2</f>
        <v>-0.62741999999999987</v>
      </c>
      <c r="C287" s="6">
        <v>3.8185799999999999</v>
      </c>
      <c r="D287" s="5">
        <v>2.3137099999999999</v>
      </c>
      <c r="E287">
        <f>-(Table2255303335367399[[#This Row],[time]]-2)*2</f>
        <v>-0.62741999999999987</v>
      </c>
      <c r="F287" s="6">
        <v>5.3926600000000005E-4</v>
      </c>
      <c r="G287" s="5">
        <v>2.3137099999999999</v>
      </c>
      <c r="H287">
        <f>-(Table245262310342374406[[#This Row],[time]]-2)*2</f>
        <v>-0.62741999999999987</v>
      </c>
      <c r="I287" s="6">
        <v>3.7146699999999999</v>
      </c>
      <c r="J287" s="5">
        <v>2.3137099999999999</v>
      </c>
      <c r="K287">
        <f>-(Table3256304336368400[[#This Row],[time]]-2)*2</f>
        <v>-0.62741999999999987</v>
      </c>
      <c r="L287" s="6">
        <v>4.6709600000000002E-4</v>
      </c>
      <c r="M287" s="5">
        <v>2.3137099999999999</v>
      </c>
      <c r="N287">
        <f>-(Table246263311343375407[[#This Row],[time]]-2)*2</f>
        <v>-0.62741999999999987</v>
      </c>
      <c r="O287" s="6">
        <v>1.31271</v>
      </c>
      <c r="P287" s="5">
        <v>2.3137099999999999</v>
      </c>
      <c r="Q287">
        <f>-(Table4257305337369401[[#This Row],[time]]-2)*2</f>
        <v>-0.62741999999999987</v>
      </c>
      <c r="R287" s="6">
        <v>0.80502099999999999</v>
      </c>
      <c r="S287" s="5">
        <v>2.3137099999999999</v>
      </c>
      <c r="T287">
        <f>-(Table247264312344376408[[#This Row],[time]]-2)*2</f>
        <v>-0.62741999999999987</v>
      </c>
      <c r="U287" s="7">
        <v>8.9400000000000005E-5</v>
      </c>
      <c r="V287" s="5">
        <v>2.3137099999999999</v>
      </c>
      <c r="W287">
        <f>-(Table5258306338370402[[#This Row],[time]]-2)*2</f>
        <v>-0.62741999999999987</v>
      </c>
      <c r="X287" s="6">
        <v>0.65610599999999997</v>
      </c>
      <c r="Y287" s="5">
        <v>2.3137099999999999</v>
      </c>
      <c r="Z287">
        <f>-(Table248265313345377409[[#This Row],[time]]-2)*2</f>
        <v>-0.62741999999999987</v>
      </c>
      <c r="AA287" s="6">
        <v>1.47454</v>
      </c>
      <c r="AB287" s="5">
        <v>2.3137099999999999</v>
      </c>
      <c r="AC287">
        <f>-(Table6259307339371403[[#This Row],[time]]-2)*2</f>
        <v>-0.62741999999999987</v>
      </c>
      <c r="AD287" s="6">
        <v>0.98252499999999998</v>
      </c>
      <c r="AE287" s="5">
        <v>2.3137099999999999</v>
      </c>
      <c r="AF287">
        <f>-(Table249266314346378410[[#This Row],[time]]-2)*2</f>
        <v>-0.62741999999999987</v>
      </c>
      <c r="AG287" s="6">
        <v>0.36425600000000002</v>
      </c>
      <c r="AH287" s="5">
        <v>2.3137099999999999</v>
      </c>
      <c r="AI287">
        <f>-(Table7260308340372404[[#This Row],[time]]-2)*2</f>
        <v>-0.62741999999999987</v>
      </c>
      <c r="AJ287" s="6">
        <v>2.7007599999999998</v>
      </c>
      <c r="AK287" s="5">
        <v>2.3137099999999999</v>
      </c>
      <c r="AL287">
        <f>-(Table250267315347379411[[#This Row],[time]]-2)*2</f>
        <v>-0.62741999999999987</v>
      </c>
      <c r="AM287" s="6">
        <v>3.8216100000000002</v>
      </c>
      <c r="AN287" s="5">
        <v>2.3137099999999999</v>
      </c>
      <c r="AO287">
        <f>-(Table8261309341373405[[#This Row],[time]]-2)*2</f>
        <v>-0.62741999999999987</v>
      </c>
      <c r="AP287" s="6">
        <v>2.4649899999999998</v>
      </c>
      <c r="AQ287" s="5">
        <v>2.3137099999999999</v>
      </c>
      <c r="AR287">
        <f>-(Table252268316348380412[[#This Row],[time]]-2)*2</f>
        <v>-0.62741999999999987</v>
      </c>
      <c r="AS287" s="6">
        <v>2.3807200000000002</v>
      </c>
      <c r="AT287" s="5">
        <v>2.3137099999999999</v>
      </c>
      <c r="AU287">
        <f>-(Table253269317349381413[[#This Row],[time]]-2)*2</f>
        <v>-0.62741999999999987</v>
      </c>
      <c r="AV287" s="6">
        <v>1.5896399999999999</v>
      </c>
    </row>
    <row r="288" spans="1:48">
      <c r="A288" s="5">
        <v>2.3523800000000001</v>
      </c>
      <c r="B288">
        <f>-(Table1254302334366398[[#This Row],[time]]-2)*2</f>
        <v>-0.70476000000000028</v>
      </c>
      <c r="C288" s="6">
        <v>3.85284</v>
      </c>
      <c r="D288" s="5">
        <v>2.3523800000000001</v>
      </c>
      <c r="E288">
        <f>-(Table2255303335367399[[#This Row],[time]]-2)*2</f>
        <v>-0.70476000000000028</v>
      </c>
      <c r="F288" s="6">
        <v>1.4820600000000001E-4</v>
      </c>
      <c r="G288" s="5">
        <v>2.3523800000000001</v>
      </c>
      <c r="H288">
        <f>-(Table245262310342374406[[#This Row],[time]]-2)*2</f>
        <v>-0.70476000000000028</v>
      </c>
      <c r="I288" s="6">
        <v>3.8565100000000001</v>
      </c>
      <c r="J288" s="5">
        <v>2.3523800000000001</v>
      </c>
      <c r="K288">
        <f>-(Table3256304336368400[[#This Row],[time]]-2)*2</f>
        <v>-0.70476000000000028</v>
      </c>
      <c r="L288" s="6">
        <v>1.04866E-4</v>
      </c>
      <c r="M288" s="5">
        <v>2.3523800000000001</v>
      </c>
      <c r="N288">
        <f>-(Table246263311343375407[[#This Row],[time]]-2)*2</f>
        <v>-0.70476000000000028</v>
      </c>
      <c r="O288" s="6">
        <v>1.8754599999999999</v>
      </c>
      <c r="P288" s="5">
        <v>2.3523800000000001</v>
      </c>
      <c r="Q288">
        <f>-(Table4257305337369401[[#This Row],[time]]-2)*2</f>
        <v>-0.70476000000000028</v>
      </c>
      <c r="R288" s="6">
        <v>0.743066</v>
      </c>
      <c r="S288" s="5">
        <v>2.3523800000000001</v>
      </c>
      <c r="T288">
        <f>-(Table247264312344376408[[#This Row],[time]]-2)*2</f>
        <v>-0.70476000000000028</v>
      </c>
      <c r="U288" s="6">
        <v>9.16996E-4</v>
      </c>
      <c r="V288" s="5">
        <v>2.3523800000000001</v>
      </c>
      <c r="W288">
        <f>-(Table5258306338370402[[#This Row],[time]]-2)*2</f>
        <v>-0.70476000000000028</v>
      </c>
      <c r="X288" s="6">
        <v>0.54487099999999999</v>
      </c>
      <c r="Y288" s="5">
        <v>2.3523800000000001</v>
      </c>
      <c r="Z288">
        <f>-(Table248265313345377409[[#This Row],[time]]-2)*2</f>
        <v>-0.70476000000000028</v>
      </c>
      <c r="AA288" s="6">
        <v>1.67693</v>
      </c>
      <c r="AB288" s="5">
        <v>2.3523800000000001</v>
      </c>
      <c r="AC288">
        <f>-(Table6259307339371403[[#This Row],[time]]-2)*2</f>
        <v>-0.70476000000000028</v>
      </c>
      <c r="AD288" s="6">
        <v>0.77309300000000003</v>
      </c>
      <c r="AE288" s="5">
        <v>2.3523800000000001</v>
      </c>
      <c r="AF288">
        <f>-(Table249266314346378410[[#This Row],[time]]-2)*2</f>
        <v>-0.70476000000000028</v>
      </c>
      <c r="AG288" s="6">
        <v>0.66141099999999997</v>
      </c>
      <c r="AH288" s="5">
        <v>2.3523800000000001</v>
      </c>
      <c r="AI288">
        <f>-(Table7260308340372404[[#This Row],[time]]-2)*2</f>
        <v>-0.70476000000000028</v>
      </c>
      <c r="AJ288" s="6">
        <v>2.4590399999999999</v>
      </c>
      <c r="AK288" s="5">
        <v>2.3523800000000001</v>
      </c>
      <c r="AL288">
        <f>-(Table250267315347379411[[#This Row],[time]]-2)*2</f>
        <v>-0.70476000000000028</v>
      </c>
      <c r="AM288" s="6">
        <v>4.07057</v>
      </c>
      <c r="AN288" s="5">
        <v>2.3523800000000001</v>
      </c>
      <c r="AO288">
        <f>-(Table8261309341373405[[#This Row],[time]]-2)*2</f>
        <v>-0.70476000000000028</v>
      </c>
      <c r="AP288" s="6">
        <v>2.4565999999999999</v>
      </c>
      <c r="AQ288" s="5">
        <v>2.3523800000000001</v>
      </c>
      <c r="AR288">
        <f>-(Table252268316348380412[[#This Row],[time]]-2)*2</f>
        <v>-0.70476000000000028</v>
      </c>
      <c r="AS288" s="6">
        <v>2.7691400000000002</v>
      </c>
      <c r="AT288" s="5">
        <v>2.3523800000000001</v>
      </c>
      <c r="AU288">
        <f>-(Table253269317349381413[[#This Row],[time]]-2)*2</f>
        <v>-0.70476000000000028</v>
      </c>
      <c r="AV288" s="6">
        <v>1.7078</v>
      </c>
    </row>
    <row r="289" spans="1:48">
      <c r="A289" s="5">
        <v>2.42753</v>
      </c>
      <c r="B289">
        <f>-(Table1254302334366398[[#This Row],[time]]-2)*2</f>
        <v>-0.85505999999999993</v>
      </c>
      <c r="C289" s="6">
        <v>3.8390900000000001</v>
      </c>
      <c r="D289" s="5">
        <v>2.42753</v>
      </c>
      <c r="E289">
        <f>-(Table2255303335367399[[#This Row],[time]]-2)*2</f>
        <v>-0.85505999999999993</v>
      </c>
      <c r="F289" s="7">
        <v>9.3900000000000006E-5</v>
      </c>
      <c r="G289" s="5">
        <v>2.42753</v>
      </c>
      <c r="H289">
        <f>-(Table245262310342374406[[#This Row],[time]]-2)*2</f>
        <v>-0.85505999999999993</v>
      </c>
      <c r="I289" s="6">
        <v>4.1333399999999996</v>
      </c>
      <c r="J289" s="5">
        <v>2.42753</v>
      </c>
      <c r="K289">
        <f>-(Table3256304336368400[[#This Row],[time]]-2)*2</f>
        <v>-0.85505999999999993</v>
      </c>
      <c r="L289" s="7">
        <v>9.3800000000000003E-5</v>
      </c>
      <c r="M289" s="5">
        <v>2.42753</v>
      </c>
      <c r="N289">
        <f>-(Table246263311343375407[[#This Row],[time]]-2)*2</f>
        <v>-0.85505999999999993</v>
      </c>
      <c r="O289" s="6">
        <v>3.0748099999999998</v>
      </c>
      <c r="P289" s="5">
        <v>2.42753</v>
      </c>
      <c r="Q289">
        <f>-(Table4257305337369401[[#This Row],[time]]-2)*2</f>
        <v>-0.85505999999999993</v>
      </c>
      <c r="R289" s="6">
        <v>0.72406499999999996</v>
      </c>
      <c r="S289" s="5">
        <v>2.42753</v>
      </c>
      <c r="T289">
        <f>-(Table247264312344376408[[#This Row],[time]]-2)*2</f>
        <v>-0.85505999999999993</v>
      </c>
      <c r="U289" s="6">
        <v>9.1487499999999999E-2</v>
      </c>
      <c r="V289" s="5">
        <v>2.42753</v>
      </c>
      <c r="W289">
        <f>-(Table5258306338370402[[#This Row],[time]]-2)*2</f>
        <v>-0.85505999999999993</v>
      </c>
      <c r="X289" s="6">
        <v>0.46593099999999998</v>
      </c>
      <c r="Y289" s="5">
        <v>2.42753</v>
      </c>
      <c r="Z289">
        <f>-(Table248265313345377409[[#This Row],[time]]-2)*2</f>
        <v>-0.85505999999999993</v>
      </c>
      <c r="AA289" s="6">
        <v>2.20886</v>
      </c>
      <c r="AB289" s="5">
        <v>2.42753</v>
      </c>
      <c r="AC289">
        <f>-(Table6259307339371403[[#This Row],[time]]-2)*2</f>
        <v>-0.85505999999999993</v>
      </c>
      <c r="AD289" s="6">
        <v>0.42908299999999999</v>
      </c>
      <c r="AE289" s="5">
        <v>2.42753</v>
      </c>
      <c r="AF289">
        <f>-(Table249266314346378410[[#This Row],[time]]-2)*2</f>
        <v>-0.85505999999999993</v>
      </c>
      <c r="AG289" s="6">
        <v>1.2307300000000001</v>
      </c>
      <c r="AH289" s="5">
        <v>2.42753</v>
      </c>
      <c r="AI289">
        <f>-(Table7260308340372404[[#This Row],[time]]-2)*2</f>
        <v>-0.85505999999999993</v>
      </c>
      <c r="AJ289" s="6">
        <v>1.91316</v>
      </c>
      <c r="AK289" s="5">
        <v>2.42753</v>
      </c>
      <c r="AL289">
        <f>-(Table250267315347379411[[#This Row],[time]]-2)*2</f>
        <v>-0.85505999999999993</v>
      </c>
      <c r="AM289" s="6">
        <v>4.7260400000000002</v>
      </c>
      <c r="AN289" s="5">
        <v>2.42753</v>
      </c>
      <c r="AO289">
        <f>-(Table8261309341373405[[#This Row],[time]]-2)*2</f>
        <v>-0.85505999999999993</v>
      </c>
      <c r="AP289" s="6">
        <v>2.4185500000000002</v>
      </c>
      <c r="AQ289" s="5">
        <v>2.42753</v>
      </c>
      <c r="AR289">
        <f>-(Table252268316348380412[[#This Row],[time]]-2)*2</f>
        <v>-0.85505999999999993</v>
      </c>
      <c r="AS289" s="6">
        <v>3.5531999999999999</v>
      </c>
      <c r="AT289" s="5">
        <v>2.42753</v>
      </c>
      <c r="AU289">
        <f>-(Table253269317349381413[[#This Row],[time]]-2)*2</f>
        <v>-0.85505999999999993</v>
      </c>
      <c r="AV289" s="6">
        <v>1.9029799999999999</v>
      </c>
    </row>
    <row r="290" spans="1:48">
      <c r="A290" s="5">
        <v>2.45878</v>
      </c>
      <c r="B290">
        <f>-(Table1254302334366398[[#This Row],[time]]-2)*2</f>
        <v>-0.91755999999999993</v>
      </c>
      <c r="C290" s="6">
        <v>3.8325200000000001</v>
      </c>
      <c r="D290" s="5">
        <v>2.45878</v>
      </c>
      <c r="E290">
        <f>-(Table2255303335367399[[#This Row],[time]]-2)*2</f>
        <v>-0.91755999999999993</v>
      </c>
      <c r="F290" s="7">
        <v>9.2299999999999994E-5</v>
      </c>
      <c r="G290" s="5">
        <v>2.45878</v>
      </c>
      <c r="H290">
        <f>-(Table245262310342374406[[#This Row],[time]]-2)*2</f>
        <v>-0.91755999999999993</v>
      </c>
      <c r="I290" s="6">
        <v>4.2416</v>
      </c>
      <c r="J290" s="5">
        <v>2.45878</v>
      </c>
      <c r="K290">
        <f>-(Table3256304336368400[[#This Row],[time]]-2)*2</f>
        <v>-0.91755999999999993</v>
      </c>
      <c r="L290" s="7">
        <v>9.2299999999999994E-5</v>
      </c>
      <c r="M290" s="5">
        <v>2.45878</v>
      </c>
      <c r="N290">
        <f>-(Table246263311343375407[[#This Row],[time]]-2)*2</f>
        <v>-0.91755999999999993</v>
      </c>
      <c r="O290" s="6">
        <v>3.40537</v>
      </c>
      <c r="P290" s="5">
        <v>2.45878</v>
      </c>
      <c r="Q290">
        <f>-(Table4257305337369401[[#This Row],[time]]-2)*2</f>
        <v>-0.91755999999999993</v>
      </c>
      <c r="R290" s="6">
        <v>0.71300300000000005</v>
      </c>
      <c r="S290" s="5">
        <v>2.45878</v>
      </c>
      <c r="T290">
        <f>-(Table247264312344376408[[#This Row],[time]]-2)*2</f>
        <v>-0.91755999999999993</v>
      </c>
      <c r="U290" s="6">
        <v>0.14763200000000001</v>
      </c>
      <c r="V290" s="5">
        <v>2.45878</v>
      </c>
      <c r="W290">
        <f>-(Table5258306338370402[[#This Row],[time]]-2)*2</f>
        <v>-0.91755999999999993</v>
      </c>
      <c r="X290" s="6">
        <v>0.44190299999999999</v>
      </c>
      <c r="Y290" s="5">
        <v>2.45878</v>
      </c>
      <c r="Z290">
        <f>-(Table248265313345377409[[#This Row],[time]]-2)*2</f>
        <v>-0.91755999999999993</v>
      </c>
      <c r="AA290" s="6">
        <v>2.4268100000000001</v>
      </c>
      <c r="AB290" s="5">
        <v>2.45878</v>
      </c>
      <c r="AC290">
        <f>-(Table6259307339371403[[#This Row],[time]]-2)*2</f>
        <v>-0.91755999999999993</v>
      </c>
      <c r="AD290" s="6">
        <v>0.34119899999999997</v>
      </c>
      <c r="AE290" s="5">
        <v>2.45878</v>
      </c>
      <c r="AF290">
        <f>-(Table249266314346378410[[#This Row],[time]]-2)*2</f>
        <v>-0.91755999999999993</v>
      </c>
      <c r="AG290" s="6">
        <v>1.4836800000000001</v>
      </c>
      <c r="AH290" s="5">
        <v>2.45878</v>
      </c>
      <c r="AI290">
        <f>-(Table7260308340372404[[#This Row],[time]]-2)*2</f>
        <v>-0.91755999999999993</v>
      </c>
      <c r="AJ290" s="6">
        <v>1.7474400000000001</v>
      </c>
      <c r="AK290" s="5">
        <v>2.45878</v>
      </c>
      <c r="AL290">
        <f>-(Table250267315347379411[[#This Row],[time]]-2)*2</f>
        <v>-0.91755999999999993</v>
      </c>
      <c r="AM290" s="6">
        <v>5.05816</v>
      </c>
      <c r="AN290" s="5">
        <v>2.45878</v>
      </c>
      <c r="AO290">
        <f>-(Table8261309341373405[[#This Row],[time]]-2)*2</f>
        <v>-0.91755999999999993</v>
      </c>
      <c r="AP290" s="6">
        <v>2.4119899999999999</v>
      </c>
      <c r="AQ290" s="5">
        <v>2.45878</v>
      </c>
      <c r="AR290">
        <f>-(Table252268316348380412[[#This Row],[time]]-2)*2</f>
        <v>-0.91755999999999993</v>
      </c>
      <c r="AS290" s="6">
        <v>3.8720599999999998</v>
      </c>
      <c r="AT290" s="5">
        <v>2.45878</v>
      </c>
      <c r="AU290">
        <f>-(Table253269317349381413[[#This Row],[time]]-2)*2</f>
        <v>-0.91755999999999993</v>
      </c>
      <c r="AV290" s="6">
        <v>1.97078</v>
      </c>
    </row>
    <row r="291" spans="1:48">
      <c r="A291" s="5">
        <v>2.5153300000000001</v>
      </c>
      <c r="B291">
        <f>-(Table1254302334366398[[#This Row],[time]]-2)*2</f>
        <v>-1.0306600000000001</v>
      </c>
      <c r="C291" s="6">
        <v>3.8612500000000001</v>
      </c>
      <c r="D291" s="5">
        <v>2.5153300000000001</v>
      </c>
      <c r="E291">
        <f>-(Table2255303335367399[[#This Row],[time]]-2)*2</f>
        <v>-1.0306600000000001</v>
      </c>
      <c r="F291" s="7">
        <v>8.9699999999999998E-5</v>
      </c>
      <c r="G291" s="5">
        <v>2.5153300000000001</v>
      </c>
      <c r="H291">
        <f>-(Table245262310342374406[[#This Row],[time]]-2)*2</f>
        <v>-1.0306600000000001</v>
      </c>
      <c r="I291" s="6">
        <v>4.43133</v>
      </c>
      <c r="J291" s="5">
        <v>2.5153300000000001</v>
      </c>
      <c r="K291">
        <f>-(Table3256304336368400[[#This Row],[time]]-2)*2</f>
        <v>-1.0306600000000001</v>
      </c>
      <c r="L291" s="7">
        <v>8.9699999999999998E-5</v>
      </c>
      <c r="M291" s="5">
        <v>2.5153300000000001</v>
      </c>
      <c r="N291">
        <f>-(Table246263311343375407[[#This Row],[time]]-2)*2</f>
        <v>-1.0306600000000001</v>
      </c>
      <c r="O291" s="6">
        <v>3.51139</v>
      </c>
      <c r="P291" s="5">
        <v>2.5153300000000001</v>
      </c>
      <c r="Q291">
        <f>-(Table4257305337369401[[#This Row],[time]]-2)*2</f>
        <v>-1.0306600000000001</v>
      </c>
      <c r="R291" s="6">
        <v>0.70387100000000002</v>
      </c>
      <c r="S291" s="5">
        <v>2.5153300000000001</v>
      </c>
      <c r="T291">
        <f>-(Table247264312344376408[[#This Row],[time]]-2)*2</f>
        <v>-1.0306600000000001</v>
      </c>
      <c r="U291" s="6">
        <v>0.39360000000000001</v>
      </c>
      <c r="V291" s="5">
        <v>2.5153300000000001</v>
      </c>
      <c r="W291">
        <f>-(Table5258306338370402[[#This Row],[time]]-2)*2</f>
        <v>-1.0306600000000001</v>
      </c>
      <c r="X291" s="6">
        <v>0.38011699999999998</v>
      </c>
      <c r="Y291" s="5">
        <v>2.5153300000000001</v>
      </c>
      <c r="Z291">
        <f>-(Table248265313345377409[[#This Row],[time]]-2)*2</f>
        <v>-1.0306600000000001</v>
      </c>
      <c r="AA291" s="6">
        <v>2.8252600000000001</v>
      </c>
      <c r="AB291" s="5">
        <v>2.5153300000000001</v>
      </c>
      <c r="AC291">
        <f>-(Table6259307339371403[[#This Row],[time]]-2)*2</f>
        <v>-1.0306600000000001</v>
      </c>
      <c r="AD291" s="6">
        <v>0.37678099999999998</v>
      </c>
      <c r="AE291" s="5">
        <v>2.5153300000000001</v>
      </c>
      <c r="AF291">
        <f>-(Table249266314346378410[[#This Row],[time]]-2)*2</f>
        <v>-1.0306600000000001</v>
      </c>
      <c r="AG291" s="6">
        <v>2.0574499999999998</v>
      </c>
      <c r="AH291" s="5">
        <v>2.5153300000000001</v>
      </c>
      <c r="AI291">
        <f>-(Table7260308340372404[[#This Row],[time]]-2)*2</f>
        <v>-1.0306600000000001</v>
      </c>
      <c r="AJ291" s="6">
        <v>1.5410900000000001</v>
      </c>
      <c r="AK291" s="5">
        <v>2.5153300000000001</v>
      </c>
      <c r="AL291">
        <f>-(Table250267315347379411[[#This Row],[time]]-2)*2</f>
        <v>-1.0306600000000001</v>
      </c>
      <c r="AM291" s="6">
        <v>5.71835</v>
      </c>
      <c r="AN291" s="5">
        <v>2.5153300000000001</v>
      </c>
      <c r="AO291">
        <f>-(Table8261309341373405[[#This Row],[time]]-2)*2</f>
        <v>-1.0306600000000001</v>
      </c>
      <c r="AP291" s="6">
        <v>2.4195899999999999</v>
      </c>
      <c r="AQ291" s="5">
        <v>2.5153300000000001</v>
      </c>
      <c r="AR291">
        <f>-(Table252268316348380412[[#This Row],[time]]-2)*2</f>
        <v>-1.0306600000000001</v>
      </c>
      <c r="AS291" s="6">
        <v>4.4325700000000001</v>
      </c>
      <c r="AT291" s="5">
        <v>2.5153300000000001</v>
      </c>
      <c r="AU291">
        <f>-(Table253269317349381413[[#This Row],[time]]-2)*2</f>
        <v>-1.0306600000000001</v>
      </c>
      <c r="AV291" s="6">
        <v>2.0695999999999999</v>
      </c>
    </row>
    <row r="292" spans="1:48">
      <c r="A292" s="5">
        <v>2.5510000000000002</v>
      </c>
      <c r="B292">
        <f>-(Table1254302334366398[[#This Row],[time]]-2)*2</f>
        <v>-1.1020000000000003</v>
      </c>
      <c r="C292" s="6">
        <v>3.9517600000000002</v>
      </c>
      <c r="D292" s="5">
        <v>2.5510000000000002</v>
      </c>
      <c r="E292">
        <f>-(Table2255303335367399[[#This Row],[time]]-2)*2</f>
        <v>-1.1020000000000003</v>
      </c>
      <c r="F292" s="7">
        <v>8.8800000000000004E-5</v>
      </c>
      <c r="G292" s="5">
        <v>2.5510000000000002</v>
      </c>
      <c r="H292">
        <f>-(Table245262310342374406[[#This Row],[time]]-2)*2</f>
        <v>-1.1020000000000003</v>
      </c>
      <c r="I292" s="6">
        <v>4.5645300000000004</v>
      </c>
      <c r="J292" s="5">
        <v>2.5510000000000002</v>
      </c>
      <c r="K292">
        <f>-(Table3256304336368400[[#This Row],[time]]-2)*2</f>
        <v>-1.1020000000000003</v>
      </c>
      <c r="L292" s="7">
        <v>8.8900000000000006E-5</v>
      </c>
      <c r="M292" s="5">
        <v>2.5510000000000002</v>
      </c>
      <c r="N292">
        <f>-(Table246263311343375407[[#This Row],[time]]-2)*2</f>
        <v>-1.1020000000000003</v>
      </c>
      <c r="O292" s="6">
        <v>3.30768</v>
      </c>
      <c r="P292" s="5">
        <v>2.5510000000000002</v>
      </c>
      <c r="Q292">
        <f>-(Table4257305337369401[[#This Row],[time]]-2)*2</f>
        <v>-1.1020000000000003</v>
      </c>
      <c r="R292" s="6">
        <v>0.69130999999999998</v>
      </c>
      <c r="S292" s="5">
        <v>2.5510000000000002</v>
      </c>
      <c r="T292">
        <f>-(Table247264312344376408[[#This Row],[time]]-2)*2</f>
        <v>-1.1020000000000003</v>
      </c>
      <c r="U292" s="6">
        <v>0.68592500000000001</v>
      </c>
      <c r="V292" s="5">
        <v>2.5510000000000002</v>
      </c>
      <c r="W292">
        <f>-(Table5258306338370402[[#This Row],[time]]-2)*2</f>
        <v>-1.1020000000000003</v>
      </c>
      <c r="X292" s="6">
        <v>0.33185599999999998</v>
      </c>
      <c r="Y292" s="5">
        <v>2.5510000000000002</v>
      </c>
      <c r="Z292">
        <f>-(Table248265313345377409[[#This Row],[time]]-2)*2</f>
        <v>-1.1020000000000003</v>
      </c>
      <c r="AA292" s="6">
        <v>3.10358</v>
      </c>
      <c r="AB292" s="5">
        <v>2.5510000000000002</v>
      </c>
      <c r="AC292">
        <f>-(Table6259307339371403[[#This Row],[time]]-2)*2</f>
        <v>-1.1020000000000003</v>
      </c>
      <c r="AD292" s="6">
        <v>0.43668899999999999</v>
      </c>
      <c r="AE292" s="5">
        <v>2.5510000000000002</v>
      </c>
      <c r="AF292">
        <f>-(Table249266314346378410[[#This Row],[time]]-2)*2</f>
        <v>-1.1020000000000003</v>
      </c>
      <c r="AG292" s="6">
        <v>2.5171800000000002</v>
      </c>
      <c r="AH292" s="5">
        <v>2.5510000000000002</v>
      </c>
      <c r="AI292">
        <f>-(Table7260308340372404[[#This Row],[time]]-2)*2</f>
        <v>-1.1020000000000003</v>
      </c>
      <c r="AJ292" s="6">
        <v>1.42299</v>
      </c>
      <c r="AK292" s="5">
        <v>2.5510000000000002</v>
      </c>
      <c r="AL292">
        <f>-(Table250267315347379411[[#This Row],[time]]-2)*2</f>
        <v>-1.1020000000000003</v>
      </c>
      <c r="AM292" s="6">
        <v>6.2399500000000003</v>
      </c>
      <c r="AN292" s="5">
        <v>2.5510000000000002</v>
      </c>
      <c r="AO292">
        <f>-(Table8261309341373405[[#This Row],[time]]-2)*2</f>
        <v>-1.1020000000000003</v>
      </c>
      <c r="AP292" s="6">
        <v>2.4036599999999999</v>
      </c>
      <c r="AQ292" s="5">
        <v>2.5510000000000002</v>
      </c>
      <c r="AR292">
        <f>-(Table252268316348380412[[#This Row],[time]]-2)*2</f>
        <v>-1.1020000000000003</v>
      </c>
      <c r="AS292" s="6">
        <v>4.7964700000000002</v>
      </c>
      <c r="AT292" s="5">
        <v>2.5510000000000002</v>
      </c>
      <c r="AU292">
        <f>-(Table253269317349381413[[#This Row],[time]]-2)*2</f>
        <v>-1.1020000000000003</v>
      </c>
      <c r="AV292" s="6">
        <v>2.11171</v>
      </c>
    </row>
    <row r="293" spans="1:48">
      <c r="A293" s="5">
        <v>2.6000999999999999</v>
      </c>
      <c r="B293">
        <f>-(Table1254302334366398[[#This Row],[time]]-2)*2</f>
        <v>-1.2001999999999997</v>
      </c>
      <c r="C293" s="6">
        <v>4.1519399999999997</v>
      </c>
      <c r="D293" s="5">
        <v>2.6000999999999999</v>
      </c>
      <c r="E293">
        <f>-(Table2255303335367399[[#This Row],[time]]-2)*2</f>
        <v>-1.2001999999999997</v>
      </c>
      <c r="F293" s="7">
        <v>8.8599999999999999E-5</v>
      </c>
      <c r="G293" s="5">
        <v>2.6000999999999999</v>
      </c>
      <c r="H293">
        <f>-(Table245262310342374406[[#This Row],[time]]-2)*2</f>
        <v>-1.2001999999999997</v>
      </c>
      <c r="I293" s="6">
        <v>4.7441000000000004</v>
      </c>
      <c r="J293" s="5">
        <v>2.6000999999999999</v>
      </c>
      <c r="K293">
        <f>-(Table3256304336368400[[#This Row],[time]]-2)*2</f>
        <v>-1.2001999999999997</v>
      </c>
      <c r="L293" s="7">
        <v>8.8499999999999996E-5</v>
      </c>
      <c r="M293" s="5">
        <v>2.6000999999999999</v>
      </c>
      <c r="N293">
        <f>-(Table246263311343375407[[#This Row],[time]]-2)*2</f>
        <v>-1.2001999999999997</v>
      </c>
      <c r="O293" s="6">
        <v>2.9707400000000002</v>
      </c>
      <c r="P293" s="5">
        <v>2.6000999999999999</v>
      </c>
      <c r="Q293">
        <f>-(Table4257305337369401[[#This Row],[time]]-2)*2</f>
        <v>-1.2001999999999997</v>
      </c>
      <c r="R293" s="6">
        <v>0.69928999999999997</v>
      </c>
      <c r="S293" s="5">
        <v>2.6000999999999999</v>
      </c>
      <c r="T293">
        <f>-(Table247264312344376408[[#This Row],[time]]-2)*2</f>
        <v>-1.2001999999999997</v>
      </c>
      <c r="U293" s="6">
        <v>1.0984700000000001</v>
      </c>
      <c r="V293" s="5">
        <v>2.6000999999999999</v>
      </c>
      <c r="W293">
        <f>-(Table5258306338370402[[#This Row],[time]]-2)*2</f>
        <v>-1.2001999999999997</v>
      </c>
      <c r="X293" s="6">
        <v>0.27819500000000003</v>
      </c>
      <c r="Y293" s="5">
        <v>2.6000999999999999</v>
      </c>
      <c r="Z293">
        <f>-(Table248265313345377409[[#This Row],[time]]-2)*2</f>
        <v>-1.2001999999999997</v>
      </c>
      <c r="AA293" s="6">
        <v>3.4728599999999998</v>
      </c>
      <c r="AB293" s="5">
        <v>2.6000999999999999</v>
      </c>
      <c r="AC293">
        <f>-(Table6259307339371403[[#This Row],[time]]-2)*2</f>
        <v>-1.2001999999999997</v>
      </c>
      <c r="AD293" s="6">
        <v>0.458957</v>
      </c>
      <c r="AE293" s="5">
        <v>2.6000999999999999</v>
      </c>
      <c r="AF293">
        <f>-(Table249266314346378410[[#This Row],[time]]-2)*2</f>
        <v>-1.2001999999999997</v>
      </c>
      <c r="AG293" s="6">
        <v>3.14073</v>
      </c>
      <c r="AH293" s="5">
        <v>2.6000999999999999</v>
      </c>
      <c r="AI293">
        <f>-(Table7260308340372404[[#This Row],[time]]-2)*2</f>
        <v>-1.2001999999999997</v>
      </c>
      <c r="AJ293" s="6">
        <v>1.2577499999999999</v>
      </c>
      <c r="AK293" s="5">
        <v>2.6000999999999999</v>
      </c>
      <c r="AL293">
        <f>-(Table250267315347379411[[#This Row],[time]]-2)*2</f>
        <v>-1.2001999999999997</v>
      </c>
      <c r="AM293" s="6">
        <v>6.8861699999999999</v>
      </c>
      <c r="AN293" s="5">
        <v>2.6000999999999999</v>
      </c>
      <c r="AO293">
        <f>-(Table8261309341373405[[#This Row],[time]]-2)*2</f>
        <v>-1.2001999999999997</v>
      </c>
      <c r="AP293" s="6">
        <v>2.3315999999999999</v>
      </c>
      <c r="AQ293" s="5">
        <v>2.6000999999999999</v>
      </c>
      <c r="AR293">
        <f>-(Table252268316348380412[[#This Row],[time]]-2)*2</f>
        <v>-1.2001999999999997</v>
      </c>
      <c r="AS293" s="6">
        <v>5.2359200000000001</v>
      </c>
      <c r="AT293" s="5">
        <v>2.6000999999999999</v>
      </c>
      <c r="AU293">
        <f>-(Table253269317349381413[[#This Row],[time]]-2)*2</f>
        <v>-1.2001999999999997</v>
      </c>
      <c r="AV293" s="6">
        <v>2.1339600000000001</v>
      </c>
    </row>
    <row r="294" spans="1:48">
      <c r="A294" s="5">
        <v>2.6705899999999998</v>
      </c>
      <c r="B294">
        <f>-(Table1254302334366398[[#This Row],[time]]-2)*2</f>
        <v>-1.3411799999999996</v>
      </c>
      <c r="C294" s="6">
        <v>4.4304800000000002</v>
      </c>
      <c r="D294" s="5">
        <v>2.6705899999999998</v>
      </c>
      <c r="E294">
        <f>-(Table2255303335367399[[#This Row],[time]]-2)*2</f>
        <v>-1.3411799999999996</v>
      </c>
      <c r="F294" s="7">
        <v>8.8900000000000006E-5</v>
      </c>
      <c r="G294" s="5">
        <v>2.6705899999999998</v>
      </c>
      <c r="H294">
        <f>-(Table245262310342374406[[#This Row],[time]]-2)*2</f>
        <v>-1.3411799999999996</v>
      </c>
      <c r="I294" s="6">
        <v>4.9047799999999997</v>
      </c>
      <c r="J294" s="5">
        <v>2.6705899999999998</v>
      </c>
      <c r="K294">
        <f>-(Table3256304336368400[[#This Row],[time]]-2)*2</f>
        <v>-1.3411799999999996</v>
      </c>
      <c r="L294" s="7">
        <v>8.8599999999999999E-5</v>
      </c>
      <c r="M294" s="5">
        <v>2.6705899999999998</v>
      </c>
      <c r="N294">
        <f>-(Table246263311343375407[[#This Row],[time]]-2)*2</f>
        <v>-1.3411799999999996</v>
      </c>
      <c r="O294" s="6">
        <v>2.7636699999999998</v>
      </c>
      <c r="P294" s="5">
        <v>2.6705899999999998</v>
      </c>
      <c r="Q294">
        <f>-(Table4257305337369401[[#This Row],[time]]-2)*2</f>
        <v>-1.3411799999999996</v>
      </c>
      <c r="R294" s="6">
        <v>0.73606799999999994</v>
      </c>
      <c r="S294" s="5">
        <v>2.6705899999999998</v>
      </c>
      <c r="T294">
        <f>-(Table247264312344376408[[#This Row],[time]]-2)*2</f>
        <v>-1.3411799999999996</v>
      </c>
      <c r="U294" s="6">
        <v>1.7916700000000001</v>
      </c>
      <c r="V294" s="5">
        <v>2.6705899999999998</v>
      </c>
      <c r="W294">
        <f>-(Table5258306338370402[[#This Row],[time]]-2)*2</f>
        <v>-1.3411799999999996</v>
      </c>
      <c r="X294" s="6">
        <v>0.218191</v>
      </c>
      <c r="Y294" s="5">
        <v>2.6705899999999998</v>
      </c>
      <c r="Z294">
        <f>-(Table248265313345377409[[#This Row],[time]]-2)*2</f>
        <v>-1.3411799999999996</v>
      </c>
      <c r="AA294" s="6">
        <v>4.0698299999999996</v>
      </c>
      <c r="AB294" s="5">
        <v>2.6705899999999998</v>
      </c>
      <c r="AC294">
        <f>-(Table6259307339371403[[#This Row],[time]]-2)*2</f>
        <v>-1.3411799999999996</v>
      </c>
      <c r="AD294" s="6">
        <v>0.43762400000000001</v>
      </c>
      <c r="AE294" s="5">
        <v>2.6705899999999998</v>
      </c>
      <c r="AF294">
        <f>-(Table249266314346378410[[#This Row],[time]]-2)*2</f>
        <v>-1.3411799999999996</v>
      </c>
      <c r="AG294" s="6">
        <v>4.0095200000000002</v>
      </c>
      <c r="AH294" s="5">
        <v>2.6705899999999998</v>
      </c>
      <c r="AI294">
        <f>-(Table7260308340372404[[#This Row],[time]]-2)*2</f>
        <v>-1.3411799999999996</v>
      </c>
      <c r="AJ294" s="6">
        <v>1.06057</v>
      </c>
      <c r="AK294" s="5">
        <v>2.6705899999999998</v>
      </c>
      <c r="AL294">
        <f>-(Table250267315347379411[[#This Row],[time]]-2)*2</f>
        <v>-1.3411799999999996</v>
      </c>
      <c r="AM294" s="6">
        <v>7.8244899999999999</v>
      </c>
      <c r="AN294" s="5">
        <v>2.6705899999999998</v>
      </c>
      <c r="AO294">
        <f>-(Table8261309341373405[[#This Row],[time]]-2)*2</f>
        <v>-1.3411799999999996</v>
      </c>
      <c r="AP294" s="6">
        <v>2.1933400000000001</v>
      </c>
      <c r="AQ294" s="5">
        <v>2.6705899999999998</v>
      </c>
      <c r="AR294">
        <f>-(Table252268316348380412[[#This Row],[time]]-2)*2</f>
        <v>-1.3411799999999996</v>
      </c>
      <c r="AS294" s="6">
        <v>5.8976499999999996</v>
      </c>
      <c r="AT294" s="5">
        <v>2.6705899999999998</v>
      </c>
      <c r="AU294">
        <f>-(Table253269317349381413[[#This Row],[time]]-2)*2</f>
        <v>-1.3411799999999996</v>
      </c>
      <c r="AV294" s="6">
        <v>2.0942099999999999</v>
      </c>
    </row>
    <row r="295" spans="1:48">
      <c r="A295" s="5">
        <v>2.7111800000000001</v>
      </c>
      <c r="B295">
        <f>-(Table1254302334366398[[#This Row],[time]]-2)*2</f>
        <v>-1.4223600000000003</v>
      </c>
      <c r="C295" s="6">
        <v>4.5708599999999997</v>
      </c>
      <c r="D295" s="5">
        <v>2.7111800000000001</v>
      </c>
      <c r="E295">
        <f>-(Table2255303335367399[[#This Row],[time]]-2)*2</f>
        <v>-1.4223600000000003</v>
      </c>
      <c r="F295" s="7">
        <v>8.92E-5</v>
      </c>
      <c r="G295" s="5">
        <v>2.7111800000000001</v>
      </c>
      <c r="H295">
        <f>-(Table245262310342374406[[#This Row],[time]]-2)*2</f>
        <v>-1.4223600000000003</v>
      </c>
      <c r="I295" s="6">
        <v>4.9633700000000003</v>
      </c>
      <c r="J295" s="5">
        <v>2.7111800000000001</v>
      </c>
      <c r="K295">
        <f>-(Table3256304336368400[[#This Row],[time]]-2)*2</f>
        <v>-1.4223600000000003</v>
      </c>
      <c r="L295" s="7">
        <v>8.8700000000000001E-5</v>
      </c>
      <c r="M295" s="5">
        <v>2.7111800000000001</v>
      </c>
      <c r="N295">
        <f>-(Table246263311343375407[[#This Row],[time]]-2)*2</f>
        <v>-1.4223600000000003</v>
      </c>
      <c r="O295" s="6">
        <v>2.98611</v>
      </c>
      <c r="P295" s="5">
        <v>2.7111800000000001</v>
      </c>
      <c r="Q295">
        <f>-(Table4257305337369401[[#This Row],[time]]-2)*2</f>
        <v>-1.4223600000000003</v>
      </c>
      <c r="R295" s="6">
        <v>0.75933300000000004</v>
      </c>
      <c r="S295" s="5">
        <v>2.7111800000000001</v>
      </c>
      <c r="T295">
        <f>-(Table247264312344376408[[#This Row],[time]]-2)*2</f>
        <v>-1.4223600000000003</v>
      </c>
      <c r="U295" s="6">
        <v>2.26369</v>
      </c>
      <c r="V295" s="5">
        <v>2.7111800000000001</v>
      </c>
      <c r="W295">
        <f>-(Table5258306338370402[[#This Row],[time]]-2)*2</f>
        <v>-1.4223600000000003</v>
      </c>
      <c r="X295" s="6">
        <v>0.18387999999999999</v>
      </c>
      <c r="Y295" s="5">
        <v>2.7111800000000001</v>
      </c>
      <c r="Z295">
        <f>-(Table248265313345377409[[#This Row],[time]]-2)*2</f>
        <v>-1.4223600000000003</v>
      </c>
      <c r="AA295" s="6">
        <v>4.46251</v>
      </c>
      <c r="AB295" s="5">
        <v>2.7111800000000001</v>
      </c>
      <c r="AC295">
        <f>-(Table6259307339371403[[#This Row],[time]]-2)*2</f>
        <v>-1.4223600000000003</v>
      </c>
      <c r="AD295" s="6">
        <v>0.51995400000000003</v>
      </c>
      <c r="AE295" s="5">
        <v>2.7111800000000001</v>
      </c>
      <c r="AF295">
        <f>-(Table249266314346378410[[#This Row],[time]]-2)*2</f>
        <v>-1.4223600000000003</v>
      </c>
      <c r="AG295" s="6">
        <v>4.5030900000000003</v>
      </c>
      <c r="AH295" s="5">
        <v>2.7111800000000001</v>
      </c>
      <c r="AI295">
        <f>-(Table7260308340372404[[#This Row],[time]]-2)*2</f>
        <v>-1.4223600000000003</v>
      </c>
      <c r="AJ295" s="6">
        <v>1.00023</v>
      </c>
      <c r="AK295" s="5">
        <v>2.7111800000000001</v>
      </c>
      <c r="AL295">
        <f>-(Table250267315347379411[[#This Row],[time]]-2)*2</f>
        <v>-1.4223600000000003</v>
      </c>
      <c r="AM295" s="6">
        <v>8.5554000000000006</v>
      </c>
      <c r="AN295" s="5">
        <v>2.7111800000000001</v>
      </c>
      <c r="AO295">
        <f>-(Table8261309341373405[[#This Row],[time]]-2)*2</f>
        <v>-1.4223600000000003</v>
      </c>
      <c r="AP295" s="6">
        <v>2.10487</v>
      </c>
      <c r="AQ295" s="5">
        <v>2.7111800000000001</v>
      </c>
      <c r="AR295">
        <f>-(Table252268316348380412[[#This Row],[time]]-2)*2</f>
        <v>-1.4223600000000003</v>
      </c>
      <c r="AS295" s="6">
        <v>6.3542500000000004</v>
      </c>
      <c r="AT295" s="5">
        <v>2.7111800000000001</v>
      </c>
      <c r="AU295">
        <f>-(Table253269317349381413[[#This Row],[time]]-2)*2</f>
        <v>-1.4223600000000003</v>
      </c>
      <c r="AV295" s="6">
        <v>2.0604100000000001</v>
      </c>
    </row>
    <row r="296" spans="1:48">
      <c r="A296" s="5">
        <v>2.76118</v>
      </c>
      <c r="B296">
        <f>-(Table1254302334366398[[#This Row],[time]]-2)*2</f>
        <v>-1.5223599999999999</v>
      </c>
      <c r="C296" s="6">
        <v>4.7222900000000001</v>
      </c>
      <c r="D296" s="5">
        <v>2.76118</v>
      </c>
      <c r="E296">
        <f>-(Table2255303335367399[[#This Row],[time]]-2)*2</f>
        <v>-1.5223599999999999</v>
      </c>
      <c r="F296" s="7">
        <v>8.9599999999999996E-5</v>
      </c>
      <c r="G296" s="5">
        <v>2.76118</v>
      </c>
      <c r="H296">
        <f>-(Table245262310342374406[[#This Row],[time]]-2)*2</f>
        <v>-1.5223599999999999</v>
      </c>
      <c r="I296" s="6">
        <v>5.0281799999999999</v>
      </c>
      <c r="J296" s="5">
        <v>2.76118</v>
      </c>
      <c r="K296">
        <f>-(Table3256304336368400[[#This Row],[time]]-2)*2</f>
        <v>-1.5223599999999999</v>
      </c>
      <c r="L296" s="7">
        <v>8.8599999999999999E-5</v>
      </c>
      <c r="M296" s="5">
        <v>2.76118</v>
      </c>
      <c r="N296">
        <f>-(Table246263311343375407[[#This Row],[time]]-2)*2</f>
        <v>-1.5223599999999999</v>
      </c>
      <c r="O296" s="6">
        <v>3.6898599999999999</v>
      </c>
      <c r="P296" s="5">
        <v>2.76118</v>
      </c>
      <c r="Q296">
        <f>-(Table4257305337369401[[#This Row],[time]]-2)*2</f>
        <v>-1.5223599999999999</v>
      </c>
      <c r="R296" s="6">
        <v>0.78549400000000003</v>
      </c>
      <c r="S296" s="5">
        <v>2.76118</v>
      </c>
      <c r="T296">
        <f>-(Table247264312344376408[[#This Row],[time]]-2)*2</f>
        <v>-1.5223599999999999</v>
      </c>
      <c r="U296" s="6">
        <v>2.9218099999999998</v>
      </c>
      <c r="V296" s="5">
        <v>2.76118</v>
      </c>
      <c r="W296">
        <f>-(Table5258306338370402[[#This Row],[time]]-2)*2</f>
        <v>-1.5223599999999999</v>
      </c>
      <c r="X296" s="6">
        <v>0.142817</v>
      </c>
      <c r="Y296" s="5">
        <v>2.76118</v>
      </c>
      <c r="Z296">
        <f>-(Table248265313345377409[[#This Row],[time]]-2)*2</f>
        <v>-1.5223599999999999</v>
      </c>
      <c r="AA296" s="6">
        <v>4.9790599999999996</v>
      </c>
      <c r="AB296" s="5">
        <v>2.76118</v>
      </c>
      <c r="AC296">
        <f>-(Table6259307339371403[[#This Row],[time]]-2)*2</f>
        <v>-1.5223599999999999</v>
      </c>
      <c r="AD296" s="6">
        <v>0.59635199999999999</v>
      </c>
      <c r="AE296" s="5">
        <v>2.76118</v>
      </c>
      <c r="AF296">
        <f>-(Table249266314346378410[[#This Row],[time]]-2)*2</f>
        <v>-1.5223599999999999</v>
      </c>
      <c r="AG296" s="6">
        <v>5.1078299999999999</v>
      </c>
      <c r="AH296" s="5">
        <v>2.76118</v>
      </c>
      <c r="AI296">
        <f>-(Table7260308340372404[[#This Row],[time]]-2)*2</f>
        <v>-1.5223599999999999</v>
      </c>
      <c r="AJ296" s="6">
        <v>0.89974699999999996</v>
      </c>
      <c r="AK296" s="5">
        <v>2.76118</v>
      </c>
      <c r="AL296">
        <f>-(Table250267315347379411[[#This Row],[time]]-2)*2</f>
        <v>-1.5223599999999999</v>
      </c>
      <c r="AM296" s="6">
        <v>9.3217300000000005</v>
      </c>
      <c r="AN296" s="5">
        <v>2.76118</v>
      </c>
      <c r="AO296">
        <f>-(Table8261309341373405[[#This Row],[time]]-2)*2</f>
        <v>-1.5223599999999999</v>
      </c>
      <c r="AP296" s="6">
        <v>1.9923200000000001</v>
      </c>
      <c r="AQ296" s="5">
        <v>2.76118</v>
      </c>
      <c r="AR296">
        <f>-(Table252268316348380412[[#This Row],[time]]-2)*2</f>
        <v>-1.5223599999999999</v>
      </c>
      <c r="AS296" s="6">
        <v>6.8677599999999996</v>
      </c>
      <c r="AT296" s="5">
        <v>2.76118</v>
      </c>
      <c r="AU296">
        <f>-(Table253269317349381413[[#This Row],[time]]-2)*2</f>
        <v>-1.5223599999999999</v>
      </c>
      <c r="AV296" s="6">
        <v>2.0116399999999999</v>
      </c>
    </row>
    <row r="297" spans="1:48">
      <c r="A297" s="5">
        <v>2.8205499999999999</v>
      </c>
      <c r="B297">
        <f>-(Table1254302334366398[[#This Row],[time]]-2)*2</f>
        <v>-1.6410999999999998</v>
      </c>
      <c r="C297" s="6">
        <v>4.8830600000000004</v>
      </c>
      <c r="D297" s="5">
        <v>2.8205499999999999</v>
      </c>
      <c r="E297">
        <f>-(Table2255303335367399[[#This Row],[time]]-2)*2</f>
        <v>-1.6410999999999998</v>
      </c>
      <c r="F297" s="7">
        <v>9.0099999999999995E-5</v>
      </c>
      <c r="G297" s="5">
        <v>2.8205499999999999</v>
      </c>
      <c r="H297">
        <f>-(Table245262310342374406[[#This Row],[time]]-2)*2</f>
        <v>-1.6410999999999998</v>
      </c>
      <c r="I297" s="6">
        <v>5.1522699999999997</v>
      </c>
      <c r="J297" s="5">
        <v>2.8205499999999999</v>
      </c>
      <c r="K297">
        <f>-(Table3256304336368400[[#This Row],[time]]-2)*2</f>
        <v>-1.6410999999999998</v>
      </c>
      <c r="L297" s="7">
        <v>8.8499999999999996E-5</v>
      </c>
      <c r="M297" s="5">
        <v>2.8205499999999999</v>
      </c>
      <c r="N297">
        <f>-(Table246263311343375407[[#This Row],[time]]-2)*2</f>
        <v>-1.6410999999999998</v>
      </c>
      <c r="O297" s="6">
        <v>5.2184600000000003</v>
      </c>
      <c r="P297" s="5">
        <v>2.8205499999999999</v>
      </c>
      <c r="Q297">
        <f>-(Table4257305337369401[[#This Row],[time]]-2)*2</f>
        <v>-1.6410999999999998</v>
      </c>
      <c r="R297" s="6">
        <v>0.81354099999999996</v>
      </c>
      <c r="S297" s="5">
        <v>2.8205499999999999</v>
      </c>
      <c r="T297">
        <f>-(Table247264312344376408[[#This Row],[time]]-2)*2</f>
        <v>-1.6410999999999998</v>
      </c>
      <c r="U297" s="6">
        <v>3.7133099999999999</v>
      </c>
      <c r="V297" s="5">
        <v>2.8205499999999999</v>
      </c>
      <c r="W297">
        <f>-(Table5258306338370402[[#This Row],[time]]-2)*2</f>
        <v>-1.6410999999999998</v>
      </c>
      <c r="X297" s="6">
        <v>0.14022299999999999</v>
      </c>
      <c r="Y297" s="5">
        <v>2.8205499999999999</v>
      </c>
      <c r="Z297">
        <f>-(Table248265313345377409[[#This Row],[time]]-2)*2</f>
        <v>-1.6410999999999998</v>
      </c>
      <c r="AA297" s="6">
        <v>5.63042</v>
      </c>
      <c r="AB297" s="5">
        <v>2.8205499999999999</v>
      </c>
      <c r="AC297">
        <f>-(Table6259307339371403[[#This Row],[time]]-2)*2</f>
        <v>-1.6410999999999998</v>
      </c>
      <c r="AD297" s="6">
        <v>0.62419899999999995</v>
      </c>
      <c r="AE297" s="5">
        <v>2.8205499999999999</v>
      </c>
      <c r="AF297">
        <f>-(Table249266314346378410[[#This Row],[time]]-2)*2</f>
        <v>-1.6410999999999998</v>
      </c>
      <c r="AG297" s="6">
        <v>5.8352199999999996</v>
      </c>
      <c r="AH297" s="5">
        <v>2.8205499999999999</v>
      </c>
      <c r="AI297">
        <f>-(Table7260308340372404[[#This Row],[time]]-2)*2</f>
        <v>-1.6410999999999998</v>
      </c>
      <c r="AJ297" s="6">
        <v>0.74482599999999999</v>
      </c>
      <c r="AK297" s="5">
        <v>2.8205499999999999</v>
      </c>
      <c r="AL297">
        <f>-(Table250267315347379411[[#This Row],[time]]-2)*2</f>
        <v>-1.6410999999999998</v>
      </c>
      <c r="AM297" s="6">
        <v>10.055</v>
      </c>
      <c r="AN297" s="5">
        <v>2.8205499999999999</v>
      </c>
      <c r="AO297">
        <f>-(Table8261309341373405[[#This Row],[time]]-2)*2</f>
        <v>-1.6410999999999998</v>
      </c>
      <c r="AP297" s="6">
        <v>1.8608199999999999</v>
      </c>
      <c r="AQ297" s="5">
        <v>2.8205499999999999</v>
      </c>
      <c r="AR297">
        <f>-(Table252268316348380412[[#This Row],[time]]-2)*2</f>
        <v>-1.6410999999999998</v>
      </c>
      <c r="AS297" s="6">
        <v>7.4640399999999998</v>
      </c>
      <c r="AT297" s="5">
        <v>2.8205499999999999</v>
      </c>
      <c r="AU297">
        <f>-(Table253269317349381413[[#This Row],[time]]-2)*2</f>
        <v>-1.6410999999999998</v>
      </c>
      <c r="AV297" s="6">
        <v>1.93889</v>
      </c>
    </row>
    <row r="298" spans="1:48">
      <c r="A298" s="5">
        <v>2.8627400000000001</v>
      </c>
      <c r="B298">
        <f>-(Table1254302334366398[[#This Row],[time]]-2)*2</f>
        <v>-1.7254800000000001</v>
      </c>
      <c r="C298" s="6">
        <v>4.9870200000000002</v>
      </c>
      <c r="D298" s="5">
        <v>2.8627400000000001</v>
      </c>
      <c r="E298">
        <f>-(Table2255303335367399[[#This Row],[time]]-2)*2</f>
        <v>-1.7254800000000001</v>
      </c>
      <c r="F298" s="7">
        <v>9.0299999999999999E-5</v>
      </c>
      <c r="G298" s="5">
        <v>2.8627400000000001</v>
      </c>
      <c r="H298">
        <f>-(Table245262310342374406[[#This Row],[time]]-2)*2</f>
        <v>-1.7254800000000001</v>
      </c>
      <c r="I298" s="6">
        <v>5.2767099999999996</v>
      </c>
      <c r="J298" s="5">
        <v>2.8627400000000001</v>
      </c>
      <c r="K298">
        <f>-(Table3256304336368400[[#This Row],[time]]-2)*2</f>
        <v>-1.7254800000000001</v>
      </c>
      <c r="L298" s="7">
        <v>8.7999999999999998E-5</v>
      </c>
      <c r="M298" s="5">
        <v>2.8627400000000001</v>
      </c>
      <c r="N298">
        <f>-(Table246263311343375407[[#This Row],[time]]-2)*2</f>
        <v>-1.7254800000000001</v>
      </c>
      <c r="O298" s="6">
        <v>6.0709600000000004</v>
      </c>
      <c r="P298" s="5">
        <v>2.8627400000000001</v>
      </c>
      <c r="Q298">
        <f>-(Table4257305337369401[[#This Row],[time]]-2)*2</f>
        <v>-1.7254800000000001</v>
      </c>
      <c r="R298" s="6">
        <v>0.81398899999999996</v>
      </c>
      <c r="S298" s="5">
        <v>2.8627400000000001</v>
      </c>
      <c r="T298">
        <f>-(Table247264312344376408[[#This Row],[time]]-2)*2</f>
        <v>-1.7254800000000001</v>
      </c>
      <c r="U298" s="6">
        <v>4.3018099999999997</v>
      </c>
      <c r="V298" s="5">
        <v>2.8627400000000001</v>
      </c>
      <c r="W298">
        <f>-(Table5258306338370402[[#This Row],[time]]-2)*2</f>
        <v>-1.7254800000000001</v>
      </c>
      <c r="X298" s="6">
        <v>0.13574600000000001</v>
      </c>
      <c r="Y298" s="5">
        <v>2.8627400000000001</v>
      </c>
      <c r="Z298">
        <f>-(Table248265313345377409[[#This Row],[time]]-2)*2</f>
        <v>-1.7254800000000001</v>
      </c>
      <c r="AA298" s="6">
        <v>6.1047399999999996</v>
      </c>
      <c r="AB298" s="5">
        <v>2.8627400000000001</v>
      </c>
      <c r="AC298">
        <f>-(Table6259307339371403[[#This Row],[time]]-2)*2</f>
        <v>-1.7254800000000001</v>
      </c>
      <c r="AD298" s="6">
        <v>0.608043</v>
      </c>
      <c r="AE298" s="5">
        <v>2.8627400000000001</v>
      </c>
      <c r="AF298">
        <f>-(Table249266314346378410[[#This Row],[time]]-2)*2</f>
        <v>-1.7254800000000001</v>
      </c>
      <c r="AG298" s="6">
        <v>6.3190400000000002</v>
      </c>
      <c r="AH298" s="5">
        <v>2.8627400000000001</v>
      </c>
      <c r="AI298">
        <f>-(Table7260308340372404[[#This Row],[time]]-2)*2</f>
        <v>-1.7254800000000001</v>
      </c>
      <c r="AJ298" s="6">
        <v>0.632386</v>
      </c>
      <c r="AK298" s="5">
        <v>2.8627400000000001</v>
      </c>
      <c r="AL298">
        <f>-(Table250267315347379411[[#This Row],[time]]-2)*2</f>
        <v>-1.7254800000000001</v>
      </c>
      <c r="AM298" s="6">
        <v>10.2318</v>
      </c>
      <c r="AN298" s="5">
        <v>2.8627400000000001</v>
      </c>
      <c r="AO298">
        <f>-(Table8261309341373405[[#This Row],[time]]-2)*2</f>
        <v>-1.7254800000000001</v>
      </c>
      <c r="AP298" s="6">
        <v>1.74526</v>
      </c>
      <c r="AQ298" s="5">
        <v>2.8627400000000001</v>
      </c>
      <c r="AR298">
        <f>-(Table252268316348380412[[#This Row],[time]]-2)*2</f>
        <v>-1.7254800000000001</v>
      </c>
      <c r="AS298" s="6">
        <v>7.8288399999999996</v>
      </c>
      <c r="AT298" s="5">
        <v>2.8627400000000001</v>
      </c>
      <c r="AU298">
        <f>-(Table253269317349381413[[#This Row],[time]]-2)*2</f>
        <v>-1.7254800000000001</v>
      </c>
      <c r="AV298" s="6">
        <v>1.8626</v>
      </c>
    </row>
    <row r="299" spans="1:48">
      <c r="A299" s="5">
        <v>2.9221200000000001</v>
      </c>
      <c r="B299">
        <f>-(Table1254302334366398[[#This Row],[time]]-2)*2</f>
        <v>-1.8442400000000001</v>
      </c>
      <c r="C299" s="6">
        <v>5.1419300000000003</v>
      </c>
      <c r="D299" s="5">
        <v>2.9221200000000001</v>
      </c>
      <c r="E299">
        <f>-(Table2255303335367399[[#This Row],[time]]-2)*2</f>
        <v>-1.8442400000000001</v>
      </c>
      <c r="F299" s="7">
        <v>9.0199999999999997E-5</v>
      </c>
      <c r="G299" s="5">
        <v>2.9221200000000001</v>
      </c>
      <c r="H299">
        <f>-(Table245262310342374406[[#This Row],[time]]-2)*2</f>
        <v>-1.8442400000000001</v>
      </c>
      <c r="I299" s="6">
        <v>5.4791600000000003</v>
      </c>
      <c r="J299" s="5">
        <v>2.9221200000000001</v>
      </c>
      <c r="K299">
        <f>-(Table3256304336368400[[#This Row],[time]]-2)*2</f>
        <v>-1.8442400000000001</v>
      </c>
      <c r="L299" s="7">
        <v>8.6899999999999998E-5</v>
      </c>
      <c r="M299" s="5">
        <v>2.9221200000000001</v>
      </c>
      <c r="N299">
        <f>-(Table246263311343375407[[#This Row],[time]]-2)*2</f>
        <v>-1.8442400000000001</v>
      </c>
      <c r="O299" s="6">
        <v>6.8294499999999996</v>
      </c>
      <c r="P299" s="5">
        <v>2.9221200000000001</v>
      </c>
      <c r="Q299">
        <f>-(Table4257305337369401[[#This Row],[time]]-2)*2</f>
        <v>-1.8442400000000001</v>
      </c>
      <c r="R299" s="6">
        <v>0.81588000000000005</v>
      </c>
      <c r="S299" s="5">
        <v>2.9221200000000001</v>
      </c>
      <c r="T299">
        <f>-(Table247264312344376408[[#This Row],[time]]-2)*2</f>
        <v>-1.8442400000000001</v>
      </c>
      <c r="U299" s="6">
        <v>5.1944999999999997</v>
      </c>
      <c r="V299" s="5">
        <v>2.9221200000000001</v>
      </c>
      <c r="W299">
        <f>-(Table5258306338370402[[#This Row],[time]]-2)*2</f>
        <v>-1.8442400000000001</v>
      </c>
      <c r="X299" s="6">
        <v>0.129884</v>
      </c>
      <c r="Y299" s="5">
        <v>2.9221200000000001</v>
      </c>
      <c r="Z299">
        <f>-(Table248265313345377409[[#This Row],[time]]-2)*2</f>
        <v>-1.8442400000000001</v>
      </c>
      <c r="AA299" s="6">
        <v>6.8473100000000002</v>
      </c>
      <c r="AB299" s="5">
        <v>2.9221200000000001</v>
      </c>
      <c r="AC299">
        <f>-(Table6259307339371403[[#This Row],[time]]-2)*2</f>
        <v>-1.8442400000000001</v>
      </c>
      <c r="AD299" s="6">
        <v>0.53881400000000002</v>
      </c>
      <c r="AE299" s="5">
        <v>2.9221200000000001</v>
      </c>
      <c r="AF299">
        <f>-(Table249266314346378410[[#This Row],[time]]-2)*2</f>
        <v>-1.8442400000000001</v>
      </c>
      <c r="AG299" s="6">
        <v>7.0582099999999999</v>
      </c>
      <c r="AH299" s="5">
        <v>2.9221200000000001</v>
      </c>
      <c r="AI299">
        <f>-(Table7260308340372404[[#This Row],[time]]-2)*2</f>
        <v>-1.8442400000000001</v>
      </c>
      <c r="AJ299" s="6">
        <v>0.47575000000000001</v>
      </c>
      <c r="AK299" s="5">
        <v>2.9221200000000001</v>
      </c>
      <c r="AL299">
        <f>-(Table250267315347379411[[#This Row],[time]]-2)*2</f>
        <v>-1.8442400000000001</v>
      </c>
      <c r="AM299" s="6">
        <v>10.1884</v>
      </c>
      <c r="AN299" s="5">
        <v>2.9221200000000001</v>
      </c>
      <c r="AO299">
        <f>-(Table8261309341373405[[#This Row],[time]]-2)*2</f>
        <v>-1.8442400000000001</v>
      </c>
      <c r="AP299" s="6">
        <v>1.54922</v>
      </c>
      <c r="AQ299" s="5">
        <v>2.9221200000000001</v>
      </c>
      <c r="AR299">
        <f>-(Table252268316348380412[[#This Row],[time]]-2)*2</f>
        <v>-1.8442400000000001</v>
      </c>
      <c r="AS299" s="6">
        <v>8.2002199999999998</v>
      </c>
      <c r="AT299" s="5">
        <v>2.9221200000000001</v>
      </c>
      <c r="AU299">
        <f>-(Table253269317349381413[[#This Row],[time]]-2)*2</f>
        <v>-1.8442400000000001</v>
      </c>
      <c r="AV299" s="6">
        <v>1.7111499999999999</v>
      </c>
    </row>
    <row r="300" spans="1:48">
      <c r="A300" s="5">
        <v>2.9643000000000002</v>
      </c>
      <c r="B300">
        <f>-(Table1254302334366398[[#This Row],[time]]-2)*2</f>
        <v>-1.9286000000000003</v>
      </c>
      <c r="C300" s="6">
        <v>5.2674399999999997</v>
      </c>
      <c r="D300" s="5">
        <v>2.9643000000000002</v>
      </c>
      <c r="E300">
        <f>-(Table2255303335367399[[#This Row],[time]]-2)*2</f>
        <v>-1.9286000000000003</v>
      </c>
      <c r="F300" s="7">
        <v>8.9699999999999998E-5</v>
      </c>
      <c r="G300" s="5">
        <v>2.9643000000000002</v>
      </c>
      <c r="H300">
        <f>-(Table245262310342374406[[#This Row],[time]]-2)*2</f>
        <v>-1.9286000000000003</v>
      </c>
      <c r="I300" s="6">
        <v>5.6671300000000002</v>
      </c>
      <c r="J300" s="5">
        <v>2.9643000000000002</v>
      </c>
      <c r="K300">
        <f>-(Table3256304336368400[[#This Row],[time]]-2)*2</f>
        <v>-1.9286000000000003</v>
      </c>
      <c r="L300" s="7">
        <v>8.5699999999999996E-5</v>
      </c>
      <c r="M300" s="5">
        <v>2.9643000000000002</v>
      </c>
      <c r="N300">
        <f>-(Table246263311343375407[[#This Row],[time]]-2)*2</f>
        <v>-1.9286000000000003</v>
      </c>
      <c r="O300" s="6">
        <v>7.0205399999999996</v>
      </c>
      <c r="P300" s="5">
        <v>2.9643000000000002</v>
      </c>
      <c r="Q300">
        <f>-(Table4257305337369401[[#This Row],[time]]-2)*2</f>
        <v>-1.9286000000000003</v>
      </c>
      <c r="R300" s="6">
        <v>0.81701800000000002</v>
      </c>
      <c r="S300" s="5">
        <v>2.9643000000000002</v>
      </c>
      <c r="T300">
        <f>-(Table247264312344376408[[#This Row],[time]]-2)*2</f>
        <v>-1.9286000000000003</v>
      </c>
      <c r="U300" s="6">
        <v>5.8514200000000001</v>
      </c>
      <c r="V300" s="5">
        <v>2.9643000000000002</v>
      </c>
      <c r="W300">
        <f>-(Table5258306338370402[[#This Row],[time]]-2)*2</f>
        <v>-1.9286000000000003</v>
      </c>
      <c r="X300" s="6">
        <v>0.12611700000000001</v>
      </c>
      <c r="Y300" s="5">
        <v>2.9643000000000002</v>
      </c>
      <c r="Z300">
        <f>-(Table248265313345377409[[#This Row],[time]]-2)*2</f>
        <v>-1.9286000000000003</v>
      </c>
      <c r="AA300" s="6">
        <v>7.4246800000000004</v>
      </c>
      <c r="AB300" s="5">
        <v>2.9643000000000002</v>
      </c>
      <c r="AC300">
        <f>-(Table6259307339371403[[#This Row],[time]]-2)*2</f>
        <v>-1.9286000000000003</v>
      </c>
      <c r="AD300" s="6">
        <v>0.47052500000000003</v>
      </c>
      <c r="AE300" s="5">
        <v>2.9643000000000002</v>
      </c>
      <c r="AF300">
        <f>-(Table249266314346378410[[#This Row],[time]]-2)*2</f>
        <v>-1.9286000000000003</v>
      </c>
      <c r="AG300" s="6">
        <v>7.6378300000000001</v>
      </c>
      <c r="AH300" s="5">
        <v>2.9643000000000002</v>
      </c>
      <c r="AI300">
        <f>-(Table7260308340372404[[#This Row],[time]]-2)*2</f>
        <v>-1.9286000000000003</v>
      </c>
      <c r="AJ300" s="6">
        <v>0.38083499999999998</v>
      </c>
      <c r="AK300" s="5">
        <v>2.9643000000000002</v>
      </c>
      <c r="AL300">
        <f>-(Table250267315347379411[[#This Row],[time]]-2)*2</f>
        <v>-1.9286000000000003</v>
      </c>
      <c r="AM300" s="6">
        <v>10.1348</v>
      </c>
      <c r="AN300" s="5">
        <v>2.9643000000000002</v>
      </c>
      <c r="AO300">
        <f>-(Table8261309341373405[[#This Row],[time]]-2)*2</f>
        <v>-1.9286000000000003</v>
      </c>
      <c r="AP300" s="6">
        <v>1.4049499999999999</v>
      </c>
      <c r="AQ300" s="5">
        <v>2.9643000000000002</v>
      </c>
      <c r="AR300">
        <f>-(Table252268316348380412[[#This Row],[time]]-2)*2</f>
        <v>-1.9286000000000003</v>
      </c>
      <c r="AS300" s="6">
        <v>8.4017900000000001</v>
      </c>
      <c r="AT300" s="5">
        <v>2.9643000000000002</v>
      </c>
      <c r="AU300">
        <f>-(Table253269317349381413[[#This Row],[time]]-2)*2</f>
        <v>-1.9286000000000003</v>
      </c>
      <c r="AV300" s="6">
        <v>1.5840099999999999</v>
      </c>
    </row>
    <row r="301" spans="1:48">
      <c r="A301" s="8">
        <v>3</v>
      </c>
      <c r="B301">
        <f>-(Table1254302334366398[[#This Row],[time]]-2)*2</f>
        <v>-2</v>
      </c>
      <c r="C301" s="9">
        <v>5.35968</v>
      </c>
      <c r="D301" s="8">
        <v>3</v>
      </c>
      <c r="E301">
        <f>-(Table2255303335367399[[#This Row],[time]]-2)*2</f>
        <v>-2</v>
      </c>
      <c r="F301" s="10">
        <v>8.92E-5</v>
      </c>
      <c r="G301" s="8">
        <v>3</v>
      </c>
      <c r="H301">
        <f>-(Table245262310342374406[[#This Row],[time]]-2)*2</f>
        <v>-2</v>
      </c>
      <c r="I301" s="9">
        <v>5.8188599999999999</v>
      </c>
      <c r="J301" s="8">
        <v>3</v>
      </c>
      <c r="K301">
        <f>-(Table3256304336368400[[#This Row],[time]]-2)*2</f>
        <v>-2</v>
      </c>
      <c r="L301" s="10">
        <v>8.4499999999999994E-5</v>
      </c>
      <c r="M301" s="8">
        <v>3</v>
      </c>
      <c r="N301">
        <f>-(Table246263311343375407[[#This Row],[time]]-2)*2</f>
        <v>-2</v>
      </c>
      <c r="O301" s="9">
        <v>7.0813499999999996</v>
      </c>
      <c r="P301" s="8">
        <v>3</v>
      </c>
      <c r="Q301">
        <f>-(Table4257305337369401[[#This Row],[time]]-2)*2</f>
        <v>-2</v>
      </c>
      <c r="R301" s="9">
        <v>0.81260500000000002</v>
      </c>
      <c r="S301" s="8">
        <v>3</v>
      </c>
      <c r="T301">
        <f>-(Table247264312344376408[[#This Row],[time]]-2)*2</f>
        <v>-2</v>
      </c>
      <c r="U301" s="9">
        <v>6.4422899999999998</v>
      </c>
      <c r="V301" s="8">
        <v>3</v>
      </c>
      <c r="W301">
        <f>-(Table5258306338370402[[#This Row],[time]]-2)*2</f>
        <v>-2</v>
      </c>
      <c r="X301" s="9">
        <v>0.122513</v>
      </c>
      <c r="Y301" s="8">
        <v>3</v>
      </c>
      <c r="Z301">
        <f>-(Table248265313345377409[[#This Row],[time]]-2)*2</f>
        <v>-2</v>
      </c>
      <c r="AA301" s="9">
        <v>7.9553200000000004</v>
      </c>
      <c r="AB301" s="8">
        <v>3</v>
      </c>
      <c r="AC301">
        <f>-(Table6259307339371403[[#This Row],[time]]-2)*2</f>
        <v>-2</v>
      </c>
      <c r="AD301" s="9">
        <v>0.40501700000000002</v>
      </c>
      <c r="AE301" s="8">
        <v>3</v>
      </c>
      <c r="AF301">
        <f>-(Table249266314346378410[[#This Row],[time]]-2)*2</f>
        <v>-2</v>
      </c>
      <c r="AG301" s="9">
        <v>8.1870499999999993</v>
      </c>
      <c r="AH301" s="8">
        <v>3</v>
      </c>
      <c r="AI301">
        <f>-(Table7260308340372404[[#This Row],[time]]-2)*2</f>
        <v>-2</v>
      </c>
      <c r="AJ301" s="9">
        <v>0.30876599999999998</v>
      </c>
      <c r="AK301" s="8">
        <v>3</v>
      </c>
      <c r="AL301">
        <f>-(Table250267315347379411[[#This Row],[time]]-2)*2</f>
        <v>-2</v>
      </c>
      <c r="AM301" s="9">
        <v>10.102</v>
      </c>
      <c r="AN301" s="8">
        <v>3</v>
      </c>
      <c r="AO301">
        <f>-(Table8261309341373405[[#This Row],[time]]-2)*2</f>
        <v>-2</v>
      </c>
      <c r="AP301" s="9">
        <v>1.2929200000000001</v>
      </c>
      <c r="AQ301" s="8">
        <v>3</v>
      </c>
      <c r="AR301">
        <f>-(Table252268316348380412[[#This Row],[time]]-2)*2</f>
        <v>-2</v>
      </c>
      <c r="AS301" s="9">
        <v>8.6378500000000003</v>
      </c>
      <c r="AT301" s="8">
        <v>3</v>
      </c>
      <c r="AU301">
        <f>-(Table253269317349381413[[#This Row],[time]]-2)*2</f>
        <v>-2</v>
      </c>
      <c r="AV301" s="9">
        <v>1.4677899999999999</v>
      </c>
    </row>
    <row r="302" spans="1:48">
      <c r="A302" t="s">
        <v>26</v>
      </c>
      <c r="C302">
        <f>AVERAGE(C281:C301)</f>
        <v>4.1507309523809521</v>
      </c>
      <c r="D302" t="s">
        <v>26</v>
      </c>
      <c r="F302">
        <f t="shared" ref="F302:AV302" si="18">AVERAGE(F281:F301)</f>
        <v>7.269963676190476E-2</v>
      </c>
      <c r="G302" t="s">
        <v>26</v>
      </c>
      <c r="I302">
        <f t="shared" si="18"/>
        <v>4.3444580952380942</v>
      </c>
      <c r="J302" t="s">
        <v>26</v>
      </c>
      <c r="L302">
        <f t="shared" si="18"/>
        <v>9.298719342857141E-2</v>
      </c>
      <c r="M302" t="s">
        <v>26</v>
      </c>
      <c r="O302">
        <f t="shared" si="18"/>
        <v>3.1387944285714284</v>
      </c>
      <c r="P302" t="s">
        <v>26</v>
      </c>
      <c r="R302">
        <f t="shared" si="18"/>
        <v>0.90713433333333338</v>
      </c>
      <c r="S302" t="s">
        <v>26</v>
      </c>
      <c r="U302">
        <f t="shared" si="18"/>
        <v>1.6618615236190475</v>
      </c>
      <c r="V302" t="s">
        <v>26</v>
      </c>
      <c r="X302">
        <f t="shared" si="18"/>
        <v>0.56474538095238103</v>
      </c>
      <c r="Y302" t="s">
        <v>26</v>
      </c>
      <c r="AA302">
        <f t="shared" si="18"/>
        <v>3.3310238571428576</v>
      </c>
      <c r="AB302" t="s">
        <v>26</v>
      </c>
      <c r="AD302">
        <f t="shared" si="18"/>
        <v>0.90306690476190454</v>
      </c>
      <c r="AE302" t="s">
        <v>26</v>
      </c>
      <c r="AG302">
        <f t="shared" si="18"/>
        <v>2.902568604761905</v>
      </c>
      <c r="AH302" t="s">
        <v>26</v>
      </c>
      <c r="AJ302">
        <f t="shared" si="18"/>
        <v>1.7447704761904763</v>
      </c>
      <c r="AK302" t="s">
        <v>26</v>
      </c>
      <c r="AM302">
        <f t="shared" si="18"/>
        <v>6.1688795238095242</v>
      </c>
      <c r="AN302" t="s">
        <v>26</v>
      </c>
      <c r="AP302">
        <f t="shared" si="18"/>
        <v>2.2716709523809522</v>
      </c>
      <c r="AQ302" t="s">
        <v>26</v>
      </c>
      <c r="AS302">
        <f t="shared" si="18"/>
        <v>4.4713449523809521</v>
      </c>
      <c r="AT302" t="s">
        <v>26</v>
      </c>
      <c r="AV302">
        <f t="shared" si="18"/>
        <v>1.6412748095238097</v>
      </c>
    </row>
    <row r="303" spans="1:48">
      <c r="A303" t="s">
        <v>27</v>
      </c>
      <c r="C303">
        <f>MAX(C281:C301)</f>
        <v>5.35968</v>
      </c>
      <c r="D303" t="s">
        <v>27</v>
      </c>
      <c r="F303">
        <f t="shared" ref="F303:AV303" si="19">MAX(F281:F301)</f>
        <v>0.46501500000000001</v>
      </c>
      <c r="G303" t="s">
        <v>27</v>
      </c>
      <c r="I303">
        <f t="shared" si="19"/>
        <v>5.8188599999999999</v>
      </c>
      <c r="J303" t="s">
        <v>27</v>
      </c>
      <c r="L303">
        <f t="shared" si="19"/>
        <v>0.56008599999999997</v>
      </c>
      <c r="M303" t="s">
        <v>27</v>
      </c>
      <c r="O303">
        <f t="shared" si="19"/>
        <v>7.0813499999999996</v>
      </c>
      <c r="P303" t="s">
        <v>27</v>
      </c>
      <c r="R303">
        <f t="shared" si="19"/>
        <v>1.63592</v>
      </c>
      <c r="S303" t="s">
        <v>27</v>
      </c>
      <c r="U303">
        <f t="shared" si="19"/>
        <v>6.4422899999999998</v>
      </c>
      <c r="V303" t="s">
        <v>27</v>
      </c>
      <c r="X303">
        <f t="shared" si="19"/>
        <v>1.64967</v>
      </c>
      <c r="Y303" t="s">
        <v>27</v>
      </c>
      <c r="AA303">
        <f t="shared" si="19"/>
        <v>7.9553200000000004</v>
      </c>
      <c r="AB303" t="s">
        <v>27</v>
      </c>
      <c r="AD303">
        <f t="shared" si="19"/>
        <v>2.1366399999999999</v>
      </c>
      <c r="AE303" t="s">
        <v>27</v>
      </c>
      <c r="AG303">
        <f t="shared" si="19"/>
        <v>8.1870499999999993</v>
      </c>
      <c r="AH303" t="s">
        <v>27</v>
      </c>
      <c r="AJ303">
        <f t="shared" si="19"/>
        <v>3.16059</v>
      </c>
      <c r="AK303" t="s">
        <v>27</v>
      </c>
      <c r="AM303">
        <f t="shared" si="19"/>
        <v>10.2318</v>
      </c>
      <c r="AN303" t="s">
        <v>27</v>
      </c>
      <c r="AP303">
        <f t="shared" si="19"/>
        <v>3.05803</v>
      </c>
      <c r="AQ303" t="s">
        <v>27</v>
      </c>
      <c r="AS303">
        <f t="shared" si="19"/>
        <v>8.6378500000000003</v>
      </c>
      <c r="AT303" t="s">
        <v>27</v>
      </c>
      <c r="AV303">
        <f t="shared" si="19"/>
        <v>2.1339600000000001</v>
      </c>
    </row>
    <row r="306" spans="1:48">
      <c r="A306" s="1" t="s">
        <v>54</v>
      </c>
    </row>
    <row r="307" spans="1:48">
      <c r="A307" t="s">
        <v>55</v>
      </c>
      <c r="D307" t="s">
        <v>2</v>
      </c>
    </row>
    <row r="308" spans="1:48">
      <c r="A308" t="s">
        <v>56</v>
      </c>
      <c r="D308" t="s">
        <v>4</v>
      </c>
      <c r="E308" t="s">
        <v>5</v>
      </c>
    </row>
    <row r="310" spans="1:48">
      <c r="A310" t="s">
        <v>6</v>
      </c>
      <c r="D310" t="s">
        <v>7</v>
      </c>
      <c r="G310" t="s">
        <v>8</v>
      </c>
      <c r="J310" t="s">
        <v>9</v>
      </c>
      <c r="M310" t="s">
        <v>10</v>
      </c>
      <c r="P310" t="s">
        <v>11</v>
      </c>
      <c r="S310" t="s">
        <v>12</v>
      </c>
      <c r="V310" t="s">
        <v>13</v>
      </c>
      <c r="Y310" t="s">
        <v>14</v>
      </c>
      <c r="AB310" t="s">
        <v>15</v>
      </c>
      <c r="AE310" t="s">
        <v>16</v>
      </c>
      <c r="AH310" t="s">
        <v>17</v>
      </c>
      <c r="AK310" t="s">
        <v>18</v>
      </c>
      <c r="AN310" t="s">
        <v>19</v>
      </c>
      <c r="AQ310" t="s">
        <v>20</v>
      </c>
      <c r="AT310" t="s">
        <v>21</v>
      </c>
    </row>
    <row r="311" spans="1:48">
      <c r="A311" t="s">
        <v>22</v>
      </c>
      <c r="B311" t="s">
        <v>23</v>
      </c>
      <c r="C311" t="s">
        <v>24</v>
      </c>
      <c r="D311" t="s">
        <v>22</v>
      </c>
      <c r="E311" t="s">
        <v>23</v>
      </c>
      <c r="F311" t="s">
        <v>25</v>
      </c>
      <c r="G311" t="s">
        <v>22</v>
      </c>
      <c r="H311" t="s">
        <v>23</v>
      </c>
      <c r="I311" t="s">
        <v>24</v>
      </c>
      <c r="J311" t="s">
        <v>22</v>
      </c>
      <c r="K311" t="s">
        <v>23</v>
      </c>
      <c r="L311" t="s">
        <v>24</v>
      </c>
      <c r="M311" t="s">
        <v>22</v>
      </c>
      <c r="N311" t="s">
        <v>23</v>
      </c>
      <c r="O311" t="s">
        <v>24</v>
      </c>
      <c r="P311" t="s">
        <v>22</v>
      </c>
      <c r="Q311" t="s">
        <v>23</v>
      </c>
      <c r="R311" t="s">
        <v>24</v>
      </c>
      <c r="S311" t="s">
        <v>22</v>
      </c>
      <c r="T311" t="s">
        <v>23</v>
      </c>
      <c r="U311" t="s">
        <v>24</v>
      </c>
      <c r="V311" t="s">
        <v>22</v>
      </c>
      <c r="W311" t="s">
        <v>23</v>
      </c>
      <c r="X311" t="s">
        <v>24</v>
      </c>
      <c r="Y311" t="s">
        <v>22</v>
      </c>
      <c r="Z311" t="s">
        <v>23</v>
      </c>
      <c r="AA311" t="s">
        <v>24</v>
      </c>
      <c r="AB311" t="s">
        <v>22</v>
      </c>
      <c r="AC311" t="s">
        <v>23</v>
      </c>
      <c r="AD311" t="s">
        <v>24</v>
      </c>
      <c r="AE311" t="s">
        <v>22</v>
      </c>
      <c r="AF311" t="s">
        <v>23</v>
      </c>
      <c r="AG311" t="s">
        <v>24</v>
      </c>
      <c r="AH311" t="s">
        <v>22</v>
      </c>
      <c r="AI311" t="s">
        <v>23</v>
      </c>
      <c r="AJ311" t="s">
        <v>24</v>
      </c>
      <c r="AK311" t="s">
        <v>22</v>
      </c>
      <c r="AL311" t="s">
        <v>23</v>
      </c>
      <c r="AM311" t="s">
        <v>24</v>
      </c>
      <c r="AN311" t="s">
        <v>22</v>
      </c>
      <c r="AO311" t="s">
        <v>23</v>
      </c>
      <c r="AP311" t="s">
        <v>24</v>
      </c>
      <c r="AQ311" t="s">
        <v>22</v>
      </c>
      <c r="AR311" t="s">
        <v>23</v>
      </c>
      <c r="AS311" t="s">
        <v>24</v>
      </c>
      <c r="AT311" t="s">
        <v>22</v>
      </c>
      <c r="AU311" t="s">
        <v>23</v>
      </c>
      <c r="AV311" t="s">
        <v>24</v>
      </c>
    </row>
    <row r="312" spans="1:48">
      <c r="A312" s="2">
        <v>2</v>
      </c>
      <c r="B312">
        <f>(Table1286318350382414[[#This Row],[time]]-2)*2</f>
        <v>0</v>
      </c>
      <c r="C312" s="3">
        <v>1.3150999999999999</v>
      </c>
      <c r="D312" s="2">
        <v>2</v>
      </c>
      <c r="E312">
        <f>(Table2287319351383415[[#This Row],[time]]-2)*2</f>
        <v>0</v>
      </c>
      <c r="F312" s="4">
        <v>7.2600000000000003E-5</v>
      </c>
      <c r="G312" s="2">
        <v>2</v>
      </c>
      <c r="H312">
        <f>(Table245294326358390422[[#This Row],[time]]-2)*2</f>
        <v>0</v>
      </c>
      <c r="I312" s="3">
        <v>0.80644300000000002</v>
      </c>
      <c r="J312" s="2">
        <v>2</v>
      </c>
      <c r="K312">
        <f>(Table3288320352384416[[#This Row],[time]]-2)*2</f>
        <v>0</v>
      </c>
      <c r="L312" s="4">
        <v>5.7099999999999999E-5</v>
      </c>
      <c r="M312" s="2">
        <v>2</v>
      </c>
      <c r="N312">
        <f>(Table246295327359391423[[#This Row],[time]]-2)*2</f>
        <v>0</v>
      </c>
      <c r="O312" s="4">
        <v>8.6399999999999999E-5</v>
      </c>
      <c r="P312" s="2">
        <v>2</v>
      </c>
      <c r="Q312">
        <f>(Table4289321353385417[[#This Row],[time]]-2)*2</f>
        <v>0</v>
      </c>
      <c r="R312" s="4">
        <v>5.5000000000000002E-5</v>
      </c>
      <c r="S312" s="2">
        <v>2</v>
      </c>
      <c r="T312">
        <f>(Table247296328360392424[[#This Row],[time]]-2)*2</f>
        <v>0</v>
      </c>
      <c r="U312" s="4">
        <v>7.3800000000000005E-5</v>
      </c>
      <c r="V312" s="2">
        <v>2</v>
      </c>
      <c r="W312">
        <f>(Table5290322354386418[[#This Row],[time]]-2)*2</f>
        <v>0</v>
      </c>
      <c r="X312" s="3">
        <v>0</v>
      </c>
      <c r="Y312" s="2">
        <v>2</v>
      </c>
      <c r="Z312">
        <f>(Table248297329361393425[[#This Row],[time]]-2)*2</f>
        <v>0</v>
      </c>
      <c r="AA312" s="4">
        <v>8.8700000000000001E-5</v>
      </c>
      <c r="AB312" s="2">
        <v>2</v>
      </c>
      <c r="AC312">
        <f>(Table6291323355387419[[#This Row],[time]]-2)*2</f>
        <v>0</v>
      </c>
      <c r="AD312" s="3">
        <v>1.2206600000000001</v>
      </c>
      <c r="AE312" s="2">
        <v>2</v>
      </c>
      <c r="AF312">
        <f>(Table249298330362394426[[#This Row],[time]]-2)*2</f>
        <v>0</v>
      </c>
      <c r="AG312" s="3">
        <v>0.54254800000000003</v>
      </c>
      <c r="AH312" s="2">
        <v>2</v>
      </c>
      <c r="AI312">
        <f>(Table7292324356388420[[#This Row],[time]]-2)*2</f>
        <v>0</v>
      </c>
      <c r="AJ312" s="3">
        <v>0.23114199999999999</v>
      </c>
      <c r="AK312" s="2">
        <v>2</v>
      </c>
      <c r="AL312">
        <f>(Table250299331363395427[[#This Row],[time]]-2)*2</f>
        <v>0</v>
      </c>
      <c r="AM312" s="3">
        <v>2.2604500000000001</v>
      </c>
      <c r="AN312" s="2">
        <v>2</v>
      </c>
      <c r="AO312">
        <f>(Table8293325357389421[[#This Row],[time]]-2)*2</f>
        <v>0</v>
      </c>
      <c r="AP312" s="3">
        <v>1.90032</v>
      </c>
      <c r="AQ312" s="2">
        <v>2</v>
      </c>
      <c r="AR312">
        <f>(Table252300332364396428[[#This Row],[time]]-2)*2</f>
        <v>0</v>
      </c>
      <c r="AS312" s="3">
        <v>0.34461999999999998</v>
      </c>
      <c r="AT312" s="2">
        <v>2</v>
      </c>
      <c r="AU312">
        <f>(Table253301333365397429[[#This Row],[time]]-2)*2</f>
        <v>0</v>
      </c>
      <c r="AV312" s="3">
        <v>0.32499600000000001</v>
      </c>
    </row>
    <row r="313" spans="1:48">
      <c r="A313" s="5">
        <v>2.0692599999999999</v>
      </c>
      <c r="B313">
        <f>(Table1286318350382414[[#This Row],[time]]-2)*2</f>
        <v>0.13851999999999975</v>
      </c>
      <c r="C313" s="6">
        <v>2.1023499999999999</v>
      </c>
      <c r="D313" s="5">
        <v>2.0692599999999999</v>
      </c>
      <c r="E313">
        <f>(Table2287319351383415[[#This Row],[time]]-2)*2</f>
        <v>0.13851999999999975</v>
      </c>
      <c r="F313" s="6">
        <v>8.1438800000000006E-2</v>
      </c>
      <c r="G313" s="5">
        <v>2.0692599999999999</v>
      </c>
      <c r="H313">
        <f>(Table245294326358390422[[#This Row],[time]]-2)*2</f>
        <v>0.13851999999999975</v>
      </c>
      <c r="I313" s="6">
        <v>2.7733599999999998</v>
      </c>
      <c r="J313" s="5">
        <v>2.0692599999999999</v>
      </c>
      <c r="K313">
        <f>(Table3288320352384416[[#This Row],[time]]-2)*2</f>
        <v>0.13851999999999975</v>
      </c>
      <c r="L313" s="6">
        <v>4.7155900000000001E-2</v>
      </c>
      <c r="M313" s="5">
        <v>2.0692599999999999</v>
      </c>
      <c r="N313">
        <f>(Table246295327359391423[[#This Row],[time]]-2)*2</f>
        <v>0.13851999999999975</v>
      </c>
      <c r="O313" s="6">
        <v>0.54222599999999999</v>
      </c>
      <c r="P313" s="5">
        <v>2.0692599999999999</v>
      </c>
      <c r="Q313">
        <f>(Table4289321353385417[[#This Row],[time]]-2)*2</f>
        <v>0.13851999999999975</v>
      </c>
      <c r="R313" s="7">
        <v>9.3399999999999993E-5</v>
      </c>
      <c r="S313" s="5">
        <v>2.0692599999999999</v>
      </c>
      <c r="T313">
        <f>(Table247296328360392424[[#This Row],[time]]-2)*2</f>
        <v>0.13851999999999975</v>
      </c>
      <c r="U313" s="6">
        <v>5.6081600000000002E-2</v>
      </c>
      <c r="V313" s="5">
        <v>2.0692599999999999</v>
      </c>
      <c r="W313">
        <f>(Table5290322354386418[[#This Row],[time]]-2)*2</f>
        <v>0.13851999999999975</v>
      </c>
      <c r="X313" s="7">
        <v>4.4100000000000001E-5</v>
      </c>
      <c r="Y313" s="5">
        <v>2.0692599999999999</v>
      </c>
      <c r="Z313">
        <f>(Table248297329361393425[[#This Row],[time]]-2)*2</f>
        <v>0.13851999999999975</v>
      </c>
      <c r="AA313" s="7">
        <v>8.9699999999999998E-5</v>
      </c>
      <c r="AB313" s="5">
        <v>2.0692599999999999</v>
      </c>
      <c r="AC313">
        <f>(Table6291323355387419[[#This Row],[time]]-2)*2</f>
        <v>0.13851999999999975</v>
      </c>
      <c r="AD313" s="6">
        <v>2.00806</v>
      </c>
      <c r="AE313" s="5">
        <v>2.0692599999999999</v>
      </c>
      <c r="AF313">
        <f>(Table249298330362394426[[#This Row],[time]]-2)*2</f>
        <v>0.13851999999999975</v>
      </c>
      <c r="AG313" s="6">
        <v>0.62845200000000001</v>
      </c>
      <c r="AH313" s="5">
        <v>2.0692599999999999</v>
      </c>
      <c r="AI313">
        <f>(Table7292324356388420[[#This Row],[time]]-2)*2</f>
        <v>0.13851999999999975</v>
      </c>
      <c r="AJ313" s="6">
        <v>0.80042599999999997</v>
      </c>
      <c r="AK313" s="5">
        <v>2.0692599999999999</v>
      </c>
      <c r="AL313">
        <f>(Table250299331363395427[[#This Row],[time]]-2)*2</f>
        <v>0.13851999999999975</v>
      </c>
      <c r="AM313" s="6">
        <v>2.90693</v>
      </c>
      <c r="AN313" s="5">
        <v>2.0692599999999999</v>
      </c>
      <c r="AO313">
        <f>(Table8293325357389421[[#This Row],[time]]-2)*2</f>
        <v>0.13851999999999975</v>
      </c>
      <c r="AP313" s="6">
        <v>3.1131799999999998</v>
      </c>
      <c r="AQ313" s="5">
        <v>2.0692599999999999</v>
      </c>
      <c r="AR313">
        <f>(Table252300332364396428[[#This Row],[time]]-2)*2</f>
        <v>0.13851999999999975</v>
      </c>
      <c r="AS313" s="6">
        <v>0.61973500000000004</v>
      </c>
      <c r="AT313" s="5">
        <v>2.0692599999999999</v>
      </c>
      <c r="AU313">
        <f>(Table253301333365397429[[#This Row],[time]]-2)*2</f>
        <v>0.13851999999999975</v>
      </c>
      <c r="AV313" s="6">
        <v>1.0983700000000001</v>
      </c>
    </row>
    <row r="314" spans="1:48">
      <c r="A314" s="5">
        <v>2.1103900000000002</v>
      </c>
      <c r="B314">
        <f>(Table1286318350382414[[#This Row],[time]]-2)*2</f>
        <v>0.22078000000000042</v>
      </c>
      <c r="C314" s="6">
        <v>2.06182</v>
      </c>
      <c r="D314" s="5">
        <v>2.1103900000000002</v>
      </c>
      <c r="E314">
        <f>(Table2287319351383415[[#This Row],[time]]-2)*2</f>
        <v>0.22078000000000042</v>
      </c>
      <c r="F314" s="6">
        <v>0.200319</v>
      </c>
      <c r="G314" s="5">
        <v>2.1103900000000002</v>
      </c>
      <c r="H314">
        <f>(Table245294326358390422[[#This Row],[time]]-2)*2</f>
        <v>0.22078000000000042</v>
      </c>
      <c r="I314" s="6">
        <v>2.7902100000000001</v>
      </c>
      <c r="J314" s="5">
        <v>2.1103900000000002</v>
      </c>
      <c r="K314">
        <f>(Table3288320352384416[[#This Row],[time]]-2)*2</f>
        <v>0.22078000000000042</v>
      </c>
      <c r="L314" s="6">
        <v>0.18807599999999999</v>
      </c>
      <c r="M314" s="5">
        <v>2.1103900000000002</v>
      </c>
      <c r="N314">
        <f>(Table246295327359391423[[#This Row],[time]]-2)*2</f>
        <v>0.22078000000000042</v>
      </c>
      <c r="O314" s="6">
        <v>0.57848699999999997</v>
      </c>
      <c r="P314" s="5">
        <v>2.1103900000000002</v>
      </c>
      <c r="Q314">
        <f>(Table4289321353385417[[#This Row],[time]]-2)*2</f>
        <v>0.22078000000000042</v>
      </c>
      <c r="R314" s="6">
        <v>1.58503E-4</v>
      </c>
      <c r="S314" s="5">
        <v>2.1103900000000002</v>
      </c>
      <c r="T314">
        <f>(Table247296328360392424[[#This Row],[time]]-2)*2</f>
        <v>0.22078000000000042</v>
      </c>
      <c r="U314" s="6">
        <v>9.2032100000000006E-2</v>
      </c>
      <c r="V314" s="5">
        <v>2.1103900000000002</v>
      </c>
      <c r="W314">
        <f>(Table5290322354386418[[#This Row],[time]]-2)*2</f>
        <v>0.22078000000000042</v>
      </c>
      <c r="X314" s="7">
        <v>3.9900000000000001E-5</v>
      </c>
      <c r="Y314" s="5">
        <v>2.1103900000000002</v>
      </c>
      <c r="Z314">
        <f>(Table248297329361393425[[#This Row],[time]]-2)*2</f>
        <v>0.22078000000000042</v>
      </c>
      <c r="AA314" s="6">
        <v>3.4939600000000001E-2</v>
      </c>
      <c r="AB314" s="5">
        <v>2.1103900000000002</v>
      </c>
      <c r="AC314">
        <f>(Table6291323355387419[[#This Row],[time]]-2)*2</f>
        <v>0.22078000000000042</v>
      </c>
      <c r="AD314" s="6">
        <v>2.0135700000000001</v>
      </c>
      <c r="AE314" s="5">
        <v>2.1103900000000002</v>
      </c>
      <c r="AF314">
        <f>(Table249298330362394426[[#This Row],[time]]-2)*2</f>
        <v>0.22078000000000042</v>
      </c>
      <c r="AG314" s="6">
        <v>0.44221300000000002</v>
      </c>
      <c r="AH314" s="5">
        <v>2.1103900000000002</v>
      </c>
      <c r="AI314">
        <f>(Table7292324356388420[[#This Row],[time]]-2)*2</f>
        <v>0.22078000000000042</v>
      </c>
      <c r="AJ314" s="6">
        <v>0.91308999999999996</v>
      </c>
      <c r="AK314" s="5">
        <v>2.1103900000000002</v>
      </c>
      <c r="AL314">
        <f>(Table250299331363395427[[#This Row],[time]]-2)*2</f>
        <v>0.22078000000000042</v>
      </c>
      <c r="AM314" s="6">
        <v>2.85507</v>
      </c>
      <c r="AN314" s="5">
        <v>2.1103900000000002</v>
      </c>
      <c r="AO314">
        <f>(Table8293325357389421[[#This Row],[time]]-2)*2</f>
        <v>0.22078000000000042</v>
      </c>
      <c r="AP314" s="6">
        <v>3.4040699999999999</v>
      </c>
      <c r="AQ314" s="5">
        <v>2.1103900000000002</v>
      </c>
      <c r="AR314">
        <f>(Table252300332364396428[[#This Row],[time]]-2)*2</f>
        <v>0.22078000000000042</v>
      </c>
      <c r="AS314" s="6">
        <v>0.87290599999999996</v>
      </c>
      <c r="AT314" s="5">
        <v>2.1103900000000002</v>
      </c>
      <c r="AU314">
        <f>(Table253301333365397429[[#This Row],[time]]-2)*2</f>
        <v>0.22078000000000042</v>
      </c>
      <c r="AV314" s="6">
        <v>1.3822099999999999</v>
      </c>
    </row>
    <row r="315" spans="1:48">
      <c r="A315" s="5">
        <v>2.1620499999999998</v>
      </c>
      <c r="B315">
        <f>(Table1286318350382414[[#This Row],[time]]-2)*2</f>
        <v>0.32409999999999961</v>
      </c>
      <c r="C315" s="6">
        <v>2.0840299999999998</v>
      </c>
      <c r="D315" s="5">
        <v>2.1620499999999998</v>
      </c>
      <c r="E315">
        <f>(Table2287319351383415[[#This Row],[time]]-2)*2</f>
        <v>0.32409999999999961</v>
      </c>
      <c r="F315" s="6">
        <v>0.33954000000000001</v>
      </c>
      <c r="G315" s="5">
        <v>2.1620499999999998</v>
      </c>
      <c r="H315">
        <f>(Table245294326358390422[[#This Row],[time]]-2)*2</f>
        <v>0.32409999999999961</v>
      </c>
      <c r="I315" s="6">
        <v>2.9380999999999999</v>
      </c>
      <c r="J315" s="5">
        <v>2.1620499999999998</v>
      </c>
      <c r="K315">
        <f>(Table3288320352384416[[#This Row],[time]]-2)*2</f>
        <v>0.32409999999999961</v>
      </c>
      <c r="L315" s="6">
        <v>0.43943599999999999</v>
      </c>
      <c r="M315" s="5">
        <v>2.1620499999999998</v>
      </c>
      <c r="N315">
        <f>(Table246295327359391423[[#This Row],[time]]-2)*2</f>
        <v>0.32409999999999961</v>
      </c>
      <c r="O315" s="6">
        <v>0.745282</v>
      </c>
      <c r="P315" s="5">
        <v>2.1620499999999998</v>
      </c>
      <c r="Q315">
        <f>(Table4289321353385417[[#This Row],[time]]-2)*2</f>
        <v>0.32409999999999961</v>
      </c>
      <c r="R315" s="6">
        <v>0.13092400000000001</v>
      </c>
      <c r="S315" s="5">
        <v>2.1620499999999998</v>
      </c>
      <c r="T315">
        <f>(Table247296328360392424[[#This Row],[time]]-2)*2</f>
        <v>0.32409999999999961</v>
      </c>
      <c r="U315" s="6">
        <v>0.132577</v>
      </c>
      <c r="V315" s="5">
        <v>2.1620499999999998</v>
      </c>
      <c r="W315">
        <f>(Table5290322354386418[[#This Row],[time]]-2)*2</f>
        <v>0.32409999999999961</v>
      </c>
      <c r="X315" s="7">
        <v>6.1600000000000007E-5</v>
      </c>
      <c r="Y315" s="5">
        <v>2.1620499999999998</v>
      </c>
      <c r="Z315">
        <f>(Table248297329361393425[[#This Row],[time]]-2)*2</f>
        <v>0.32409999999999961</v>
      </c>
      <c r="AA315" s="6">
        <v>0.13827900000000001</v>
      </c>
      <c r="AB315" s="5">
        <v>2.1620499999999998</v>
      </c>
      <c r="AC315">
        <f>(Table6291323355387419[[#This Row],[time]]-2)*2</f>
        <v>0.32409999999999961</v>
      </c>
      <c r="AD315" s="6">
        <v>2.08433</v>
      </c>
      <c r="AE315" s="5">
        <v>2.1620499999999998</v>
      </c>
      <c r="AF315">
        <f>(Table249298330362394426[[#This Row],[time]]-2)*2</f>
        <v>0.32409999999999961</v>
      </c>
      <c r="AG315" s="6">
        <v>0.342169</v>
      </c>
      <c r="AH315" s="5">
        <v>2.1620499999999998</v>
      </c>
      <c r="AI315">
        <f>(Table7292324356388420[[#This Row],[time]]-2)*2</f>
        <v>0.32409999999999961</v>
      </c>
      <c r="AJ315" s="6">
        <v>1.45784</v>
      </c>
      <c r="AK315" s="5">
        <v>2.1620499999999998</v>
      </c>
      <c r="AL315">
        <f>(Table250299331363395427[[#This Row],[time]]-2)*2</f>
        <v>0.32409999999999961</v>
      </c>
      <c r="AM315" s="6">
        <v>2.82178</v>
      </c>
      <c r="AN315" s="5">
        <v>2.1620499999999998</v>
      </c>
      <c r="AO315">
        <f>(Table8293325357389421[[#This Row],[time]]-2)*2</f>
        <v>0.32409999999999961</v>
      </c>
      <c r="AP315" s="6">
        <v>3.5974900000000001</v>
      </c>
      <c r="AQ315" s="5">
        <v>2.1620499999999998</v>
      </c>
      <c r="AR315">
        <f>(Table252300332364396428[[#This Row],[time]]-2)*2</f>
        <v>0.32409999999999961</v>
      </c>
      <c r="AS315" s="6">
        <v>1.36313</v>
      </c>
      <c r="AT315" s="5">
        <v>2.1620499999999998</v>
      </c>
      <c r="AU315">
        <f>(Table253301333365397429[[#This Row],[time]]-2)*2</f>
        <v>0.32409999999999961</v>
      </c>
      <c r="AV315" s="6">
        <v>1.85521</v>
      </c>
    </row>
    <row r="316" spans="1:48">
      <c r="A316" s="5">
        <v>2.2025299999999999</v>
      </c>
      <c r="B316">
        <f>(Table1286318350382414[[#This Row],[time]]-2)*2</f>
        <v>0.40505999999999975</v>
      </c>
      <c r="C316" s="6">
        <v>2.0851199999999999</v>
      </c>
      <c r="D316" s="5">
        <v>2.2025299999999999</v>
      </c>
      <c r="E316">
        <f>(Table2287319351383415[[#This Row],[time]]-2)*2</f>
        <v>0.40505999999999975</v>
      </c>
      <c r="F316" s="6">
        <v>0.43876700000000002</v>
      </c>
      <c r="G316" s="5">
        <v>2.2025299999999999</v>
      </c>
      <c r="H316">
        <f>(Table245294326358390422[[#This Row],[time]]-2)*2</f>
        <v>0.40505999999999975</v>
      </c>
      <c r="I316" s="6">
        <v>3.0045799999999998</v>
      </c>
      <c r="J316" s="5">
        <v>2.2025299999999999</v>
      </c>
      <c r="K316">
        <f>(Table3288320352384416[[#This Row],[time]]-2)*2</f>
        <v>0.40505999999999975</v>
      </c>
      <c r="L316" s="6">
        <v>0.65249299999999999</v>
      </c>
      <c r="M316" s="5">
        <v>2.2025299999999999</v>
      </c>
      <c r="N316">
        <f>(Table246295327359391423[[#This Row],[time]]-2)*2</f>
        <v>0.40505999999999975</v>
      </c>
      <c r="O316" s="6">
        <v>0.83505600000000002</v>
      </c>
      <c r="P316" s="5">
        <v>2.2025299999999999</v>
      </c>
      <c r="Q316">
        <f>(Table4289321353385417[[#This Row],[time]]-2)*2</f>
        <v>0.40505999999999975</v>
      </c>
      <c r="R316" s="6">
        <v>0.32074200000000003</v>
      </c>
      <c r="S316" s="5">
        <v>2.2025299999999999</v>
      </c>
      <c r="T316">
        <f>(Table247296328360392424[[#This Row],[time]]-2)*2</f>
        <v>0.40505999999999975</v>
      </c>
      <c r="U316" s="6">
        <v>0.17704700000000001</v>
      </c>
      <c r="V316" s="5">
        <v>2.2025299999999999</v>
      </c>
      <c r="W316">
        <f>(Table5290322354386418[[#This Row],[time]]-2)*2</f>
        <v>0.40505999999999975</v>
      </c>
      <c r="X316" s="7">
        <v>7.7700000000000005E-5</v>
      </c>
      <c r="Y316" s="5">
        <v>2.2025299999999999</v>
      </c>
      <c r="Z316">
        <f>(Table248297329361393425[[#This Row],[time]]-2)*2</f>
        <v>0.40505999999999975</v>
      </c>
      <c r="AA316" s="6">
        <v>0.24321200000000001</v>
      </c>
      <c r="AB316" s="5">
        <v>2.2025299999999999</v>
      </c>
      <c r="AC316">
        <f>(Table6291323355387419[[#This Row],[time]]-2)*2</f>
        <v>0.40505999999999975</v>
      </c>
      <c r="AD316" s="6">
        <v>2.1852</v>
      </c>
      <c r="AE316" s="5">
        <v>2.2025299999999999</v>
      </c>
      <c r="AF316">
        <f>(Table249298330362394426[[#This Row],[time]]-2)*2</f>
        <v>0.40505999999999975</v>
      </c>
      <c r="AG316" s="6">
        <v>0.33822099999999999</v>
      </c>
      <c r="AH316" s="5">
        <v>2.2025299999999999</v>
      </c>
      <c r="AI316">
        <f>(Table7292324356388420[[#This Row],[time]]-2)*2</f>
        <v>0.40505999999999975</v>
      </c>
      <c r="AJ316" s="6">
        <v>1.8514600000000001</v>
      </c>
      <c r="AK316" s="5">
        <v>2.2025299999999999</v>
      </c>
      <c r="AL316">
        <f>(Table250299331363395427[[#This Row],[time]]-2)*2</f>
        <v>0.40505999999999975</v>
      </c>
      <c r="AM316" s="6">
        <v>2.7090800000000002</v>
      </c>
      <c r="AN316" s="5">
        <v>2.2025299999999999</v>
      </c>
      <c r="AO316">
        <f>(Table8293325357389421[[#This Row],[time]]-2)*2</f>
        <v>0.40505999999999975</v>
      </c>
      <c r="AP316" s="6">
        <v>3.7115499999999999</v>
      </c>
      <c r="AQ316" s="5">
        <v>2.2025299999999999</v>
      </c>
      <c r="AR316">
        <f>(Table252300332364396428[[#This Row],[time]]-2)*2</f>
        <v>0.40505999999999975</v>
      </c>
      <c r="AS316" s="6">
        <v>1.5592600000000001</v>
      </c>
      <c r="AT316" s="5">
        <v>2.2025299999999999</v>
      </c>
      <c r="AU316">
        <f>(Table253301333365397429[[#This Row],[time]]-2)*2</f>
        <v>0.40505999999999975</v>
      </c>
      <c r="AV316" s="6">
        <v>2.2648899999999998</v>
      </c>
    </row>
    <row r="317" spans="1:48">
      <c r="A317" s="5">
        <v>2.2546900000000001</v>
      </c>
      <c r="B317">
        <f>(Table1286318350382414[[#This Row],[time]]-2)*2</f>
        <v>0.50938000000000017</v>
      </c>
      <c r="C317" s="6">
        <v>2.12087</v>
      </c>
      <c r="D317" s="5">
        <v>2.2546900000000001</v>
      </c>
      <c r="E317">
        <f>(Table2287319351383415[[#This Row],[time]]-2)*2</f>
        <v>0.50938000000000017</v>
      </c>
      <c r="F317" s="6">
        <v>0.54821500000000001</v>
      </c>
      <c r="G317" s="5">
        <v>2.2546900000000001</v>
      </c>
      <c r="H317">
        <f>(Table245294326358390422[[#This Row],[time]]-2)*2</f>
        <v>0.50938000000000017</v>
      </c>
      <c r="I317" s="6">
        <v>3.0893299999999999</v>
      </c>
      <c r="J317" s="5">
        <v>2.2546900000000001</v>
      </c>
      <c r="K317">
        <f>(Table3288320352384416[[#This Row],[time]]-2)*2</f>
        <v>0.50938000000000017</v>
      </c>
      <c r="L317" s="6">
        <v>0.97098799999999996</v>
      </c>
      <c r="M317" s="5">
        <v>2.2546900000000001</v>
      </c>
      <c r="N317">
        <f>(Table246295327359391423[[#This Row],[time]]-2)*2</f>
        <v>0.50938000000000017</v>
      </c>
      <c r="O317" s="6">
        <v>0.911443</v>
      </c>
      <c r="P317" s="5">
        <v>2.2546900000000001</v>
      </c>
      <c r="Q317">
        <f>(Table4289321353385417[[#This Row],[time]]-2)*2</f>
        <v>0.50938000000000017</v>
      </c>
      <c r="R317" s="6">
        <v>0.50764299999999996</v>
      </c>
      <c r="S317" s="5">
        <v>2.2546900000000001</v>
      </c>
      <c r="T317">
        <f>(Table247296328360392424[[#This Row],[time]]-2)*2</f>
        <v>0.50938000000000017</v>
      </c>
      <c r="U317" s="6">
        <v>0.37647900000000001</v>
      </c>
      <c r="V317" s="5">
        <v>2.2546900000000001</v>
      </c>
      <c r="W317">
        <f>(Table5290322354386418[[#This Row],[time]]-2)*2</f>
        <v>0.50938000000000017</v>
      </c>
      <c r="X317" s="6">
        <v>1.62863E-2</v>
      </c>
      <c r="Y317" s="5">
        <v>2.2546900000000001</v>
      </c>
      <c r="Z317">
        <f>(Table248297329361393425[[#This Row],[time]]-2)*2</f>
        <v>0.50938000000000017</v>
      </c>
      <c r="AA317" s="6">
        <v>0.38034800000000002</v>
      </c>
      <c r="AB317" s="5">
        <v>2.2546900000000001</v>
      </c>
      <c r="AC317">
        <f>(Table6291323355387419[[#This Row],[time]]-2)*2</f>
        <v>0.50938000000000017</v>
      </c>
      <c r="AD317" s="6">
        <v>2.36294</v>
      </c>
      <c r="AE317" s="5">
        <v>2.2546900000000001</v>
      </c>
      <c r="AF317">
        <f>(Table249298330362394426[[#This Row],[time]]-2)*2</f>
        <v>0.50938000000000017</v>
      </c>
      <c r="AG317" s="6">
        <v>0.344943</v>
      </c>
      <c r="AH317" s="5">
        <v>2.2546900000000001</v>
      </c>
      <c r="AI317">
        <f>(Table7292324356388420[[#This Row],[time]]-2)*2</f>
        <v>0.50938000000000017</v>
      </c>
      <c r="AJ317" s="6">
        <v>2.3055699999999999</v>
      </c>
      <c r="AK317" s="5">
        <v>2.2546900000000001</v>
      </c>
      <c r="AL317">
        <f>(Table250299331363395427[[#This Row],[time]]-2)*2</f>
        <v>0.50938000000000017</v>
      </c>
      <c r="AM317" s="6">
        <v>2.57165</v>
      </c>
      <c r="AN317" s="5">
        <v>2.2546900000000001</v>
      </c>
      <c r="AO317">
        <f>(Table8293325357389421[[#This Row],[time]]-2)*2</f>
        <v>0.50938000000000017</v>
      </c>
      <c r="AP317" s="6">
        <v>3.7515000000000001</v>
      </c>
      <c r="AQ317" s="5">
        <v>2.2546900000000001</v>
      </c>
      <c r="AR317">
        <f>(Table252300332364396428[[#This Row],[time]]-2)*2</f>
        <v>0.50938000000000017</v>
      </c>
      <c r="AS317" s="6">
        <v>1.8402799999999999</v>
      </c>
      <c r="AT317" s="5">
        <v>2.2546900000000001</v>
      </c>
      <c r="AU317">
        <f>(Table253301333365397429[[#This Row],[time]]-2)*2</f>
        <v>0.50938000000000017</v>
      </c>
      <c r="AV317" s="6">
        <v>2.7638600000000002</v>
      </c>
    </row>
    <row r="318" spans="1:48">
      <c r="A318" s="5">
        <v>2.3023699999999998</v>
      </c>
      <c r="B318">
        <f>(Table1286318350382414[[#This Row],[time]]-2)*2</f>
        <v>0.60473999999999961</v>
      </c>
      <c r="C318" s="6">
        <v>2.21774</v>
      </c>
      <c r="D318" s="5">
        <v>2.3023699999999998</v>
      </c>
      <c r="E318">
        <f>(Table2287319351383415[[#This Row],[time]]-2)*2</f>
        <v>0.60473999999999961</v>
      </c>
      <c r="F318" s="6">
        <v>0.64860700000000004</v>
      </c>
      <c r="G318" s="5">
        <v>2.3023699999999998</v>
      </c>
      <c r="H318">
        <f>(Table245294326358390422[[#This Row],[time]]-2)*2</f>
        <v>0.60473999999999961</v>
      </c>
      <c r="I318" s="6">
        <v>3.1759599999999999</v>
      </c>
      <c r="J318" s="5">
        <v>2.3023699999999998</v>
      </c>
      <c r="K318">
        <f>(Table3288320352384416[[#This Row],[time]]-2)*2</f>
        <v>0.60473999999999961</v>
      </c>
      <c r="L318" s="6">
        <v>1.22343</v>
      </c>
      <c r="M318" s="5">
        <v>2.3023699999999998</v>
      </c>
      <c r="N318">
        <f>(Table246295327359391423[[#This Row],[time]]-2)*2</f>
        <v>0.60473999999999961</v>
      </c>
      <c r="O318" s="6">
        <v>0.91976400000000003</v>
      </c>
      <c r="P318" s="5">
        <v>2.3023699999999998</v>
      </c>
      <c r="Q318">
        <f>(Table4289321353385417[[#This Row],[time]]-2)*2</f>
        <v>0.60473999999999961</v>
      </c>
      <c r="R318" s="6">
        <v>0.62087400000000004</v>
      </c>
      <c r="S318" s="5">
        <v>2.3023699999999998</v>
      </c>
      <c r="T318">
        <f>(Table247296328360392424[[#This Row],[time]]-2)*2</f>
        <v>0.60473999999999961</v>
      </c>
      <c r="U318" s="6">
        <v>0.51988800000000002</v>
      </c>
      <c r="V318" s="5">
        <v>2.3023699999999998</v>
      </c>
      <c r="W318">
        <f>(Table5290322354386418[[#This Row],[time]]-2)*2</f>
        <v>0.60473999999999961</v>
      </c>
      <c r="X318" s="6">
        <v>0.128109</v>
      </c>
      <c r="Y318" s="5">
        <v>2.3023699999999998</v>
      </c>
      <c r="Z318">
        <f>(Table248297329361393425[[#This Row],[time]]-2)*2</f>
        <v>0.60473999999999961</v>
      </c>
      <c r="AA318" s="6">
        <v>0.47581800000000002</v>
      </c>
      <c r="AB318" s="5">
        <v>2.3023699999999998</v>
      </c>
      <c r="AC318">
        <f>(Table6291323355387419[[#This Row],[time]]-2)*2</f>
        <v>0.60473999999999961</v>
      </c>
      <c r="AD318" s="6">
        <v>2.5348299999999999</v>
      </c>
      <c r="AE318" s="5">
        <v>2.3023699999999998</v>
      </c>
      <c r="AF318">
        <f>(Table249298330362394426[[#This Row],[time]]-2)*2</f>
        <v>0.60473999999999961</v>
      </c>
      <c r="AG318" s="6">
        <v>0.34484700000000001</v>
      </c>
      <c r="AH318" s="5">
        <v>2.3023699999999998</v>
      </c>
      <c r="AI318">
        <f>(Table7292324356388420[[#This Row],[time]]-2)*2</f>
        <v>0.60473999999999961</v>
      </c>
      <c r="AJ318" s="6">
        <v>2.68303</v>
      </c>
      <c r="AK318" s="5">
        <v>2.3023699999999998</v>
      </c>
      <c r="AL318">
        <f>(Table250299331363395427[[#This Row],[time]]-2)*2</f>
        <v>0.60473999999999961</v>
      </c>
      <c r="AM318" s="6">
        <v>2.5121099999999998</v>
      </c>
      <c r="AN318" s="5">
        <v>2.3023699999999998</v>
      </c>
      <c r="AO318">
        <f>(Table8293325357389421[[#This Row],[time]]-2)*2</f>
        <v>0.60473999999999961</v>
      </c>
      <c r="AP318" s="6">
        <v>3.69089</v>
      </c>
      <c r="AQ318" s="5">
        <v>2.3023699999999998</v>
      </c>
      <c r="AR318">
        <f>(Table252300332364396428[[#This Row],[time]]-2)*2</f>
        <v>0.60473999999999961</v>
      </c>
      <c r="AS318" s="6">
        <v>1.9678800000000001</v>
      </c>
      <c r="AT318" s="5">
        <v>2.3023699999999998</v>
      </c>
      <c r="AU318">
        <f>(Table253301333365397429[[#This Row],[time]]-2)*2</f>
        <v>0.60473999999999961</v>
      </c>
      <c r="AV318" s="6">
        <v>3.1903199999999998</v>
      </c>
    </row>
    <row r="319" spans="1:48">
      <c r="A319" s="5">
        <v>2.3523499999999999</v>
      </c>
      <c r="B319">
        <f>(Table1286318350382414[[#This Row],[time]]-2)*2</f>
        <v>0.70469999999999988</v>
      </c>
      <c r="C319" s="6">
        <v>2.3501300000000001</v>
      </c>
      <c r="D319" s="5">
        <v>2.3523499999999999</v>
      </c>
      <c r="E319">
        <f>(Table2287319351383415[[#This Row],[time]]-2)*2</f>
        <v>0.70469999999999988</v>
      </c>
      <c r="F319" s="6">
        <v>1.0114000000000001</v>
      </c>
      <c r="G319" s="5">
        <v>2.3523499999999999</v>
      </c>
      <c r="H319">
        <f>(Table245294326358390422[[#This Row],[time]]-2)*2</f>
        <v>0.70469999999999988</v>
      </c>
      <c r="I319" s="6">
        <v>3.2009400000000001</v>
      </c>
      <c r="J319" s="5">
        <v>2.3523499999999999</v>
      </c>
      <c r="K319">
        <f>(Table3288320352384416[[#This Row],[time]]-2)*2</f>
        <v>0.70469999999999988</v>
      </c>
      <c r="L319" s="6">
        <v>1.55278</v>
      </c>
      <c r="M319" s="5">
        <v>2.3523499999999999</v>
      </c>
      <c r="N319">
        <f>(Table246295327359391423[[#This Row],[time]]-2)*2</f>
        <v>0.70469999999999988</v>
      </c>
      <c r="O319" s="6">
        <v>0.90776400000000002</v>
      </c>
      <c r="P319" s="5">
        <v>2.3523499999999999</v>
      </c>
      <c r="Q319">
        <f>(Table4289321353385417[[#This Row],[time]]-2)*2</f>
        <v>0.70469999999999988</v>
      </c>
      <c r="R319" s="6">
        <v>0.73333300000000001</v>
      </c>
      <c r="S319" s="5">
        <v>2.3523499999999999</v>
      </c>
      <c r="T319">
        <f>(Table247296328360392424[[#This Row],[time]]-2)*2</f>
        <v>0.70469999999999988</v>
      </c>
      <c r="U319" s="6">
        <v>0.64752799999999999</v>
      </c>
      <c r="V319" s="5">
        <v>2.3523499999999999</v>
      </c>
      <c r="W319">
        <f>(Table5290322354386418[[#This Row],[time]]-2)*2</f>
        <v>0.70469999999999988</v>
      </c>
      <c r="X319" s="6">
        <v>0.40917900000000001</v>
      </c>
      <c r="Y319" s="5">
        <v>2.3523499999999999</v>
      </c>
      <c r="Z319">
        <f>(Table248297329361393425[[#This Row],[time]]-2)*2</f>
        <v>0.70469999999999988</v>
      </c>
      <c r="AA319" s="6">
        <v>0.53118299999999996</v>
      </c>
      <c r="AB319" s="5">
        <v>2.3523499999999999</v>
      </c>
      <c r="AC319">
        <f>(Table6291323355387419[[#This Row],[time]]-2)*2</f>
        <v>0.70469999999999988</v>
      </c>
      <c r="AD319" s="6">
        <v>2.7497699999999998</v>
      </c>
      <c r="AE319" s="5">
        <v>2.3523499999999999</v>
      </c>
      <c r="AF319">
        <f>(Table249298330362394426[[#This Row],[time]]-2)*2</f>
        <v>0.70469999999999988</v>
      </c>
      <c r="AG319" s="6">
        <v>0.335231</v>
      </c>
      <c r="AH319" s="5">
        <v>2.3523499999999999</v>
      </c>
      <c r="AI319">
        <f>(Table7292324356388420[[#This Row],[time]]-2)*2</f>
        <v>0.70469999999999988</v>
      </c>
      <c r="AJ319" s="6">
        <v>3.1152000000000002</v>
      </c>
      <c r="AK319" s="5">
        <v>2.3523499999999999</v>
      </c>
      <c r="AL319">
        <f>(Table250299331363395427[[#This Row],[time]]-2)*2</f>
        <v>0.70469999999999988</v>
      </c>
      <c r="AM319" s="6">
        <v>2.4282400000000002</v>
      </c>
      <c r="AN319" s="5">
        <v>2.3523499999999999</v>
      </c>
      <c r="AO319">
        <f>(Table8293325357389421[[#This Row],[time]]-2)*2</f>
        <v>0.70469999999999988</v>
      </c>
      <c r="AP319" s="6">
        <v>3.8315199999999998</v>
      </c>
      <c r="AQ319" s="5">
        <v>2.3523499999999999</v>
      </c>
      <c r="AR319">
        <f>(Table252300332364396428[[#This Row],[time]]-2)*2</f>
        <v>0.70469999999999988</v>
      </c>
      <c r="AS319" s="6">
        <v>2.10867</v>
      </c>
      <c r="AT319" s="5">
        <v>2.3523499999999999</v>
      </c>
      <c r="AU319">
        <f>(Table253301333365397429[[#This Row],[time]]-2)*2</f>
        <v>0.70469999999999988</v>
      </c>
      <c r="AV319" s="6">
        <v>3.6754699999999998</v>
      </c>
    </row>
    <row r="320" spans="1:48">
      <c r="A320" s="5">
        <v>2.4044699999999999</v>
      </c>
      <c r="B320">
        <f>(Table1286318350382414[[#This Row],[time]]-2)*2</f>
        <v>0.80893999999999977</v>
      </c>
      <c r="C320" s="6">
        <v>2.49858</v>
      </c>
      <c r="D320" s="5">
        <v>2.4044699999999999</v>
      </c>
      <c r="E320">
        <f>(Table2287319351383415[[#This Row],[time]]-2)*2</f>
        <v>0.80893999999999977</v>
      </c>
      <c r="F320" s="6">
        <v>1.61121</v>
      </c>
      <c r="G320" s="5">
        <v>2.4044699999999999</v>
      </c>
      <c r="H320">
        <f>(Table245294326358390422[[#This Row],[time]]-2)*2</f>
        <v>0.80893999999999977</v>
      </c>
      <c r="I320" s="6">
        <v>3.1417600000000001</v>
      </c>
      <c r="J320" s="5">
        <v>2.4044699999999999</v>
      </c>
      <c r="K320">
        <f>(Table3288320352384416[[#This Row],[time]]-2)*2</f>
        <v>0.80893999999999977</v>
      </c>
      <c r="L320" s="6">
        <v>2.0307300000000001</v>
      </c>
      <c r="M320" s="5">
        <v>2.4044699999999999</v>
      </c>
      <c r="N320">
        <f>(Table246295327359391423[[#This Row],[time]]-2)*2</f>
        <v>0.80893999999999977</v>
      </c>
      <c r="O320" s="6">
        <v>0.92307600000000001</v>
      </c>
      <c r="P320" s="5">
        <v>2.4044699999999999</v>
      </c>
      <c r="Q320">
        <f>(Table4289321353385417[[#This Row],[time]]-2)*2</f>
        <v>0.80893999999999977</v>
      </c>
      <c r="R320" s="6">
        <v>0.83423099999999994</v>
      </c>
      <c r="S320" s="5">
        <v>2.4044699999999999</v>
      </c>
      <c r="T320">
        <f>(Table247296328360392424[[#This Row],[time]]-2)*2</f>
        <v>0.80893999999999977</v>
      </c>
      <c r="U320" s="6">
        <v>0.77395000000000003</v>
      </c>
      <c r="V320" s="5">
        <v>2.4044699999999999</v>
      </c>
      <c r="W320">
        <f>(Table5290322354386418[[#This Row],[time]]-2)*2</f>
        <v>0.80893999999999977</v>
      </c>
      <c r="X320" s="6">
        <v>0.745421</v>
      </c>
      <c r="Y320" s="5">
        <v>2.4044699999999999</v>
      </c>
      <c r="Z320">
        <f>(Table248297329361393425[[#This Row],[time]]-2)*2</f>
        <v>0.80893999999999977</v>
      </c>
      <c r="AA320" s="6">
        <v>0.51839599999999997</v>
      </c>
      <c r="AB320" s="5">
        <v>2.4044699999999999</v>
      </c>
      <c r="AC320">
        <f>(Table6291323355387419[[#This Row],[time]]-2)*2</f>
        <v>0.80893999999999977</v>
      </c>
      <c r="AD320" s="6">
        <v>3.004</v>
      </c>
      <c r="AE320" s="5">
        <v>2.4044699999999999</v>
      </c>
      <c r="AF320">
        <f>(Table249298330362394426[[#This Row],[time]]-2)*2</f>
        <v>0.80893999999999977</v>
      </c>
      <c r="AG320" s="6">
        <v>0.34532200000000002</v>
      </c>
      <c r="AH320" s="5">
        <v>2.4044699999999999</v>
      </c>
      <c r="AI320">
        <f>(Table7292324356388420[[#This Row],[time]]-2)*2</f>
        <v>0.80893999999999977</v>
      </c>
      <c r="AJ320" s="6">
        <v>3.62114</v>
      </c>
      <c r="AK320" s="5">
        <v>2.4044699999999999</v>
      </c>
      <c r="AL320">
        <f>(Table250299331363395427[[#This Row],[time]]-2)*2</f>
        <v>0.80893999999999977</v>
      </c>
      <c r="AM320" s="6">
        <v>2.39167</v>
      </c>
      <c r="AN320" s="5">
        <v>2.4044699999999999</v>
      </c>
      <c r="AO320">
        <f>(Table8293325357389421[[#This Row],[time]]-2)*2</f>
        <v>0.80893999999999977</v>
      </c>
      <c r="AP320" s="6">
        <v>4.2490199999999998</v>
      </c>
      <c r="AQ320" s="5">
        <v>2.4044699999999999</v>
      </c>
      <c r="AR320">
        <f>(Table252300332364396428[[#This Row],[time]]-2)*2</f>
        <v>0.80893999999999977</v>
      </c>
      <c r="AS320" s="6">
        <v>2.1460400000000002</v>
      </c>
      <c r="AT320" s="5">
        <v>2.4044699999999999</v>
      </c>
      <c r="AU320">
        <f>(Table253301333365397429[[#This Row],[time]]-2)*2</f>
        <v>0.80893999999999977</v>
      </c>
      <c r="AV320" s="6">
        <v>4.1975699999999998</v>
      </c>
    </row>
    <row r="321" spans="1:48">
      <c r="A321" s="5">
        <v>2.4540199999999999</v>
      </c>
      <c r="B321">
        <f>(Table1286318350382414[[#This Row],[time]]-2)*2</f>
        <v>0.90803999999999974</v>
      </c>
      <c r="C321" s="6">
        <v>2.6356899999999999</v>
      </c>
      <c r="D321" s="5">
        <v>2.4540199999999999</v>
      </c>
      <c r="E321">
        <f>(Table2287319351383415[[#This Row],[time]]-2)*2</f>
        <v>0.90803999999999974</v>
      </c>
      <c r="F321" s="6">
        <v>2.1176699999999999</v>
      </c>
      <c r="G321" s="5">
        <v>2.4540199999999999</v>
      </c>
      <c r="H321">
        <f>(Table245294326358390422[[#This Row],[time]]-2)*2</f>
        <v>0.90803999999999974</v>
      </c>
      <c r="I321" s="6">
        <v>3.0297200000000002</v>
      </c>
      <c r="J321" s="5">
        <v>2.4540199999999999</v>
      </c>
      <c r="K321">
        <f>(Table3288320352384416[[#This Row],[time]]-2)*2</f>
        <v>0.90803999999999974</v>
      </c>
      <c r="L321" s="6">
        <v>2.5460099999999999</v>
      </c>
      <c r="M321" s="5">
        <v>2.4540199999999999</v>
      </c>
      <c r="N321">
        <f>(Table246295327359391423[[#This Row],[time]]-2)*2</f>
        <v>0.90803999999999974</v>
      </c>
      <c r="O321" s="6">
        <v>0.95549200000000001</v>
      </c>
      <c r="P321" s="5">
        <v>2.4540199999999999</v>
      </c>
      <c r="Q321">
        <f>(Table4289321353385417[[#This Row],[time]]-2)*2</f>
        <v>0.90803999999999974</v>
      </c>
      <c r="R321" s="6">
        <v>0.94375799999999999</v>
      </c>
      <c r="S321" s="5">
        <v>2.4540199999999999</v>
      </c>
      <c r="T321">
        <f>(Table247296328360392424[[#This Row],[time]]-2)*2</f>
        <v>0.90803999999999974</v>
      </c>
      <c r="U321" s="6">
        <v>0.86816000000000004</v>
      </c>
      <c r="V321" s="5">
        <v>2.4540199999999999</v>
      </c>
      <c r="W321">
        <f>(Table5290322354386418[[#This Row],[time]]-2)*2</f>
        <v>0.90803999999999974</v>
      </c>
      <c r="X321" s="6">
        <v>1.00729</v>
      </c>
      <c r="Y321" s="5">
        <v>2.4540199999999999</v>
      </c>
      <c r="Z321">
        <f>(Table248297329361393425[[#This Row],[time]]-2)*2</f>
        <v>0.90803999999999974</v>
      </c>
      <c r="AA321" s="6">
        <v>0.49915599999999999</v>
      </c>
      <c r="AB321" s="5">
        <v>2.4540199999999999</v>
      </c>
      <c r="AC321">
        <f>(Table6291323355387419[[#This Row],[time]]-2)*2</f>
        <v>0.90803999999999974</v>
      </c>
      <c r="AD321" s="6">
        <v>3.3155899999999998</v>
      </c>
      <c r="AE321" s="5">
        <v>2.4540199999999999</v>
      </c>
      <c r="AF321">
        <f>(Table249298330362394426[[#This Row],[time]]-2)*2</f>
        <v>0.90803999999999974</v>
      </c>
      <c r="AG321" s="6">
        <v>0.37262400000000001</v>
      </c>
      <c r="AH321" s="5">
        <v>2.4540199999999999</v>
      </c>
      <c r="AI321">
        <f>(Table7292324356388420[[#This Row],[time]]-2)*2</f>
        <v>0.90803999999999974</v>
      </c>
      <c r="AJ321" s="6">
        <v>4.25589</v>
      </c>
      <c r="AK321" s="5">
        <v>2.4540199999999999</v>
      </c>
      <c r="AL321">
        <f>(Table250299331363395427[[#This Row],[time]]-2)*2</f>
        <v>0.90803999999999974</v>
      </c>
      <c r="AM321" s="6">
        <v>2.35589</v>
      </c>
      <c r="AN321" s="5">
        <v>2.4540199999999999</v>
      </c>
      <c r="AO321">
        <f>(Table8293325357389421[[#This Row],[time]]-2)*2</f>
        <v>0.90803999999999974</v>
      </c>
      <c r="AP321" s="6">
        <v>4.9469000000000003</v>
      </c>
      <c r="AQ321" s="5">
        <v>2.4540199999999999</v>
      </c>
      <c r="AR321">
        <f>(Table252300332364396428[[#This Row],[time]]-2)*2</f>
        <v>0.90803999999999974</v>
      </c>
      <c r="AS321" s="6">
        <v>2.1097999999999999</v>
      </c>
      <c r="AT321" s="5">
        <v>2.4540199999999999</v>
      </c>
      <c r="AU321">
        <f>(Table253301333365397429[[#This Row],[time]]-2)*2</f>
        <v>0.90803999999999974</v>
      </c>
      <c r="AV321" s="6">
        <v>4.7158199999999999</v>
      </c>
    </row>
    <row r="322" spans="1:48">
      <c r="A322" s="5">
        <v>2.5095100000000001</v>
      </c>
      <c r="B322">
        <f>(Table1286318350382414[[#This Row],[time]]-2)*2</f>
        <v>1.0190200000000003</v>
      </c>
      <c r="C322" s="6">
        <v>2.8005499999999999</v>
      </c>
      <c r="D322" s="5">
        <v>2.5095100000000001</v>
      </c>
      <c r="E322">
        <f>(Table2287319351383415[[#This Row],[time]]-2)*2</f>
        <v>1.0190200000000003</v>
      </c>
      <c r="F322" s="6">
        <v>2.7121499999999998</v>
      </c>
      <c r="G322" s="5">
        <v>2.5095100000000001</v>
      </c>
      <c r="H322">
        <f>(Table245294326358390422[[#This Row],[time]]-2)*2</f>
        <v>1.0190200000000003</v>
      </c>
      <c r="I322" s="6">
        <v>2.9270700000000001</v>
      </c>
      <c r="J322" s="5">
        <v>2.5095100000000001</v>
      </c>
      <c r="K322">
        <f>(Table3288320352384416[[#This Row],[time]]-2)*2</f>
        <v>1.0190200000000003</v>
      </c>
      <c r="L322" s="6">
        <v>3.2323</v>
      </c>
      <c r="M322" s="5">
        <v>2.5095100000000001</v>
      </c>
      <c r="N322">
        <f>(Table246295327359391423[[#This Row],[time]]-2)*2</f>
        <v>1.0190200000000003</v>
      </c>
      <c r="O322" s="6">
        <v>0.98390900000000003</v>
      </c>
      <c r="P322" s="5">
        <v>2.5095100000000001</v>
      </c>
      <c r="Q322">
        <f>(Table4289321353385417[[#This Row],[time]]-2)*2</f>
        <v>1.0190200000000003</v>
      </c>
      <c r="R322" s="6">
        <v>1.1736899999999999</v>
      </c>
      <c r="S322" s="5">
        <v>2.5095100000000001</v>
      </c>
      <c r="T322">
        <f>(Table247296328360392424[[#This Row],[time]]-2)*2</f>
        <v>1.0190200000000003</v>
      </c>
      <c r="U322" s="6">
        <v>0.94868600000000003</v>
      </c>
      <c r="V322" s="5">
        <v>2.5095100000000001</v>
      </c>
      <c r="W322">
        <f>(Table5290322354386418[[#This Row],[time]]-2)*2</f>
        <v>1.0190200000000003</v>
      </c>
      <c r="X322" s="6">
        <v>1.48377</v>
      </c>
      <c r="Y322" s="5">
        <v>2.5095100000000001</v>
      </c>
      <c r="Z322">
        <f>(Table248297329361393425[[#This Row],[time]]-2)*2</f>
        <v>1.0190200000000003</v>
      </c>
      <c r="AA322" s="6">
        <v>0.49114400000000002</v>
      </c>
      <c r="AB322" s="5">
        <v>2.5095100000000001</v>
      </c>
      <c r="AC322">
        <f>(Table6291323355387419[[#This Row],[time]]-2)*2</f>
        <v>1.0190200000000003</v>
      </c>
      <c r="AD322" s="6">
        <v>3.7372999999999998</v>
      </c>
      <c r="AE322" s="5">
        <v>2.5095100000000001</v>
      </c>
      <c r="AF322">
        <f>(Table249298330362394426[[#This Row],[time]]-2)*2</f>
        <v>1.0190200000000003</v>
      </c>
      <c r="AG322" s="6">
        <v>0.39752799999999999</v>
      </c>
      <c r="AH322" s="5">
        <v>2.5095100000000001</v>
      </c>
      <c r="AI322">
        <f>(Table7292324356388420[[#This Row],[time]]-2)*2</f>
        <v>1.0190200000000003</v>
      </c>
      <c r="AJ322" s="6">
        <v>4.9847099999999998</v>
      </c>
      <c r="AK322" s="5">
        <v>2.5095100000000001</v>
      </c>
      <c r="AL322">
        <f>(Table250299331363395427[[#This Row],[time]]-2)*2</f>
        <v>1.0190200000000003</v>
      </c>
      <c r="AM322" s="6">
        <v>2.30322</v>
      </c>
      <c r="AN322" s="5">
        <v>2.5095100000000001</v>
      </c>
      <c r="AO322">
        <f>(Table8293325357389421[[#This Row],[time]]-2)*2</f>
        <v>1.0190200000000003</v>
      </c>
      <c r="AP322" s="6">
        <v>5.7206099999999998</v>
      </c>
      <c r="AQ322" s="5">
        <v>2.5095100000000001</v>
      </c>
      <c r="AR322">
        <f>(Table252300332364396428[[#This Row],[time]]-2)*2</f>
        <v>1.0190200000000003</v>
      </c>
      <c r="AS322" s="6">
        <v>2.0654499999999998</v>
      </c>
      <c r="AT322" s="5">
        <v>2.5095100000000001</v>
      </c>
      <c r="AU322">
        <f>(Table253301333365397429[[#This Row],[time]]-2)*2</f>
        <v>1.0190200000000003</v>
      </c>
      <c r="AV322" s="6">
        <v>5.1922800000000002</v>
      </c>
    </row>
    <row r="323" spans="1:48">
      <c r="A323" s="5">
        <v>2.5599500000000002</v>
      </c>
      <c r="B323">
        <f>(Table1286318350382414[[#This Row],[time]]-2)*2</f>
        <v>1.1199000000000003</v>
      </c>
      <c r="C323" s="6">
        <v>2.90943</v>
      </c>
      <c r="D323" s="5">
        <v>2.5599500000000002</v>
      </c>
      <c r="E323">
        <f>(Table2287319351383415[[#This Row],[time]]-2)*2</f>
        <v>1.1199000000000003</v>
      </c>
      <c r="F323" s="6">
        <v>3.1492200000000001</v>
      </c>
      <c r="G323" s="5">
        <v>2.5599500000000002</v>
      </c>
      <c r="H323">
        <f>(Table245294326358390422[[#This Row],[time]]-2)*2</f>
        <v>1.1199000000000003</v>
      </c>
      <c r="I323" s="6">
        <v>2.8392300000000001</v>
      </c>
      <c r="J323" s="5">
        <v>2.5599500000000002</v>
      </c>
      <c r="K323">
        <f>(Table3288320352384416[[#This Row],[time]]-2)*2</f>
        <v>1.1199000000000003</v>
      </c>
      <c r="L323" s="6">
        <v>3.63036</v>
      </c>
      <c r="M323" s="5">
        <v>2.5599500000000002</v>
      </c>
      <c r="N323">
        <f>(Table246295327359391423[[#This Row],[time]]-2)*2</f>
        <v>1.1199000000000003</v>
      </c>
      <c r="O323" s="6">
        <v>0.970862</v>
      </c>
      <c r="P323" s="5">
        <v>2.5599500000000002</v>
      </c>
      <c r="Q323">
        <f>(Table4289321353385417[[#This Row],[time]]-2)*2</f>
        <v>1.1199000000000003</v>
      </c>
      <c r="R323" s="6">
        <v>1.4229400000000001</v>
      </c>
      <c r="S323" s="5">
        <v>2.5599500000000002</v>
      </c>
      <c r="T323">
        <f>(Table247296328360392424[[#This Row],[time]]-2)*2</f>
        <v>1.1199000000000003</v>
      </c>
      <c r="U323" s="6">
        <v>0.96592699999999998</v>
      </c>
      <c r="V323" s="5">
        <v>2.5599500000000002</v>
      </c>
      <c r="W323">
        <f>(Table5290322354386418[[#This Row],[time]]-2)*2</f>
        <v>1.1199000000000003</v>
      </c>
      <c r="X323" s="6">
        <v>2.0792999999999999</v>
      </c>
      <c r="Y323" s="5">
        <v>2.5599500000000002</v>
      </c>
      <c r="Z323">
        <f>(Table248297329361393425[[#This Row],[time]]-2)*2</f>
        <v>1.1199000000000003</v>
      </c>
      <c r="AA323" s="6">
        <v>0.50083</v>
      </c>
      <c r="AB323" s="5">
        <v>2.5599500000000002</v>
      </c>
      <c r="AC323">
        <f>(Table6291323355387419[[#This Row],[time]]-2)*2</f>
        <v>1.1199000000000003</v>
      </c>
      <c r="AD323" s="6">
        <v>4.20662</v>
      </c>
      <c r="AE323" s="5">
        <v>2.5599500000000002</v>
      </c>
      <c r="AF323">
        <f>(Table249298330362394426[[#This Row],[time]]-2)*2</f>
        <v>1.1199000000000003</v>
      </c>
      <c r="AG323" s="6">
        <v>0.41685699999999998</v>
      </c>
      <c r="AH323" s="5">
        <v>2.5599500000000002</v>
      </c>
      <c r="AI323">
        <f>(Table7292324356388420[[#This Row],[time]]-2)*2</f>
        <v>1.1199000000000003</v>
      </c>
      <c r="AJ323" s="6">
        <v>5.6775700000000002</v>
      </c>
      <c r="AK323" s="5">
        <v>2.5599500000000002</v>
      </c>
      <c r="AL323">
        <f>(Table250299331363395427[[#This Row],[time]]-2)*2</f>
        <v>1.1199000000000003</v>
      </c>
      <c r="AM323" s="6">
        <v>2.2479</v>
      </c>
      <c r="AN323" s="5">
        <v>2.5599500000000002</v>
      </c>
      <c r="AO323">
        <f>(Table8293325357389421[[#This Row],[time]]-2)*2</f>
        <v>1.1199000000000003</v>
      </c>
      <c r="AP323" s="6">
        <v>6.3353599999999997</v>
      </c>
      <c r="AQ323" s="5">
        <v>2.5599500000000002</v>
      </c>
      <c r="AR323">
        <f>(Table252300332364396428[[#This Row],[time]]-2)*2</f>
        <v>1.1199000000000003</v>
      </c>
      <c r="AS323" s="6">
        <v>1.9944200000000001</v>
      </c>
      <c r="AT323" s="5">
        <v>2.5599500000000002</v>
      </c>
      <c r="AU323">
        <f>(Table253301333365397429[[#This Row],[time]]-2)*2</f>
        <v>1.1199000000000003</v>
      </c>
      <c r="AV323" s="6">
        <v>5.5832699999999997</v>
      </c>
    </row>
    <row r="324" spans="1:48">
      <c r="A324" s="5">
        <v>2.6045699999999998</v>
      </c>
      <c r="B324">
        <f>(Table1286318350382414[[#This Row],[time]]-2)*2</f>
        <v>1.2091399999999997</v>
      </c>
      <c r="C324" s="6">
        <v>2.9110999999999998</v>
      </c>
      <c r="D324" s="5">
        <v>2.6045699999999998</v>
      </c>
      <c r="E324">
        <f>(Table2287319351383415[[#This Row],[time]]-2)*2</f>
        <v>1.2091399999999997</v>
      </c>
      <c r="F324" s="6">
        <v>3.2970299999999999</v>
      </c>
      <c r="G324" s="5">
        <v>2.6045699999999998</v>
      </c>
      <c r="H324">
        <f>(Table245294326358390422[[#This Row],[time]]-2)*2</f>
        <v>1.2091399999999997</v>
      </c>
      <c r="I324" s="6">
        <v>2.7182400000000002</v>
      </c>
      <c r="J324" s="5">
        <v>2.6045699999999998</v>
      </c>
      <c r="K324">
        <f>(Table3288320352384416[[#This Row],[time]]-2)*2</f>
        <v>1.2091399999999997</v>
      </c>
      <c r="L324" s="6">
        <v>3.8194599999999999</v>
      </c>
      <c r="M324" s="5">
        <v>2.6045699999999998</v>
      </c>
      <c r="N324">
        <f>(Table246295327359391423[[#This Row],[time]]-2)*2</f>
        <v>1.2091399999999997</v>
      </c>
      <c r="O324" s="6">
        <v>0.95989999999999998</v>
      </c>
      <c r="P324" s="5">
        <v>2.6045699999999998</v>
      </c>
      <c r="Q324">
        <f>(Table4289321353385417[[#This Row],[time]]-2)*2</f>
        <v>1.2091399999999997</v>
      </c>
      <c r="R324" s="6">
        <v>1.7347999999999999</v>
      </c>
      <c r="S324" s="5">
        <v>2.6045699999999998</v>
      </c>
      <c r="T324">
        <f>(Table247296328360392424[[#This Row],[time]]-2)*2</f>
        <v>1.2091399999999997</v>
      </c>
      <c r="U324" s="6">
        <v>0.97699000000000003</v>
      </c>
      <c r="V324" s="5">
        <v>2.6045699999999998</v>
      </c>
      <c r="W324">
        <f>(Table5290322354386418[[#This Row],[time]]-2)*2</f>
        <v>1.2091399999999997</v>
      </c>
      <c r="X324" s="6">
        <v>2.4403800000000002</v>
      </c>
      <c r="Y324" s="5">
        <v>2.6045699999999998</v>
      </c>
      <c r="Z324">
        <f>(Table248297329361393425[[#This Row],[time]]-2)*2</f>
        <v>1.2091399999999997</v>
      </c>
      <c r="AA324" s="6">
        <v>0.51586500000000002</v>
      </c>
      <c r="AB324" s="5">
        <v>2.6045699999999998</v>
      </c>
      <c r="AC324">
        <f>(Table6291323355387419[[#This Row],[time]]-2)*2</f>
        <v>1.2091399999999997</v>
      </c>
      <c r="AD324" s="6">
        <v>4.6701800000000002</v>
      </c>
      <c r="AE324" s="5">
        <v>2.6045699999999998</v>
      </c>
      <c r="AF324">
        <f>(Table249298330362394426[[#This Row],[time]]-2)*2</f>
        <v>1.2091399999999997</v>
      </c>
      <c r="AG324" s="6">
        <v>0.43083500000000002</v>
      </c>
      <c r="AH324" s="5">
        <v>2.6045699999999998</v>
      </c>
      <c r="AI324">
        <f>(Table7292324356388420[[#This Row],[time]]-2)*2</f>
        <v>1.2091399999999997</v>
      </c>
      <c r="AJ324" s="6">
        <v>6.3358800000000004</v>
      </c>
      <c r="AK324" s="5">
        <v>2.6045699999999998</v>
      </c>
      <c r="AL324">
        <f>(Table250299331363395427[[#This Row],[time]]-2)*2</f>
        <v>1.2091399999999997</v>
      </c>
      <c r="AM324" s="6">
        <v>2.1608800000000001</v>
      </c>
      <c r="AN324" s="5">
        <v>2.6045699999999998</v>
      </c>
      <c r="AO324">
        <f>(Table8293325357389421[[#This Row],[time]]-2)*2</f>
        <v>1.2091399999999997</v>
      </c>
      <c r="AP324" s="6">
        <v>6.8663499999999997</v>
      </c>
      <c r="AQ324" s="5">
        <v>2.6045699999999998</v>
      </c>
      <c r="AR324">
        <f>(Table252300332364396428[[#This Row],[time]]-2)*2</f>
        <v>1.2091399999999997</v>
      </c>
      <c r="AS324" s="6">
        <v>1.9118999999999999</v>
      </c>
      <c r="AT324" s="5">
        <v>2.6045699999999998</v>
      </c>
      <c r="AU324">
        <f>(Table253301333365397429[[#This Row],[time]]-2)*2</f>
        <v>1.2091399999999997</v>
      </c>
      <c r="AV324" s="6">
        <v>5.9196299999999997</v>
      </c>
    </row>
    <row r="325" spans="1:48">
      <c r="A325" s="5">
        <v>2.6610399999999998</v>
      </c>
      <c r="B325">
        <f>(Table1286318350382414[[#This Row],[time]]-2)*2</f>
        <v>1.3220799999999997</v>
      </c>
      <c r="C325" s="6">
        <v>2.84179</v>
      </c>
      <c r="D325" s="5">
        <v>2.6610399999999998</v>
      </c>
      <c r="E325">
        <f>(Table2287319351383415[[#This Row],[time]]-2)*2</f>
        <v>1.3220799999999997</v>
      </c>
      <c r="F325" s="6">
        <v>3.3734099999999998</v>
      </c>
      <c r="G325" s="5">
        <v>2.6610399999999998</v>
      </c>
      <c r="H325">
        <f>(Table245294326358390422[[#This Row],[time]]-2)*2</f>
        <v>1.3220799999999997</v>
      </c>
      <c r="I325" s="6">
        <v>2.5465599999999999</v>
      </c>
      <c r="J325" s="5">
        <v>2.6610399999999998</v>
      </c>
      <c r="K325">
        <f>(Table3288320352384416[[#This Row],[time]]-2)*2</f>
        <v>1.3220799999999997</v>
      </c>
      <c r="L325" s="6">
        <v>3.9739200000000001</v>
      </c>
      <c r="M325" s="5">
        <v>2.6610399999999998</v>
      </c>
      <c r="N325">
        <f>(Table246295327359391423[[#This Row],[time]]-2)*2</f>
        <v>1.3220799999999997</v>
      </c>
      <c r="O325" s="6">
        <v>0.87148800000000004</v>
      </c>
      <c r="P325" s="5">
        <v>2.6610399999999998</v>
      </c>
      <c r="Q325">
        <f>(Table4289321353385417[[#This Row],[time]]-2)*2</f>
        <v>1.3220799999999997</v>
      </c>
      <c r="R325" s="6">
        <v>2.1740599999999999</v>
      </c>
      <c r="S325" s="5">
        <v>2.6610399999999998</v>
      </c>
      <c r="T325">
        <f>(Table247296328360392424[[#This Row],[time]]-2)*2</f>
        <v>1.3220799999999997</v>
      </c>
      <c r="U325" s="6">
        <v>0.89725999999999995</v>
      </c>
      <c r="V325" s="5">
        <v>2.6610399999999998</v>
      </c>
      <c r="W325">
        <f>(Table5290322354386418[[#This Row],[time]]-2)*2</f>
        <v>1.3220799999999997</v>
      </c>
      <c r="X325" s="6">
        <v>2.7016800000000001</v>
      </c>
      <c r="Y325" s="5">
        <v>2.6610399999999998</v>
      </c>
      <c r="Z325">
        <f>(Table248297329361393425[[#This Row],[time]]-2)*2</f>
        <v>1.3220799999999997</v>
      </c>
      <c r="AA325" s="6">
        <v>0.54556300000000002</v>
      </c>
      <c r="AB325" s="5">
        <v>2.6610399999999998</v>
      </c>
      <c r="AC325">
        <f>(Table6291323355387419[[#This Row],[time]]-2)*2</f>
        <v>1.3220799999999997</v>
      </c>
      <c r="AD325" s="6">
        <v>5.3249300000000002</v>
      </c>
      <c r="AE325" s="5">
        <v>2.6610399999999998</v>
      </c>
      <c r="AF325">
        <f>(Table249298330362394426[[#This Row],[time]]-2)*2</f>
        <v>1.3220799999999997</v>
      </c>
      <c r="AG325" s="6">
        <v>0.45078000000000001</v>
      </c>
      <c r="AH325" s="5">
        <v>2.6610399999999998</v>
      </c>
      <c r="AI325">
        <f>(Table7292324356388420[[#This Row],[time]]-2)*2</f>
        <v>1.3220799999999997</v>
      </c>
      <c r="AJ325" s="6">
        <v>7.1563100000000004</v>
      </c>
      <c r="AK325" s="5">
        <v>2.6610399999999998</v>
      </c>
      <c r="AL325">
        <f>(Table250299331363395427[[#This Row],[time]]-2)*2</f>
        <v>1.3220799999999997</v>
      </c>
      <c r="AM325" s="6">
        <v>2.0471599999999999</v>
      </c>
      <c r="AN325" s="5">
        <v>2.6610399999999998</v>
      </c>
      <c r="AO325">
        <f>(Table8293325357389421[[#This Row],[time]]-2)*2</f>
        <v>1.3220799999999997</v>
      </c>
      <c r="AP325" s="6">
        <v>7.3418599999999996</v>
      </c>
      <c r="AQ325" s="5">
        <v>2.6610399999999998</v>
      </c>
      <c r="AR325">
        <f>(Table252300332364396428[[#This Row],[time]]-2)*2</f>
        <v>1.3220799999999997</v>
      </c>
      <c r="AS325" s="6">
        <v>1.7899099999999999</v>
      </c>
      <c r="AT325" s="5">
        <v>2.6610399999999998</v>
      </c>
      <c r="AU325">
        <f>(Table253301333365397429[[#This Row],[time]]-2)*2</f>
        <v>1.3220799999999997</v>
      </c>
      <c r="AV325" s="6">
        <v>6.2326899999999998</v>
      </c>
    </row>
    <row r="326" spans="1:48">
      <c r="A326" s="5">
        <v>2.70282</v>
      </c>
      <c r="B326">
        <f>(Table1286318350382414[[#This Row],[time]]-2)*2</f>
        <v>1.40564</v>
      </c>
      <c r="C326" s="6">
        <v>2.7622599999999999</v>
      </c>
      <c r="D326" s="5">
        <v>2.70282</v>
      </c>
      <c r="E326">
        <f>(Table2287319351383415[[#This Row],[time]]-2)*2</f>
        <v>1.40564</v>
      </c>
      <c r="F326" s="6">
        <v>3.3947600000000002</v>
      </c>
      <c r="G326" s="5">
        <v>2.70282</v>
      </c>
      <c r="H326">
        <f>(Table245294326358390422[[#This Row],[time]]-2)*2</f>
        <v>1.40564</v>
      </c>
      <c r="I326" s="6">
        <v>2.4134699999999998</v>
      </c>
      <c r="J326" s="5">
        <v>2.70282</v>
      </c>
      <c r="K326">
        <f>(Table3288320352384416[[#This Row],[time]]-2)*2</f>
        <v>1.40564</v>
      </c>
      <c r="L326" s="6">
        <v>4.0300599999999998</v>
      </c>
      <c r="M326" s="5">
        <v>2.70282</v>
      </c>
      <c r="N326">
        <f>(Table246295327359391423[[#This Row],[time]]-2)*2</f>
        <v>1.40564</v>
      </c>
      <c r="O326" s="6">
        <v>0.78627599999999997</v>
      </c>
      <c r="P326" s="5">
        <v>2.70282</v>
      </c>
      <c r="Q326">
        <f>(Table4289321353385417[[#This Row],[time]]-2)*2</f>
        <v>1.40564</v>
      </c>
      <c r="R326" s="6">
        <v>2.4329700000000001</v>
      </c>
      <c r="S326" s="5">
        <v>2.70282</v>
      </c>
      <c r="T326">
        <f>(Table247296328360392424[[#This Row],[time]]-2)*2</f>
        <v>1.40564</v>
      </c>
      <c r="U326" s="6">
        <v>0.82646399999999998</v>
      </c>
      <c r="V326" s="5">
        <v>2.70282</v>
      </c>
      <c r="W326">
        <f>(Table5290322354386418[[#This Row],[time]]-2)*2</f>
        <v>1.40564</v>
      </c>
      <c r="X326" s="6">
        <v>2.8667699999999998</v>
      </c>
      <c r="Y326" s="5">
        <v>2.70282</v>
      </c>
      <c r="Z326">
        <f>(Table248297329361393425[[#This Row],[time]]-2)*2</f>
        <v>1.40564</v>
      </c>
      <c r="AA326" s="6">
        <v>0.56126500000000001</v>
      </c>
      <c r="AB326" s="5">
        <v>2.70282</v>
      </c>
      <c r="AC326">
        <f>(Table6291323355387419[[#This Row],[time]]-2)*2</f>
        <v>1.40564</v>
      </c>
      <c r="AD326" s="6">
        <v>5.77074</v>
      </c>
      <c r="AE326" s="5">
        <v>2.70282</v>
      </c>
      <c r="AF326">
        <f>(Table249298330362394426[[#This Row],[time]]-2)*2</f>
        <v>1.40564</v>
      </c>
      <c r="AG326" s="6">
        <v>0.45924999999999999</v>
      </c>
      <c r="AH326" s="5">
        <v>2.70282</v>
      </c>
      <c r="AI326">
        <f>(Table7292324356388420[[#This Row],[time]]-2)*2</f>
        <v>1.40564</v>
      </c>
      <c r="AJ326" s="6">
        <v>7.7054</v>
      </c>
      <c r="AK326" s="5">
        <v>2.70282</v>
      </c>
      <c r="AL326">
        <f>(Table250299331363395427[[#This Row],[time]]-2)*2</f>
        <v>1.40564</v>
      </c>
      <c r="AM326" s="6">
        <v>1.9580599999999999</v>
      </c>
      <c r="AN326" s="5">
        <v>2.70282</v>
      </c>
      <c r="AO326">
        <f>(Table8293325357389421[[#This Row],[time]]-2)*2</f>
        <v>1.40564</v>
      </c>
      <c r="AP326" s="6">
        <v>7.5707000000000004</v>
      </c>
      <c r="AQ326" s="5">
        <v>2.70282</v>
      </c>
      <c r="AR326">
        <f>(Table252300332364396428[[#This Row],[time]]-2)*2</f>
        <v>1.40564</v>
      </c>
      <c r="AS326" s="6">
        <v>1.70933</v>
      </c>
      <c r="AT326" s="5">
        <v>2.70282</v>
      </c>
      <c r="AU326">
        <f>(Table253301333365397429[[#This Row],[time]]-2)*2</f>
        <v>1.40564</v>
      </c>
      <c r="AV326" s="6">
        <v>6.4714999999999998</v>
      </c>
    </row>
    <row r="327" spans="1:48">
      <c r="A327" s="5">
        <v>2.7621899999999999</v>
      </c>
      <c r="B327">
        <f>(Table1286318350382414[[#This Row],[time]]-2)*2</f>
        <v>1.5243799999999998</v>
      </c>
      <c r="C327" s="6">
        <v>2.6399900000000001</v>
      </c>
      <c r="D327" s="5">
        <v>2.7621899999999999</v>
      </c>
      <c r="E327">
        <f>(Table2287319351383415[[#This Row],[time]]-2)*2</f>
        <v>1.5243799999999998</v>
      </c>
      <c r="F327" s="6">
        <v>3.4236200000000001</v>
      </c>
      <c r="G327" s="5">
        <v>2.7621899999999999</v>
      </c>
      <c r="H327">
        <f>(Table245294326358390422[[#This Row],[time]]-2)*2</f>
        <v>1.5243799999999998</v>
      </c>
      <c r="I327" s="6">
        <v>2.2330700000000001</v>
      </c>
      <c r="J327" s="5">
        <v>2.7621899999999999</v>
      </c>
      <c r="K327">
        <f>(Table3288320352384416[[#This Row],[time]]-2)*2</f>
        <v>1.5243799999999998</v>
      </c>
      <c r="L327" s="6">
        <v>4.0703300000000002</v>
      </c>
      <c r="M327" s="5">
        <v>2.7621899999999999</v>
      </c>
      <c r="N327">
        <f>(Table246295327359391423[[#This Row],[time]]-2)*2</f>
        <v>1.5243799999999998</v>
      </c>
      <c r="O327" s="6">
        <v>0.66902200000000001</v>
      </c>
      <c r="P327" s="5">
        <v>2.7621899999999999</v>
      </c>
      <c r="Q327">
        <f>(Table4289321353385417[[#This Row],[time]]-2)*2</f>
        <v>1.5243799999999998</v>
      </c>
      <c r="R327" s="6">
        <v>2.7378499999999999</v>
      </c>
      <c r="S327" s="5">
        <v>2.7621899999999999</v>
      </c>
      <c r="T327">
        <f>(Table247296328360392424[[#This Row],[time]]-2)*2</f>
        <v>1.5243799999999998</v>
      </c>
      <c r="U327" s="6">
        <v>0.70799000000000001</v>
      </c>
      <c r="V327" s="5">
        <v>2.7621899999999999</v>
      </c>
      <c r="W327">
        <f>(Table5290322354386418[[#This Row],[time]]-2)*2</f>
        <v>1.5243799999999998</v>
      </c>
      <c r="X327" s="6">
        <v>3.0789200000000001</v>
      </c>
      <c r="Y327" s="5">
        <v>2.7621899999999999</v>
      </c>
      <c r="Z327">
        <f>(Table248297329361393425[[#This Row],[time]]-2)*2</f>
        <v>1.5243799999999998</v>
      </c>
      <c r="AA327" s="6">
        <v>0.58293300000000003</v>
      </c>
      <c r="AB327" s="5">
        <v>2.7621899999999999</v>
      </c>
      <c r="AC327">
        <f>(Table6291323355387419[[#This Row],[time]]-2)*2</f>
        <v>1.5243799999999998</v>
      </c>
      <c r="AD327" s="6">
        <v>6.3841999999999999</v>
      </c>
      <c r="AE327" s="5">
        <v>2.7621899999999999</v>
      </c>
      <c r="AF327">
        <f>(Table249298330362394426[[#This Row],[time]]-2)*2</f>
        <v>1.5243799999999998</v>
      </c>
      <c r="AG327" s="6">
        <v>0.46171499999999999</v>
      </c>
      <c r="AH327" s="5">
        <v>2.7621899999999999</v>
      </c>
      <c r="AI327">
        <f>(Table7292324356388420[[#This Row],[time]]-2)*2</f>
        <v>1.5243799999999998</v>
      </c>
      <c r="AJ327" s="6">
        <v>8.3938900000000007</v>
      </c>
      <c r="AK327" s="5">
        <v>2.7621899999999999</v>
      </c>
      <c r="AL327">
        <f>(Table250299331363395427[[#This Row],[time]]-2)*2</f>
        <v>1.5243799999999998</v>
      </c>
      <c r="AM327" s="6">
        <v>1.83433</v>
      </c>
      <c r="AN327" s="5">
        <v>2.7621899999999999</v>
      </c>
      <c r="AO327">
        <f>(Table8293325357389421[[#This Row],[time]]-2)*2</f>
        <v>1.5243799999999998</v>
      </c>
      <c r="AP327" s="6">
        <v>7.7357199999999997</v>
      </c>
      <c r="AQ327" s="5">
        <v>2.7621899999999999</v>
      </c>
      <c r="AR327">
        <f>(Table252300332364396428[[#This Row],[time]]-2)*2</f>
        <v>1.5243799999999998</v>
      </c>
      <c r="AS327" s="6">
        <v>1.5882099999999999</v>
      </c>
      <c r="AT327" s="5">
        <v>2.7621899999999999</v>
      </c>
      <c r="AU327">
        <f>(Table253301333365397429[[#This Row],[time]]-2)*2</f>
        <v>1.5243799999999998</v>
      </c>
      <c r="AV327" s="6">
        <v>6.7195900000000002</v>
      </c>
    </row>
    <row r="328" spans="1:48">
      <c r="A328" s="5">
        <v>2.80057</v>
      </c>
      <c r="B328">
        <f>(Table1286318350382414[[#This Row],[time]]-2)*2</f>
        <v>1.60114</v>
      </c>
      <c r="C328" s="6">
        <v>2.5609199999999999</v>
      </c>
      <c r="D328" s="5">
        <v>2.80057</v>
      </c>
      <c r="E328">
        <f>(Table2287319351383415[[#This Row],[time]]-2)*2</f>
        <v>1.60114</v>
      </c>
      <c r="F328" s="6">
        <v>3.4202400000000002</v>
      </c>
      <c r="G328" s="5">
        <v>2.80057</v>
      </c>
      <c r="H328">
        <f>(Table245294326358390422[[#This Row],[time]]-2)*2</f>
        <v>1.60114</v>
      </c>
      <c r="I328" s="6">
        <v>2.1238100000000002</v>
      </c>
      <c r="J328" s="5">
        <v>2.80057</v>
      </c>
      <c r="K328">
        <f>(Table3288320352384416[[#This Row],[time]]-2)*2</f>
        <v>1.60114</v>
      </c>
      <c r="L328" s="6">
        <v>4.0740400000000001</v>
      </c>
      <c r="M328" s="5">
        <v>2.80057</v>
      </c>
      <c r="N328">
        <f>(Table246295327359391423[[#This Row],[time]]-2)*2</f>
        <v>1.60114</v>
      </c>
      <c r="O328" s="6">
        <v>0.59689899999999996</v>
      </c>
      <c r="P328" s="5">
        <v>2.80057</v>
      </c>
      <c r="Q328">
        <f>(Table4289321353385417[[#This Row],[time]]-2)*2</f>
        <v>1.60114</v>
      </c>
      <c r="R328" s="6">
        <v>2.9525000000000001</v>
      </c>
      <c r="S328" s="5">
        <v>2.80057</v>
      </c>
      <c r="T328">
        <f>(Table247296328360392424[[#This Row],[time]]-2)*2</f>
        <v>1.60114</v>
      </c>
      <c r="U328" s="6">
        <v>0.62333700000000003</v>
      </c>
      <c r="V328" s="5">
        <v>2.80057</v>
      </c>
      <c r="W328">
        <f>(Table5290322354386418[[#This Row],[time]]-2)*2</f>
        <v>1.60114</v>
      </c>
      <c r="X328" s="6">
        <v>3.2903099999999998</v>
      </c>
      <c r="Y328" s="5">
        <v>2.80057</v>
      </c>
      <c r="Z328">
        <f>(Table248297329361393425[[#This Row],[time]]-2)*2</f>
        <v>1.60114</v>
      </c>
      <c r="AA328" s="6">
        <v>0.58604299999999998</v>
      </c>
      <c r="AB328" s="5">
        <v>2.80057</v>
      </c>
      <c r="AC328">
        <f>(Table6291323355387419[[#This Row],[time]]-2)*2</f>
        <v>1.60114</v>
      </c>
      <c r="AD328" s="6">
        <v>6.7680199999999999</v>
      </c>
      <c r="AE328" s="5">
        <v>2.80057</v>
      </c>
      <c r="AF328">
        <f>(Table249298330362394426[[#This Row],[time]]-2)*2</f>
        <v>1.60114</v>
      </c>
      <c r="AG328" s="6">
        <v>0.45289600000000002</v>
      </c>
      <c r="AH328" s="5">
        <v>2.80057</v>
      </c>
      <c r="AI328">
        <f>(Table7292324356388420[[#This Row],[time]]-2)*2</f>
        <v>1.60114</v>
      </c>
      <c r="AJ328" s="6">
        <v>8.8006399999999996</v>
      </c>
      <c r="AK328" s="5">
        <v>2.80057</v>
      </c>
      <c r="AL328">
        <f>(Table250299331363395427[[#This Row],[time]]-2)*2</f>
        <v>1.60114</v>
      </c>
      <c r="AM328" s="6">
        <v>1.73691</v>
      </c>
      <c r="AN328" s="5">
        <v>2.80057</v>
      </c>
      <c r="AO328">
        <f>(Table8293325357389421[[#This Row],[time]]-2)*2</f>
        <v>1.60114</v>
      </c>
      <c r="AP328" s="6">
        <v>7.7496799999999997</v>
      </c>
      <c r="AQ328" s="5">
        <v>2.80057</v>
      </c>
      <c r="AR328">
        <f>(Table252300332364396428[[#This Row],[time]]-2)*2</f>
        <v>1.60114</v>
      </c>
      <c r="AS328" s="6">
        <v>1.50112</v>
      </c>
      <c r="AT328" s="5">
        <v>2.80057</v>
      </c>
      <c r="AU328">
        <f>(Table253301333365397429[[#This Row],[time]]-2)*2</f>
        <v>1.60114</v>
      </c>
      <c r="AV328" s="6">
        <v>6.8780000000000001</v>
      </c>
    </row>
    <row r="329" spans="1:48">
      <c r="A329" s="5">
        <v>2.85371</v>
      </c>
      <c r="B329">
        <f>(Table1286318350382414[[#This Row],[time]]-2)*2</f>
        <v>1.7074199999999999</v>
      </c>
      <c r="C329" s="6">
        <v>2.4470700000000001</v>
      </c>
      <c r="D329" s="5">
        <v>2.85371</v>
      </c>
      <c r="E329">
        <f>(Table2287319351383415[[#This Row],[time]]-2)*2</f>
        <v>1.7074199999999999</v>
      </c>
      <c r="F329" s="6">
        <v>3.40707</v>
      </c>
      <c r="G329" s="5">
        <v>2.85371</v>
      </c>
      <c r="H329">
        <f>(Table245294326358390422[[#This Row],[time]]-2)*2</f>
        <v>1.7074199999999999</v>
      </c>
      <c r="I329" s="6">
        <v>1.97651</v>
      </c>
      <c r="J329" s="5">
        <v>2.85371</v>
      </c>
      <c r="K329">
        <f>(Table3288320352384416[[#This Row],[time]]-2)*2</f>
        <v>1.7074199999999999</v>
      </c>
      <c r="L329" s="6">
        <v>4.0819299999999998</v>
      </c>
      <c r="M329" s="5">
        <v>2.85371</v>
      </c>
      <c r="N329">
        <f>(Table246295327359391423[[#This Row],[time]]-2)*2</f>
        <v>1.7074199999999999</v>
      </c>
      <c r="O329" s="6">
        <v>0.50031800000000004</v>
      </c>
      <c r="P329" s="5">
        <v>2.85371</v>
      </c>
      <c r="Q329">
        <f>(Table4289321353385417[[#This Row],[time]]-2)*2</f>
        <v>1.7074199999999999</v>
      </c>
      <c r="R329" s="6">
        <v>3.2811599999999999</v>
      </c>
      <c r="S329" s="5">
        <v>2.85371</v>
      </c>
      <c r="T329">
        <f>(Table247296328360392424[[#This Row],[time]]-2)*2</f>
        <v>1.7074199999999999</v>
      </c>
      <c r="U329" s="6">
        <v>0.51456900000000005</v>
      </c>
      <c r="V329" s="5">
        <v>2.85371</v>
      </c>
      <c r="W329">
        <f>(Table5290322354386418[[#This Row],[time]]-2)*2</f>
        <v>1.7074199999999999</v>
      </c>
      <c r="X329" s="6">
        <v>3.6427800000000001</v>
      </c>
      <c r="Y329" s="5">
        <v>2.85371</v>
      </c>
      <c r="Z329">
        <f>(Table248297329361393425[[#This Row],[time]]-2)*2</f>
        <v>1.7074199999999999</v>
      </c>
      <c r="AA329" s="6">
        <v>0.56254899999999997</v>
      </c>
      <c r="AB329" s="5">
        <v>2.85371</v>
      </c>
      <c r="AC329">
        <f>(Table6291323355387419[[#This Row],[time]]-2)*2</f>
        <v>1.7074199999999999</v>
      </c>
      <c r="AD329" s="6">
        <v>7.2988</v>
      </c>
      <c r="AE329" s="5">
        <v>2.85371</v>
      </c>
      <c r="AF329">
        <f>(Table249298330362394426[[#This Row],[time]]-2)*2</f>
        <v>1.7074199999999999</v>
      </c>
      <c r="AG329" s="6">
        <v>0.42527900000000002</v>
      </c>
      <c r="AH329" s="5">
        <v>2.85371</v>
      </c>
      <c r="AI329">
        <f>(Table7292324356388420[[#This Row],[time]]-2)*2</f>
        <v>1.7074199999999999</v>
      </c>
      <c r="AJ329" s="6">
        <v>9.3206500000000005</v>
      </c>
      <c r="AK329" s="5">
        <v>2.85371</v>
      </c>
      <c r="AL329">
        <f>(Table250299331363395427[[#This Row],[time]]-2)*2</f>
        <v>1.7074199999999999</v>
      </c>
      <c r="AM329" s="6">
        <v>1.60808</v>
      </c>
      <c r="AN329" s="5">
        <v>2.85371</v>
      </c>
      <c r="AO329">
        <f>(Table8293325357389421[[#This Row],[time]]-2)*2</f>
        <v>1.7074199999999999</v>
      </c>
      <c r="AP329" s="6">
        <v>7.6556899999999999</v>
      </c>
      <c r="AQ329" s="5">
        <v>2.85371</v>
      </c>
      <c r="AR329">
        <f>(Table252300332364396428[[#This Row],[time]]-2)*2</f>
        <v>1.7074199999999999</v>
      </c>
      <c r="AS329" s="6">
        <v>1.36938</v>
      </c>
      <c r="AT329" s="5">
        <v>2.85371</v>
      </c>
      <c r="AU329">
        <f>(Table253301333365397429[[#This Row],[time]]-2)*2</f>
        <v>1.7074199999999999</v>
      </c>
      <c r="AV329" s="6">
        <v>7.0253500000000004</v>
      </c>
    </row>
    <row r="330" spans="1:48">
      <c r="A330" s="5">
        <v>2.9013599999999999</v>
      </c>
      <c r="B330">
        <f>(Table1286318350382414[[#This Row],[time]]-2)*2</f>
        <v>1.8027199999999999</v>
      </c>
      <c r="C330" s="6">
        <v>2.3451499999999998</v>
      </c>
      <c r="D330" s="5">
        <v>2.9013599999999999</v>
      </c>
      <c r="E330">
        <f>(Table2287319351383415[[#This Row],[time]]-2)*2</f>
        <v>1.8027199999999999</v>
      </c>
      <c r="F330" s="6">
        <v>3.37988</v>
      </c>
      <c r="G330" s="5">
        <v>2.9013599999999999</v>
      </c>
      <c r="H330">
        <f>(Table245294326358390422[[#This Row],[time]]-2)*2</f>
        <v>1.8027199999999999</v>
      </c>
      <c r="I330" s="6">
        <v>1.8501399999999999</v>
      </c>
      <c r="J330" s="5">
        <v>2.9013599999999999</v>
      </c>
      <c r="K330">
        <f>(Table3288320352384416[[#This Row],[time]]-2)*2</f>
        <v>1.8027199999999999</v>
      </c>
      <c r="L330" s="6">
        <v>4.0744300000000004</v>
      </c>
      <c r="M330" s="5">
        <v>2.9013599999999999</v>
      </c>
      <c r="N330">
        <f>(Table246295327359391423[[#This Row],[time]]-2)*2</f>
        <v>1.8027199999999999</v>
      </c>
      <c r="O330" s="6">
        <v>0.41031499999999999</v>
      </c>
      <c r="P330" s="5">
        <v>2.9013599999999999</v>
      </c>
      <c r="Q330">
        <f>(Table4289321353385417[[#This Row],[time]]-2)*2</f>
        <v>1.8027199999999999</v>
      </c>
      <c r="R330" s="6">
        <v>3.5625200000000001</v>
      </c>
      <c r="S330" s="5">
        <v>2.9013599999999999</v>
      </c>
      <c r="T330">
        <f>(Table247296328360392424[[#This Row],[time]]-2)*2</f>
        <v>1.8027199999999999</v>
      </c>
      <c r="U330" s="6">
        <v>0.41706199999999999</v>
      </c>
      <c r="V330" s="5">
        <v>2.9013599999999999</v>
      </c>
      <c r="W330">
        <f>(Table5290322354386418[[#This Row],[time]]-2)*2</f>
        <v>1.8027199999999999</v>
      </c>
      <c r="X330" s="6">
        <v>3.89419</v>
      </c>
      <c r="Y330" s="5">
        <v>2.9013599999999999</v>
      </c>
      <c r="Z330">
        <f>(Table248297329361393425[[#This Row],[time]]-2)*2</f>
        <v>1.8027199999999999</v>
      </c>
      <c r="AA330" s="6">
        <v>0.513409</v>
      </c>
      <c r="AB330" s="5">
        <v>2.9013599999999999</v>
      </c>
      <c r="AC330">
        <f>(Table6291323355387419[[#This Row],[time]]-2)*2</f>
        <v>1.8027199999999999</v>
      </c>
      <c r="AD330" s="6">
        <v>7.6937699999999998</v>
      </c>
      <c r="AE330" s="5">
        <v>2.9013599999999999</v>
      </c>
      <c r="AF330">
        <f>(Table249298330362394426[[#This Row],[time]]-2)*2</f>
        <v>1.8027199999999999</v>
      </c>
      <c r="AG330" s="6">
        <v>0.38563700000000001</v>
      </c>
      <c r="AH330" s="5">
        <v>2.9013599999999999</v>
      </c>
      <c r="AI330">
        <f>(Table7292324356388420[[#This Row],[time]]-2)*2</f>
        <v>1.8027199999999999</v>
      </c>
      <c r="AJ330" s="6">
        <v>9.7207000000000008</v>
      </c>
      <c r="AK330" s="5">
        <v>2.9013599999999999</v>
      </c>
      <c r="AL330">
        <f>(Table250299331363395427[[#This Row],[time]]-2)*2</f>
        <v>1.8027199999999999</v>
      </c>
      <c r="AM330" s="6">
        <v>1.4814700000000001</v>
      </c>
      <c r="AN330" s="5">
        <v>2.9013599999999999</v>
      </c>
      <c r="AO330">
        <f>(Table8293325357389421[[#This Row],[time]]-2)*2</f>
        <v>1.8027199999999999</v>
      </c>
      <c r="AP330" s="6">
        <v>7.4884300000000001</v>
      </c>
      <c r="AQ330" s="5">
        <v>2.9013599999999999</v>
      </c>
      <c r="AR330">
        <f>(Table252300332364396428[[#This Row],[time]]-2)*2</f>
        <v>1.8027199999999999</v>
      </c>
      <c r="AS330" s="6">
        <v>1.2401800000000001</v>
      </c>
      <c r="AT330" s="5">
        <v>2.9013599999999999</v>
      </c>
      <c r="AU330">
        <f>(Table253301333365397429[[#This Row],[time]]-2)*2</f>
        <v>1.8027199999999999</v>
      </c>
      <c r="AV330" s="6">
        <v>7.1315799999999996</v>
      </c>
    </row>
    <row r="331" spans="1:48">
      <c r="A331" s="5">
        <v>2.9513799999999999</v>
      </c>
      <c r="B331">
        <f>(Table1286318350382414[[#This Row],[time]]-2)*2</f>
        <v>1.9027599999999998</v>
      </c>
      <c r="C331" s="6">
        <v>2.24295</v>
      </c>
      <c r="D331" s="5">
        <v>2.9513799999999999</v>
      </c>
      <c r="E331">
        <f>(Table2287319351383415[[#This Row],[time]]-2)*2</f>
        <v>1.9027599999999998</v>
      </c>
      <c r="F331" s="6">
        <v>3.3418199999999998</v>
      </c>
      <c r="G331" s="5">
        <v>2.9513799999999999</v>
      </c>
      <c r="H331">
        <f>(Table245294326358390422[[#This Row],[time]]-2)*2</f>
        <v>1.9027599999999998</v>
      </c>
      <c r="I331" s="6">
        <v>1.7257400000000001</v>
      </c>
      <c r="J331" s="5">
        <v>2.9513799999999999</v>
      </c>
      <c r="K331">
        <f>(Table3288320352384416[[#This Row],[time]]-2)*2</f>
        <v>1.9027599999999998</v>
      </c>
      <c r="L331" s="6">
        <v>4.0689099999999998</v>
      </c>
      <c r="M331" s="5">
        <v>2.9513799999999999</v>
      </c>
      <c r="N331">
        <f>(Table246295327359391423[[#This Row],[time]]-2)*2</f>
        <v>1.9027599999999998</v>
      </c>
      <c r="O331" s="6">
        <v>0.32041199999999997</v>
      </c>
      <c r="P331" s="5">
        <v>2.9513799999999999</v>
      </c>
      <c r="Q331">
        <f>(Table4289321353385417[[#This Row],[time]]-2)*2</f>
        <v>1.9027599999999998</v>
      </c>
      <c r="R331" s="6">
        <v>3.8471299999999999</v>
      </c>
      <c r="S331" s="5">
        <v>2.9513799999999999</v>
      </c>
      <c r="T331">
        <f>(Table247296328360392424[[#This Row],[time]]-2)*2</f>
        <v>1.9027599999999998</v>
      </c>
      <c r="U331" s="6">
        <v>0.32152700000000001</v>
      </c>
      <c r="V331" s="5">
        <v>2.9513799999999999</v>
      </c>
      <c r="W331">
        <f>(Table5290322354386418[[#This Row],[time]]-2)*2</f>
        <v>1.9027599999999998</v>
      </c>
      <c r="X331" s="6">
        <v>4.0701000000000001</v>
      </c>
      <c r="Y331" s="5">
        <v>2.9513799999999999</v>
      </c>
      <c r="Z331">
        <f>(Table248297329361393425[[#This Row],[time]]-2)*2</f>
        <v>1.9027599999999998</v>
      </c>
      <c r="AA331" s="6">
        <v>0.43201299999999998</v>
      </c>
      <c r="AB331" s="5">
        <v>2.9513799999999999</v>
      </c>
      <c r="AC331">
        <f>(Table6291323355387419[[#This Row],[time]]-2)*2</f>
        <v>1.9027599999999998</v>
      </c>
      <c r="AD331" s="6">
        <v>8.0793999999999997</v>
      </c>
      <c r="AE331" s="5">
        <v>2.9513799999999999</v>
      </c>
      <c r="AF331">
        <f>(Table249298330362394426[[#This Row],[time]]-2)*2</f>
        <v>1.9027599999999998</v>
      </c>
      <c r="AG331" s="6">
        <v>0.32572099999999998</v>
      </c>
      <c r="AH331" s="5">
        <v>2.9513799999999999</v>
      </c>
      <c r="AI331">
        <f>(Table7292324356388420[[#This Row],[time]]-2)*2</f>
        <v>1.9027599999999998</v>
      </c>
      <c r="AJ331" s="6">
        <v>10.051600000000001</v>
      </c>
      <c r="AK331" s="5">
        <v>2.9513799999999999</v>
      </c>
      <c r="AL331">
        <f>(Table250299331363395427[[#This Row],[time]]-2)*2</f>
        <v>1.9027599999999998</v>
      </c>
      <c r="AM331" s="6">
        <v>1.3428899999999999</v>
      </c>
      <c r="AN331" s="5">
        <v>2.9513799999999999</v>
      </c>
      <c r="AO331">
        <f>(Table8293325357389421[[#This Row],[time]]-2)*2</f>
        <v>1.9027599999999998</v>
      </c>
      <c r="AP331" s="6">
        <v>7.3795400000000004</v>
      </c>
      <c r="AQ331" s="5">
        <v>2.9513799999999999</v>
      </c>
      <c r="AR331">
        <f>(Table252300332364396428[[#This Row],[time]]-2)*2</f>
        <v>1.9027599999999998</v>
      </c>
      <c r="AS331" s="6">
        <v>1.1032599999999999</v>
      </c>
      <c r="AT331" s="5">
        <v>2.9513799999999999</v>
      </c>
      <c r="AU331">
        <f>(Table253301333365397429[[#This Row],[time]]-2)*2</f>
        <v>1.9027599999999998</v>
      </c>
      <c r="AV331" s="6">
        <v>7.2389099999999997</v>
      </c>
    </row>
    <row r="332" spans="1:48">
      <c r="A332" s="8">
        <v>3</v>
      </c>
      <c r="B332">
        <f>(Table1286318350382414[[#This Row],[time]]-2)*2</f>
        <v>2</v>
      </c>
      <c r="C332" s="9">
        <v>2.1534</v>
      </c>
      <c r="D332" s="8">
        <v>3</v>
      </c>
      <c r="E332">
        <f>(Table2287319351383415[[#This Row],[time]]-2)*2</f>
        <v>2</v>
      </c>
      <c r="F332" s="9">
        <v>3.2928799999999998</v>
      </c>
      <c r="G332" s="8">
        <v>3</v>
      </c>
      <c r="H332">
        <f>(Table245294326358390422[[#This Row],[time]]-2)*2</f>
        <v>2</v>
      </c>
      <c r="I332" s="9">
        <v>1.6182099999999999</v>
      </c>
      <c r="J332" s="8">
        <v>3</v>
      </c>
      <c r="K332">
        <f>(Table3288320352384416[[#This Row],[time]]-2)*2</f>
        <v>2</v>
      </c>
      <c r="L332" s="9">
        <v>4.0491700000000002</v>
      </c>
      <c r="M332" s="8">
        <v>3</v>
      </c>
      <c r="N332">
        <f>(Table246295327359391423[[#This Row],[time]]-2)*2</f>
        <v>2</v>
      </c>
      <c r="O332" s="9">
        <v>0.23218</v>
      </c>
      <c r="P332" s="8">
        <v>3</v>
      </c>
      <c r="Q332">
        <f>(Table4289321353385417[[#This Row],[time]]-2)*2</f>
        <v>2</v>
      </c>
      <c r="R332" s="9">
        <v>4.0680100000000001</v>
      </c>
      <c r="S332" s="8">
        <v>3</v>
      </c>
      <c r="T332">
        <f>(Table247296328360392424[[#This Row],[time]]-2)*2</f>
        <v>2</v>
      </c>
      <c r="U332" s="9">
        <v>0.23091800000000001</v>
      </c>
      <c r="V332" s="8">
        <v>3</v>
      </c>
      <c r="W332">
        <f>(Table5290322354386418[[#This Row],[time]]-2)*2</f>
        <v>2</v>
      </c>
      <c r="X332" s="9">
        <v>4.2460800000000001</v>
      </c>
      <c r="Y332" s="8">
        <v>3</v>
      </c>
      <c r="Z332">
        <f>(Table248297329361393425[[#This Row],[time]]-2)*2</f>
        <v>2</v>
      </c>
      <c r="AA332" s="9">
        <v>0.31298799999999999</v>
      </c>
      <c r="AB332" s="8">
        <v>3</v>
      </c>
      <c r="AC332">
        <f>(Table6291323355387419[[#This Row],[time]]-2)*2</f>
        <v>2</v>
      </c>
      <c r="AD332" s="9">
        <v>8.40808</v>
      </c>
      <c r="AE332" s="8">
        <v>3</v>
      </c>
      <c r="AF332">
        <f>(Table249298330362394426[[#This Row],[time]]-2)*2</f>
        <v>2</v>
      </c>
      <c r="AG332" s="9">
        <v>0.23972199999999999</v>
      </c>
      <c r="AH332" s="8">
        <v>3</v>
      </c>
      <c r="AI332">
        <f>(Table7292324356388420[[#This Row],[time]]-2)*2</f>
        <v>2</v>
      </c>
      <c r="AJ332" s="9">
        <v>10.2628</v>
      </c>
      <c r="AK332" s="8">
        <v>3</v>
      </c>
      <c r="AL332">
        <f>(Table250299331363395427[[#This Row],[time]]-2)*2</f>
        <v>2</v>
      </c>
      <c r="AM332" s="9">
        <v>1.2473099999999999</v>
      </c>
      <c r="AN332" s="8">
        <v>3</v>
      </c>
      <c r="AO332">
        <f>(Table8293325357389421[[#This Row],[time]]-2)*2</f>
        <v>2</v>
      </c>
      <c r="AP332" s="9">
        <v>7.35114</v>
      </c>
      <c r="AQ332" s="8">
        <v>3</v>
      </c>
      <c r="AR332">
        <f>(Table252300332364396428[[#This Row],[time]]-2)*2</f>
        <v>2</v>
      </c>
      <c r="AS332" s="9">
        <v>0.96803399999999995</v>
      </c>
      <c r="AT332" s="8">
        <v>3</v>
      </c>
      <c r="AU332">
        <f>(Table253301333365397429[[#This Row],[time]]-2)*2</f>
        <v>2</v>
      </c>
      <c r="AV332" s="9">
        <v>7.2753100000000002</v>
      </c>
    </row>
    <row r="333" spans="1:48">
      <c r="A333" t="s">
        <v>26</v>
      </c>
      <c r="C333">
        <f>AVERAGE(C312:C332)</f>
        <v>2.3850495238095242</v>
      </c>
      <c r="D333" t="s">
        <v>26</v>
      </c>
      <c r="F333">
        <f t="shared" ref="F333" si="20">AVERAGE(F312:F332)</f>
        <v>2.0566342571428571</v>
      </c>
      <c r="G333" t="s">
        <v>26</v>
      </c>
      <c r="I333">
        <f t="shared" ref="I333" si="21">AVERAGE(I312:I332)</f>
        <v>2.5201168095238096</v>
      </c>
      <c r="J333" t="s">
        <v>26</v>
      </c>
      <c r="L333">
        <f t="shared" ref="L333" si="22">AVERAGE(L312:L332)</f>
        <v>2.5121936190476193</v>
      </c>
      <c r="M333" t="s">
        <v>26</v>
      </c>
      <c r="O333">
        <f t="shared" ref="O333" si="23">AVERAGE(O312:O332)</f>
        <v>0.69620273333333338</v>
      </c>
      <c r="P333" t="s">
        <v>26</v>
      </c>
      <c r="R333">
        <f t="shared" ref="R333" si="24">AVERAGE(R312:R332)</f>
        <v>1.5942591382380951</v>
      </c>
      <c r="S333" t="s">
        <v>26</v>
      </c>
      <c r="U333">
        <f t="shared" ref="U333" si="25">AVERAGE(U312:U332)</f>
        <v>0.5273593571428572</v>
      </c>
      <c r="V333" t="s">
        <v>26</v>
      </c>
      <c r="X333">
        <f t="shared" ref="X333" si="26">AVERAGE(X312:X332)</f>
        <v>1.7190851714285718</v>
      </c>
      <c r="Y333" t="s">
        <v>26</v>
      </c>
      <c r="AA333">
        <f t="shared" ref="AA333" si="27">AVERAGE(AA312:AA332)</f>
        <v>0.40124342857142858</v>
      </c>
      <c r="AB333" t="s">
        <v>26</v>
      </c>
      <c r="AD333">
        <f t="shared" ref="AD333" si="28">AVERAGE(AD312:AD332)</f>
        <v>4.3724280952380958</v>
      </c>
      <c r="AE333" t="s">
        <v>26</v>
      </c>
      <c r="AG333">
        <f t="shared" ref="AG333" si="29">AVERAGE(AG312:AG332)</f>
        <v>0.40394238095238094</v>
      </c>
      <c r="AH333" t="s">
        <v>26</v>
      </c>
      <c r="AJ333">
        <f t="shared" ref="AJ333" si="30">AVERAGE(AJ312:AJ332)</f>
        <v>5.2211875238095233</v>
      </c>
      <c r="AK333" t="s">
        <v>26</v>
      </c>
      <c r="AM333">
        <f t="shared" ref="AM333" si="31">AVERAGE(AM312:AM332)</f>
        <v>2.1800514285714288</v>
      </c>
      <c r="AN333" t="s">
        <v>26</v>
      </c>
      <c r="AP333">
        <f t="shared" ref="AP333" si="32">AVERAGE(AP312:AP332)</f>
        <v>5.4948342857142851</v>
      </c>
      <c r="AQ333" t="s">
        <v>26</v>
      </c>
      <c r="AS333">
        <f t="shared" ref="AS333" si="33">AVERAGE(AS312:AS332)</f>
        <v>1.5320721428571427</v>
      </c>
      <c r="AT333" t="s">
        <v>26</v>
      </c>
      <c r="AV333">
        <f t="shared" ref="AV333" si="34">AVERAGE(AV312:AV332)</f>
        <v>4.6255631428571435</v>
      </c>
    </row>
    <row r="334" spans="1:48">
      <c r="A334" t="s">
        <v>27</v>
      </c>
      <c r="C334">
        <f>MAX(C312:C332)</f>
        <v>2.9110999999999998</v>
      </c>
      <c r="D334" t="s">
        <v>27</v>
      </c>
      <c r="F334">
        <f t="shared" ref="F334:AV334" si="35">MAX(F312:F332)</f>
        <v>3.4236200000000001</v>
      </c>
      <c r="G334" t="s">
        <v>27</v>
      </c>
      <c r="I334">
        <f t="shared" ref="I334:AV334" si="36">MAX(I312:I332)</f>
        <v>3.2009400000000001</v>
      </c>
      <c r="J334" t="s">
        <v>27</v>
      </c>
      <c r="L334">
        <f t="shared" ref="L334:AV334" si="37">MAX(L312:L332)</f>
        <v>4.0819299999999998</v>
      </c>
      <c r="M334" t="s">
        <v>27</v>
      </c>
      <c r="O334">
        <f t="shared" ref="O334:AV334" si="38">MAX(O312:O332)</f>
        <v>0.98390900000000003</v>
      </c>
      <c r="P334" t="s">
        <v>27</v>
      </c>
      <c r="R334">
        <f t="shared" ref="R334:AV334" si="39">MAX(R312:R332)</f>
        <v>4.0680100000000001</v>
      </c>
      <c r="S334" t="s">
        <v>27</v>
      </c>
      <c r="U334">
        <f t="shared" ref="U334:AV334" si="40">MAX(U312:U332)</f>
        <v>0.97699000000000003</v>
      </c>
      <c r="V334" t="s">
        <v>27</v>
      </c>
      <c r="X334">
        <f t="shared" ref="X334:AV334" si="41">MAX(X312:X332)</f>
        <v>4.2460800000000001</v>
      </c>
      <c r="Y334" t="s">
        <v>27</v>
      </c>
      <c r="AA334">
        <f t="shared" ref="AA334:AV334" si="42">MAX(AA312:AA332)</f>
        <v>0.58604299999999998</v>
      </c>
      <c r="AB334" t="s">
        <v>27</v>
      </c>
      <c r="AD334">
        <f t="shared" ref="AD334:AV334" si="43">MAX(AD312:AD332)</f>
        <v>8.40808</v>
      </c>
      <c r="AE334" t="s">
        <v>27</v>
      </c>
      <c r="AG334">
        <f t="shared" ref="AG334:AV334" si="44">MAX(AG312:AG332)</f>
        <v>0.62845200000000001</v>
      </c>
      <c r="AH334" t="s">
        <v>27</v>
      </c>
      <c r="AJ334">
        <f t="shared" ref="AJ334:AV334" si="45">MAX(AJ312:AJ332)</f>
        <v>10.2628</v>
      </c>
      <c r="AK334" t="s">
        <v>27</v>
      </c>
      <c r="AM334">
        <f t="shared" ref="AM334:AV334" si="46">MAX(AM312:AM332)</f>
        <v>2.90693</v>
      </c>
      <c r="AN334" t="s">
        <v>27</v>
      </c>
      <c r="AP334">
        <f t="shared" ref="AP334:AV334" si="47">MAX(AP312:AP332)</f>
        <v>7.7496799999999997</v>
      </c>
      <c r="AQ334" t="s">
        <v>27</v>
      </c>
      <c r="AS334">
        <f t="shared" ref="AS334:AV334" si="48">MAX(AS312:AS332)</f>
        <v>2.1460400000000002</v>
      </c>
      <c r="AT334" t="s">
        <v>27</v>
      </c>
      <c r="AV334">
        <f t="shared" ref="AV334" si="49">MAX(AV312:AV332)</f>
        <v>7.2753100000000002</v>
      </c>
    </row>
    <row r="336" spans="1:48">
      <c r="A336" t="s">
        <v>57</v>
      </c>
      <c r="D336" t="s">
        <v>2</v>
      </c>
    </row>
    <row r="337" spans="1:48">
      <c r="A337" t="s">
        <v>58</v>
      </c>
      <c r="D337" t="s">
        <v>4</v>
      </c>
      <c r="E337" t="s">
        <v>5</v>
      </c>
    </row>
    <row r="338" spans="1:48">
      <c r="D338" t="s">
        <v>30</v>
      </c>
    </row>
    <row r="340" spans="1:48">
      <c r="A340" t="s">
        <v>6</v>
      </c>
      <c r="D340" t="s">
        <v>7</v>
      </c>
      <c r="G340" t="s">
        <v>8</v>
      </c>
      <c r="J340" t="s">
        <v>9</v>
      </c>
      <c r="M340" t="s">
        <v>10</v>
      </c>
      <c r="P340" t="s">
        <v>11</v>
      </c>
      <c r="S340" t="s">
        <v>12</v>
      </c>
      <c r="V340" t="s">
        <v>13</v>
      </c>
      <c r="Y340" t="s">
        <v>14</v>
      </c>
      <c r="AB340" t="s">
        <v>15</v>
      </c>
      <c r="AE340" t="s">
        <v>16</v>
      </c>
      <c r="AH340" t="s">
        <v>17</v>
      </c>
      <c r="AK340" t="s">
        <v>18</v>
      </c>
      <c r="AN340" t="s">
        <v>19</v>
      </c>
      <c r="AQ340" t="s">
        <v>20</v>
      </c>
      <c r="AT340" t="s">
        <v>21</v>
      </c>
    </row>
    <row r="341" spans="1:48">
      <c r="A341" t="s">
        <v>22</v>
      </c>
      <c r="B341" t="s">
        <v>23</v>
      </c>
      <c r="C341" t="s">
        <v>24</v>
      </c>
      <c r="D341" t="s">
        <v>22</v>
      </c>
      <c r="E341" t="s">
        <v>23</v>
      </c>
      <c r="F341" t="s">
        <v>25</v>
      </c>
      <c r="G341" t="s">
        <v>22</v>
      </c>
      <c r="H341" t="s">
        <v>23</v>
      </c>
      <c r="I341" t="s">
        <v>24</v>
      </c>
      <c r="J341" t="s">
        <v>22</v>
      </c>
      <c r="K341" t="s">
        <v>23</v>
      </c>
      <c r="L341" t="s">
        <v>24</v>
      </c>
      <c r="M341" t="s">
        <v>22</v>
      </c>
      <c r="N341" t="s">
        <v>23</v>
      </c>
      <c r="O341" t="s">
        <v>24</v>
      </c>
      <c r="P341" t="s">
        <v>22</v>
      </c>
      <c r="Q341" t="s">
        <v>23</v>
      </c>
      <c r="R341" t="s">
        <v>24</v>
      </c>
      <c r="S341" t="s">
        <v>22</v>
      </c>
      <c r="T341" t="s">
        <v>23</v>
      </c>
      <c r="U341" t="s">
        <v>24</v>
      </c>
      <c r="V341" t="s">
        <v>22</v>
      </c>
      <c r="W341" t="s">
        <v>23</v>
      </c>
      <c r="X341" t="s">
        <v>24</v>
      </c>
      <c r="Y341" t="s">
        <v>22</v>
      </c>
      <c r="Z341" t="s">
        <v>23</v>
      </c>
      <c r="AA341" t="s">
        <v>24</v>
      </c>
      <c r="AB341" t="s">
        <v>22</v>
      </c>
      <c r="AC341" t="s">
        <v>23</v>
      </c>
      <c r="AD341" t="s">
        <v>24</v>
      </c>
      <c r="AE341" t="s">
        <v>22</v>
      </c>
      <c r="AF341" t="s">
        <v>23</v>
      </c>
      <c r="AG341" t="s">
        <v>24</v>
      </c>
      <c r="AH341" t="s">
        <v>22</v>
      </c>
      <c r="AI341" t="s">
        <v>23</v>
      </c>
      <c r="AJ341" t="s">
        <v>24</v>
      </c>
      <c r="AK341" t="s">
        <v>22</v>
      </c>
      <c r="AL341" t="s">
        <v>23</v>
      </c>
      <c r="AM341" t="s">
        <v>24</v>
      </c>
      <c r="AN341" t="s">
        <v>22</v>
      </c>
      <c r="AO341" t="s">
        <v>23</v>
      </c>
      <c r="AP341" t="s">
        <v>24</v>
      </c>
      <c r="AQ341" t="s">
        <v>22</v>
      </c>
      <c r="AR341" t="s">
        <v>23</v>
      </c>
      <c r="AS341" t="s">
        <v>24</v>
      </c>
      <c r="AT341" t="s">
        <v>22</v>
      </c>
      <c r="AU341" t="s">
        <v>23</v>
      </c>
      <c r="AV341" t="s">
        <v>24</v>
      </c>
    </row>
    <row r="342" spans="1:48">
      <c r="A342" s="2">
        <v>2</v>
      </c>
      <c r="B342">
        <f>-(Table1254302334366398430[[#This Row],[time]]-2)*2</f>
        <v>0</v>
      </c>
      <c r="C342" s="3">
        <v>1.06592</v>
      </c>
      <c r="D342" s="2">
        <v>2</v>
      </c>
      <c r="E342">
        <f>-(Table2255303335367399431[[#This Row],[time]]-2)*2</f>
        <v>0</v>
      </c>
      <c r="F342" s="4">
        <v>8.4499999999999994E-5</v>
      </c>
      <c r="G342" s="2">
        <v>2</v>
      </c>
      <c r="H342">
        <f>-(Table245262310342374406438[[#This Row],[time]]-2)*2</f>
        <v>0</v>
      </c>
      <c r="I342" s="4">
        <v>1.77E-5</v>
      </c>
      <c r="J342" s="2">
        <v>2</v>
      </c>
      <c r="K342">
        <f>-(Table3256304336368400432[[#This Row],[time]]-2)*2</f>
        <v>0</v>
      </c>
      <c r="L342" s="4">
        <v>8.2700000000000004E-5</v>
      </c>
      <c r="M342" s="2">
        <v>2</v>
      </c>
      <c r="N342">
        <f>-(Table246263311343375407439[[#This Row],[time]]-2)*2</f>
        <v>0</v>
      </c>
      <c r="O342" s="4">
        <v>6.69E-5</v>
      </c>
      <c r="P342" s="2">
        <v>2</v>
      </c>
      <c r="Q342">
        <f>-(Table4257305337369401433[[#This Row],[time]]-2)*2</f>
        <v>0</v>
      </c>
      <c r="R342" s="4">
        <v>8.5900000000000001E-5</v>
      </c>
      <c r="S342" s="2">
        <v>2</v>
      </c>
      <c r="T342">
        <f>-(Table247264312344376408440[[#This Row],[time]]-2)*2</f>
        <v>0</v>
      </c>
      <c r="U342" s="4">
        <v>5.7399999999999999E-5</v>
      </c>
      <c r="V342" s="2">
        <v>2</v>
      </c>
      <c r="W342">
        <f>-(Table5258306338370402434[[#This Row],[time]]-2)*2</f>
        <v>0</v>
      </c>
      <c r="X342" s="4">
        <v>7.9800000000000002E-5</v>
      </c>
      <c r="Y342" s="2">
        <v>2</v>
      </c>
      <c r="Z342">
        <f>-(Table248265313345377409441[[#This Row],[time]]-2)*2</f>
        <v>0</v>
      </c>
      <c r="AA342" s="3">
        <v>0.54795099999999997</v>
      </c>
      <c r="AB342" s="2">
        <v>2</v>
      </c>
      <c r="AC342">
        <f>-(Table6259307339371403435[[#This Row],[time]]-2)*2</f>
        <v>0</v>
      </c>
      <c r="AD342" s="3">
        <v>0.77485000000000004</v>
      </c>
      <c r="AE342" s="2">
        <v>2</v>
      </c>
      <c r="AF342">
        <f>-(Table249266314346378410442[[#This Row],[time]]-2)*2</f>
        <v>0</v>
      </c>
      <c r="AG342" s="3">
        <v>1.14777E-4</v>
      </c>
      <c r="AH342" s="2">
        <v>2</v>
      </c>
      <c r="AI342">
        <f>-(Table7260308340372404436[[#This Row],[time]]-2)*2</f>
        <v>0</v>
      </c>
      <c r="AJ342" s="3">
        <v>2.42577</v>
      </c>
      <c r="AK342" s="2">
        <v>2</v>
      </c>
      <c r="AL342">
        <f>-(Table250267315347379411443[[#This Row],[time]]-2)*2</f>
        <v>0</v>
      </c>
      <c r="AM342" s="3">
        <v>1.6407499999999999</v>
      </c>
      <c r="AN342" s="2">
        <v>2</v>
      </c>
      <c r="AO342">
        <f>-(Table8261309341373405437[[#This Row],[time]]-2)*2</f>
        <v>0</v>
      </c>
      <c r="AP342" s="3">
        <v>2.7512400000000001</v>
      </c>
      <c r="AQ342" s="2">
        <v>2</v>
      </c>
      <c r="AR342">
        <f>-(Table252268316348380412444[[#This Row],[time]]-2)*2</f>
        <v>0</v>
      </c>
      <c r="AS342" s="3">
        <v>0.18063000000000001</v>
      </c>
      <c r="AT342" s="2">
        <v>2</v>
      </c>
      <c r="AU342">
        <f>-(Table253269317349381413445[[#This Row],[time]]-2)*2</f>
        <v>0</v>
      </c>
      <c r="AV342" s="3">
        <v>0.84647300000000003</v>
      </c>
    </row>
    <row r="343" spans="1:48">
      <c r="A343" s="5">
        <v>2.0692599999999999</v>
      </c>
      <c r="B343">
        <f>-(Table1254302334366398430[[#This Row],[time]]-2)*2</f>
        <v>-0.13851999999999975</v>
      </c>
      <c r="C343" s="6">
        <v>2.0330499999999998</v>
      </c>
      <c r="D343" s="5">
        <v>2.0692599999999999</v>
      </c>
      <c r="E343">
        <f>-(Table2255303335367399431[[#This Row],[time]]-2)*2</f>
        <v>-0.13851999999999975</v>
      </c>
      <c r="F343" s="6">
        <v>0.313581</v>
      </c>
      <c r="G343" s="5">
        <v>2.0692599999999999</v>
      </c>
      <c r="H343">
        <f>-(Table245262310342374406438[[#This Row],[time]]-2)*2</f>
        <v>-0.13851999999999975</v>
      </c>
      <c r="I343" s="7">
        <v>4.2899999999999999E-5</v>
      </c>
      <c r="J343" s="5">
        <v>2.0692599999999999</v>
      </c>
      <c r="K343">
        <f>-(Table3256304336368400432[[#This Row],[time]]-2)*2</f>
        <v>-0.13851999999999975</v>
      </c>
      <c r="L343" s="6">
        <v>0.42070999999999997</v>
      </c>
      <c r="M343" s="5">
        <v>2.0692599999999999</v>
      </c>
      <c r="N343">
        <f>-(Table246263311343375407439[[#This Row],[time]]-2)*2</f>
        <v>-0.13851999999999975</v>
      </c>
      <c r="O343" s="6">
        <v>0.14233199999999999</v>
      </c>
      <c r="P343" s="5">
        <v>2.0692599999999999</v>
      </c>
      <c r="Q343">
        <f>-(Table4257305337369401433[[#This Row],[time]]-2)*2</f>
        <v>-0.13851999999999975</v>
      </c>
      <c r="R343" s="6">
        <v>0.182833</v>
      </c>
      <c r="S343" s="5">
        <v>2.0692599999999999</v>
      </c>
      <c r="T343">
        <f>-(Table247264312344376408440[[#This Row],[time]]-2)*2</f>
        <v>-0.13851999999999975</v>
      </c>
      <c r="U343" s="7">
        <v>8.2399999999999997E-5</v>
      </c>
      <c r="V343" s="5">
        <v>2.0692599999999999</v>
      </c>
      <c r="W343">
        <f>-(Table5258306338370402434[[#This Row],[time]]-2)*2</f>
        <v>-0.13851999999999975</v>
      </c>
      <c r="X343" s="6">
        <v>2.5965999999999999E-2</v>
      </c>
      <c r="Y343" s="5">
        <v>2.0692599999999999</v>
      </c>
      <c r="Z343">
        <f>-(Table248265313345377409441[[#This Row],[time]]-2)*2</f>
        <v>-0.13851999999999975</v>
      </c>
      <c r="AA343" s="6">
        <v>1.09009</v>
      </c>
      <c r="AB343" s="5">
        <v>2.0692599999999999</v>
      </c>
      <c r="AC343">
        <f>-(Table6259307339371403435[[#This Row],[time]]-2)*2</f>
        <v>-0.13851999999999975</v>
      </c>
      <c r="AD343" s="6">
        <v>1.9604699999999999</v>
      </c>
      <c r="AE343" s="5">
        <v>2.0692599999999999</v>
      </c>
      <c r="AF343">
        <f>-(Table249266314346378410442[[#This Row],[time]]-2)*2</f>
        <v>-0.13851999999999975</v>
      </c>
      <c r="AG343" s="6">
        <v>0.148285</v>
      </c>
      <c r="AH343" s="5">
        <v>2.0692599999999999</v>
      </c>
      <c r="AI343">
        <f>-(Table7260308340372404436[[#This Row],[time]]-2)*2</f>
        <v>-0.13851999999999975</v>
      </c>
      <c r="AJ343" s="6">
        <v>3.13591</v>
      </c>
      <c r="AK343" s="5">
        <v>2.0692599999999999</v>
      </c>
      <c r="AL343">
        <f>-(Table250267315347379411443[[#This Row],[time]]-2)*2</f>
        <v>-0.13851999999999975</v>
      </c>
      <c r="AM343" s="6">
        <v>2.3921600000000001</v>
      </c>
      <c r="AN343" s="5">
        <v>2.0692599999999999</v>
      </c>
      <c r="AO343">
        <f>-(Table8261309341373405437[[#This Row],[time]]-2)*2</f>
        <v>-0.13851999999999975</v>
      </c>
      <c r="AP343" s="6">
        <v>2.9217900000000001</v>
      </c>
      <c r="AQ343" s="5">
        <v>2.0692599999999999</v>
      </c>
      <c r="AR343">
        <f>-(Table252268316348380412444[[#This Row],[time]]-2)*2</f>
        <v>-0.13851999999999975</v>
      </c>
      <c r="AS343" s="6">
        <v>0.87802000000000002</v>
      </c>
      <c r="AT343" s="5">
        <v>2.0692599999999999</v>
      </c>
      <c r="AU343">
        <f>-(Table253269317349381413445[[#This Row],[time]]-2)*2</f>
        <v>-0.13851999999999975</v>
      </c>
      <c r="AV343" s="6">
        <v>0.97707900000000003</v>
      </c>
    </row>
    <row r="344" spans="1:48">
      <c r="A344" s="5">
        <v>2.11544</v>
      </c>
      <c r="B344">
        <f>-(Table1254302334366398430[[#This Row],[time]]-2)*2</f>
        <v>-0.23087999999999997</v>
      </c>
      <c r="C344" s="6">
        <v>1.9702299999999999</v>
      </c>
      <c r="D344" s="5">
        <v>2.11544</v>
      </c>
      <c r="E344">
        <f>-(Table2255303335367399431[[#This Row],[time]]-2)*2</f>
        <v>-0.23087999999999997</v>
      </c>
      <c r="F344" s="6">
        <v>0.262768</v>
      </c>
      <c r="G344" s="5">
        <v>2.11544</v>
      </c>
      <c r="H344">
        <f>-(Table245262310342374406438[[#This Row],[time]]-2)*2</f>
        <v>-0.23087999999999997</v>
      </c>
      <c r="I344" s="7">
        <v>4.2200000000000003E-5</v>
      </c>
      <c r="J344" s="5">
        <v>2.11544</v>
      </c>
      <c r="K344">
        <f>-(Table3256304336368400432[[#This Row],[time]]-2)*2</f>
        <v>-0.23087999999999997</v>
      </c>
      <c r="L344" s="6">
        <v>0.36752899999999999</v>
      </c>
      <c r="M344" s="5">
        <v>2.11544</v>
      </c>
      <c r="N344">
        <f>-(Table246263311343375407439[[#This Row],[time]]-2)*2</f>
        <v>-0.23087999999999997</v>
      </c>
      <c r="O344" s="6">
        <v>0.36852699999999999</v>
      </c>
      <c r="P344" s="5">
        <v>2.11544</v>
      </c>
      <c r="Q344">
        <f>-(Table4257305337369401433[[#This Row],[time]]-2)*2</f>
        <v>-0.23087999999999997</v>
      </c>
      <c r="R344" s="6">
        <v>0.12575900000000001</v>
      </c>
      <c r="S344" s="5">
        <v>2.11544</v>
      </c>
      <c r="T344">
        <f>-(Table247264312344376408440[[#This Row],[time]]-2)*2</f>
        <v>-0.23087999999999997</v>
      </c>
      <c r="U344" s="7">
        <v>8.6100000000000006E-5</v>
      </c>
      <c r="V344" s="5">
        <v>2.11544</v>
      </c>
      <c r="W344">
        <f>-(Table5258306338370402434[[#This Row],[time]]-2)*2</f>
        <v>-0.23087999999999997</v>
      </c>
      <c r="X344" s="6">
        <v>4.68171E-2</v>
      </c>
      <c r="Y344" s="5">
        <v>2.11544</v>
      </c>
      <c r="Z344">
        <f>-(Table248265313345377409441[[#This Row],[time]]-2)*2</f>
        <v>-0.23087999999999997</v>
      </c>
      <c r="AA344" s="6">
        <v>1.27715</v>
      </c>
      <c r="AB344" s="5">
        <v>2.11544</v>
      </c>
      <c r="AC344">
        <f>-(Table6259307339371403435[[#This Row],[time]]-2)*2</f>
        <v>-0.23087999999999997</v>
      </c>
      <c r="AD344" s="6">
        <v>1.4747699999999999</v>
      </c>
      <c r="AE344" s="5">
        <v>2.11544</v>
      </c>
      <c r="AF344">
        <f>-(Table249266314346378410442[[#This Row],[time]]-2)*2</f>
        <v>-0.23087999999999997</v>
      </c>
      <c r="AG344" s="6">
        <v>0.21904799999999999</v>
      </c>
      <c r="AH344" s="5">
        <v>2.11544</v>
      </c>
      <c r="AI344">
        <f>-(Table7260308340372404436[[#This Row],[time]]-2)*2</f>
        <v>-0.23087999999999997</v>
      </c>
      <c r="AJ344" s="6">
        <v>3.1420699999999999</v>
      </c>
      <c r="AK344" s="5">
        <v>2.11544</v>
      </c>
      <c r="AL344">
        <f>-(Table250267315347379411443[[#This Row],[time]]-2)*2</f>
        <v>-0.23087999999999997</v>
      </c>
      <c r="AM344" s="6">
        <v>2.6028199999999999</v>
      </c>
      <c r="AN344" s="5">
        <v>2.11544</v>
      </c>
      <c r="AO344">
        <f>-(Table8261309341373405437[[#This Row],[time]]-2)*2</f>
        <v>-0.23087999999999997</v>
      </c>
      <c r="AP344" s="6">
        <v>2.7250899999999998</v>
      </c>
      <c r="AQ344" s="5">
        <v>2.11544</v>
      </c>
      <c r="AR344">
        <f>-(Table252268316348380412444[[#This Row],[time]]-2)*2</f>
        <v>-0.23087999999999997</v>
      </c>
      <c r="AS344" s="6">
        <v>1.1548</v>
      </c>
      <c r="AT344" s="5">
        <v>2.11544</v>
      </c>
      <c r="AU344">
        <f>-(Table253269317349381413445[[#This Row],[time]]-2)*2</f>
        <v>-0.23087999999999997</v>
      </c>
      <c r="AV344" s="6">
        <v>1.1626300000000001</v>
      </c>
    </row>
    <row r="345" spans="1:48">
      <c r="A345" s="5">
        <v>2.1565799999999999</v>
      </c>
      <c r="B345">
        <f>-(Table1254302334366398430[[#This Row],[time]]-2)*2</f>
        <v>-0.31315999999999988</v>
      </c>
      <c r="C345" s="6">
        <v>1.9452</v>
      </c>
      <c r="D345" s="5">
        <v>2.1565799999999999</v>
      </c>
      <c r="E345">
        <f>-(Table2255303335367399431[[#This Row],[time]]-2)*2</f>
        <v>-0.31315999999999988</v>
      </c>
      <c r="F345" s="6">
        <v>0.235905</v>
      </c>
      <c r="G345" s="5">
        <v>2.1565799999999999</v>
      </c>
      <c r="H345">
        <f>-(Table245262310342374406438[[#This Row],[time]]-2)*2</f>
        <v>-0.31315999999999988</v>
      </c>
      <c r="I345" s="7">
        <v>4.3300000000000002E-5</v>
      </c>
      <c r="J345" s="5">
        <v>2.1565799999999999</v>
      </c>
      <c r="K345">
        <f>-(Table3256304336368400432[[#This Row],[time]]-2)*2</f>
        <v>-0.31315999999999988</v>
      </c>
      <c r="L345" s="6">
        <v>0.29702000000000001</v>
      </c>
      <c r="M345" s="5">
        <v>2.1565799999999999</v>
      </c>
      <c r="N345">
        <f>-(Table246263311343375407439[[#This Row],[time]]-2)*2</f>
        <v>-0.31315999999999988</v>
      </c>
      <c r="O345" s="6">
        <v>0.75223600000000002</v>
      </c>
      <c r="P345" s="5">
        <v>2.1565799999999999</v>
      </c>
      <c r="Q345">
        <f>-(Table4257305337369401433[[#This Row],[time]]-2)*2</f>
        <v>-0.31315999999999988</v>
      </c>
      <c r="R345" s="6">
        <v>8.7204500000000004E-2</v>
      </c>
      <c r="S345" s="5">
        <v>2.1565799999999999</v>
      </c>
      <c r="T345">
        <f>-(Table247264312344376408440[[#This Row],[time]]-2)*2</f>
        <v>-0.31315999999999988</v>
      </c>
      <c r="U345" s="7">
        <v>8.9699999999999998E-5</v>
      </c>
      <c r="V345" s="5">
        <v>2.1565799999999999</v>
      </c>
      <c r="W345">
        <f>-(Table5258306338370402434[[#This Row],[time]]-2)*2</f>
        <v>-0.31315999999999988</v>
      </c>
      <c r="X345" s="6">
        <v>6.5582100000000004E-2</v>
      </c>
      <c r="Y345" s="5">
        <v>2.1565799999999999</v>
      </c>
      <c r="Z345">
        <f>-(Table248265313345377409441[[#This Row],[time]]-2)*2</f>
        <v>-0.31315999999999988</v>
      </c>
      <c r="AA345" s="6">
        <v>1.4969300000000001</v>
      </c>
      <c r="AB345" s="5">
        <v>2.1565799999999999</v>
      </c>
      <c r="AC345">
        <f>-(Table6259307339371403435[[#This Row],[time]]-2)*2</f>
        <v>-0.31315999999999988</v>
      </c>
      <c r="AD345" s="6">
        <v>1.0418799999999999</v>
      </c>
      <c r="AE345" s="5">
        <v>2.1565799999999999</v>
      </c>
      <c r="AF345">
        <f>-(Table249266314346378410442[[#This Row],[time]]-2)*2</f>
        <v>-0.31315999999999988</v>
      </c>
      <c r="AG345" s="6">
        <v>0.270034</v>
      </c>
      <c r="AH345" s="5">
        <v>2.1565799999999999</v>
      </c>
      <c r="AI345">
        <f>-(Table7260308340372404436[[#This Row],[time]]-2)*2</f>
        <v>-0.31315999999999988</v>
      </c>
      <c r="AJ345" s="6">
        <v>2.8685100000000001</v>
      </c>
      <c r="AK345" s="5">
        <v>2.1565799999999999</v>
      </c>
      <c r="AL345">
        <f>-(Table250267315347379411443[[#This Row],[time]]-2)*2</f>
        <v>-0.31315999999999988</v>
      </c>
      <c r="AM345" s="6">
        <v>2.8168500000000001</v>
      </c>
      <c r="AN345" s="5">
        <v>2.1565799999999999</v>
      </c>
      <c r="AO345">
        <f>-(Table8261309341373405437[[#This Row],[time]]-2)*2</f>
        <v>-0.31315999999999988</v>
      </c>
      <c r="AP345" s="6">
        <v>2.62541</v>
      </c>
      <c r="AQ345" s="5">
        <v>2.1565799999999999</v>
      </c>
      <c r="AR345">
        <f>-(Table252268316348380412444[[#This Row],[time]]-2)*2</f>
        <v>-0.31315999999999988</v>
      </c>
      <c r="AS345" s="6">
        <v>1.44045</v>
      </c>
      <c r="AT345" s="5">
        <v>2.1565799999999999</v>
      </c>
      <c r="AU345">
        <f>-(Table253269317349381413445[[#This Row],[time]]-2)*2</f>
        <v>-0.31315999999999988</v>
      </c>
      <c r="AV345" s="6">
        <v>1.3172299999999999</v>
      </c>
    </row>
    <row r="346" spans="1:48">
      <c r="A346" s="5">
        <v>2.2296399999999998</v>
      </c>
      <c r="B346">
        <f>-(Table1254302334366398430[[#This Row],[time]]-2)*2</f>
        <v>-0.45927999999999969</v>
      </c>
      <c r="C346" s="6">
        <v>2.09327</v>
      </c>
      <c r="D346" s="5">
        <v>2.2296399999999998</v>
      </c>
      <c r="E346">
        <f>-(Table2255303335367399431[[#This Row],[time]]-2)*2</f>
        <v>-0.45927999999999969</v>
      </c>
      <c r="F346" s="6">
        <v>0.29149999999999998</v>
      </c>
      <c r="G346" s="5">
        <v>2.2296399999999998</v>
      </c>
      <c r="H346">
        <f>-(Table245262310342374406438[[#This Row],[time]]-2)*2</f>
        <v>-0.45927999999999969</v>
      </c>
      <c r="I346" s="7">
        <v>4.8099999999999997E-5</v>
      </c>
      <c r="J346" s="5">
        <v>2.2296399999999998</v>
      </c>
      <c r="K346">
        <f>-(Table3256304336368400432[[#This Row],[time]]-2)*2</f>
        <v>-0.45927999999999969</v>
      </c>
      <c r="L346" s="6">
        <v>0.24857299999999999</v>
      </c>
      <c r="M346" s="5">
        <v>2.2296399999999998</v>
      </c>
      <c r="N346">
        <f>-(Table246263311343375407439[[#This Row],[time]]-2)*2</f>
        <v>-0.45927999999999969</v>
      </c>
      <c r="O346" s="6">
        <v>1.56199</v>
      </c>
      <c r="P346" s="5">
        <v>2.2296399999999998</v>
      </c>
      <c r="Q346">
        <f>-(Table4257305337369401433[[#This Row],[time]]-2)*2</f>
        <v>-0.45927999999999969</v>
      </c>
      <c r="R346" s="6">
        <v>0.14423900000000001</v>
      </c>
      <c r="S346" s="5">
        <v>2.2296399999999998</v>
      </c>
      <c r="T346">
        <f>-(Table247264312344376408440[[#This Row],[time]]-2)*2</f>
        <v>-0.45927999999999969</v>
      </c>
      <c r="U346" s="6">
        <v>8.1516400000000003E-2</v>
      </c>
      <c r="V346" s="5">
        <v>2.2296399999999998</v>
      </c>
      <c r="W346">
        <f>-(Table5258306338370402434[[#This Row],[time]]-2)*2</f>
        <v>-0.45927999999999969</v>
      </c>
      <c r="X346" s="6">
        <v>0.168737</v>
      </c>
      <c r="Y346" s="5">
        <v>2.2296399999999998</v>
      </c>
      <c r="Z346">
        <f>-(Table248265313345377409441[[#This Row],[time]]-2)*2</f>
        <v>-0.45927999999999969</v>
      </c>
      <c r="AA346" s="6">
        <v>1.99017</v>
      </c>
      <c r="AB346" s="5">
        <v>2.2296399999999998</v>
      </c>
      <c r="AC346">
        <f>-(Table6259307339371403435[[#This Row],[time]]-2)*2</f>
        <v>-0.45927999999999969</v>
      </c>
      <c r="AD346" s="6">
        <v>0.47038099999999999</v>
      </c>
      <c r="AE346" s="5">
        <v>2.2296399999999998</v>
      </c>
      <c r="AF346">
        <f>-(Table249266314346378410442[[#This Row],[time]]-2)*2</f>
        <v>-0.45927999999999969</v>
      </c>
      <c r="AG346" s="6">
        <v>0.79471700000000001</v>
      </c>
      <c r="AH346" s="5">
        <v>2.2296399999999998</v>
      </c>
      <c r="AI346">
        <f>-(Table7260308340372404436[[#This Row],[time]]-2)*2</f>
        <v>-0.45927999999999969</v>
      </c>
      <c r="AJ346" s="6">
        <v>2.0089000000000001</v>
      </c>
      <c r="AK346" s="5">
        <v>2.2296399999999998</v>
      </c>
      <c r="AL346">
        <f>-(Table250267315347379411443[[#This Row],[time]]-2)*2</f>
        <v>-0.45927999999999969</v>
      </c>
      <c r="AM346" s="6">
        <v>3.2485599999999999</v>
      </c>
      <c r="AN346" s="5">
        <v>2.2296399999999998</v>
      </c>
      <c r="AO346">
        <f>-(Table8261309341373405437[[#This Row],[time]]-2)*2</f>
        <v>-0.45927999999999969</v>
      </c>
      <c r="AP346" s="6">
        <v>2.5186999999999999</v>
      </c>
      <c r="AQ346" s="5">
        <v>2.2296399999999998</v>
      </c>
      <c r="AR346">
        <f>-(Table252268316348380412444[[#This Row],[time]]-2)*2</f>
        <v>-0.45927999999999969</v>
      </c>
      <c r="AS346" s="6">
        <v>2.03817</v>
      </c>
      <c r="AT346" s="5">
        <v>2.2296399999999998</v>
      </c>
      <c r="AU346">
        <f>-(Table253269317349381413445[[#This Row],[time]]-2)*2</f>
        <v>-0.45927999999999969</v>
      </c>
      <c r="AV346" s="6">
        <v>1.5923499999999999</v>
      </c>
    </row>
    <row r="347" spans="1:48">
      <c r="A347" s="5">
        <v>2.2608899999999998</v>
      </c>
      <c r="B347">
        <f>-(Table1254302334366398430[[#This Row],[time]]-2)*2</f>
        <v>-0.52177999999999969</v>
      </c>
      <c r="C347" s="6">
        <v>2.1935099999999998</v>
      </c>
      <c r="D347" s="5">
        <v>2.2608899999999998</v>
      </c>
      <c r="E347">
        <f>-(Table2255303335367399431[[#This Row],[time]]-2)*2</f>
        <v>-0.52177999999999969</v>
      </c>
      <c r="F347" s="6">
        <v>0.29530200000000001</v>
      </c>
      <c r="G347" s="5">
        <v>2.2608899999999998</v>
      </c>
      <c r="H347">
        <f>-(Table245262310342374406438[[#This Row],[time]]-2)*2</f>
        <v>-0.52177999999999969</v>
      </c>
      <c r="I347" s="7">
        <v>5.1100000000000002E-5</v>
      </c>
      <c r="J347" s="5">
        <v>2.2608899999999998</v>
      </c>
      <c r="K347">
        <f>-(Table3256304336368400432[[#This Row],[time]]-2)*2</f>
        <v>-0.52177999999999969</v>
      </c>
      <c r="L347" s="6">
        <v>0.20564499999999999</v>
      </c>
      <c r="M347" s="5">
        <v>2.2608899999999998</v>
      </c>
      <c r="N347">
        <f>-(Table246263311343375407439[[#This Row],[time]]-2)*2</f>
        <v>-0.52177999999999969</v>
      </c>
      <c r="O347" s="6">
        <v>1.75563</v>
      </c>
      <c r="P347" s="5">
        <v>2.2608899999999998</v>
      </c>
      <c r="Q347">
        <f>-(Table4257305337369401433[[#This Row],[time]]-2)*2</f>
        <v>-0.52177999999999969</v>
      </c>
      <c r="R347" s="6">
        <v>0.21612200000000001</v>
      </c>
      <c r="S347" s="5">
        <v>2.2608899999999998</v>
      </c>
      <c r="T347">
        <f>-(Table247264312344376408440[[#This Row],[time]]-2)*2</f>
        <v>-0.52177999999999969</v>
      </c>
      <c r="U347" s="6">
        <v>0.14159099999999999</v>
      </c>
      <c r="V347" s="5">
        <v>2.2608899999999998</v>
      </c>
      <c r="W347">
        <f>-(Table5258306338370402434[[#This Row],[time]]-2)*2</f>
        <v>-0.52177999999999969</v>
      </c>
      <c r="X347" s="6">
        <v>0.23413500000000001</v>
      </c>
      <c r="Y347" s="5">
        <v>2.2608899999999998</v>
      </c>
      <c r="Z347">
        <f>-(Table248265313345377409441[[#This Row],[time]]-2)*2</f>
        <v>-0.52177999999999969</v>
      </c>
      <c r="AA347" s="6">
        <v>2.2741099999999999</v>
      </c>
      <c r="AB347" s="5">
        <v>2.2608899999999998</v>
      </c>
      <c r="AC347">
        <f>-(Table6259307339371403435[[#This Row],[time]]-2)*2</f>
        <v>-0.52177999999999969</v>
      </c>
      <c r="AD347" s="6">
        <v>0.380021</v>
      </c>
      <c r="AE347" s="5">
        <v>2.2608899999999998</v>
      </c>
      <c r="AF347">
        <f>-(Table249266314346378410442[[#This Row],[time]]-2)*2</f>
        <v>-0.52177999999999969</v>
      </c>
      <c r="AG347" s="6">
        <v>1.06985</v>
      </c>
      <c r="AH347" s="5">
        <v>2.2608899999999998</v>
      </c>
      <c r="AI347">
        <f>-(Table7260308340372404436[[#This Row],[time]]-2)*2</f>
        <v>-0.52177999999999969</v>
      </c>
      <c r="AJ347" s="6">
        <v>1.81253</v>
      </c>
      <c r="AK347" s="5">
        <v>2.2608899999999998</v>
      </c>
      <c r="AL347">
        <f>-(Table250267315347379411443[[#This Row],[time]]-2)*2</f>
        <v>-0.52177999999999969</v>
      </c>
      <c r="AM347" s="6">
        <v>3.50217</v>
      </c>
      <c r="AN347" s="5">
        <v>2.2608899999999998</v>
      </c>
      <c r="AO347">
        <f>-(Table8261309341373405437[[#This Row],[time]]-2)*2</f>
        <v>-0.52177999999999969</v>
      </c>
      <c r="AP347" s="6">
        <v>2.4953099999999999</v>
      </c>
      <c r="AQ347" s="5">
        <v>2.2608899999999998</v>
      </c>
      <c r="AR347">
        <f>-(Table252268316348380412444[[#This Row],[time]]-2)*2</f>
        <v>-0.52177999999999969</v>
      </c>
      <c r="AS347" s="6">
        <v>2.3506300000000002</v>
      </c>
      <c r="AT347" s="5">
        <v>2.2608899999999998</v>
      </c>
      <c r="AU347">
        <f>-(Table253269317349381413445[[#This Row],[time]]-2)*2</f>
        <v>-0.52177999999999969</v>
      </c>
      <c r="AV347" s="6">
        <v>1.6949799999999999</v>
      </c>
    </row>
    <row r="348" spans="1:48">
      <c r="A348" s="5">
        <v>2.3035199999999998</v>
      </c>
      <c r="B348">
        <f>-(Table1254302334366398430[[#This Row],[time]]-2)*2</f>
        <v>-0.60703999999999958</v>
      </c>
      <c r="C348" s="6">
        <v>2.3725999999999998</v>
      </c>
      <c r="D348" s="5">
        <v>2.3035199999999998</v>
      </c>
      <c r="E348">
        <f>-(Table2255303335367399431[[#This Row],[time]]-2)*2</f>
        <v>-0.60703999999999958</v>
      </c>
      <c r="F348" s="6">
        <v>0.27929100000000001</v>
      </c>
      <c r="G348" s="5">
        <v>2.3035199999999998</v>
      </c>
      <c r="H348">
        <f>-(Table245262310342374406438[[#This Row],[time]]-2)*2</f>
        <v>-0.60703999999999958</v>
      </c>
      <c r="I348" s="7">
        <v>5.6400000000000002E-5</v>
      </c>
      <c r="J348" s="5">
        <v>2.3035199999999998</v>
      </c>
      <c r="K348">
        <f>-(Table3256304336368400432[[#This Row],[time]]-2)*2</f>
        <v>-0.60703999999999958</v>
      </c>
      <c r="L348" s="6">
        <v>0.12728500000000001</v>
      </c>
      <c r="M348" s="5">
        <v>2.3035199999999998</v>
      </c>
      <c r="N348">
        <f>-(Table246263311343375407439[[#This Row],[time]]-2)*2</f>
        <v>-0.60703999999999958</v>
      </c>
      <c r="O348" s="6">
        <v>1.8241499999999999</v>
      </c>
      <c r="P348" s="5">
        <v>2.3035199999999998</v>
      </c>
      <c r="Q348">
        <f>-(Table4257305337369401433[[#This Row],[time]]-2)*2</f>
        <v>-0.60703999999999958</v>
      </c>
      <c r="R348" s="6">
        <v>0.303703</v>
      </c>
      <c r="S348" s="5">
        <v>2.3035199999999998</v>
      </c>
      <c r="T348">
        <f>-(Table247264312344376408440[[#This Row],[time]]-2)*2</f>
        <v>-0.60703999999999958</v>
      </c>
      <c r="U348" s="6">
        <v>0.35112900000000002</v>
      </c>
      <c r="V348" s="5">
        <v>2.3035199999999998</v>
      </c>
      <c r="W348">
        <f>-(Table5258306338370402434[[#This Row],[time]]-2)*2</f>
        <v>-0.60703999999999958</v>
      </c>
      <c r="X348" s="6">
        <v>0.30441200000000002</v>
      </c>
      <c r="Y348" s="5">
        <v>2.3035199999999998</v>
      </c>
      <c r="Z348">
        <f>-(Table248265313345377409441[[#This Row],[time]]-2)*2</f>
        <v>-0.60703999999999958</v>
      </c>
      <c r="AA348" s="6">
        <v>2.7467800000000002</v>
      </c>
      <c r="AB348" s="5">
        <v>2.3035199999999998</v>
      </c>
      <c r="AC348">
        <f>-(Table6259307339371403435[[#This Row],[time]]-2)*2</f>
        <v>-0.60703999999999958</v>
      </c>
      <c r="AD348" s="6">
        <v>0.424008</v>
      </c>
      <c r="AE348" s="5">
        <v>2.3035199999999998</v>
      </c>
      <c r="AF348">
        <f>-(Table249266314346378410442[[#This Row],[time]]-2)*2</f>
        <v>-0.60703999999999958</v>
      </c>
      <c r="AG348" s="6">
        <v>1.4656800000000001</v>
      </c>
      <c r="AH348" s="5">
        <v>2.3035199999999998</v>
      </c>
      <c r="AI348">
        <f>-(Table7260308340372404436[[#This Row],[time]]-2)*2</f>
        <v>-0.60703999999999958</v>
      </c>
      <c r="AJ348" s="6">
        <v>1.6017399999999999</v>
      </c>
      <c r="AK348" s="5">
        <v>2.3035199999999998</v>
      </c>
      <c r="AL348">
        <f>-(Table250267315347379411443[[#This Row],[time]]-2)*2</f>
        <v>-0.60703999999999958</v>
      </c>
      <c r="AM348" s="6">
        <v>3.8399100000000002</v>
      </c>
      <c r="AN348" s="5">
        <v>2.3035199999999998</v>
      </c>
      <c r="AO348">
        <f>-(Table8261309341373405437[[#This Row],[time]]-2)*2</f>
        <v>-0.60703999999999958</v>
      </c>
      <c r="AP348" s="6">
        <v>2.5090599999999998</v>
      </c>
      <c r="AQ348" s="5">
        <v>2.3035199999999998</v>
      </c>
      <c r="AR348">
        <f>-(Table252268316348380412444[[#This Row],[time]]-2)*2</f>
        <v>-0.60703999999999958</v>
      </c>
      <c r="AS348" s="6">
        <v>2.7956799999999999</v>
      </c>
      <c r="AT348" s="5">
        <v>2.3035199999999998</v>
      </c>
      <c r="AU348">
        <f>-(Table253269317349381413445[[#This Row],[time]]-2)*2</f>
        <v>-0.60703999999999958</v>
      </c>
      <c r="AV348" s="6">
        <v>1.83907</v>
      </c>
    </row>
    <row r="349" spans="1:48">
      <c r="A349" s="5">
        <v>2.3517199999999998</v>
      </c>
      <c r="B349">
        <f>-(Table1254302334366398430[[#This Row],[time]]-2)*2</f>
        <v>-0.70343999999999962</v>
      </c>
      <c r="C349" s="6">
        <v>2.7148400000000001</v>
      </c>
      <c r="D349" s="5">
        <v>2.3517199999999998</v>
      </c>
      <c r="E349">
        <f>-(Table2255303335367399431[[#This Row],[time]]-2)*2</f>
        <v>-0.70343999999999962</v>
      </c>
      <c r="F349" s="6">
        <v>0.25298900000000002</v>
      </c>
      <c r="G349" s="5">
        <v>2.3517199999999998</v>
      </c>
      <c r="H349">
        <f>-(Table245262310342374406438[[#This Row],[time]]-2)*2</f>
        <v>-0.70343999999999962</v>
      </c>
      <c r="I349" s="7">
        <v>6.41E-5</v>
      </c>
      <c r="J349" s="5">
        <v>2.3517199999999998</v>
      </c>
      <c r="K349">
        <f>-(Table3256304336368400432[[#This Row],[time]]-2)*2</f>
        <v>-0.70343999999999962</v>
      </c>
      <c r="L349" s="6">
        <v>3.4416599999999999E-2</v>
      </c>
      <c r="M349" s="5">
        <v>2.3517199999999998</v>
      </c>
      <c r="N349">
        <f>-(Table246263311343375407439[[#This Row],[time]]-2)*2</f>
        <v>-0.70343999999999962</v>
      </c>
      <c r="O349" s="6">
        <v>2.0160100000000001</v>
      </c>
      <c r="P349" s="5">
        <v>2.3517199999999998</v>
      </c>
      <c r="Q349">
        <f>-(Table4257305337369401433[[#This Row],[time]]-2)*2</f>
        <v>-0.70343999999999962</v>
      </c>
      <c r="R349" s="6">
        <v>0.39326100000000003</v>
      </c>
      <c r="S349" s="5">
        <v>2.3517199999999998</v>
      </c>
      <c r="T349">
        <f>-(Table247264312344376408440[[#This Row],[time]]-2)*2</f>
        <v>-0.70343999999999962</v>
      </c>
      <c r="U349" s="6">
        <v>0.78898699999999999</v>
      </c>
      <c r="V349" s="5">
        <v>2.3517199999999998</v>
      </c>
      <c r="W349">
        <f>-(Table5258306338370402434[[#This Row],[time]]-2)*2</f>
        <v>-0.70343999999999962</v>
      </c>
      <c r="X349" s="6">
        <v>0.37763000000000002</v>
      </c>
      <c r="Y349" s="5">
        <v>2.3517199999999998</v>
      </c>
      <c r="Z349">
        <f>-(Table248265313345377409441[[#This Row],[time]]-2)*2</f>
        <v>-0.70343999999999962</v>
      </c>
      <c r="AA349" s="6">
        <v>3.2098399999999998</v>
      </c>
      <c r="AB349" s="5">
        <v>2.3517199999999998</v>
      </c>
      <c r="AC349">
        <f>-(Table6259307339371403435[[#This Row],[time]]-2)*2</f>
        <v>-0.70343999999999962</v>
      </c>
      <c r="AD349" s="6">
        <v>0.44353599999999999</v>
      </c>
      <c r="AE349" s="5">
        <v>2.3517199999999998</v>
      </c>
      <c r="AF349">
        <f>-(Table249266314346378410442[[#This Row],[time]]-2)*2</f>
        <v>-0.70343999999999962</v>
      </c>
      <c r="AG349" s="6">
        <v>2.0134400000000001</v>
      </c>
      <c r="AH349" s="5">
        <v>2.3517199999999998</v>
      </c>
      <c r="AI349">
        <f>-(Table7260308340372404436[[#This Row],[time]]-2)*2</f>
        <v>-0.70343999999999962</v>
      </c>
      <c r="AJ349" s="6">
        <v>1.4135</v>
      </c>
      <c r="AK349" s="5">
        <v>2.3517199999999998</v>
      </c>
      <c r="AL349">
        <f>-(Table250267315347379411443[[#This Row],[time]]-2)*2</f>
        <v>-0.70343999999999962</v>
      </c>
      <c r="AM349" s="6">
        <v>4.2110500000000002</v>
      </c>
      <c r="AN349" s="5">
        <v>2.3517199999999998</v>
      </c>
      <c r="AO349">
        <f>-(Table8261309341373405437[[#This Row],[time]]-2)*2</f>
        <v>-0.70343999999999962</v>
      </c>
      <c r="AP349" s="6">
        <v>2.5351699999999999</v>
      </c>
      <c r="AQ349" s="5">
        <v>2.3517199999999998</v>
      </c>
      <c r="AR349">
        <f>-(Table252268316348380412444[[#This Row],[time]]-2)*2</f>
        <v>-0.70343999999999962</v>
      </c>
      <c r="AS349" s="6">
        <v>3.3402099999999999</v>
      </c>
      <c r="AT349" s="5">
        <v>2.3517199999999998</v>
      </c>
      <c r="AU349">
        <f>-(Table253269317349381413445[[#This Row],[time]]-2)*2</f>
        <v>-0.70343999999999962</v>
      </c>
      <c r="AV349" s="6">
        <v>1.9716899999999999</v>
      </c>
    </row>
    <row r="350" spans="1:48">
      <c r="A350" s="5">
        <v>2.40991</v>
      </c>
      <c r="B350">
        <f>-(Table1254302334366398430[[#This Row],[time]]-2)*2</f>
        <v>-0.81981999999999999</v>
      </c>
      <c r="C350" s="6">
        <v>3.4659200000000001</v>
      </c>
      <c r="D350" s="5">
        <v>2.40991</v>
      </c>
      <c r="E350">
        <f>-(Table2255303335367399431[[#This Row],[time]]-2)*2</f>
        <v>-0.81981999999999999</v>
      </c>
      <c r="F350" s="6">
        <v>0.20344899999999999</v>
      </c>
      <c r="G350" s="5">
        <v>2.40991</v>
      </c>
      <c r="H350">
        <f>-(Table245262310342374406438[[#This Row],[time]]-2)*2</f>
        <v>-0.81981999999999999</v>
      </c>
      <c r="I350" s="7">
        <v>7.2299999999999996E-5</v>
      </c>
      <c r="J350" s="5">
        <v>2.40991</v>
      </c>
      <c r="K350">
        <f>-(Table3256304336368400432[[#This Row],[time]]-2)*2</f>
        <v>-0.81981999999999999</v>
      </c>
      <c r="L350" s="6">
        <v>1.53402E-2</v>
      </c>
      <c r="M350" s="5">
        <v>2.40991</v>
      </c>
      <c r="N350">
        <f>-(Table246263311343375407439[[#This Row],[time]]-2)*2</f>
        <v>-0.81981999999999999</v>
      </c>
      <c r="O350" s="6">
        <v>3.11341</v>
      </c>
      <c r="P350" s="5">
        <v>2.40991</v>
      </c>
      <c r="Q350">
        <f>-(Table4257305337369401433[[#This Row],[time]]-2)*2</f>
        <v>-0.81981999999999999</v>
      </c>
      <c r="R350" s="6">
        <v>0.48571199999999998</v>
      </c>
      <c r="S350" s="5">
        <v>2.40991</v>
      </c>
      <c r="T350">
        <f>-(Table247264312344376408440[[#This Row],[time]]-2)*2</f>
        <v>-0.81981999999999999</v>
      </c>
      <c r="U350" s="6">
        <v>1.57308</v>
      </c>
      <c r="V350" s="5">
        <v>2.40991</v>
      </c>
      <c r="W350">
        <f>-(Table5258306338370402434[[#This Row],[time]]-2)*2</f>
        <v>-0.81981999999999999</v>
      </c>
      <c r="X350" s="6">
        <v>0.45882200000000001</v>
      </c>
      <c r="Y350" s="5">
        <v>2.40991</v>
      </c>
      <c r="Z350">
        <f>-(Table248265313345377409441[[#This Row],[time]]-2)*2</f>
        <v>-0.81981999999999999</v>
      </c>
      <c r="AA350" s="6">
        <v>3.7371400000000001</v>
      </c>
      <c r="AB350" s="5">
        <v>2.40991</v>
      </c>
      <c r="AC350">
        <f>-(Table6259307339371403435[[#This Row],[time]]-2)*2</f>
        <v>-0.81981999999999999</v>
      </c>
      <c r="AD350" s="6">
        <v>0.68069500000000005</v>
      </c>
      <c r="AE350" s="5">
        <v>2.40991</v>
      </c>
      <c r="AF350">
        <f>-(Table249266314346378410442[[#This Row],[time]]-2)*2</f>
        <v>-0.81981999999999999</v>
      </c>
      <c r="AG350" s="6">
        <v>2.8045</v>
      </c>
      <c r="AH350" s="5">
        <v>2.40991</v>
      </c>
      <c r="AI350">
        <f>-(Table7260308340372404436[[#This Row],[time]]-2)*2</f>
        <v>-0.81981999999999999</v>
      </c>
      <c r="AJ350" s="6">
        <v>1.3427800000000001</v>
      </c>
      <c r="AK350" s="5">
        <v>2.40991</v>
      </c>
      <c r="AL350">
        <f>-(Table250267315347379411443[[#This Row],[time]]-2)*2</f>
        <v>-0.81981999999999999</v>
      </c>
      <c r="AM350" s="6">
        <v>4.5993500000000003</v>
      </c>
      <c r="AN350" s="5">
        <v>2.40991</v>
      </c>
      <c r="AO350">
        <f>-(Table8261309341373405437[[#This Row],[time]]-2)*2</f>
        <v>-0.81981999999999999</v>
      </c>
      <c r="AP350" s="6">
        <v>2.54738</v>
      </c>
      <c r="AQ350" s="5">
        <v>2.40991</v>
      </c>
      <c r="AR350">
        <f>-(Table252268316348380412444[[#This Row],[time]]-2)*2</f>
        <v>-0.81981999999999999</v>
      </c>
      <c r="AS350" s="6">
        <v>3.96767</v>
      </c>
      <c r="AT350" s="5">
        <v>2.40991</v>
      </c>
      <c r="AU350">
        <f>-(Table253269317349381413445[[#This Row],[time]]-2)*2</f>
        <v>-0.81981999999999999</v>
      </c>
      <c r="AV350" s="6">
        <v>2.0849799999999998</v>
      </c>
    </row>
    <row r="351" spans="1:48">
      <c r="A351" s="5">
        <v>2.4732599999999998</v>
      </c>
      <c r="B351">
        <f>-(Table1254302334366398430[[#This Row],[time]]-2)*2</f>
        <v>-0.94651999999999958</v>
      </c>
      <c r="C351" s="6">
        <v>4.0547399999999998</v>
      </c>
      <c r="D351" s="5">
        <v>2.4732599999999998</v>
      </c>
      <c r="E351">
        <f>-(Table2255303335367399431[[#This Row],[time]]-2)*2</f>
        <v>-0.94651999999999958</v>
      </c>
      <c r="F351" s="6">
        <v>0.16823099999999999</v>
      </c>
      <c r="G351" s="5">
        <v>2.4732599999999998</v>
      </c>
      <c r="H351">
        <f>-(Table245262310342374406438[[#This Row],[time]]-2)*2</f>
        <v>-0.94651999999999958</v>
      </c>
      <c r="I351" s="7">
        <v>8.5599999999999994E-5</v>
      </c>
      <c r="J351" s="5">
        <v>2.4732599999999998</v>
      </c>
      <c r="K351">
        <f>-(Table3256304336368400432[[#This Row],[time]]-2)*2</f>
        <v>-0.94651999999999958</v>
      </c>
      <c r="L351" s="6">
        <v>1.7009300000000001E-4</v>
      </c>
      <c r="M351" s="5">
        <v>2.4732599999999998</v>
      </c>
      <c r="N351">
        <f>-(Table246263311343375407439[[#This Row],[time]]-2)*2</f>
        <v>-0.94651999999999958</v>
      </c>
      <c r="O351" s="6">
        <v>4.76553</v>
      </c>
      <c r="P351" s="5">
        <v>2.4732599999999998</v>
      </c>
      <c r="Q351">
        <f>-(Table4257305337369401433[[#This Row],[time]]-2)*2</f>
        <v>-0.94651999999999958</v>
      </c>
      <c r="R351" s="6">
        <v>0.56259400000000004</v>
      </c>
      <c r="S351" s="5">
        <v>2.4732599999999998</v>
      </c>
      <c r="T351">
        <f>-(Table247264312344376408440[[#This Row],[time]]-2)*2</f>
        <v>-0.94651999999999958</v>
      </c>
      <c r="U351" s="6">
        <v>2.5353500000000002</v>
      </c>
      <c r="V351" s="5">
        <v>2.4732599999999998</v>
      </c>
      <c r="W351">
        <f>-(Table5258306338370402434[[#This Row],[time]]-2)*2</f>
        <v>-0.94651999999999958</v>
      </c>
      <c r="X351" s="6">
        <v>0.54179999999999995</v>
      </c>
      <c r="Y351" s="5">
        <v>2.4732599999999998</v>
      </c>
      <c r="Z351">
        <f>-(Table248265313345377409441[[#This Row],[time]]-2)*2</f>
        <v>-0.94651999999999958</v>
      </c>
      <c r="AA351" s="6">
        <v>4.3927100000000001</v>
      </c>
      <c r="AB351" s="5">
        <v>2.4732599999999998</v>
      </c>
      <c r="AC351">
        <f>-(Table6259307339371403435[[#This Row],[time]]-2)*2</f>
        <v>-0.94651999999999958</v>
      </c>
      <c r="AD351" s="6">
        <v>0.85424199999999995</v>
      </c>
      <c r="AE351" s="5">
        <v>2.4732599999999998</v>
      </c>
      <c r="AF351">
        <f>-(Table249266314346378410442[[#This Row],[time]]-2)*2</f>
        <v>-0.94651999999999958</v>
      </c>
      <c r="AG351" s="6">
        <v>3.7015099999999999</v>
      </c>
      <c r="AH351" s="5">
        <v>2.4732599999999998</v>
      </c>
      <c r="AI351">
        <f>-(Table7260308340372404436[[#This Row],[time]]-2)*2</f>
        <v>-0.94651999999999958</v>
      </c>
      <c r="AJ351" s="6">
        <v>1.2025699999999999</v>
      </c>
      <c r="AK351" s="5">
        <v>2.4732599999999998</v>
      </c>
      <c r="AL351">
        <f>-(Table250267315347379411443[[#This Row],[time]]-2)*2</f>
        <v>-0.94651999999999958</v>
      </c>
      <c r="AM351" s="6">
        <v>5.0241400000000001</v>
      </c>
      <c r="AN351" s="5">
        <v>2.4732599999999998</v>
      </c>
      <c r="AO351">
        <f>-(Table8261309341373405437[[#This Row],[time]]-2)*2</f>
        <v>-0.94651999999999958</v>
      </c>
      <c r="AP351" s="6">
        <v>2.5188299999999999</v>
      </c>
      <c r="AQ351" s="5">
        <v>2.4732599999999998</v>
      </c>
      <c r="AR351">
        <f>-(Table252268316348380412444[[#This Row],[time]]-2)*2</f>
        <v>-0.94651999999999958</v>
      </c>
      <c r="AS351" s="6">
        <v>4.5936899999999996</v>
      </c>
      <c r="AT351" s="5">
        <v>2.4732599999999998</v>
      </c>
      <c r="AU351">
        <f>-(Table253269317349381413445[[#This Row],[time]]-2)*2</f>
        <v>-0.94651999999999958</v>
      </c>
      <c r="AV351" s="6">
        <v>2.15212</v>
      </c>
    </row>
    <row r="352" spans="1:48">
      <c r="A352" s="5">
        <v>2.5045099999999998</v>
      </c>
      <c r="B352">
        <f>-(Table1254302334366398430[[#This Row],[time]]-2)*2</f>
        <v>-1.0090199999999996</v>
      </c>
      <c r="C352" s="6">
        <v>4.26546</v>
      </c>
      <c r="D352" s="5">
        <v>2.5045099999999998</v>
      </c>
      <c r="E352">
        <f>-(Table2255303335367399431[[#This Row],[time]]-2)*2</f>
        <v>-1.0090199999999996</v>
      </c>
      <c r="F352" s="6">
        <v>0.181612</v>
      </c>
      <c r="G352" s="5">
        <v>2.5045099999999998</v>
      </c>
      <c r="H352">
        <f>-(Table245262310342374406438[[#This Row],[time]]-2)*2</f>
        <v>-1.0090199999999996</v>
      </c>
      <c r="I352" s="6">
        <v>2.5080399999999999E-2</v>
      </c>
      <c r="J352" s="5">
        <v>2.5045099999999998</v>
      </c>
      <c r="K352">
        <f>-(Table3256304336368400432[[#This Row],[time]]-2)*2</f>
        <v>-1.0090199999999996</v>
      </c>
      <c r="L352" s="6">
        <v>1.3987200000000001E-4</v>
      </c>
      <c r="M352" s="5">
        <v>2.5045099999999998</v>
      </c>
      <c r="N352">
        <f>-(Table246263311343375407439[[#This Row],[time]]-2)*2</f>
        <v>-1.0090199999999996</v>
      </c>
      <c r="O352" s="6">
        <v>5.2676600000000002</v>
      </c>
      <c r="P352" s="5">
        <v>2.5045099999999998</v>
      </c>
      <c r="Q352">
        <f>-(Table4257305337369401433[[#This Row],[time]]-2)*2</f>
        <v>-1.0090199999999996</v>
      </c>
      <c r="R352" s="6">
        <v>0.58961799999999998</v>
      </c>
      <c r="S352" s="5">
        <v>2.5045099999999998</v>
      </c>
      <c r="T352">
        <f>-(Table247264312344376408440[[#This Row],[time]]-2)*2</f>
        <v>-1.0090199999999996</v>
      </c>
      <c r="U352" s="6">
        <v>3.0966900000000002</v>
      </c>
      <c r="V352" s="5">
        <v>2.5045099999999998</v>
      </c>
      <c r="W352">
        <f>-(Table5258306338370402434[[#This Row],[time]]-2)*2</f>
        <v>-1.0090199999999996</v>
      </c>
      <c r="X352" s="6">
        <v>0.56976499999999997</v>
      </c>
      <c r="Y352" s="5">
        <v>2.5045099999999998</v>
      </c>
      <c r="Z352">
        <f>-(Table248265313345377409441[[#This Row],[time]]-2)*2</f>
        <v>-1.0090199999999996</v>
      </c>
      <c r="AA352" s="6">
        <v>4.7898800000000001</v>
      </c>
      <c r="AB352" s="5">
        <v>2.5045099999999998</v>
      </c>
      <c r="AC352">
        <f>-(Table6259307339371403435[[#This Row],[time]]-2)*2</f>
        <v>-1.0090199999999996</v>
      </c>
      <c r="AD352" s="6">
        <v>0.890266</v>
      </c>
      <c r="AE352" s="5">
        <v>2.5045099999999998</v>
      </c>
      <c r="AF352">
        <f>-(Table249266314346378410442[[#This Row],[time]]-2)*2</f>
        <v>-1.0090199999999996</v>
      </c>
      <c r="AG352" s="6">
        <v>4.1483400000000001</v>
      </c>
      <c r="AH352" s="5">
        <v>2.5045099999999998</v>
      </c>
      <c r="AI352">
        <f>-(Table7260308340372404436[[#This Row],[time]]-2)*2</f>
        <v>-1.0090199999999996</v>
      </c>
      <c r="AJ352" s="6">
        <v>1.1113</v>
      </c>
      <c r="AK352" s="5">
        <v>2.5045099999999998</v>
      </c>
      <c r="AL352">
        <f>-(Table250267315347379411443[[#This Row],[time]]-2)*2</f>
        <v>-1.0090199999999996</v>
      </c>
      <c r="AM352" s="6">
        <v>5.2299199999999999</v>
      </c>
      <c r="AN352" s="5">
        <v>2.5045099999999998</v>
      </c>
      <c r="AO352">
        <f>-(Table8261309341373405437[[#This Row],[time]]-2)*2</f>
        <v>-1.0090199999999996</v>
      </c>
      <c r="AP352" s="6">
        <v>2.4740199999999999</v>
      </c>
      <c r="AQ352" s="5">
        <v>2.5045099999999998</v>
      </c>
      <c r="AR352">
        <f>-(Table252268316348380412444[[#This Row],[time]]-2)*2</f>
        <v>-1.0090199999999996</v>
      </c>
      <c r="AS352" s="6">
        <v>4.9154999999999998</v>
      </c>
      <c r="AT352" s="5">
        <v>2.5045099999999998</v>
      </c>
      <c r="AU352">
        <f>-(Table253269317349381413445[[#This Row],[time]]-2)*2</f>
        <v>-1.0090199999999996</v>
      </c>
      <c r="AV352" s="6">
        <v>2.1587200000000002</v>
      </c>
    </row>
    <row r="353" spans="1:48">
      <c r="A353" s="5">
        <v>2.5616400000000001</v>
      </c>
      <c r="B353">
        <f>-(Table1254302334366398430[[#This Row],[time]]-2)*2</f>
        <v>-1.1232800000000003</v>
      </c>
      <c r="C353" s="6">
        <v>4.6418499999999998</v>
      </c>
      <c r="D353" s="5">
        <v>2.5616400000000001</v>
      </c>
      <c r="E353">
        <f>-(Table2255303335367399431[[#This Row],[time]]-2)*2</f>
        <v>-1.1232800000000003</v>
      </c>
      <c r="F353" s="6">
        <v>0.17341000000000001</v>
      </c>
      <c r="G353" s="5">
        <v>2.5616400000000001</v>
      </c>
      <c r="H353">
        <f>-(Table245262310342374406438[[#This Row],[time]]-2)*2</f>
        <v>-1.1232800000000003</v>
      </c>
      <c r="I353" s="6">
        <v>0.227327</v>
      </c>
      <c r="J353" s="5">
        <v>2.5616400000000001</v>
      </c>
      <c r="K353">
        <f>-(Table3256304336368400432[[#This Row],[time]]-2)*2</f>
        <v>-1.1232800000000003</v>
      </c>
      <c r="L353" s="7">
        <v>9.2100000000000003E-5</v>
      </c>
      <c r="M353" s="5">
        <v>2.5616400000000001</v>
      </c>
      <c r="N353">
        <f>-(Table246263311343375407439[[#This Row],[time]]-2)*2</f>
        <v>-1.1232800000000003</v>
      </c>
      <c r="O353" s="6">
        <v>5.3115600000000001</v>
      </c>
      <c r="P353" s="5">
        <v>2.5616400000000001</v>
      </c>
      <c r="Q353">
        <f>-(Table4257305337369401433[[#This Row],[time]]-2)*2</f>
        <v>-1.1232800000000003</v>
      </c>
      <c r="R353" s="6">
        <v>0.64388000000000001</v>
      </c>
      <c r="S353" s="5">
        <v>2.5616400000000001</v>
      </c>
      <c r="T353">
        <f>-(Table247264312344376408440[[#This Row],[time]]-2)*2</f>
        <v>-1.1232800000000003</v>
      </c>
      <c r="U353" s="6">
        <v>4.3302300000000002</v>
      </c>
      <c r="V353" s="5">
        <v>2.5616400000000001</v>
      </c>
      <c r="W353">
        <f>-(Table5258306338370402434[[#This Row],[time]]-2)*2</f>
        <v>-1.1232800000000003</v>
      </c>
      <c r="X353" s="6">
        <v>0.61278500000000002</v>
      </c>
      <c r="Y353" s="5">
        <v>2.5616400000000001</v>
      </c>
      <c r="Z353">
        <f>-(Table248265313345377409441[[#This Row],[time]]-2)*2</f>
        <v>-1.1232800000000003</v>
      </c>
      <c r="AA353" s="6">
        <v>5.5887900000000004</v>
      </c>
      <c r="AB353" s="5">
        <v>2.5616400000000001</v>
      </c>
      <c r="AC353">
        <f>-(Table6259307339371403435[[#This Row],[time]]-2)*2</f>
        <v>-1.1232800000000003</v>
      </c>
      <c r="AD353" s="6">
        <v>0.87627100000000002</v>
      </c>
      <c r="AE353" s="5">
        <v>2.5616400000000001</v>
      </c>
      <c r="AF353">
        <f>-(Table249266314346378410442[[#This Row],[time]]-2)*2</f>
        <v>-1.1232800000000003</v>
      </c>
      <c r="AG353" s="6">
        <v>4.9521100000000002</v>
      </c>
      <c r="AH353" s="5">
        <v>2.5616400000000001</v>
      </c>
      <c r="AI353">
        <f>-(Table7260308340372404436[[#This Row],[time]]-2)*2</f>
        <v>-1.1232800000000003</v>
      </c>
      <c r="AJ353" s="6">
        <v>0.92751499999999998</v>
      </c>
      <c r="AK353" s="5">
        <v>2.5616400000000001</v>
      </c>
      <c r="AL353">
        <f>-(Table250267315347379411443[[#This Row],[time]]-2)*2</f>
        <v>-1.1232800000000003</v>
      </c>
      <c r="AM353" s="6">
        <v>5.6630900000000004</v>
      </c>
      <c r="AN353" s="5">
        <v>2.5616400000000001</v>
      </c>
      <c r="AO353">
        <f>-(Table8261309341373405437[[#This Row],[time]]-2)*2</f>
        <v>-1.1232800000000003</v>
      </c>
      <c r="AP353" s="6">
        <v>2.3602300000000001</v>
      </c>
      <c r="AQ353" s="5">
        <v>2.5616400000000001</v>
      </c>
      <c r="AR353">
        <f>-(Table252268316348380412444[[#This Row],[time]]-2)*2</f>
        <v>-1.1232800000000003</v>
      </c>
      <c r="AS353" s="6">
        <v>5.4228100000000001</v>
      </c>
      <c r="AT353" s="5">
        <v>2.5616400000000001</v>
      </c>
      <c r="AU353">
        <f>-(Table253269317349381413445[[#This Row],[time]]-2)*2</f>
        <v>-1.1232800000000003</v>
      </c>
      <c r="AV353" s="6">
        <v>2.1236100000000002</v>
      </c>
    </row>
    <row r="354" spans="1:48">
      <c r="A354" s="5">
        <v>2.6091000000000002</v>
      </c>
      <c r="B354">
        <f>-(Table1254302334366398430[[#This Row],[time]]-2)*2</f>
        <v>-1.2182000000000004</v>
      </c>
      <c r="C354" s="6">
        <v>4.85311</v>
      </c>
      <c r="D354" s="5">
        <v>2.6091000000000002</v>
      </c>
      <c r="E354">
        <f>-(Table2255303335367399431[[#This Row],[time]]-2)*2</f>
        <v>-1.2182000000000004</v>
      </c>
      <c r="F354" s="6">
        <v>0.13297900000000001</v>
      </c>
      <c r="G354" s="5">
        <v>2.6091000000000002</v>
      </c>
      <c r="H354">
        <f>-(Table245262310342374406438[[#This Row],[time]]-2)*2</f>
        <v>-1.2182000000000004</v>
      </c>
      <c r="I354" s="6">
        <v>0.93980399999999997</v>
      </c>
      <c r="J354" s="5">
        <v>2.6091000000000002</v>
      </c>
      <c r="K354">
        <f>-(Table3256304336368400432[[#This Row],[time]]-2)*2</f>
        <v>-1.2182000000000004</v>
      </c>
      <c r="L354" s="7">
        <v>8.9900000000000003E-5</v>
      </c>
      <c r="M354" s="5">
        <v>2.6091000000000002</v>
      </c>
      <c r="N354">
        <f>-(Table246263311343375407439[[#This Row],[time]]-2)*2</f>
        <v>-1.2182000000000004</v>
      </c>
      <c r="O354" s="6">
        <v>5.5400999999999998</v>
      </c>
      <c r="P354" s="5">
        <v>2.6091000000000002</v>
      </c>
      <c r="Q354">
        <f>-(Table4257305337369401433[[#This Row],[time]]-2)*2</f>
        <v>-1.2182000000000004</v>
      </c>
      <c r="R354" s="6">
        <v>0.67907099999999998</v>
      </c>
      <c r="S354" s="5">
        <v>2.6091000000000002</v>
      </c>
      <c r="T354">
        <f>-(Table247264312344376408440[[#This Row],[time]]-2)*2</f>
        <v>-1.2182000000000004</v>
      </c>
      <c r="U354" s="6">
        <v>5.4342199999999998</v>
      </c>
      <c r="V354" s="5">
        <v>2.6091000000000002</v>
      </c>
      <c r="W354">
        <f>-(Table5258306338370402434[[#This Row],[time]]-2)*2</f>
        <v>-1.2182000000000004</v>
      </c>
      <c r="X354" s="6">
        <v>0.62754299999999996</v>
      </c>
      <c r="Y354" s="5">
        <v>2.6091000000000002</v>
      </c>
      <c r="Z354">
        <f>-(Table248265313345377409441[[#This Row],[time]]-2)*2</f>
        <v>-1.2182000000000004</v>
      </c>
      <c r="AA354" s="6">
        <v>6.19787</v>
      </c>
      <c r="AB354" s="5">
        <v>2.6091000000000002</v>
      </c>
      <c r="AC354">
        <f>-(Table6259307339371403435[[#This Row],[time]]-2)*2</f>
        <v>-1.2182000000000004</v>
      </c>
      <c r="AD354" s="6">
        <v>0.81017099999999997</v>
      </c>
      <c r="AE354" s="5">
        <v>2.6091000000000002</v>
      </c>
      <c r="AF354">
        <f>-(Table249266314346378410442[[#This Row],[time]]-2)*2</f>
        <v>-1.2182000000000004</v>
      </c>
      <c r="AG354" s="6">
        <v>5.5924399999999999</v>
      </c>
      <c r="AH354" s="5">
        <v>2.6091000000000002</v>
      </c>
      <c r="AI354">
        <f>-(Table7260308340372404436[[#This Row],[time]]-2)*2</f>
        <v>-1.2182000000000004</v>
      </c>
      <c r="AJ354" s="6">
        <v>0.77593699999999999</v>
      </c>
      <c r="AK354" s="5">
        <v>2.6091000000000002</v>
      </c>
      <c r="AL354">
        <f>-(Table250267315347379411443[[#This Row],[time]]-2)*2</f>
        <v>-1.2182000000000004</v>
      </c>
      <c r="AM354" s="6">
        <v>6.0145600000000004</v>
      </c>
      <c r="AN354" s="5">
        <v>2.6091000000000002</v>
      </c>
      <c r="AO354">
        <f>-(Table8261309341373405437[[#This Row],[time]]-2)*2</f>
        <v>-1.2182000000000004</v>
      </c>
      <c r="AP354" s="6">
        <v>2.2563200000000001</v>
      </c>
      <c r="AQ354" s="5">
        <v>2.6091000000000002</v>
      </c>
      <c r="AR354">
        <f>-(Table252268316348380412444[[#This Row],[time]]-2)*2</f>
        <v>-1.2182000000000004</v>
      </c>
      <c r="AS354" s="6">
        <v>5.8387500000000001</v>
      </c>
      <c r="AT354" s="5">
        <v>2.6091000000000002</v>
      </c>
      <c r="AU354">
        <f>-(Table253269317349381413445[[#This Row],[time]]-2)*2</f>
        <v>-1.2182000000000004</v>
      </c>
      <c r="AV354" s="6">
        <v>2.0734599999999999</v>
      </c>
    </row>
    <row r="355" spans="1:48">
      <c r="A355" s="5">
        <v>2.6516099999999998</v>
      </c>
      <c r="B355">
        <f>-(Table1254302334366398430[[#This Row],[time]]-2)*2</f>
        <v>-1.3032199999999996</v>
      </c>
      <c r="C355" s="6">
        <v>5.0223599999999999</v>
      </c>
      <c r="D355" s="5">
        <v>2.6516099999999998</v>
      </c>
      <c r="E355">
        <f>-(Table2255303335367399431[[#This Row],[time]]-2)*2</f>
        <v>-1.3032199999999996</v>
      </c>
      <c r="F355" s="6">
        <v>9.7889500000000004E-2</v>
      </c>
      <c r="G355" s="5">
        <v>2.6516099999999998</v>
      </c>
      <c r="H355">
        <f>-(Table245262310342374406438[[#This Row],[time]]-2)*2</f>
        <v>-1.3032199999999996</v>
      </c>
      <c r="I355" s="6">
        <v>1.57609</v>
      </c>
      <c r="J355" s="5">
        <v>2.6516099999999998</v>
      </c>
      <c r="K355">
        <f>-(Table3256304336368400432[[#This Row],[time]]-2)*2</f>
        <v>-1.3032199999999996</v>
      </c>
      <c r="L355" s="7">
        <v>8.81E-5</v>
      </c>
      <c r="M355" s="5">
        <v>2.6516099999999998</v>
      </c>
      <c r="N355">
        <f>-(Table246263311343375407439[[#This Row],[time]]-2)*2</f>
        <v>-1.3032199999999996</v>
      </c>
      <c r="O355" s="6">
        <v>6.0303899999999997</v>
      </c>
      <c r="P355" s="5">
        <v>2.6516099999999998</v>
      </c>
      <c r="Q355">
        <f>-(Table4257305337369401433[[#This Row],[time]]-2)*2</f>
        <v>-1.3032199999999996</v>
      </c>
      <c r="R355" s="6">
        <v>0.66442699999999999</v>
      </c>
      <c r="S355" s="5">
        <v>2.6516099999999998</v>
      </c>
      <c r="T355">
        <f>-(Table247264312344376408440[[#This Row],[time]]-2)*2</f>
        <v>-1.3032199999999996</v>
      </c>
      <c r="U355" s="6">
        <v>6.3353900000000003</v>
      </c>
      <c r="V355" s="5">
        <v>2.6516099999999998</v>
      </c>
      <c r="W355">
        <f>-(Table5258306338370402434[[#This Row],[time]]-2)*2</f>
        <v>-1.3032199999999996</v>
      </c>
      <c r="X355" s="6">
        <v>0.59777100000000005</v>
      </c>
      <c r="Y355" s="5">
        <v>2.6516099999999998</v>
      </c>
      <c r="Z355">
        <f>-(Table248265313345377409441[[#This Row],[time]]-2)*2</f>
        <v>-1.3032199999999996</v>
      </c>
      <c r="AA355" s="6">
        <v>6.6192799999999998</v>
      </c>
      <c r="AB355" s="5">
        <v>2.6516099999999998</v>
      </c>
      <c r="AC355">
        <f>-(Table6259307339371403435[[#This Row],[time]]-2)*2</f>
        <v>-1.3032199999999996</v>
      </c>
      <c r="AD355" s="6">
        <v>0.739985</v>
      </c>
      <c r="AE355" s="5">
        <v>2.6516099999999998</v>
      </c>
      <c r="AF355">
        <f>-(Table249266314346378410442[[#This Row],[time]]-2)*2</f>
        <v>-1.3032199999999996</v>
      </c>
      <c r="AG355" s="6">
        <v>6.1599899999999996</v>
      </c>
      <c r="AH355" s="5">
        <v>2.6516099999999998</v>
      </c>
      <c r="AI355">
        <f>-(Table7260308340372404436[[#This Row],[time]]-2)*2</f>
        <v>-1.3032199999999996</v>
      </c>
      <c r="AJ355" s="6">
        <v>0.66078700000000001</v>
      </c>
      <c r="AK355" s="5">
        <v>2.6516099999999998</v>
      </c>
      <c r="AL355">
        <f>-(Table250267315347379411443[[#This Row],[time]]-2)*2</f>
        <v>-1.3032199999999996</v>
      </c>
      <c r="AM355" s="6">
        <v>6.37723</v>
      </c>
      <c r="AN355" s="5">
        <v>2.6516099999999998</v>
      </c>
      <c r="AO355">
        <f>-(Table8261309341373405437[[#This Row],[time]]-2)*2</f>
        <v>-1.3032199999999996</v>
      </c>
      <c r="AP355" s="6">
        <v>2.17</v>
      </c>
      <c r="AQ355" s="5">
        <v>2.6516099999999998</v>
      </c>
      <c r="AR355">
        <f>-(Table252268316348380412444[[#This Row],[time]]-2)*2</f>
        <v>-1.3032199999999996</v>
      </c>
      <c r="AS355" s="6">
        <v>6.33772</v>
      </c>
      <c r="AT355" s="5">
        <v>2.6516099999999998</v>
      </c>
      <c r="AU355">
        <f>-(Table253269317349381413445[[#This Row],[time]]-2)*2</f>
        <v>-1.3032199999999996</v>
      </c>
      <c r="AV355" s="6">
        <v>2.0206900000000001</v>
      </c>
    </row>
    <row r="356" spans="1:48">
      <c r="A356" s="5">
        <v>2.7007599999999998</v>
      </c>
      <c r="B356">
        <f>-(Table1254302334366398430[[#This Row],[time]]-2)*2</f>
        <v>-1.4015199999999997</v>
      </c>
      <c r="C356" s="6">
        <v>5.1795</v>
      </c>
      <c r="D356" s="5">
        <v>2.7007599999999998</v>
      </c>
      <c r="E356">
        <f>-(Table2255303335367399431[[#This Row],[time]]-2)*2</f>
        <v>-1.4015199999999997</v>
      </c>
      <c r="F356" s="6">
        <v>5.5968499999999997E-2</v>
      </c>
      <c r="G356" s="5">
        <v>2.7007599999999998</v>
      </c>
      <c r="H356">
        <f>-(Table245262310342374406438[[#This Row],[time]]-2)*2</f>
        <v>-1.4015199999999997</v>
      </c>
      <c r="I356" s="6">
        <v>2.3375499999999998</v>
      </c>
      <c r="J356" s="5">
        <v>2.7007599999999998</v>
      </c>
      <c r="K356">
        <f>-(Table3256304336368400432[[#This Row],[time]]-2)*2</f>
        <v>-1.4015199999999997</v>
      </c>
      <c r="L356" s="7">
        <v>8.6100000000000006E-5</v>
      </c>
      <c r="M356" s="5">
        <v>2.7007599999999998</v>
      </c>
      <c r="N356">
        <f>-(Table246263311343375407439[[#This Row],[time]]-2)*2</f>
        <v>-1.4015199999999997</v>
      </c>
      <c r="O356" s="6">
        <v>6.9327199999999998</v>
      </c>
      <c r="P356" s="5">
        <v>2.7007599999999998</v>
      </c>
      <c r="Q356">
        <f>-(Table4257305337369401433[[#This Row],[time]]-2)*2</f>
        <v>-1.4015199999999997</v>
      </c>
      <c r="R356" s="6">
        <v>0.64423299999999994</v>
      </c>
      <c r="S356" s="5">
        <v>2.7007599999999998</v>
      </c>
      <c r="T356">
        <f>-(Table247264312344376408440[[#This Row],[time]]-2)*2</f>
        <v>-1.4015199999999997</v>
      </c>
      <c r="U356" s="6">
        <v>7.3165800000000001</v>
      </c>
      <c r="V356" s="5">
        <v>2.7007599999999998</v>
      </c>
      <c r="W356">
        <f>-(Table5258306338370402434[[#This Row],[time]]-2)*2</f>
        <v>-1.4015199999999997</v>
      </c>
      <c r="X356" s="6">
        <v>0.555952</v>
      </c>
      <c r="Y356" s="5">
        <v>2.7007599999999998</v>
      </c>
      <c r="Z356">
        <f>-(Table248265313345377409441[[#This Row],[time]]-2)*2</f>
        <v>-1.4015199999999997</v>
      </c>
      <c r="AA356" s="6">
        <v>7.0996800000000002</v>
      </c>
      <c r="AB356" s="5">
        <v>2.7007599999999998</v>
      </c>
      <c r="AC356">
        <f>-(Table6259307339371403435[[#This Row],[time]]-2)*2</f>
        <v>-1.4015199999999997</v>
      </c>
      <c r="AD356" s="6">
        <v>0.64430699999999996</v>
      </c>
      <c r="AE356" s="5">
        <v>2.7007599999999998</v>
      </c>
      <c r="AF356">
        <f>-(Table249266314346378410442[[#This Row],[time]]-2)*2</f>
        <v>-1.4015199999999997</v>
      </c>
      <c r="AG356" s="6">
        <v>6.92476</v>
      </c>
      <c r="AH356" s="5">
        <v>2.7007599999999998</v>
      </c>
      <c r="AI356">
        <f>-(Table7260308340372404436[[#This Row],[time]]-2)*2</f>
        <v>-1.4015199999999997</v>
      </c>
      <c r="AJ356" s="6">
        <v>0.53519399999999995</v>
      </c>
      <c r="AK356" s="5">
        <v>2.7007599999999998</v>
      </c>
      <c r="AL356">
        <f>-(Table250267315347379411443[[#This Row],[time]]-2)*2</f>
        <v>-1.4015199999999997</v>
      </c>
      <c r="AM356" s="6">
        <v>6.8593400000000004</v>
      </c>
      <c r="AN356" s="5">
        <v>2.7007599999999998</v>
      </c>
      <c r="AO356">
        <f>-(Table8261309341373405437[[#This Row],[time]]-2)*2</f>
        <v>-1.4015199999999997</v>
      </c>
      <c r="AP356" s="6">
        <v>2.0676899999999998</v>
      </c>
      <c r="AQ356" s="5">
        <v>2.7007599999999998</v>
      </c>
      <c r="AR356">
        <f>-(Table252268316348380412444[[#This Row],[time]]-2)*2</f>
        <v>-1.4015199999999997</v>
      </c>
      <c r="AS356" s="6">
        <v>6.8804299999999996</v>
      </c>
      <c r="AT356" s="5">
        <v>2.7007599999999998</v>
      </c>
      <c r="AU356">
        <f>-(Table253269317349381413445[[#This Row],[time]]-2)*2</f>
        <v>-1.4015199999999997</v>
      </c>
      <c r="AV356" s="6">
        <v>1.9657100000000001</v>
      </c>
    </row>
    <row r="357" spans="1:48">
      <c r="A357" s="5">
        <v>2.7864499999999999</v>
      </c>
      <c r="B357">
        <f>-(Table1254302334366398430[[#This Row],[time]]-2)*2</f>
        <v>-1.5728999999999997</v>
      </c>
      <c r="C357" s="6">
        <v>5.3704999999999998</v>
      </c>
      <c r="D357" s="5">
        <v>2.7864499999999999</v>
      </c>
      <c r="E357">
        <f>-(Table2255303335367399431[[#This Row],[time]]-2)*2</f>
        <v>-1.5728999999999997</v>
      </c>
      <c r="F357" s="6">
        <v>2.3086E-4</v>
      </c>
      <c r="G357" s="5">
        <v>2.7864499999999999</v>
      </c>
      <c r="H357">
        <f>-(Table245262310342374406438[[#This Row],[time]]-2)*2</f>
        <v>-1.5728999999999997</v>
      </c>
      <c r="I357" s="6">
        <v>3.4958</v>
      </c>
      <c r="J357" s="5">
        <v>2.7864499999999999</v>
      </c>
      <c r="K357">
        <f>-(Table3256304336368400432[[#This Row],[time]]-2)*2</f>
        <v>-1.5728999999999997</v>
      </c>
      <c r="L357" s="7">
        <v>8.2700000000000004E-5</v>
      </c>
      <c r="M357" s="5">
        <v>2.7864499999999999</v>
      </c>
      <c r="N357">
        <f>-(Table246263311343375407439[[#This Row],[time]]-2)*2</f>
        <v>-1.5728999999999997</v>
      </c>
      <c r="O357" s="6">
        <v>9.4668399999999995</v>
      </c>
      <c r="P357" s="5">
        <v>2.7864499999999999</v>
      </c>
      <c r="Q357">
        <f>-(Table4257305337369401433[[#This Row],[time]]-2)*2</f>
        <v>-1.5728999999999997</v>
      </c>
      <c r="R357" s="6">
        <v>0.62205100000000002</v>
      </c>
      <c r="S357" s="5">
        <v>2.7864499999999999</v>
      </c>
      <c r="T357">
        <f>-(Table247264312344376408440[[#This Row],[time]]-2)*2</f>
        <v>-1.5728999999999997</v>
      </c>
      <c r="U357" s="6">
        <v>8.8420100000000001</v>
      </c>
      <c r="V357" s="5">
        <v>2.7864499999999999</v>
      </c>
      <c r="W357">
        <f>-(Table5258306338370402434[[#This Row],[time]]-2)*2</f>
        <v>-1.5728999999999997</v>
      </c>
      <c r="X357" s="6">
        <v>0.48035</v>
      </c>
      <c r="Y357" s="5">
        <v>2.7864499999999999</v>
      </c>
      <c r="Z357">
        <f>-(Table248265313345377409441[[#This Row],[time]]-2)*2</f>
        <v>-1.5728999999999997</v>
      </c>
      <c r="AA357" s="6">
        <v>8.2154199999999999</v>
      </c>
      <c r="AB357" s="5">
        <v>2.7864499999999999</v>
      </c>
      <c r="AC357">
        <f>-(Table6259307339371403435[[#This Row],[time]]-2)*2</f>
        <v>-1.5728999999999997</v>
      </c>
      <c r="AD357" s="6">
        <v>0.458729</v>
      </c>
      <c r="AE357" s="5">
        <v>2.7864499999999999</v>
      </c>
      <c r="AF357">
        <f>-(Table249266314346378410442[[#This Row],[time]]-2)*2</f>
        <v>-1.5728999999999997</v>
      </c>
      <c r="AG357" s="6">
        <v>8.5519400000000001</v>
      </c>
      <c r="AH357" s="5">
        <v>2.7864499999999999</v>
      </c>
      <c r="AI357">
        <f>-(Table7260308340372404436[[#This Row],[time]]-2)*2</f>
        <v>-1.5728999999999997</v>
      </c>
      <c r="AJ357" s="6">
        <v>0.34258</v>
      </c>
      <c r="AK357" s="5">
        <v>2.7864499999999999</v>
      </c>
      <c r="AL357">
        <f>-(Table250267315347379411443[[#This Row],[time]]-2)*2</f>
        <v>-1.5728999999999997</v>
      </c>
      <c r="AM357" s="6">
        <v>7.8536099999999998</v>
      </c>
      <c r="AN357" s="5">
        <v>2.7864499999999999</v>
      </c>
      <c r="AO357">
        <f>-(Table8261309341373405437[[#This Row],[time]]-2)*2</f>
        <v>-1.5728999999999997</v>
      </c>
      <c r="AP357" s="6">
        <v>1.8771</v>
      </c>
      <c r="AQ357" s="5">
        <v>2.7864499999999999</v>
      </c>
      <c r="AR357">
        <f>-(Table252268316348380412444[[#This Row],[time]]-2)*2</f>
        <v>-1.5728999999999997</v>
      </c>
      <c r="AS357" s="6">
        <v>7.7475699999999996</v>
      </c>
      <c r="AT357" s="5">
        <v>2.7864499999999999</v>
      </c>
      <c r="AU357">
        <f>-(Table253269317349381413445[[#This Row],[time]]-2)*2</f>
        <v>-1.5728999999999997</v>
      </c>
      <c r="AV357" s="6">
        <v>1.8587</v>
      </c>
    </row>
    <row r="358" spans="1:48">
      <c r="A358" s="5">
        <v>2.8270400000000002</v>
      </c>
      <c r="B358">
        <f>-(Table1254302334366398430[[#This Row],[time]]-2)*2</f>
        <v>-1.6540800000000004</v>
      </c>
      <c r="C358" s="6">
        <v>5.4254699999999998</v>
      </c>
      <c r="D358" s="5">
        <v>2.8270400000000002</v>
      </c>
      <c r="E358">
        <f>-(Table2255303335367399431[[#This Row],[time]]-2)*2</f>
        <v>-1.6540800000000004</v>
      </c>
      <c r="F358" s="6">
        <v>1.3140999999999999E-4</v>
      </c>
      <c r="G358" s="5">
        <v>2.8270400000000002</v>
      </c>
      <c r="H358">
        <f>-(Table245262310342374406438[[#This Row],[time]]-2)*2</f>
        <v>-1.6540800000000004</v>
      </c>
      <c r="I358" s="6">
        <v>3.98075</v>
      </c>
      <c r="J358" s="5">
        <v>2.8270400000000002</v>
      </c>
      <c r="K358">
        <f>-(Table3256304336368400432[[#This Row],[time]]-2)*2</f>
        <v>-1.6540800000000004</v>
      </c>
      <c r="L358" s="7">
        <v>8.1000000000000004E-5</v>
      </c>
      <c r="M358" s="5">
        <v>2.8270400000000002</v>
      </c>
      <c r="N358">
        <f>-(Table246263311343375407439[[#This Row],[time]]-2)*2</f>
        <v>-1.6540800000000004</v>
      </c>
      <c r="O358" s="6">
        <v>10.623799999999999</v>
      </c>
      <c r="P358" s="5">
        <v>2.8270400000000002</v>
      </c>
      <c r="Q358">
        <f>-(Table4257305337369401433[[#This Row],[time]]-2)*2</f>
        <v>-1.6540800000000004</v>
      </c>
      <c r="R358" s="6">
        <v>0.61567400000000005</v>
      </c>
      <c r="S358" s="5">
        <v>2.8270400000000002</v>
      </c>
      <c r="T358">
        <f>-(Table247264312344376408440[[#This Row],[time]]-2)*2</f>
        <v>-1.6540800000000004</v>
      </c>
      <c r="U358" s="6">
        <v>9.4543800000000005</v>
      </c>
      <c r="V358" s="5">
        <v>2.8270400000000002</v>
      </c>
      <c r="W358">
        <f>-(Table5258306338370402434[[#This Row],[time]]-2)*2</f>
        <v>-1.6540800000000004</v>
      </c>
      <c r="X358" s="6">
        <v>0.442911</v>
      </c>
      <c r="Y358" s="5">
        <v>2.8270400000000002</v>
      </c>
      <c r="Z358">
        <f>-(Table248265313345377409441[[#This Row],[time]]-2)*2</f>
        <v>-1.6540800000000004</v>
      </c>
      <c r="AA358" s="6">
        <v>8.9664199999999994</v>
      </c>
      <c r="AB358" s="5">
        <v>2.8270400000000002</v>
      </c>
      <c r="AC358">
        <f>-(Table6259307339371403435[[#This Row],[time]]-2)*2</f>
        <v>-1.6540800000000004</v>
      </c>
      <c r="AD358" s="6">
        <v>0.36768600000000001</v>
      </c>
      <c r="AE358" s="5">
        <v>2.8270400000000002</v>
      </c>
      <c r="AF358">
        <f>-(Table249266314346378410442[[#This Row],[time]]-2)*2</f>
        <v>-1.6540800000000004</v>
      </c>
      <c r="AG358" s="6">
        <v>9.3682099999999995</v>
      </c>
      <c r="AH358" s="5">
        <v>2.8270400000000002</v>
      </c>
      <c r="AI358">
        <f>-(Table7260308340372404436[[#This Row],[time]]-2)*2</f>
        <v>-1.6540800000000004</v>
      </c>
      <c r="AJ358" s="6">
        <v>0.26377600000000001</v>
      </c>
      <c r="AK358" s="5">
        <v>2.8270400000000002</v>
      </c>
      <c r="AL358">
        <f>-(Table250267315347379411443[[#This Row],[time]]-2)*2</f>
        <v>-1.6540800000000004</v>
      </c>
      <c r="AM358" s="6">
        <v>8.4517900000000008</v>
      </c>
      <c r="AN358" s="5">
        <v>2.8270400000000002</v>
      </c>
      <c r="AO358">
        <f>-(Table8261309341373405437[[#This Row],[time]]-2)*2</f>
        <v>-1.6540800000000004</v>
      </c>
      <c r="AP358" s="6">
        <v>1.7243599999999999</v>
      </c>
      <c r="AQ358" s="5">
        <v>2.8270400000000002</v>
      </c>
      <c r="AR358">
        <f>-(Table252268316348380412444[[#This Row],[time]]-2)*2</f>
        <v>-1.6540800000000004</v>
      </c>
      <c r="AS358" s="6">
        <v>8.0558300000000003</v>
      </c>
      <c r="AT358" s="5">
        <v>2.8270400000000002</v>
      </c>
      <c r="AU358">
        <f>-(Table253269317349381413445[[#This Row],[time]]-2)*2</f>
        <v>-1.6540800000000004</v>
      </c>
      <c r="AV358" s="6">
        <v>1.7514400000000001</v>
      </c>
    </row>
    <row r="359" spans="1:48">
      <c r="A359" s="5">
        <v>2.8676300000000001</v>
      </c>
      <c r="B359">
        <f>-(Table1254302334366398430[[#This Row],[time]]-2)*2</f>
        <v>-1.7352600000000002</v>
      </c>
      <c r="C359" s="6">
        <v>5.46373</v>
      </c>
      <c r="D359" s="5">
        <v>2.8676300000000001</v>
      </c>
      <c r="E359">
        <f>-(Table2255303335367399431[[#This Row],[time]]-2)*2</f>
        <v>-1.7352600000000002</v>
      </c>
      <c r="F359" s="7">
        <v>9.2899999999999995E-5</v>
      </c>
      <c r="G359" s="5">
        <v>2.8676300000000001</v>
      </c>
      <c r="H359">
        <f>-(Table245262310342374406438[[#This Row],[time]]-2)*2</f>
        <v>-1.7352600000000002</v>
      </c>
      <c r="I359" s="6">
        <v>4.4679500000000001</v>
      </c>
      <c r="J359" s="5">
        <v>2.8676300000000001</v>
      </c>
      <c r="K359">
        <f>-(Table3256304336368400432[[#This Row],[time]]-2)*2</f>
        <v>-1.7352600000000002</v>
      </c>
      <c r="L359" s="7">
        <v>7.9400000000000006E-5</v>
      </c>
      <c r="M359" s="5">
        <v>2.8676300000000001</v>
      </c>
      <c r="N359">
        <f>-(Table246263311343375407439[[#This Row],[time]]-2)*2</f>
        <v>-1.7352600000000002</v>
      </c>
      <c r="O359" s="6">
        <v>11.600199999999999</v>
      </c>
      <c r="P359" s="5">
        <v>2.8676300000000001</v>
      </c>
      <c r="Q359">
        <f>-(Table4257305337369401433[[#This Row],[time]]-2)*2</f>
        <v>-1.7352600000000002</v>
      </c>
      <c r="R359" s="6">
        <v>0.61047499999999999</v>
      </c>
      <c r="S359" s="5">
        <v>2.8676300000000001</v>
      </c>
      <c r="T359">
        <f>-(Table247264312344376408440[[#This Row],[time]]-2)*2</f>
        <v>-1.7352600000000002</v>
      </c>
      <c r="U359" s="6">
        <v>9.9918300000000002</v>
      </c>
      <c r="V359" s="5">
        <v>2.8676300000000001</v>
      </c>
      <c r="W359">
        <f>-(Table5258306338370402434[[#This Row],[time]]-2)*2</f>
        <v>-1.7352600000000002</v>
      </c>
      <c r="X359" s="6">
        <v>0.40587699999999999</v>
      </c>
      <c r="Y359" s="5">
        <v>2.8676300000000001</v>
      </c>
      <c r="Z359">
        <f>-(Table248265313345377409441[[#This Row],[time]]-2)*2</f>
        <v>-1.7352600000000002</v>
      </c>
      <c r="AA359" s="6">
        <v>9.8574999999999999</v>
      </c>
      <c r="AB359" s="5">
        <v>2.8676300000000001</v>
      </c>
      <c r="AC359">
        <f>-(Table6259307339371403435[[#This Row],[time]]-2)*2</f>
        <v>-1.7352600000000002</v>
      </c>
      <c r="AD359" s="6">
        <v>0.27845500000000001</v>
      </c>
      <c r="AE359" s="5">
        <v>2.8676300000000001</v>
      </c>
      <c r="AF359">
        <f>-(Table249266314346378410442[[#This Row],[time]]-2)*2</f>
        <v>-1.7352600000000002</v>
      </c>
      <c r="AG359" s="6">
        <v>10.1431</v>
      </c>
      <c r="AH359" s="5">
        <v>2.8676300000000001</v>
      </c>
      <c r="AI359">
        <f>-(Table7260308340372404436[[#This Row],[time]]-2)*2</f>
        <v>-1.7352600000000002</v>
      </c>
      <c r="AJ359" s="6">
        <v>0.192852</v>
      </c>
      <c r="AK359" s="5">
        <v>2.8676300000000001</v>
      </c>
      <c r="AL359">
        <f>-(Table250267315347379411443[[#This Row],[time]]-2)*2</f>
        <v>-1.7352600000000002</v>
      </c>
      <c r="AM359" s="6">
        <v>8.9766899999999996</v>
      </c>
      <c r="AN359" s="5">
        <v>2.8676300000000001</v>
      </c>
      <c r="AO359">
        <f>-(Table8261309341373405437[[#This Row],[time]]-2)*2</f>
        <v>-1.7352600000000002</v>
      </c>
      <c r="AP359" s="6">
        <v>1.5665800000000001</v>
      </c>
      <c r="AQ359" s="5">
        <v>2.8676300000000001</v>
      </c>
      <c r="AR359">
        <f>-(Table252268316348380412444[[#This Row],[time]]-2)*2</f>
        <v>-1.7352600000000002</v>
      </c>
      <c r="AS359" s="6">
        <v>8.2688000000000006</v>
      </c>
      <c r="AT359" s="5">
        <v>2.8676300000000001</v>
      </c>
      <c r="AU359">
        <f>-(Table253269317349381413445[[#This Row],[time]]-2)*2</f>
        <v>-1.7352600000000002</v>
      </c>
      <c r="AV359" s="6">
        <v>1.6329400000000001</v>
      </c>
    </row>
    <row r="360" spans="1:48">
      <c r="A360" s="5">
        <v>2.90822</v>
      </c>
      <c r="B360">
        <f>-(Table1254302334366398430[[#This Row],[time]]-2)*2</f>
        <v>-1.8164400000000001</v>
      </c>
      <c r="C360" s="6">
        <v>5.5029599999999999</v>
      </c>
      <c r="D360" s="5">
        <v>2.90822</v>
      </c>
      <c r="E360">
        <f>-(Table2255303335367399431[[#This Row],[time]]-2)*2</f>
        <v>-1.8164400000000001</v>
      </c>
      <c r="F360" s="7">
        <v>9.1899999999999998E-5</v>
      </c>
      <c r="G360" s="5">
        <v>2.90822</v>
      </c>
      <c r="H360">
        <f>-(Table245262310342374406438[[#This Row],[time]]-2)*2</f>
        <v>-1.8164400000000001</v>
      </c>
      <c r="I360" s="6">
        <v>4.9584900000000003</v>
      </c>
      <c r="J360" s="5">
        <v>2.90822</v>
      </c>
      <c r="K360">
        <f>-(Table3256304336368400432[[#This Row],[time]]-2)*2</f>
        <v>-1.8164400000000001</v>
      </c>
      <c r="L360" s="7">
        <v>7.7799999999999994E-5</v>
      </c>
      <c r="M360" s="5">
        <v>2.90822</v>
      </c>
      <c r="N360">
        <f>-(Table246263311343375407439[[#This Row],[time]]-2)*2</f>
        <v>-1.8164400000000001</v>
      </c>
      <c r="O360" s="6">
        <v>12.473100000000001</v>
      </c>
      <c r="P360" s="5">
        <v>2.90822</v>
      </c>
      <c r="Q360">
        <f>-(Table4257305337369401433[[#This Row],[time]]-2)*2</f>
        <v>-1.8164400000000001</v>
      </c>
      <c r="R360" s="6">
        <v>0.60754300000000006</v>
      </c>
      <c r="S360" s="5">
        <v>2.90822</v>
      </c>
      <c r="T360">
        <f>-(Table247264312344376408440[[#This Row],[time]]-2)*2</f>
        <v>-1.8164400000000001</v>
      </c>
      <c r="U360" s="6">
        <v>10.4513</v>
      </c>
      <c r="V360" s="5">
        <v>2.90822</v>
      </c>
      <c r="W360">
        <f>-(Table5258306338370402434[[#This Row],[time]]-2)*2</f>
        <v>-1.8164400000000001</v>
      </c>
      <c r="X360" s="6">
        <v>0.37180099999999999</v>
      </c>
      <c r="Y360" s="5">
        <v>2.90822</v>
      </c>
      <c r="Z360">
        <f>-(Table248265313345377409441[[#This Row],[time]]-2)*2</f>
        <v>-1.8164400000000001</v>
      </c>
      <c r="AA360" s="6">
        <v>10.699</v>
      </c>
      <c r="AB360" s="5">
        <v>2.90822</v>
      </c>
      <c r="AC360">
        <f>-(Table6259307339371403435[[#This Row],[time]]-2)*2</f>
        <v>-1.8164400000000001</v>
      </c>
      <c r="AD360" s="6">
        <v>0.18393699999999999</v>
      </c>
      <c r="AE360" s="5">
        <v>2.90822</v>
      </c>
      <c r="AF360">
        <f>-(Table249266314346378410442[[#This Row],[time]]-2)*2</f>
        <v>-1.8164400000000001</v>
      </c>
      <c r="AG360" s="6">
        <v>10.8</v>
      </c>
      <c r="AH360" s="5">
        <v>2.90822</v>
      </c>
      <c r="AI360">
        <f>-(Table7260308340372404436[[#This Row],[time]]-2)*2</f>
        <v>-1.8164400000000001</v>
      </c>
      <c r="AJ360" s="6">
        <v>0.123291</v>
      </c>
      <c r="AK360" s="5">
        <v>2.90822</v>
      </c>
      <c r="AL360">
        <f>-(Table250267315347379411443[[#This Row],[time]]-2)*2</f>
        <v>-1.8164400000000001</v>
      </c>
      <c r="AM360" s="6">
        <v>9.3484800000000003</v>
      </c>
      <c r="AN360" s="5">
        <v>2.90822</v>
      </c>
      <c r="AO360">
        <f>-(Table8261309341373405437[[#This Row],[time]]-2)*2</f>
        <v>-1.8164400000000001</v>
      </c>
      <c r="AP360" s="6">
        <v>1.4140699999999999</v>
      </c>
      <c r="AQ360" s="5">
        <v>2.90822</v>
      </c>
      <c r="AR360">
        <f>-(Table252268316348380412444[[#This Row],[time]]-2)*2</f>
        <v>-1.8164400000000001</v>
      </c>
      <c r="AS360" s="6">
        <v>8.4486100000000004</v>
      </c>
      <c r="AT360" s="5">
        <v>2.90822</v>
      </c>
      <c r="AU360">
        <f>-(Table253269317349381413445[[#This Row],[time]]-2)*2</f>
        <v>-1.8164400000000001</v>
      </c>
      <c r="AV360" s="6">
        <v>1.5086900000000001</v>
      </c>
    </row>
    <row r="361" spans="1:48">
      <c r="A361" s="5">
        <v>2.9894099999999999</v>
      </c>
      <c r="B361">
        <f>-(Table1254302334366398430[[#This Row],[time]]-2)*2</f>
        <v>-1.9788199999999998</v>
      </c>
      <c r="C361" s="6">
        <v>5.5287100000000002</v>
      </c>
      <c r="D361" s="5">
        <v>2.9894099999999999</v>
      </c>
      <c r="E361">
        <f>-(Table2255303335367399431[[#This Row],[time]]-2)*2</f>
        <v>-1.9788199999999998</v>
      </c>
      <c r="F361" s="7">
        <v>9.0000000000000006E-5</v>
      </c>
      <c r="G361" s="5">
        <v>2.9894099999999999</v>
      </c>
      <c r="H361">
        <f>-(Table245262310342374406438[[#This Row],[time]]-2)*2</f>
        <v>-1.9788199999999998</v>
      </c>
      <c r="I361" s="6">
        <v>5.9457199999999997</v>
      </c>
      <c r="J361" s="5">
        <v>2.9894099999999999</v>
      </c>
      <c r="K361">
        <f>-(Table3256304336368400432[[#This Row],[time]]-2)*2</f>
        <v>-1.9788199999999998</v>
      </c>
      <c r="L361" s="7">
        <v>7.4800000000000002E-5</v>
      </c>
      <c r="M361" s="5">
        <v>2.9894099999999999</v>
      </c>
      <c r="N361">
        <f>-(Table246263311343375407439[[#This Row],[time]]-2)*2</f>
        <v>-1.9788199999999998</v>
      </c>
      <c r="O361" s="6">
        <v>13.9125</v>
      </c>
      <c r="P361" s="5">
        <v>2.9894099999999999</v>
      </c>
      <c r="Q361">
        <f>-(Table4257305337369401433[[#This Row],[time]]-2)*2</f>
        <v>-1.9788199999999998</v>
      </c>
      <c r="R361" s="6">
        <v>0.60175000000000001</v>
      </c>
      <c r="S361" s="5">
        <v>2.9894099999999999</v>
      </c>
      <c r="T361">
        <f>-(Table247264312344376408440[[#This Row],[time]]-2)*2</f>
        <v>-1.9788199999999998</v>
      </c>
      <c r="U361" s="6">
        <v>11.2767</v>
      </c>
      <c r="V361" s="5">
        <v>2.9894099999999999</v>
      </c>
      <c r="W361">
        <f>-(Table5258306338370402434[[#This Row],[time]]-2)*2</f>
        <v>-1.9788199999999998</v>
      </c>
      <c r="X361" s="6">
        <v>0.31673699999999999</v>
      </c>
      <c r="Y361" s="5">
        <v>2.9894099999999999</v>
      </c>
      <c r="Z361">
        <f>-(Table248265313345377409441[[#This Row],[time]]-2)*2</f>
        <v>-1.9788199999999998</v>
      </c>
      <c r="AA361" s="6">
        <v>12.127800000000001</v>
      </c>
      <c r="AB361" s="5">
        <v>2.9894099999999999</v>
      </c>
      <c r="AC361">
        <f>-(Table6259307339371403435[[#This Row],[time]]-2)*2</f>
        <v>-1.9788199999999998</v>
      </c>
      <c r="AD361" s="6">
        <v>2.72775E-4</v>
      </c>
      <c r="AE361" s="5">
        <v>2.9894099999999999</v>
      </c>
      <c r="AF361">
        <f>-(Table249266314346378410442[[#This Row],[time]]-2)*2</f>
        <v>-1.9788199999999998</v>
      </c>
      <c r="AG361" s="6">
        <v>11.9114</v>
      </c>
      <c r="AH361" s="5">
        <v>2.9894099999999999</v>
      </c>
      <c r="AI361">
        <f>-(Table7260308340372404436[[#This Row],[time]]-2)*2</f>
        <v>-1.9788199999999998</v>
      </c>
      <c r="AJ361" s="6">
        <v>1.9986400000000001E-4</v>
      </c>
      <c r="AK361" s="5">
        <v>2.9894099999999999</v>
      </c>
      <c r="AL361">
        <f>-(Table250267315347379411443[[#This Row],[time]]-2)*2</f>
        <v>-1.9788199999999998</v>
      </c>
      <c r="AM361" s="6">
        <v>10.3537</v>
      </c>
      <c r="AN361" s="5">
        <v>2.9894099999999999</v>
      </c>
      <c r="AO361">
        <f>-(Table8261309341373405437[[#This Row],[time]]-2)*2</f>
        <v>-1.9788199999999998</v>
      </c>
      <c r="AP361" s="6">
        <v>1.05552</v>
      </c>
      <c r="AQ361" s="5">
        <v>2.9894099999999999</v>
      </c>
      <c r="AR361">
        <f>-(Table252268316348380412444[[#This Row],[time]]-2)*2</f>
        <v>-1.9788199999999998</v>
      </c>
      <c r="AS361" s="6">
        <v>8.8994400000000002</v>
      </c>
      <c r="AT361" s="5">
        <v>2.9894099999999999</v>
      </c>
      <c r="AU361">
        <f>-(Table253269317349381413445[[#This Row],[time]]-2)*2</f>
        <v>-1.9788199999999998</v>
      </c>
      <c r="AV361" s="6">
        <v>1.19722</v>
      </c>
    </row>
    <row r="362" spans="1:48">
      <c r="A362" s="8">
        <v>3</v>
      </c>
      <c r="B362">
        <f>-(Table1254302334366398430[[#This Row],[time]]-2)*2</f>
        <v>-2</v>
      </c>
      <c r="C362" s="9">
        <v>5.5282499999999999</v>
      </c>
      <c r="D362" s="8">
        <v>3</v>
      </c>
      <c r="E362">
        <f>-(Table2255303335367399431[[#This Row],[time]]-2)*2</f>
        <v>-2</v>
      </c>
      <c r="F362" s="10">
        <v>8.9800000000000001E-5</v>
      </c>
      <c r="G362" s="8">
        <v>3</v>
      </c>
      <c r="H362">
        <f>-(Table245262310342374406438[[#This Row],[time]]-2)*2</f>
        <v>-2</v>
      </c>
      <c r="I362" s="9">
        <v>6.0734700000000004</v>
      </c>
      <c r="J362" s="8">
        <v>3</v>
      </c>
      <c r="K362">
        <f>-(Table3256304336368400432[[#This Row],[time]]-2)*2</f>
        <v>-2</v>
      </c>
      <c r="L362" s="10">
        <v>7.4400000000000006E-5</v>
      </c>
      <c r="M362" s="8">
        <v>3</v>
      </c>
      <c r="N362">
        <f>-(Table246263311343375407439[[#This Row],[time]]-2)*2</f>
        <v>-2</v>
      </c>
      <c r="O362" s="9">
        <v>14.065300000000001</v>
      </c>
      <c r="P362" s="8">
        <v>3</v>
      </c>
      <c r="Q362">
        <f>-(Table4257305337369401433[[#This Row],[time]]-2)*2</f>
        <v>-2</v>
      </c>
      <c r="R362" s="9">
        <v>0.60180199999999995</v>
      </c>
      <c r="S362" s="8">
        <v>3</v>
      </c>
      <c r="T362">
        <f>-(Table247264312344376408440[[#This Row],[time]]-2)*2</f>
        <v>-2</v>
      </c>
      <c r="U362" s="9">
        <v>11.372</v>
      </c>
      <c r="V362" s="8">
        <v>3</v>
      </c>
      <c r="W362">
        <f>-(Table5258306338370402434[[#This Row],[time]]-2)*2</f>
        <v>-2</v>
      </c>
      <c r="X362" s="9">
        <v>0.31079200000000001</v>
      </c>
      <c r="Y362" s="8">
        <v>3</v>
      </c>
      <c r="Z362">
        <f>-(Table248265313345377409441[[#This Row],[time]]-2)*2</f>
        <v>-2</v>
      </c>
      <c r="AA362" s="9">
        <v>12.303900000000001</v>
      </c>
      <c r="AB362" s="8">
        <v>3</v>
      </c>
      <c r="AC362">
        <f>-(Table6259307339371403435[[#This Row],[time]]-2)*2</f>
        <v>-2</v>
      </c>
      <c r="AD362" s="9">
        <v>2.3583299999999999E-4</v>
      </c>
      <c r="AE362" s="8">
        <v>3</v>
      </c>
      <c r="AF362">
        <f>-(Table249266314346378410442[[#This Row],[time]]-2)*2</f>
        <v>-2</v>
      </c>
      <c r="AG362" s="9">
        <v>12.056900000000001</v>
      </c>
      <c r="AH362" s="8">
        <v>3</v>
      </c>
      <c r="AI362">
        <f>-(Table7260308340372404436[[#This Row],[time]]-2)*2</f>
        <v>-2</v>
      </c>
      <c r="AJ362" s="9">
        <v>1.7589099999999999E-4</v>
      </c>
      <c r="AK362" s="8">
        <v>3</v>
      </c>
      <c r="AL362">
        <f>-(Table250267315347379411443[[#This Row],[time]]-2)*2</f>
        <v>-2</v>
      </c>
      <c r="AM362" s="9">
        <v>10.4636</v>
      </c>
      <c r="AN362" s="8">
        <v>3</v>
      </c>
      <c r="AO362">
        <f>-(Table8261309341373405437[[#This Row],[time]]-2)*2</f>
        <v>-2</v>
      </c>
      <c r="AP362" s="9">
        <v>1.0042</v>
      </c>
      <c r="AQ362" s="8">
        <v>3</v>
      </c>
      <c r="AR362">
        <f>-(Table252268316348380412444[[#This Row],[time]]-2)*2</f>
        <v>-2</v>
      </c>
      <c r="AS362" s="9">
        <v>8.9375599999999995</v>
      </c>
      <c r="AT362" s="8">
        <v>3</v>
      </c>
      <c r="AU362">
        <f>-(Table253269317349381413445[[#This Row],[time]]-2)*2</f>
        <v>-2</v>
      </c>
      <c r="AV362" s="9">
        <v>1.15219</v>
      </c>
    </row>
    <row r="363" spans="1:48">
      <c r="A363" t="s">
        <v>26</v>
      </c>
      <c r="C363">
        <f>AVERAGE(C342:C362)</f>
        <v>3.8424371428571429</v>
      </c>
      <c r="D363" t="s">
        <v>26</v>
      </c>
      <c r="F363">
        <f t="shared" ref="F363" si="50">AVERAGE(F342:F362)</f>
        <v>0.14027077952380954</v>
      </c>
      <c r="G363" t="s">
        <v>26</v>
      </c>
      <c r="I363">
        <f t="shared" ref="I363" si="51">AVERAGE(I342:I362)</f>
        <v>1.6204073857142856</v>
      </c>
      <c r="J363" t="s">
        <v>26</v>
      </c>
      <c r="L363">
        <f t="shared" ref="L363" si="52">AVERAGE(L342:L362)</f>
        <v>8.1797036428571432E-2</v>
      </c>
      <c r="M363" t="s">
        <v>26</v>
      </c>
      <c r="O363">
        <f t="shared" ref="O363" si="53">AVERAGE(O342:O362)</f>
        <v>5.5963834238095229</v>
      </c>
      <c r="P363" t="s">
        <v>26</v>
      </c>
      <c r="R363">
        <f t="shared" ref="R363" si="54">AVERAGE(R342:R362)</f>
        <v>0.4467636857142856</v>
      </c>
      <c r="S363" t="s">
        <v>26</v>
      </c>
      <c r="U363">
        <f t="shared" ref="U363" si="55">AVERAGE(U342:U362)</f>
        <v>4.4463475714285714</v>
      </c>
      <c r="V363" t="s">
        <v>26</v>
      </c>
      <c r="X363">
        <f t="shared" ref="X363" si="56">AVERAGE(X342:X362)</f>
        <v>0.3579173809523809</v>
      </c>
      <c r="Y363" t="s">
        <v>26</v>
      </c>
      <c r="AA363">
        <f t="shared" ref="AA363" si="57">AVERAGE(AA342:AA362)</f>
        <v>5.4870671904761901</v>
      </c>
      <c r="AB363" t="s">
        <v>26</v>
      </c>
      <c r="AD363">
        <f t="shared" ref="AD363" si="58">AVERAGE(AD342:AD362)</f>
        <v>0.65500802895238097</v>
      </c>
      <c r="AE363" t="s">
        <v>26</v>
      </c>
      <c r="AG363">
        <f t="shared" ref="AG363" si="59">AVERAGE(AG342:AG362)</f>
        <v>4.9093508941428565</v>
      </c>
      <c r="AH363" t="s">
        <v>26</v>
      </c>
      <c r="AJ363">
        <f t="shared" ref="AJ363" si="60">AVERAGE(AJ342:AJ362)</f>
        <v>1.2327565597619048</v>
      </c>
      <c r="AK363" t="s">
        <v>26</v>
      </c>
      <c r="AM363">
        <f t="shared" ref="AM363" si="61">AVERAGE(AM342:AM362)</f>
        <v>5.6890366666666674</v>
      </c>
      <c r="AN363" t="s">
        <v>26</v>
      </c>
      <c r="AP363">
        <f t="shared" ref="AP363" si="62">AVERAGE(AP342:AP362)</f>
        <v>2.1960985714285717</v>
      </c>
      <c r="AQ363" t="s">
        <v>26</v>
      </c>
      <c r="AS363">
        <f t="shared" ref="AS363" si="63">AVERAGE(AS342:AS362)</f>
        <v>4.8806176190476185</v>
      </c>
      <c r="AT363" t="s">
        <v>26</v>
      </c>
      <c r="AV363">
        <f t="shared" ref="AV363" si="64">AVERAGE(AV342:AV362)</f>
        <v>1.6705700952380953</v>
      </c>
    </row>
    <row r="364" spans="1:48">
      <c r="A364" t="s">
        <v>27</v>
      </c>
      <c r="C364">
        <f>MAX(C342:C362)</f>
        <v>5.5287100000000002</v>
      </c>
      <c r="D364" t="s">
        <v>27</v>
      </c>
      <c r="F364">
        <f t="shared" ref="F364:AV364" si="65">MAX(F342:F362)</f>
        <v>0.313581</v>
      </c>
      <c r="G364" t="s">
        <v>27</v>
      </c>
      <c r="I364">
        <f t="shared" ref="I364:AV364" si="66">MAX(I342:I362)</f>
        <v>6.0734700000000004</v>
      </c>
      <c r="J364" t="s">
        <v>27</v>
      </c>
      <c r="L364">
        <f t="shared" ref="L364:AV364" si="67">MAX(L342:L362)</f>
        <v>0.42070999999999997</v>
      </c>
      <c r="M364" t="s">
        <v>27</v>
      </c>
      <c r="O364">
        <f t="shared" ref="O364:AV364" si="68">MAX(O342:O362)</f>
        <v>14.065300000000001</v>
      </c>
      <c r="P364" t="s">
        <v>27</v>
      </c>
      <c r="R364">
        <f t="shared" ref="R364:AV364" si="69">MAX(R342:R362)</f>
        <v>0.67907099999999998</v>
      </c>
      <c r="S364" t="s">
        <v>27</v>
      </c>
      <c r="U364">
        <f t="shared" ref="U364:AV364" si="70">MAX(U342:U362)</f>
        <v>11.372</v>
      </c>
      <c r="V364" t="s">
        <v>27</v>
      </c>
      <c r="X364">
        <f t="shared" ref="X364:AV364" si="71">MAX(X342:X362)</f>
        <v>0.62754299999999996</v>
      </c>
      <c r="Y364" t="s">
        <v>27</v>
      </c>
      <c r="AA364">
        <f t="shared" ref="AA364:AV364" si="72">MAX(AA342:AA362)</f>
        <v>12.303900000000001</v>
      </c>
      <c r="AB364" t="s">
        <v>27</v>
      </c>
      <c r="AD364">
        <f t="shared" ref="AD364:AV364" si="73">MAX(AD342:AD362)</f>
        <v>1.9604699999999999</v>
      </c>
      <c r="AE364" t="s">
        <v>27</v>
      </c>
      <c r="AG364">
        <f t="shared" ref="AG364:AV364" si="74">MAX(AG342:AG362)</f>
        <v>12.056900000000001</v>
      </c>
      <c r="AH364" t="s">
        <v>27</v>
      </c>
      <c r="AJ364">
        <f t="shared" ref="AJ364:AV364" si="75">MAX(AJ342:AJ362)</f>
        <v>3.1420699999999999</v>
      </c>
      <c r="AK364" t="s">
        <v>27</v>
      </c>
      <c r="AM364">
        <f t="shared" ref="AM364:AV364" si="76">MAX(AM342:AM362)</f>
        <v>10.4636</v>
      </c>
      <c r="AN364" t="s">
        <v>27</v>
      </c>
      <c r="AP364">
        <f t="shared" ref="AP364:AV364" si="77">MAX(AP342:AP362)</f>
        <v>2.9217900000000001</v>
      </c>
      <c r="AQ364" t="s">
        <v>27</v>
      </c>
      <c r="AS364">
        <f t="shared" ref="AS364:AV364" si="78">MAX(AS342:AS362)</f>
        <v>8.9375599999999995</v>
      </c>
      <c r="AT364" t="s">
        <v>27</v>
      </c>
      <c r="AV364">
        <f t="shared" ref="AV364" si="79">MAX(AV342:AV362)</f>
        <v>2.1587200000000002</v>
      </c>
    </row>
    <row r="367" spans="1:48">
      <c r="A367" s="1" t="s">
        <v>59</v>
      </c>
    </row>
    <row r="368" spans="1:48">
      <c r="A368" t="s">
        <v>60</v>
      </c>
      <c r="D368" t="s">
        <v>2</v>
      </c>
    </row>
    <row r="369" spans="1:48">
      <c r="A369" t="s">
        <v>61</v>
      </c>
      <c r="D369" t="s">
        <v>4</v>
      </c>
      <c r="E369" t="s">
        <v>5</v>
      </c>
    </row>
    <row r="371" spans="1:48">
      <c r="A371" t="s">
        <v>6</v>
      </c>
      <c r="D371" t="s">
        <v>7</v>
      </c>
      <c r="G371" t="s">
        <v>8</v>
      </c>
      <c r="J371" t="s">
        <v>9</v>
      </c>
      <c r="M371" t="s">
        <v>10</v>
      </c>
      <c r="P371" t="s">
        <v>11</v>
      </c>
      <c r="S371" t="s">
        <v>12</v>
      </c>
      <c r="V371" t="s">
        <v>13</v>
      </c>
      <c r="Y371" t="s">
        <v>14</v>
      </c>
      <c r="AB371" t="s">
        <v>15</v>
      </c>
      <c r="AE371" t="s">
        <v>16</v>
      </c>
      <c r="AH371" t="s">
        <v>17</v>
      </c>
      <c r="AK371" t="s">
        <v>18</v>
      </c>
      <c r="AN371" t="s">
        <v>19</v>
      </c>
      <c r="AQ371" t="s">
        <v>20</v>
      </c>
      <c r="AT371" t="s">
        <v>21</v>
      </c>
    </row>
    <row r="372" spans="1:48">
      <c r="A372" t="s">
        <v>22</v>
      </c>
      <c r="B372" t="s">
        <v>23</v>
      </c>
      <c r="C372" t="s">
        <v>24</v>
      </c>
      <c r="D372" t="s">
        <v>22</v>
      </c>
      <c r="E372" t="s">
        <v>23</v>
      </c>
      <c r="F372" t="s">
        <v>25</v>
      </c>
      <c r="G372" t="s">
        <v>22</v>
      </c>
      <c r="H372" t="s">
        <v>23</v>
      </c>
      <c r="I372" t="s">
        <v>24</v>
      </c>
      <c r="J372" t="s">
        <v>22</v>
      </c>
      <c r="K372" t="s">
        <v>23</v>
      </c>
      <c r="L372" t="s">
        <v>24</v>
      </c>
      <c r="M372" t="s">
        <v>22</v>
      </c>
      <c r="N372" t="s">
        <v>23</v>
      </c>
      <c r="O372" t="s">
        <v>24</v>
      </c>
      <c r="P372" t="s">
        <v>22</v>
      </c>
      <c r="Q372" t="s">
        <v>23</v>
      </c>
      <c r="R372" t="s">
        <v>24</v>
      </c>
      <c r="S372" t="s">
        <v>22</v>
      </c>
      <c r="T372" t="s">
        <v>23</v>
      </c>
      <c r="U372" t="s">
        <v>24</v>
      </c>
      <c r="V372" t="s">
        <v>22</v>
      </c>
      <c r="W372" t="s">
        <v>23</v>
      </c>
      <c r="X372" t="s">
        <v>24</v>
      </c>
      <c r="Y372" t="s">
        <v>22</v>
      </c>
      <c r="Z372" t="s">
        <v>23</v>
      </c>
      <c r="AA372" t="s">
        <v>24</v>
      </c>
      <c r="AB372" t="s">
        <v>22</v>
      </c>
      <c r="AC372" t="s">
        <v>23</v>
      </c>
      <c r="AD372" t="s">
        <v>24</v>
      </c>
      <c r="AE372" t="s">
        <v>22</v>
      </c>
      <c r="AF372" t="s">
        <v>23</v>
      </c>
      <c r="AG372" t="s">
        <v>24</v>
      </c>
      <c r="AH372" t="s">
        <v>22</v>
      </c>
      <c r="AI372" t="s">
        <v>23</v>
      </c>
      <c r="AJ372" t="s">
        <v>24</v>
      </c>
      <c r="AK372" t="s">
        <v>22</v>
      </c>
      <c r="AL372" t="s">
        <v>23</v>
      </c>
      <c r="AM372" t="s">
        <v>24</v>
      </c>
      <c r="AN372" t="s">
        <v>22</v>
      </c>
      <c r="AO372" t="s">
        <v>23</v>
      </c>
      <c r="AP372" t="s">
        <v>24</v>
      </c>
      <c r="AQ372" t="s">
        <v>22</v>
      </c>
      <c r="AR372" t="s">
        <v>23</v>
      </c>
      <c r="AS372" t="s">
        <v>24</v>
      </c>
      <c r="AT372" t="s">
        <v>22</v>
      </c>
      <c r="AU372" t="s">
        <v>23</v>
      </c>
      <c r="AV372" t="s">
        <v>24</v>
      </c>
    </row>
    <row r="373" spans="1:48">
      <c r="A373" s="2">
        <v>2</v>
      </c>
      <c r="B373">
        <f>(Table1286318350382414446[[#This Row],[time]]-2)*2</f>
        <v>0</v>
      </c>
      <c r="C373" s="3">
        <v>1.7636099999999999</v>
      </c>
      <c r="D373" s="2">
        <v>2</v>
      </c>
      <c r="E373">
        <f>(Table2287319351383415447[[#This Row],[time]]-2)*2</f>
        <v>0</v>
      </c>
      <c r="F373" s="3">
        <v>1.07514E-4</v>
      </c>
      <c r="G373" s="2">
        <v>2</v>
      </c>
      <c r="H373">
        <f>(Table245294326358390422454[[#This Row],[time]]-2)*2</f>
        <v>0</v>
      </c>
      <c r="I373" s="3">
        <v>2.9235799999999998</v>
      </c>
      <c r="J373" s="2">
        <v>2</v>
      </c>
      <c r="K373">
        <f>(Table3288320352384416448[[#This Row],[time]]-2)*2</f>
        <v>0</v>
      </c>
      <c r="L373" s="3">
        <v>1.01984E-4</v>
      </c>
      <c r="M373" s="2">
        <v>2</v>
      </c>
      <c r="N373">
        <f>(Table246295327359391423455[[#This Row],[time]]-2)*2</f>
        <v>0</v>
      </c>
      <c r="O373" s="3">
        <v>0.49539499999999997</v>
      </c>
      <c r="P373" s="2">
        <v>2</v>
      </c>
      <c r="Q373">
        <f>(Table4289321353385417449[[#This Row],[time]]-2)*2</f>
        <v>0</v>
      </c>
      <c r="R373" s="4">
        <v>8.8399999999999994E-5</v>
      </c>
      <c r="S373" s="2">
        <v>2</v>
      </c>
      <c r="T373">
        <f>(Table247296328360392424456[[#This Row],[time]]-2)*2</f>
        <v>0</v>
      </c>
      <c r="U373" s="3">
        <v>2.5944800000000001E-2</v>
      </c>
      <c r="V373" s="2">
        <v>2</v>
      </c>
      <c r="W373">
        <f>(Table5290322354386418450[[#This Row],[time]]-2)*2</f>
        <v>0</v>
      </c>
      <c r="X373" s="4">
        <v>3.3300000000000003E-5</v>
      </c>
      <c r="Y373" s="2">
        <v>2</v>
      </c>
      <c r="Z373">
        <f>(Table248297329361393425457[[#This Row],[time]]-2)*2</f>
        <v>0</v>
      </c>
      <c r="AA373" s="3">
        <v>1.4115300000000001E-4</v>
      </c>
      <c r="AB373" s="2">
        <v>2</v>
      </c>
      <c r="AC373">
        <f>(Table6291323355387419451[[#This Row],[time]]-2)*2</f>
        <v>0</v>
      </c>
      <c r="AD373" s="3">
        <v>3.5949399999999998</v>
      </c>
      <c r="AE373" s="2">
        <v>2</v>
      </c>
      <c r="AF373">
        <f>(Table249298330362394426458[[#This Row],[time]]-2)*2</f>
        <v>0</v>
      </c>
      <c r="AG373" s="3">
        <v>0.75744999999999996</v>
      </c>
      <c r="AH373" s="2">
        <v>2</v>
      </c>
      <c r="AI373">
        <f>(Table7292324356388420452[[#This Row],[time]]-2)*2</f>
        <v>0</v>
      </c>
      <c r="AJ373" s="3">
        <v>0.76613399999999998</v>
      </c>
      <c r="AK373" s="2">
        <v>2</v>
      </c>
      <c r="AL373">
        <f>(Table250299331363395427459[[#This Row],[time]]-2)*2</f>
        <v>0</v>
      </c>
      <c r="AM373" s="3">
        <v>2.8388900000000001</v>
      </c>
      <c r="AN373" s="2">
        <v>2</v>
      </c>
      <c r="AO373">
        <f>(Table8293325357389421453[[#This Row],[time]]-2)*2</f>
        <v>0</v>
      </c>
      <c r="AP373" s="3">
        <v>2.5267300000000001</v>
      </c>
      <c r="AQ373" s="2">
        <v>2</v>
      </c>
      <c r="AR373">
        <f>(Table252300332364396428460[[#This Row],[time]]-2)*2</f>
        <v>0</v>
      </c>
      <c r="AS373" s="3">
        <v>0.47890199999999999</v>
      </c>
      <c r="AT373" s="2">
        <v>2</v>
      </c>
      <c r="AU373">
        <f>(Table253301333365397429461[[#This Row],[time]]-2)*2</f>
        <v>0</v>
      </c>
      <c r="AV373" s="3">
        <v>0.76512999999999998</v>
      </c>
    </row>
    <row r="374" spans="1:48">
      <c r="A374" s="5">
        <v>2.0512600000000001</v>
      </c>
      <c r="B374">
        <f>(Table1286318350382414446[[#This Row],[time]]-2)*2</f>
        <v>0.10252000000000017</v>
      </c>
      <c r="C374" s="6">
        <v>1.73095</v>
      </c>
      <c r="D374" s="5">
        <v>2.0512600000000001</v>
      </c>
      <c r="E374">
        <f>(Table2287319351383415447[[#This Row],[time]]-2)*2</f>
        <v>0.10252000000000017</v>
      </c>
      <c r="F374" s="6">
        <v>1.7620400000000001E-4</v>
      </c>
      <c r="G374" s="5">
        <v>2.0512600000000001</v>
      </c>
      <c r="H374">
        <f>(Table245294326358390422454[[#This Row],[time]]-2)*2</f>
        <v>0.10252000000000017</v>
      </c>
      <c r="I374" s="6">
        <v>2.8582999999999998</v>
      </c>
      <c r="J374" s="5">
        <v>2.0512600000000001</v>
      </c>
      <c r="K374">
        <f>(Table3288320352384416448[[#This Row],[time]]-2)*2</f>
        <v>0.10252000000000017</v>
      </c>
      <c r="L374" s="6">
        <v>1.50455E-4</v>
      </c>
      <c r="M374" s="5">
        <v>2.0512600000000001</v>
      </c>
      <c r="N374">
        <f>(Table246295327359391423455[[#This Row],[time]]-2)*2</f>
        <v>0.10252000000000017</v>
      </c>
      <c r="O374" s="6">
        <v>0.46448899999999999</v>
      </c>
      <c r="P374" s="5">
        <v>2.0512600000000001</v>
      </c>
      <c r="Q374">
        <f>(Table4289321353385417449[[#This Row],[time]]-2)*2</f>
        <v>0.10252000000000017</v>
      </c>
      <c r="R374" s="7">
        <v>8.9499999999999994E-5</v>
      </c>
      <c r="S374" s="5">
        <v>2.0512600000000001</v>
      </c>
      <c r="T374">
        <f>(Table247296328360392424456[[#This Row],[time]]-2)*2</f>
        <v>0.10252000000000017</v>
      </c>
      <c r="U374" s="6">
        <v>2.1234300000000001E-2</v>
      </c>
      <c r="V374" s="5">
        <v>2.0512600000000001</v>
      </c>
      <c r="W374">
        <f>(Table5290322354386418450[[#This Row],[time]]-2)*2</f>
        <v>0.10252000000000017</v>
      </c>
      <c r="X374" s="7">
        <v>3.4999999999999997E-5</v>
      </c>
      <c r="Y374" s="5">
        <v>2.0512600000000001</v>
      </c>
      <c r="Z374">
        <f>(Table248297329361393425457[[#This Row],[time]]-2)*2</f>
        <v>0.10252000000000017</v>
      </c>
      <c r="AA374" s="6">
        <v>1.29231E-4</v>
      </c>
      <c r="AB374" s="5">
        <v>2.0512600000000001</v>
      </c>
      <c r="AC374">
        <f>(Table6291323355387419451[[#This Row],[time]]-2)*2</f>
        <v>0.10252000000000017</v>
      </c>
      <c r="AD374" s="6">
        <v>3.78979</v>
      </c>
      <c r="AE374" s="5">
        <v>2.0512600000000001</v>
      </c>
      <c r="AF374">
        <f>(Table249298330362394426458[[#This Row],[time]]-2)*2</f>
        <v>0.10252000000000017</v>
      </c>
      <c r="AG374" s="6">
        <v>0.73951800000000001</v>
      </c>
      <c r="AH374" s="5">
        <v>2.0512600000000001</v>
      </c>
      <c r="AI374">
        <f>(Table7292324356388420452[[#This Row],[time]]-2)*2</f>
        <v>0.10252000000000017</v>
      </c>
      <c r="AJ374" s="6">
        <v>0.80003800000000003</v>
      </c>
      <c r="AK374" s="5">
        <v>2.0512600000000001</v>
      </c>
      <c r="AL374">
        <f>(Table250299331363395427459[[#This Row],[time]]-2)*2</f>
        <v>0.10252000000000017</v>
      </c>
      <c r="AM374" s="6">
        <v>2.8436400000000002</v>
      </c>
      <c r="AN374" s="5">
        <v>2.0512600000000001</v>
      </c>
      <c r="AO374">
        <f>(Table8293325357389421453[[#This Row],[time]]-2)*2</f>
        <v>0.10252000000000017</v>
      </c>
      <c r="AP374" s="6">
        <v>2.8717899999999998</v>
      </c>
      <c r="AQ374" s="5">
        <v>2.0512600000000001</v>
      </c>
      <c r="AR374">
        <f>(Table252300332364396428460[[#This Row],[time]]-2)*2</f>
        <v>0.10252000000000017</v>
      </c>
      <c r="AS374" s="6">
        <v>0.67184200000000005</v>
      </c>
      <c r="AT374" s="5">
        <v>2.0512600000000001</v>
      </c>
      <c r="AU374">
        <f>(Table253301333365397429461[[#This Row],[time]]-2)*2</f>
        <v>0.10252000000000017</v>
      </c>
      <c r="AV374" s="6">
        <v>0.92449199999999998</v>
      </c>
    </row>
    <row r="375" spans="1:48">
      <c r="A375" s="5">
        <v>2.1153300000000002</v>
      </c>
      <c r="B375">
        <f>(Table1286318350382414446[[#This Row],[time]]-2)*2</f>
        <v>0.23066000000000031</v>
      </c>
      <c r="C375" s="6">
        <v>1.6303300000000001</v>
      </c>
      <c r="D375" s="5">
        <v>2.1153300000000002</v>
      </c>
      <c r="E375">
        <f>(Table2287319351383415447[[#This Row],[time]]-2)*2</f>
        <v>0.23066000000000031</v>
      </c>
      <c r="F375" s="6">
        <v>9.3511199999999992E-3</v>
      </c>
      <c r="G375" s="5">
        <v>2.1153300000000002</v>
      </c>
      <c r="H375">
        <f>(Table245294326358390422454[[#This Row],[time]]-2)*2</f>
        <v>0.23066000000000031</v>
      </c>
      <c r="I375" s="6">
        <v>2.7014800000000001</v>
      </c>
      <c r="J375" s="5">
        <v>2.1153300000000002</v>
      </c>
      <c r="K375">
        <f>(Table3288320352384416448[[#This Row],[time]]-2)*2</f>
        <v>0.23066000000000031</v>
      </c>
      <c r="L375" s="6">
        <v>6.5575099999999999E-3</v>
      </c>
      <c r="M375" s="5">
        <v>2.1153300000000002</v>
      </c>
      <c r="N375">
        <f>(Table246295327359391423455[[#This Row],[time]]-2)*2</f>
        <v>0.23066000000000031</v>
      </c>
      <c r="O375" s="6">
        <v>0.41075600000000001</v>
      </c>
      <c r="P375" s="5">
        <v>2.1153300000000002</v>
      </c>
      <c r="Q375">
        <f>(Table4289321353385417449[[#This Row],[time]]-2)*2</f>
        <v>0.23066000000000031</v>
      </c>
      <c r="R375" s="7">
        <v>9.1299999999999997E-5</v>
      </c>
      <c r="S375" s="5">
        <v>2.1153300000000002</v>
      </c>
      <c r="T375">
        <f>(Table247296328360392424456[[#This Row],[time]]-2)*2</f>
        <v>0.23066000000000031</v>
      </c>
      <c r="U375" s="6">
        <v>1.8472100000000002E-2</v>
      </c>
      <c r="V375" s="5">
        <v>2.1153300000000002</v>
      </c>
      <c r="W375">
        <f>(Table5290322354386418450[[#This Row],[time]]-2)*2</f>
        <v>0.23066000000000031</v>
      </c>
      <c r="X375" s="7">
        <v>4.2200000000000003E-5</v>
      </c>
      <c r="Y375" s="5">
        <v>2.1153300000000002</v>
      </c>
      <c r="Z375">
        <f>(Table248297329361393425457[[#This Row],[time]]-2)*2</f>
        <v>0.23066000000000031</v>
      </c>
      <c r="AA375" s="7">
        <v>8.9400000000000005E-5</v>
      </c>
      <c r="AB375" s="5">
        <v>2.1153300000000002</v>
      </c>
      <c r="AC375">
        <f>(Table6291323355387419451[[#This Row],[time]]-2)*2</f>
        <v>0.23066000000000031</v>
      </c>
      <c r="AD375" s="6">
        <v>4.2038200000000003</v>
      </c>
      <c r="AE375" s="5">
        <v>2.1153300000000002</v>
      </c>
      <c r="AF375">
        <f>(Table249298330362394426458[[#This Row],[time]]-2)*2</f>
        <v>0.23066000000000031</v>
      </c>
      <c r="AG375" s="6">
        <v>0.69584599999999996</v>
      </c>
      <c r="AH375" s="5">
        <v>2.1153300000000002</v>
      </c>
      <c r="AI375">
        <f>(Table7292324356388420452[[#This Row],[time]]-2)*2</f>
        <v>0.23066000000000031</v>
      </c>
      <c r="AJ375" s="6">
        <v>0.854244</v>
      </c>
      <c r="AK375" s="5">
        <v>2.1153300000000002</v>
      </c>
      <c r="AL375">
        <f>(Table250299331363395427459[[#This Row],[time]]-2)*2</f>
        <v>0.23066000000000031</v>
      </c>
      <c r="AM375" s="6">
        <v>2.81277</v>
      </c>
      <c r="AN375" s="5">
        <v>2.1153300000000002</v>
      </c>
      <c r="AO375">
        <f>(Table8293325357389421453[[#This Row],[time]]-2)*2</f>
        <v>0.23066000000000031</v>
      </c>
      <c r="AP375" s="6">
        <v>3.34693</v>
      </c>
      <c r="AQ375" s="5">
        <v>2.1153300000000002</v>
      </c>
      <c r="AR375">
        <f>(Table252300332364396428460[[#This Row],[time]]-2)*2</f>
        <v>0.23066000000000031</v>
      </c>
      <c r="AS375" s="6">
        <v>1.0329999999999999</v>
      </c>
      <c r="AT375" s="5">
        <v>2.1153300000000002</v>
      </c>
      <c r="AU375">
        <f>(Table253301333365397429461[[#This Row],[time]]-2)*2</f>
        <v>0.23066000000000031</v>
      </c>
      <c r="AV375" s="6">
        <v>1.1882999999999999</v>
      </c>
    </row>
    <row r="376" spans="1:48">
      <c r="A376" s="5">
        <v>2.1747100000000001</v>
      </c>
      <c r="B376">
        <f>(Table1286318350382414446[[#This Row],[time]]-2)*2</f>
        <v>0.34942000000000029</v>
      </c>
      <c r="C376" s="6">
        <v>1.51793</v>
      </c>
      <c r="D376" s="5">
        <v>2.1747100000000001</v>
      </c>
      <c r="E376">
        <f>(Table2287319351383415447[[#This Row],[time]]-2)*2</f>
        <v>0.34942000000000029</v>
      </c>
      <c r="F376" s="6">
        <v>5.5005800000000001E-2</v>
      </c>
      <c r="G376" s="5">
        <v>2.1747100000000001</v>
      </c>
      <c r="H376">
        <f>(Table245294326358390422454[[#This Row],[time]]-2)*2</f>
        <v>0.34942000000000029</v>
      </c>
      <c r="I376" s="6">
        <v>2.5261</v>
      </c>
      <c r="J376" s="5">
        <v>2.1747100000000001</v>
      </c>
      <c r="K376">
        <f>(Table3288320352384416448[[#This Row],[time]]-2)*2</f>
        <v>0.34942000000000029</v>
      </c>
      <c r="L376" s="6">
        <v>3.5073100000000003E-2</v>
      </c>
      <c r="M376" s="5">
        <v>2.1747100000000001</v>
      </c>
      <c r="N376">
        <f>(Table246295327359391423455[[#This Row],[time]]-2)*2</f>
        <v>0.34942000000000029</v>
      </c>
      <c r="O376" s="6">
        <v>0.355854</v>
      </c>
      <c r="P376" s="5">
        <v>2.1747100000000001</v>
      </c>
      <c r="Q376">
        <f>(Table4289321353385417449[[#This Row],[time]]-2)*2</f>
        <v>0.34942000000000029</v>
      </c>
      <c r="R376" s="7">
        <v>9.3300000000000005E-5</v>
      </c>
      <c r="S376" s="5">
        <v>2.1747100000000001</v>
      </c>
      <c r="T376">
        <f>(Table247296328360392424456[[#This Row],[time]]-2)*2</f>
        <v>0.34942000000000029</v>
      </c>
      <c r="U376" s="6">
        <v>1.89877E-2</v>
      </c>
      <c r="V376" s="5">
        <v>2.1747100000000001</v>
      </c>
      <c r="W376">
        <f>(Table5290322354386418450[[#This Row],[time]]-2)*2</f>
        <v>0.34942000000000029</v>
      </c>
      <c r="X376" s="7">
        <v>5.1400000000000003E-5</v>
      </c>
      <c r="Y376" s="5">
        <v>2.1747100000000001</v>
      </c>
      <c r="Z376">
        <f>(Table248297329361393425457[[#This Row],[time]]-2)*2</f>
        <v>0.34942000000000029</v>
      </c>
      <c r="AA376" s="7">
        <v>8.9400000000000005E-5</v>
      </c>
      <c r="AB376" s="5">
        <v>2.1747100000000001</v>
      </c>
      <c r="AC376">
        <f>(Table6291323355387419451[[#This Row],[time]]-2)*2</f>
        <v>0.34942000000000029</v>
      </c>
      <c r="AD376" s="6">
        <v>4.5524199999999997</v>
      </c>
      <c r="AE376" s="5">
        <v>2.1747100000000001</v>
      </c>
      <c r="AF376">
        <f>(Table249298330362394426458[[#This Row],[time]]-2)*2</f>
        <v>0.34942000000000029</v>
      </c>
      <c r="AG376" s="6">
        <v>0.62340799999999996</v>
      </c>
      <c r="AH376" s="5">
        <v>2.1747100000000001</v>
      </c>
      <c r="AI376">
        <f>(Table7292324356388420452[[#This Row],[time]]-2)*2</f>
        <v>0.34942000000000029</v>
      </c>
      <c r="AJ376" s="6">
        <v>0.89943300000000004</v>
      </c>
      <c r="AK376" s="5">
        <v>2.1747100000000001</v>
      </c>
      <c r="AL376">
        <f>(Table250299331363395427459[[#This Row],[time]]-2)*2</f>
        <v>0.34942000000000029</v>
      </c>
      <c r="AM376" s="6">
        <v>2.72465</v>
      </c>
      <c r="AN376" s="5">
        <v>2.1747100000000001</v>
      </c>
      <c r="AO376">
        <f>(Table8293325357389421453[[#This Row],[time]]-2)*2</f>
        <v>0.34942000000000029</v>
      </c>
      <c r="AP376" s="6">
        <v>3.7244999999999999</v>
      </c>
      <c r="AQ376" s="5">
        <v>2.1747100000000001</v>
      </c>
      <c r="AR376">
        <f>(Table252300332364396428460[[#This Row],[time]]-2)*2</f>
        <v>0.34942000000000029</v>
      </c>
      <c r="AS376" s="6">
        <v>1.34599</v>
      </c>
      <c r="AT376" s="5">
        <v>2.1747100000000001</v>
      </c>
      <c r="AU376">
        <f>(Table253301333365397429461[[#This Row],[time]]-2)*2</f>
        <v>0.34942000000000029</v>
      </c>
      <c r="AV376" s="6">
        <v>1.5390200000000001</v>
      </c>
    </row>
    <row r="377" spans="1:48">
      <c r="A377" s="5">
        <v>2.20404</v>
      </c>
      <c r="B377">
        <f>(Table1286318350382414446[[#This Row],[time]]-2)*2</f>
        <v>0.40808</v>
      </c>
      <c r="C377" s="6">
        <v>1.4616100000000001</v>
      </c>
      <c r="D377" s="5">
        <v>2.20404</v>
      </c>
      <c r="E377">
        <f>(Table2287319351383415447[[#This Row],[time]]-2)*2</f>
        <v>0.40808</v>
      </c>
      <c r="F377" s="6">
        <v>8.2161200000000004E-2</v>
      </c>
      <c r="G377" s="5">
        <v>2.20404</v>
      </c>
      <c r="H377">
        <f>(Table245294326358390422454[[#This Row],[time]]-2)*2</f>
        <v>0.40808</v>
      </c>
      <c r="I377" s="6">
        <v>2.4356300000000002</v>
      </c>
      <c r="J377" s="5">
        <v>2.20404</v>
      </c>
      <c r="K377">
        <f>(Table3288320352384416448[[#This Row],[time]]-2)*2</f>
        <v>0.40808</v>
      </c>
      <c r="L377" s="6">
        <v>5.07144E-2</v>
      </c>
      <c r="M377" s="5">
        <v>2.20404</v>
      </c>
      <c r="N377">
        <f>(Table246295327359391423455[[#This Row],[time]]-2)*2</f>
        <v>0.40808</v>
      </c>
      <c r="O377" s="6">
        <v>0.32953399999999999</v>
      </c>
      <c r="P377" s="5">
        <v>2.20404</v>
      </c>
      <c r="Q377">
        <f>(Table4289321353385417449[[#This Row],[time]]-2)*2</f>
        <v>0.40808</v>
      </c>
      <c r="R377" s="7">
        <v>9.4199999999999999E-5</v>
      </c>
      <c r="S377" s="5">
        <v>2.20404</v>
      </c>
      <c r="T377">
        <f>(Table247296328360392424456[[#This Row],[time]]-2)*2</f>
        <v>0.40808</v>
      </c>
      <c r="U377" s="6">
        <v>2.154E-2</v>
      </c>
      <c r="V377" s="5">
        <v>2.20404</v>
      </c>
      <c r="W377">
        <f>(Table5290322354386418450[[#This Row],[time]]-2)*2</f>
        <v>0.40808</v>
      </c>
      <c r="X377" s="7">
        <v>5.4200000000000003E-5</v>
      </c>
      <c r="Y377" s="5">
        <v>2.20404</v>
      </c>
      <c r="Z377">
        <f>(Table248297329361393425457[[#This Row],[time]]-2)*2</f>
        <v>0.40808</v>
      </c>
      <c r="AA377" s="6">
        <v>7.6353599999999999E-4</v>
      </c>
      <c r="AB377" s="5">
        <v>2.20404</v>
      </c>
      <c r="AC377">
        <f>(Table6291323355387419451[[#This Row],[time]]-2)*2</f>
        <v>0.40808</v>
      </c>
      <c r="AD377" s="6">
        <v>4.6635099999999996</v>
      </c>
      <c r="AE377" s="5">
        <v>2.20404</v>
      </c>
      <c r="AF377">
        <f>(Table249298330362394426458[[#This Row],[time]]-2)*2</f>
        <v>0.40808</v>
      </c>
      <c r="AG377" s="6">
        <v>0.55393700000000001</v>
      </c>
      <c r="AH377" s="5">
        <v>2.20404</v>
      </c>
      <c r="AI377">
        <f>(Table7292324356388420452[[#This Row],[time]]-2)*2</f>
        <v>0.40808</v>
      </c>
      <c r="AJ377" s="6">
        <v>1.0418000000000001</v>
      </c>
      <c r="AK377" s="5">
        <v>2.20404</v>
      </c>
      <c r="AL377">
        <f>(Table250299331363395427459[[#This Row],[time]]-2)*2</f>
        <v>0.40808</v>
      </c>
      <c r="AM377" s="6">
        <v>2.7276500000000001</v>
      </c>
      <c r="AN377" s="5">
        <v>2.20404</v>
      </c>
      <c r="AO377">
        <f>(Table8293325357389421453[[#This Row],[time]]-2)*2</f>
        <v>0.40808</v>
      </c>
      <c r="AP377" s="6">
        <v>3.8124699999999998</v>
      </c>
      <c r="AQ377" s="5">
        <v>2.20404</v>
      </c>
      <c r="AR377">
        <f>(Table252300332364396428460[[#This Row],[time]]-2)*2</f>
        <v>0.40808</v>
      </c>
      <c r="AS377" s="6">
        <v>1.4945200000000001</v>
      </c>
      <c r="AT377" s="5">
        <v>2.20404</v>
      </c>
      <c r="AU377">
        <f>(Table253301333365397429461[[#This Row],[time]]-2)*2</f>
        <v>0.40808</v>
      </c>
      <c r="AV377" s="6">
        <v>1.75417</v>
      </c>
    </row>
    <row r="378" spans="1:48">
      <c r="A378" s="5">
        <v>2.2614000000000001</v>
      </c>
      <c r="B378">
        <f>(Table1286318350382414446[[#This Row],[time]]-2)*2</f>
        <v>0.52280000000000015</v>
      </c>
      <c r="C378" s="6">
        <v>1.35578</v>
      </c>
      <c r="D378" s="5">
        <v>2.2614000000000001</v>
      </c>
      <c r="E378">
        <f>(Table2287319351383415447[[#This Row],[time]]-2)*2</f>
        <v>0.52280000000000015</v>
      </c>
      <c r="F378" s="6">
        <v>0.17006199999999999</v>
      </c>
      <c r="G378" s="5">
        <v>2.2614000000000001</v>
      </c>
      <c r="H378">
        <f>(Table245294326358390422454[[#This Row],[time]]-2)*2</f>
        <v>0.52280000000000015</v>
      </c>
      <c r="I378" s="6">
        <v>2.2551399999999999</v>
      </c>
      <c r="J378" s="5">
        <v>2.2614000000000001</v>
      </c>
      <c r="K378">
        <f>(Table3288320352384416448[[#This Row],[time]]-2)*2</f>
        <v>0.52280000000000015</v>
      </c>
      <c r="L378" s="6">
        <v>0.11647</v>
      </c>
      <c r="M378" s="5">
        <v>2.2614000000000001</v>
      </c>
      <c r="N378">
        <f>(Table246295327359391423455[[#This Row],[time]]-2)*2</f>
        <v>0.52280000000000015</v>
      </c>
      <c r="O378" s="6">
        <v>0.26325500000000002</v>
      </c>
      <c r="P378" s="5">
        <v>2.2614000000000001</v>
      </c>
      <c r="Q378">
        <f>(Table4289321353385417449[[#This Row],[time]]-2)*2</f>
        <v>0.52280000000000015</v>
      </c>
      <c r="R378" s="6">
        <v>1.08015E-4</v>
      </c>
      <c r="S378" s="5">
        <v>2.2614000000000001</v>
      </c>
      <c r="T378">
        <f>(Table247296328360392424456[[#This Row],[time]]-2)*2</f>
        <v>0.52280000000000015</v>
      </c>
      <c r="U378" s="6">
        <v>3.0782299999999999E-2</v>
      </c>
      <c r="V378" s="5">
        <v>2.2614000000000001</v>
      </c>
      <c r="W378">
        <f>(Table5290322354386418450[[#This Row],[time]]-2)*2</f>
        <v>0.52280000000000015</v>
      </c>
      <c r="X378" s="7">
        <v>6.2500000000000001E-5</v>
      </c>
      <c r="Y378" s="5">
        <v>2.2614000000000001</v>
      </c>
      <c r="Z378">
        <f>(Table248297329361393425457[[#This Row],[time]]-2)*2</f>
        <v>0.52280000000000015</v>
      </c>
      <c r="AA378" s="6">
        <v>2.8190199999999999E-2</v>
      </c>
      <c r="AB378" s="5">
        <v>2.2614000000000001</v>
      </c>
      <c r="AC378">
        <f>(Table6291323355387419451[[#This Row],[time]]-2)*2</f>
        <v>0.52280000000000015</v>
      </c>
      <c r="AD378" s="6">
        <v>4.8215700000000004</v>
      </c>
      <c r="AE378" s="5">
        <v>2.2614000000000001</v>
      </c>
      <c r="AF378">
        <f>(Table249298330362394426458[[#This Row],[time]]-2)*2</f>
        <v>0.52280000000000015</v>
      </c>
      <c r="AG378" s="6">
        <v>0.437386</v>
      </c>
      <c r="AH378" s="5">
        <v>2.2614000000000001</v>
      </c>
      <c r="AI378">
        <f>(Table7292324356388420452[[#This Row],[time]]-2)*2</f>
        <v>0.52280000000000015</v>
      </c>
      <c r="AJ378" s="6">
        <v>1.6127</v>
      </c>
      <c r="AK378" s="5">
        <v>2.2614000000000001</v>
      </c>
      <c r="AL378">
        <f>(Table250299331363395427459[[#This Row],[time]]-2)*2</f>
        <v>0.52280000000000015</v>
      </c>
      <c r="AM378" s="6">
        <v>2.64439</v>
      </c>
      <c r="AN378" s="5">
        <v>2.2614000000000001</v>
      </c>
      <c r="AO378">
        <f>(Table8293325357389421453[[#This Row],[time]]-2)*2</f>
        <v>0.52280000000000015</v>
      </c>
      <c r="AP378" s="6">
        <v>3.95086</v>
      </c>
      <c r="AQ378" s="5">
        <v>2.2614000000000001</v>
      </c>
      <c r="AR378">
        <f>(Table252300332364396428460[[#This Row],[time]]-2)*2</f>
        <v>0.52280000000000015</v>
      </c>
      <c r="AS378" s="6">
        <v>1.7354000000000001</v>
      </c>
      <c r="AT378" s="5">
        <v>2.2614000000000001</v>
      </c>
      <c r="AU378">
        <f>(Table253301333365397429461[[#This Row],[time]]-2)*2</f>
        <v>0.52280000000000015</v>
      </c>
      <c r="AV378" s="6">
        <v>2.2491400000000001</v>
      </c>
    </row>
    <row r="379" spans="1:48">
      <c r="A379" s="5">
        <v>2.3048299999999999</v>
      </c>
      <c r="B379">
        <f>(Table1286318350382414446[[#This Row],[time]]-2)*2</f>
        <v>0.60965999999999987</v>
      </c>
      <c r="C379" s="6">
        <v>1.2702</v>
      </c>
      <c r="D379" s="5">
        <v>2.3048299999999999</v>
      </c>
      <c r="E379">
        <f>(Table2287319351383415447[[#This Row],[time]]-2)*2</f>
        <v>0.60965999999999987</v>
      </c>
      <c r="F379" s="6">
        <v>0.26177400000000001</v>
      </c>
      <c r="G379" s="5">
        <v>2.3048299999999999</v>
      </c>
      <c r="H379">
        <f>(Table245294326358390422454[[#This Row],[time]]-2)*2</f>
        <v>0.60965999999999987</v>
      </c>
      <c r="I379" s="6">
        <v>2.0957400000000002</v>
      </c>
      <c r="J379" s="5">
        <v>2.3048299999999999</v>
      </c>
      <c r="K379">
        <f>(Table3288320352384416448[[#This Row],[time]]-2)*2</f>
        <v>0.60965999999999987</v>
      </c>
      <c r="L379" s="6">
        <v>0.19537199999999999</v>
      </c>
      <c r="M379" s="5">
        <v>2.3048299999999999</v>
      </c>
      <c r="N379">
        <f>(Table246295327359391423455[[#This Row],[time]]-2)*2</f>
        <v>0.60965999999999987</v>
      </c>
      <c r="O379" s="6">
        <v>0.246055</v>
      </c>
      <c r="P379" s="5">
        <v>2.3048299999999999</v>
      </c>
      <c r="Q379">
        <f>(Table4289321353385417449[[#This Row],[time]]-2)*2</f>
        <v>0.60965999999999987</v>
      </c>
      <c r="R379" s="6">
        <v>4.4217200000000001E-4</v>
      </c>
      <c r="S379" s="5">
        <v>2.3048299999999999</v>
      </c>
      <c r="T379">
        <f>(Table247296328360392424456[[#This Row],[time]]-2)*2</f>
        <v>0.60965999999999987</v>
      </c>
      <c r="U379" s="6">
        <v>5.0182699999999997E-2</v>
      </c>
      <c r="V379" s="5">
        <v>2.3048299999999999</v>
      </c>
      <c r="W379">
        <f>(Table5290322354386418450[[#This Row],[time]]-2)*2</f>
        <v>0.60965999999999987</v>
      </c>
      <c r="X379" s="7">
        <v>7.0900000000000002E-5</v>
      </c>
      <c r="Y379" s="5">
        <v>2.3048299999999999</v>
      </c>
      <c r="Z379">
        <f>(Table248297329361393425457[[#This Row],[time]]-2)*2</f>
        <v>0.60965999999999987</v>
      </c>
      <c r="AA379" s="6">
        <v>6.4300499999999997E-2</v>
      </c>
      <c r="AB379" s="5">
        <v>2.3048299999999999</v>
      </c>
      <c r="AC379">
        <f>(Table6291323355387419451[[#This Row],[time]]-2)*2</f>
        <v>0.60965999999999987</v>
      </c>
      <c r="AD379" s="6">
        <v>4.9567899999999998</v>
      </c>
      <c r="AE379" s="5">
        <v>2.3048299999999999</v>
      </c>
      <c r="AF379">
        <f>(Table249298330362394426458[[#This Row],[time]]-2)*2</f>
        <v>0.60965999999999987</v>
      </c>
      <c r="AG379" s="6">
        <v>0.37029899999999999</v>
      </c>
      <c r="AH379" s="5">
        <v>2.3048299999999999</v>
      </c>
      <c r="AI379">
        <f>(Table7292324356388420452[[#This Row],[time]]-2)*2</f>
        <v>0.60965999999999987</v>
      </c>
      <c r="AJ379" s="6">
        <v>2.04772</v>
      </c>
      <c r="AK379" s="5">
        <v>2.3048299999999999</v>
      </c>
      <c r="AL379">
        <f>(Table250299331363395427459[[#This Row],[time]]-2)*2</f>
        <v>0.60965999999999987</v>
      </c>
      <c r="AM379" s="6">
        <v>2.5604800000000001</v>
      </c>
      <c r="AN379" s="5">
        <v>2.3048299999999999</v>
      </c>
      <c r="AO379">
        <f>(Table8293325357389421453[[#This Row],[time]]-2)*2</f>
        <v>0.60965999999999987</v>
      </c>
      <c r="AP379" s="6">
        <v>4.0150899999999998</v>
      </c>
      <c r="AQ379" s="5">
        <v>2.3048299999999999</v>
      </c>
      <c r="AR379">
        <f>(Table252300332364396428460[[#This Row],[time]]-2)*2</f>
        <v>0.60965999999999987</v>
      </c>
      <c r="AS379" s="6">
        <v>1.8877200000000001</v>
      </c>
      <c r="AT379" s="5">
        <v>2.3048299999999999</v>
      </c>
      <c r="AU379">
        <f>(Table253301333365397429461[[#This Row],[time]]-2)*2</f>
        <v>0.60965999999999987</v>
      </c>
      <c r="AV379" s="6">
        <v>2.63381</v>
      </c>
    </row>
    <row r="380" spans="1:48">
      <c r="A380" s="5">
        <v>2.3512400000000002</v>
      </c>
      <c r="B380">
        <f>(Table1286318350382414446[[#This Row],[time]]-2)*2</f>
        <v>0.70248000000000044</v>
      </c>
      <c r="C380" s="6">
        <v>1.18076</v>
      </c>
      <c r="D380" s="5">
        <v>2.3512400000000002</v>
      </c>
      <c r="E380">
        <f>(Table2287319351383415447[[#This Row],[time]]-2)*2</f>
        <v>0.70248000000000044</v>
      </c>
      <c r="F380" s="6">
        <v>0.36370599999999997</v>
      </c>
      <c r="G380" s="5">
        <v>2.3512400000000002</v>
      </c>
      <c r="H380">
        <f>(Table245294326358390422454[[#This Row],[time]]-2)*2</f>
        <v>0.70248000000000044</v>
      </c>
      <c r="I380" s="6">
        <v>1.9123699999999999</v>
      </c>
      <c r="J380" s="5">
        <v>2.3512400000000002</v>
      </c>
      <c r="K380">
        <f>(Table3288320352384416448[[#This Row],[time]]-2)*2</f>
        <v>0.70248000000000044</v>
      </c>
      <c r="L380" s="6">
        <v>0.28762599999999999</v>
      </c>
      <c r="M380" s="5">
        <v>2.3512400000000002</v>
      </c>
      <c r="N380">
        <f>(Table246295327359391423455[[#This Row],[time]]-2)*2</f>
        <v>0.70248000000000044</v>
      </c>
      <c r="O380" s="6">
        <v>0.27753899999999998</v>
      </c>
      <c r="P380" s="5">
        <v>2.3512400000000002</v>
      </c>
      <c r="Q380">
        <f>(Table4289321353385417449[[#This Row],[time]]-2)*2</f>
        <v>0.70248000000000044</v>
      </c>
      <c r="R380" s="6">
        <v>5.3586500000000002E-2</v>
      </c>
      <c r="S380" s="5">
        <v>2.3512400000000002</v>
      </c>
      <c r="T380">
        <f>(Table247296328360392424456[[#This Row],[time]]-2)*2</f>
        <v>0.70248000000000044</v>
      </c>
      <c r="U380" s="6">
        <v>7.9014699999999993E-2</v>
      </c>
      <c r="V380" s="5">
        <v>2.3512400000000002</v>
      </c>
      <c r="W380">
        <f>(Table5290322354386418450[[#This Row],[time]]-2)*2</f>
        <v>0.70248000000000044</v>
      </c>
      <c r="X380" s="7">
        <v>7.8499999999999997E-5</v>
      </c>
      <c r="Y380" s="5">
        <v>2.3512400000000002</v>
      </c>
      <c r="Z380">
        <f>(Table248297329361393425457[[#This Row],[time]]-2)*2</f>
        <v>0.70248000000000044</v>
      </c>
      <c r="AA380" s="6">
        <v>0.117704</v>
      </c>
      <c r="AB380" s="5">
        <v>2.3512400000000002</v>
      </c>
      <c r="AC380">
        <f>(Table6291323355387419451[[#This Row],[time]]-2)*2</f>
        <v>0.70248000000000044</v>
      </c>
      <c r="AD380" s="6">
        <v>5.10886</v>
      </c>
      <c r="AE380" s="5">
        <v>2.3512400000000002</v>
      </c>
      <c r="AF380">
        <f>(Table249298330362394426458[[#This Row],[time]]-2)*2</f>
        <v>0.70248000000000044</v>
      </c>
      <c r="AG380" s="6">
        <v>0.335563</v>
      </c>
      <c r="AH380" s="5">
        <v>2.3512400000000002</v>
      </c>
      <c r="AI380">
        <f>(Table7292324356388420452[[#This Row],[time]]-2)*2</f>
        <v>0.70248000000000044</v>
      </c>
      <c r="AJ380" s="6">
        <v>2.4549699999999999</v>
      </c>
      <c r="AK380" s="5">
        <v>2.3512400000000002</v>
      </c>
      <c r="AL380">
        <f>(Table250299331363395427459[[#This Row],[time]]-2)*2</f>
        <v>0.70248000000000044</v>
      </c>
      <c r="AM380" s="6">
        <v>2.4662299999999999</v>
      </c>
      <c r="AN380" s="5">
        <v>2.3512400000000002</v>
      </c>
      <c r="AO380">
        <f>(Table8293325357389421453[[#This Row],[time]]-2)*2</f>
        <v>0.70248000000000044</v>
      </c>
      <c r="AP380" s="6">
        <v>3.9729299999999999</v>
      </c>
      <c r="AQ380" s="5">
        <v>2.3512400000000002</v>
      </c>
      <c r="AR380">
        <f>(Table252300332364396428460[[#This Row],[time]]-2)*2</f>
        <v>0.70248000000000044</v>
      </c>
      <c r="AS380" s="6">
        <v>2.0118100000000001</v>
      </c>
      <c r="AT380" s="5">
        <v>2.3512400000000002</v>
      </c>
      <c r="AU380">
        <f>(Table253301333365397429461[[#This Row],[time]]-2)*2</f>
        <v>0.70248000000000044</v>
      </c>
      <c r="AV380" s="6">
        <v>3.0252400000000002</v>
      </c>
    </row>
    <row r="381" spans="1:48">
      <c r="A381" s="5">
        <v>2.4047900000000002</v>
      </c>
      <c r="B381">
        <f>(Table1286318350382414446[[#This Row],[time]]-2)*2</f>
        <v>0.80958000000000041</v>
      </c>
      <c r="C381" s="6">
        <v>1.08264</v>
      </c>
      <c r="D381" s="5">
        <v>2.4047900000000002</v>
      </c>
      <c r="E381">
        <f>(Table2287319351383415447[[#This Row],[time]]-2)*2</f>
        <v>0.80958000000000041</v>
      </c>
      <c r="F381" s="6">
        <v>0.48022599999999999</v>
      </c>
      <c r="G381" s="5">
        <v>2.4047900000000002</v>
      </c>
      <c r="H381">
        <f>(Table245294326358390422454[[#This Row],[time]]-2)*2</f>
        <v>0.80958000000000041</v>
      </c>
      <c r="I381" s="6">
        <v>1.70686</v>
      </c>
      <c r="J381" s="5">
        <v>2.4047900000000002</v>
      </c>
      <c r="K381">
        <f>(Table3288320352384416448[[#This Row],[time]]-2)*2</f>
        <v>0.80958000000000041</v>
      </c>
      <c r="L381" s="6">
        <v>0.40584399999999998</v>
      </c>
      <c r="M381" s="5">
        <v>2.4047900000000002</v>
      </c>
      <c r="N381">
        <f>(Table246295327359391423455[[#This Row],[time]]-2)*2</f>
        <v>0.80958000000000041</v>
      </c>
      <c r="O381" s="6">
        <v>0.36132599999999998</v>
      </c>
      <c r="P381" s="5">
        <v>2.4047900000000002</v>
      </c>
      <c r="Q381">
        <f>(Table4289321353385417449[[#This Row],[time]]-2)*2</f>
        <v>0.80958000000000041</v>
      </c>
      <c r="R381" s="6">
        <v>9.6596600000000005E-2</v>
      </c>
      <c r="S381" s="5">
        <v>2.4047900000000002</v>
      </c>
      <c r="T381">
        <f>(Table247296328360392424456[[#This Row],[time]]-2)*2</f>
        <v>0.80958000000000041</v>
      </c>
      <c r="U381" s="6">
        <v>0.108823</v>
      </c>
      <c r="V381" s="5">
        <v>2.4047900000000002</v>
      </c>
      <c r="W381">
        <f>(Table5290322354386418450[[#This Row],[time]]-2)*2</f>
        <v>0.80958000000000041</v>
      </c>
      <c r="X381" s="7">
        <v>8.7000000000000001E-5</v>
      </c>
      <c r="Y381" s="5">
        <v>2.4047900000000002</v>
      </c>
      <c r="Z381">
        <f>(Table248297329361393425457[[#This Row],[time]]-2)*2</f>
        <v>0.80958000000000041</v>
      </c>
      <c r="AA381" s="6">
        <v>0.207787</v>
      </c>
      <c r="AB381" s="5">
        <v>2.4047900000000002</v>
      </c>
      <c r="AC381">
        <f>(Table6291323355387419451[[#This Row],[time]]-2)*2</f>
        <v>0.80958000000000041</v>
      </c>
      <c r="AD381" s="6">
        <v>5.2052100000000001</v>
      </c>
      <c r="AE381" s="5">
        <v>2.4047900000000002</v>
      </c>
      <c r="AF381">
        <f>(Table249298330362394426458[[#This Row],[time]]-2)*2</f>
        <v>0.80958000000000041</v>
      </c>
      <c r="AG381" s="6">
        <v>0.336926</v>
      </c>
      <c r="AH381" s="5">
        <v>2.4047900000000002</v>
      </c>
      <c r="AI381">
        <f>(Table7292324356388420452[[#This Row],[time]]-2)*2</f>
        <v>0.80958000000000041</v>
      </c>
      <c r="AJ381" s="6">
        <v>2.8203100000000001</v>
      </c>
      <c r="AK381" s="5">
        <v>2.4047900000000002</v>
      </c>
      <c r="AL381">
        <f>(Table250299331363395427459[[#This Row],[time]]-2)*2</f>
        <v>0.80958000000000041</v>
      </c>
      <c r="AM381" s="6">
        <v>2.3741300000000001</v>
      </c>
      <c r="AN381" s="5">
        <v>2.4047900000000002</v>
      </c>
      <c r="AO381">
        <f>(Table8293325357389421453[[#This Row],[time]]-2)*2</f>
        <v>0.80958000000000041</v>
      </c>
      <c r="AP381" s="6">
        <v>3.9159199999999998</v>
      </c>
      <c r="AQ381" s="5">
        <v>2.4047900000000002</v>
      </c>
      <c r="AR381">
        <f>(Table252300332364396428460[[#This Row],[time]]-2)*2</f>
        <v>0.80958000000000041</v>
      </c>
      <c r="AS381" s="6">
        <v>2.0594800000000002</v>
      </c>
      <c r="AT381" s="5">
        <v>2.4047900000000002</v>
      </c>
      <c r="AU381">
        <f>(Table253301333365397429461[[#This Row],[time]]-2)*2</f>
        <v>0.80958000000000041</v>
      </c>
      <c r="AV381" s="6">
        <v>3.5092599999999998</v>
      </c>
    </row>
    <row r="382" spans="1:48">
      <c r="A382" s="5">
        <v>2.4536500000000001</v>
      </c>
      <c r="B382">
        <f>(Table1286318350382414446[[#This Row],[time]]-2)*2</f>
        <v>0.90730000000000022</v>
      </c>
      <c r="C382" s="6">
        <v>1.04426</v>
      </c>
      <c r="D382" s="5">
        <v>2.4536500000000001</v>
      </c>
      <c r="E382">
        <f>(Table2287319351383415447[[#This Row],[time]]-2)*2</f>
        <v>0.90730000000000022</v>
      </c>
      <c r="F382" s="6">
        <v>0.58992599999999995</v>
      </c>
      <c r="G382" s="5">
        <v>2.4536500000000001</v>
      </c>
      <c r="H382">
        <f>(Table245294326358390422454[[#This Row],[time]]-2)*2</f>
        <v>0.90730000000000022</v>
      </c>
      <c r="I382" s="6">
        <v>1.57233</v>
      </c>
      <c r="J382" s="5">
        <v>2.4536500000000001</v>
      </c>
      <c r="K382">
        <f>(Table3288320352384416448[[#This Row],[time]]-2)*2</f>
        <v>0.90730000000000022</v>
      </c>
      <c r="L382" s="6">
        <v>0.53395599999999999</v>
      </c>
      <c r="M382" s="5">
        <v>2.4536500000000001</v>
      </c>
      <c r="N382">
        <f>(Table246295327359391423455[[#This Row],[time]]-2)*2</f>
        <v>0.90730000000000022</v>
      </c>
      <c r="O382" s="6">
        <v>0.47598699999999999</v>
      </c>
      <c r="P382" s="5">
        <v>2.4536500000000001</v>
      </c>
      <c r="Q382">
        <f>(Table4289321353385417449[[#This Row],[time]]-2)*2</f>
        <v>0.90730000000000022</v>
      </c>
      <c r="R382" s="6">
        <v>9.4323799999999999E-2</v>
      </c>
      <c r="S382" s="5">
        <v>2.4536500000000001</v>
      </c>
      <c r="T382">
        <f>(Table247296328360392424456[[#This Row],[time]]-2)*2</f>
        <v>0.90730000000000022</v>
      </c>
      <c r="U382" s="6">
        <v>0.122465</v>
      </c>
      <c r="V382" s="5">
        <v>2.4536500000000001</v>
      </c>
      <c r="W382">
        <f>(Table5290322354386418450[[#This Row],[time]]-2)*2</f>
        <v>0.90730000000000022</v>
      </c>
      <c r="X382" s="7">
        <v>9.3200000000000002E-5</v>
      </c>
      <c r="Y382" s="5">
        <v>2.4536500000000001</v>
      </c>
      <c r="Z382">
        <f>(Table248297329361393425457[[#This Row],[time]]-2)*2</f>
        <v>0.90730000000000022</v>
      </c>
      <c r="AA382" s="6">
        <v>0.30806600000000001</v>
      </c>
      <c r="AB382" s="5">
        <v>2.4536500000000001</v>
      </c>
      <c r="AC382">
        <f>(Table6291323355387419451[[#This Row],[time]]-2)*2</f>
        <v>0.90730000000000022</v>
      </c>
      <c r="AD382" s="6">
        <v>5.2393400000000003</v>
      </c>
      <c r="AE382" s="5">
        <v>2.4536500000000001</v>
      </c>
      <c r="AF382">
        <f>(Table249298330362394426458[[#This Row],[time]]-2)*2</f>
        <v>0.90730000000000022</v>
      </c>
      <c r="AG382" s="6">
        <v>0.34820200000000001</v>
      </c>
      <c r="AH382" s="5">
        <v>2.4536500000000001</v>
      </c>
      <c r="AI382">
        <f>(Table7292324356388420452[[#This Row],[time]]-2)*2</f>
        <v>0.90730000000000022</v>
      </c>
      <c r="AJ382" s="6">
        <v>3.11497</v>
      </c>
      <c r="AK382" s="5">
        <v>2.4536500000000001</v>
      </c>
      <c r="AL382">
        <f>(Table250299331363395427459[[#This Row],[time]]-2)*2</f>
        <v>0.90730000000000022</v>
      </c>
      <c r="AM382" s="6">
        <v>2.3216600000000001</v>
      </c>
      <c r="AN382" s="5">
        <v>2.4536500000000001</v>
      </c>
      <c r="AO382">
        <f>(Table8293325357389421453[[#This Row],[time]]-2)*2</f>
        <v>0.90730000000000022</v>
      </c>
      <c r="AP382" s="6">
        <v>4.2036600000000002</v>
      </c>
      <c r="AQ382" s="5">
        <v>2.4536500000000001</v>
      </c>
      <c r="AR382">
        <f>(Table252300332364396428460[[#This Row],[time]]-2)*2</f>
        <v>0.90730000000000022</v>
      </c>
      <c r="AS382" s="6">
        <v>2.1035499999999998</v>
      </c>
      <c r="AT382" s="5">
        <v>2.4536500000000001</v>
      </c>
      <c r="AU382">
        <f>(Table253301333365397429461[[#This Row],[time]]-2)*2</f>
        <v>0.90730000000000022</v>
      </c>
      <c r="AV382" s="6">
        <v>4.0079799999999999</v>
      </c>
    </row>
    <row r="383" spans="1:48">
      <c r="A383" s="5">
        <v>2.5050400000000002</v>
      </c>
      <c r="B383">
        <f>(Table1286318350382414446[[#This Row],[time]]-2)*2</f>
        <v>1.0100800000000003</v>
      </c>
      <c r="C383" s="6">
        <v>1.02536</v>
      </c>
      <c r="D383" s="5">
        <v>2.5050400000000002</v>
      </c>
      <c r="E383">
        <f>(Table2287319351383415447[[#This Row],[time]]-2)*2</f>
        <v>1.0100800000000003</v>
      </c>
      <c r="F383" s="6">
        <v>0.72351600000000005</v>
      </c>
      <c r="G383" s="5">
        <v>2.5050400000000002</v>
      </c>
      <c r="H383">
        <f>(Table245294326358390422454[[#This Row],[time]]-2)*2</f>
        <v>1.0100800000000003</v>
      </c>
      <c r="I383" s="6">
        <v>1.45265</v>
      </c>
      <c r="J383" s="5">
        <v>2.5050400000000002</v>
      </c>
      <c r="K383">
        <f>(Table3288320352384416448[[#This Row],[time]]-2)*2</f>
        <v>1.0100800000000003</v>
      </c>
      <c r="L383" s="6">
        <v>0.67879299999999998</v>
      </c>
      <c r="M383" s="5">
        <v>2.5050400000000002</v>
      </c>
      <c r="N383">
        <f>(Table246295327359391423455[[#This Row],[time]]-2)*2</f>
        <v>1.0100800000000003</v>
      </c>
      <c r="O383" s="6">
        <v>0.591943</v>
      </c>
      <c r="P383" s="5">
        <v>2.5050400000000002</v>
      </c>
      <c r="Q383">
        <f>(Table4289321353385417449[[#This Row],[time]]-2)*2</f>
        <v>1.0100800000000003</v>
      </c>
      <c r="R383" s="6">
        <v>0.13001499999999999</v>
      </c>
      <c r="S383" s="5">
        <v>2.5050400000000002</v>
      </c>
      <c r="T383">
        <f>(Table247296328360392424456[[#This Row],[time]]-2)*2</f>
        <v>1.0100800000000003</v>
      </c>
      <c r="U383" s="6">
        <v>0.13303599999999999</v>
      </c>
      <c r="V383" s="5">
        <v>2.5050400000000002</v>
      </c>
      <c r="W383">
        <f>(Table5290322354386418450[[#This Row],[time]]-2)*2</f>
        <v>1.0100800000000003</v>
      </c>
      <c r="X383" s="6">
        <v>2.7989199999999999E-3</v>
      </c>
      <c r="Y383" s="5">
        <v>2.5050400000000002</v>
      </c>
      <c r="Z383">
        <f>(Table248297329361393425457[[#This Row],[time]]-2)*2</f>
        <v>1.0100800000000003</v>
      </c>
      <c r="AA383" s="6">
        <v>0.41286800000000001</v>
      </c>
      <c r="AB383" s="5">
        <v>2.5050400000000002</v>
      </c>
      <c r="AC383">
        <f>(Table6291323355387419451[[#This Row],[time]]-2)*2</f>
        <v>1.0100800000000003</v>
      </c>
      <c r="AD383" s="6">
        <v>5.2783300000000004</v>
      </c>
      <c r="AE383" s="5">
        <v>2.5050400000000002</v>
      </c>
      <c r="AF383">
        <f>(Table249298330362394426458[[#This Row],[time]]-2)*2</f>
        <v>1.0100800000000003</v>
      </c>
      <c r="AG383" s="6">
        <v>0.35712699999999997</v>
      </c>
      <c r="AH383" s="5">
        <v>2.5050400000000002</v>
      </c>
      <c r="AI383">
        <f>(Table7292324356388420452[[#This Row],[time]]-2)*2</f>
        <v>1.0100800000000003</v>
      </c>
      <c r="AJ383" s="6">
        <v>3.4607199999999998</v>
      </c>
      <c r="AK383" s="5">
        <v>2.5050400000000002</v>
      </c>
      <c r="AL383">
        <f>(Table250299331363395427459[[#This Row],[time]]-2)*2</f>
        <v>1.0100800000000003</v>
      </c>
      <c r="AM383" s="6">
        <v>2.2642000000000002</v>
      </c>
      <c r="AN383" s="5">
        <v>2.5050400000000002</v>
      </c>
      <c r="AO383">
        <f>(Table8293325357389421453[[#This Row],[time]]-2)*2</f>
        <v>1.0100800000000003</v>
      </c>
      <c r="AP383" s="6">
        <v>4.7944500000000003</v>
      </c>
      <c r="AQ383" s="5">
        <v>2.5050400000000002</v>
      </c>
      <c r="AR383">
        <f>(Table252300332364396428460[[#This Row],[time]]-2)*2</f>
        <v>1.0100800000000003</v>
      </c>
      <c r="AS383" s="6">
        <v>2.1527099999999999</v>
      </c>
      <c r="AT383" s="5">
        <v>2.5050400000000002</v>
      </c>
      <c r="AU383">
        <f>(Table253301333365397429461[[#This Row],[time]]-2)*2</f>
        <v>1.0100800000000003</v>
      </c>
      <c r="AV383" s="6">
        <v>4.5263</v>
      </c>
    </row>
    <row r="384" spans="1:48">
      <c r="A384" s="5">
        <v>2.5545300000000002</v>
      </c>
      <c r="B384">
        <f>(Table1286318350382414446[[#This Row],[time]]-2)*2</f>
        <v>1.1090600000000004</v>
      </c>
      <c r="C384" s="6">
        <v>1.0301499999999999</v>
      </c>
      <c r="D384" s="5">
        <v>2.5545300000000002</v>
      </c>
      <c r="E384">
        <f>(Table2287319351383415447[[#This Row],[time]]-2)*2</f>
        <v>1.1090600000000004</v>
      </c>
      <c r="F384" s="6">
        <v>0.85692900000000005</v>
      </c>
      <c r="G384" s="5">
        <v>2.5545300000000002</v>
      </c>
      <c r="H384">
        <f>(Table245294326358390422454[[#This Row],[time]]-2)*2</f>
        <v>1.1090600000000004</v>
      </c>
      <c r="I384" s="6">
        <v>1.3719600000000001</v>
      </c>
      <c r="J384" s="5">
        <v>2.5545300000000002</v>
      </c>
      <c r="K384">
        <f>(Table3288320352384416448[[#This Row],[time]]-2)*2</f>
        <v>1.1090600000000004</v>
      </c>
      <c r="L384" s="6">
        <v>0.82509699999999997</v>
      </c>
      <c r="M384" s="5">
        <v>2.5545300000000002</v>
      </c>
      <c r="N384">
        <f>(Table246295327359391423455[[#This Row],[time]]-2)*2</f>
        <v>1.1090600000000004</v>
      </c>
      <c r="O384" s="6">
        <v>0.695963</v>
      </c>
      <c r="P384" s="5">
        <v>2.5545300000000002</v>
      </c>
      <c r="Q384">
        <f>(Table4289321353385417449[[#This Row],[time]]-2)*2</f>
        <v>1.1090600000000004</v>
      </c>
      <c r="R384" s="6">
        <v>0.27880500000000003</v>
      </c>
      <c r="S384" s="5">
        <v>2.5545300000000002</v>
      </c>
      <c r="T384">
        <f>(Table247296328360392424456[[#This Row],[time]]-2)*2</f>
        <v>1.1090600000000004</v>
      </c>
      <c r="U384" s="6">
        <v>0.27149899999999999</v>
      </c>
      <c r="V384" s="5">
        <v>2.5545300000000002</v>
      </c>
      <c r="W384">
        <f>(Table5290322354386418450[[#This Row],[time]]-2)*2</f>
        <v>1.1090600000000004</v>
      </c>
      <c r="X384" s="6">
        <v>0.22833500000000001</v>
      </c>
      <c r="Y384" s="5">
        <v>2.5545300000000002</v>
      </c>
      <c r="Z384">
        <f>(Table248297329361393425457[[#This Row],[time]]-2)*2</f>
        <v>1.1090600000000004</v>
      </c>
      <c r="AA384" s="6">
        <v>0.48891200000000001</v>
      </c>
      <c r="AB384" s="5">
        <v>2.5545300000000002</v>
      </c>
      <c r="AC384">
        <f>(Table6291323355387419451[[#This Row],[time]]-2)*2</f>
        <v>1.1090600000000004</v>
      </c>
      <c r="AD384" s="6">
        <v>5.2939800000000004</v>
      </c>
      <c r="AE384" s="5">
        <v>2.5545300000000002</v>
      </c>
      <c r="AF384">
        <f>(Table249298330362394426458[[#This Row],[time]]-2)*2</f>
        <v>1.1090600000000004</v>
      </c>
      <c r="AG384" s="6">
        <v>0.36009799999999997</v>
      </c>
      <c r="AH384" s="5">
        <v>2.5545300000000002</v>
      </c>
      <c r="AI384">
        <f>(Table7292324356388420452[[#This Row],[time]]-2)*2</f>
        <v>1.1090600000000004</v>
      </c>
      <c r="AJ384" s="6">
        <v>3.86856</v>
      </c>
      <c r="AK384" s="5">
        <v>2.5545300000000002</v>
      </c>
      <c r="AL384">
        <f>(Table250299331363395427459[[#This Row],[time]]-2)*2</f>
        <v>1.1090600000000004</v>
      </c>
      <c r="AM384" s="6">
        <v>2.2478400000000001</v>
      </c>
      <c r="AN384" s="5">
        <v>2.5545300000000002</v>
      </c>
      <c r="AO384">
        <f>(Table8293325357389421453[[#This Row],[time]]-2)*2</f>
        <v>1.1090600000000004</v>
      </c>
      <c r="AP384" s="6">
        <v>5.4966200000000001</v>
      </c>
      <c r="AQ384" s="5">
        <v>2.5545300000000002</v>
      </c>
      <c r="AR384">
        <f>(Table252300332364396428460[[#This Row],[time]]-2)*2</f>
        <v>1.1090600000000004</v>
      </c>
      <c r="AS384" s="6">
        <v>2.1503299999999999</v>
      </c>
      <c r="AT384" s="5">
        <v>2.5545300000000002</v>
      </c>
      <c r="AU384">
        <f>(Table253301333365397429461[[#This Row],[time]]-2)*2</f>
        <v>1.1090600000000004</v>
      </c>
      <c r="AV384" s="6">
        <v>4.9809000000000001</v>
      </c>
    </row>
    <row r="385" spans="1:48">
      <c r="A385" s="5">
        <v>2.60487</v>
      </c>
      <c r="B385">
        <f>(Table1286318350382414446[[#This Row],[time]]-2)*2</f>
        <v>1.20974</v>
      </c>
      <c r="C385" s="6">
        <v>1.0666199999999999</v>
      </c>
      <c r="D385" s="5">
        <v>2.60487</v>
      </c>
      <c r="E385">
        <f>(Table2287319351383415447[[#This Row],[time]]-2)*2</f>
        <v>1.20974</v>
      </c>
      <c r="F385" s="6">
        <v>1.0140400000000001</v>
      </c>
      <c r="G385" s="5">
        <v>2.60487</v>
      </c>
      <c r="H385">
        <f>(Table245294326358390422454[[#This Row],[time]]-2)*2</f>
        <v>1.20974</v>
      </c>
      <c r="I385" s="6">
        <v>1.32202</v>
      </c>
      <c r="J385" s="5">
        <v>2.60487</v>
      </c>
      <c r="K385">
        <f>(Table3288320352384416448[[#This Row],[time]]-2)*2</f>
        <v>1.20974</v>
      </c>
      <c r="L385" s="6">
        <v>0.99645099999999998</v>
      </c>
      <c r="M385" s="5">
        <v>2.60487</v>
      </c>
      <c r="N385">
        <f>(Table246295327359391423455[[#This Row],[time]]-2)*2</f>
        <v>1.20974</v>
      </c>
      <c r="O385" s="6">
        <v>0.79251899999999997</v>
      </c>
      <c r="P385" s="5">
        <v>2.60487</v>
      </c>
      <c r="Q385">
        <f>(Table4289321353385417449[[#This Row],[time]]-2)*2</f>
        <v>1.20974</v>
      </c>
      <c r="R385" s="6">
        <v>0.43441000000000002</v>
      </c>
      <c r="S385" s="5">
        <v>2.60487</v>
      </c>
      <c r="T385">
        <f>(Table247296328360392424456[[#This Row],[time]]-2)*2</f>
        <v>1.20974</v>
      </c>
      <c r="U385" s="6">
        <v>0.41592699999999999</v>
      </c>
      <c r="V385" s="5">
        <v>2.60487</v>
      </c>
      <c r="W385">
        <f>(Table5290322354386418450[[#This Row],[time]]-2)*2</f>
        <v>1.20974</v>
      </c>
      <c r="X385" s="6">
        <v>0.487286</v>
      </c>
      <c r="Y385" s="5">
        <v>2.60487</v>
      </c>
      <c r="Z385">
        <f>(Table248297329361393425457[[#This Row],[time]]-2)*2</f>
        <v>1.20974</v>
      </c>
      <c r="AA385" s="6">
        <v>0.53776500000000005</v>
      </c>
      <c r="AB385" s="5">
        <v>2.60487</v>
      </c>
      <c r="AC385">
        <f>(Table6291323355387419451[[#This Row],[time]]-2)*2</f>
        <v>1.20974</v>
      </c>
      <c r="AD385" s="6">
        <v>5.35304</v>
      </c>
      <c r="AE385" s="5">
        <v>2.60487</v>
      </c>
      <c r="AF385">
        <f>(Table249298330362394426458[[#This Row],[time]]-2)*2</f>
        <v>1.20974</v>
      </c>
      <c r="AG385" s="6">
        <v>0.35386699999999999</v>
      </c>
      <c r="AH385" s="5">
        <v>2.60487</v>
      </c>
      <c r="AI385">
        <f>(Table7292324356388420452[[#This Row],[time]]-2)*2</f>
        <v>1.20974</v>
      </c>
      <c r="AJ385" s="6">
        <v>4.35832</v>
      </c>
      <c r="AK385" s="5">
        <v>2.60487</v>
      </c>
      <c r="AL385">
        <f>(Table250299331363395427459[[#This Row],[time]]-2)*2</f>
        <v>1.20974</v>
      </c>
      <c r="AM385" s="6">
        <v>2.2166399999999999</v>
      </c>
      <c r="AN385" s="5">
        <v>2.60487</v>
      </c>
      <c r="AO385">
        <f>(Table8293325357389421453[[#This Row],[time]]-2)*2</f>
        <v>1.20974</v>
      </c>
      <c r="AP385" s="6">
        <v>6.1448799999999997</v>
      </c>
      <c r="AQ385" s="5">
        <v>2.60487</v>
      </c>
      <c r="AR385">
        <f>(Table252300332364396428460[[#This Row],[time]]-2)*2</f>
        <v>1.20974</v>
      </c>
      <c r="AS385" s="6">
        <v>2.0956600000000001</v>
      </c>
      <c r="AT385" s="5">
        <v>2.60487</v>
      </c>
      <c r="AU385">
        <f>(Table253301333365397429461[[#This Row],[time]]-2)*2</f>
        <v>1.20974</v>
      </c>
      <c r="AV385" s="6">
        <v>5.3448599999999997</v>
      </c>
    </row>
    <row r="386" spans="1:48">
      <c r="A386" s="5">
        <v>2.6520000000000001</v>
      </c>
      <c r="B386">
        <f>(Table1286318350382414446[[#This Row],[time]]-2)*2</f>
        <v>1.3040000000000003</v>
      </c>
      <c r="C386" s="6">
        <v>1.13541</v>
      </c>
      <c r="D386" s="5">
        <v>2.6520000000000001</v>
      </c>
      <c r="E386">
        <f>(Table2287319351383415447[[#This Row],[time]]-2)*2</f>
        <v>1.3040000000000003</v>
      </c>
      <c r="F386" s="6">
        <v>1.17343</v>
      </c>
      <c r="G386" s="5">
        <v>2.6520000000000001</v>
      </c>
      <c r="H386">
        <f>(Table245294326358390422454[[#This Row],[time]]-2)*2</f>
        <v>1.3040000000000003</v>
      </c>
      <c r="I386" s="6">
        <v>1.30447</v>
      </c>
      <c r="J386" s="5">
        <v>2.6520000000000001</v>
      </c>
      <c r="K386">
        <f>(Table3288320352384416448[[#This Row],[time]]-2)*2</f>
        <v>1.3040000000000003</v>
      </c>
      <c r="L386" s="6">
        <v>1.1660699999999999</v>
      </c>
      <c r="M386" s="5">
        <v>2.6520000000000001</v>
      </c>
      <c r="N386">
        <f>(Table246295327359391423455[[#This Row],[time]]-2)*2</f>
        <v>1.3040000000000003</v>
      </c>
      <c r="O386" s="6">
        <v>0.86109400000000003</v>
      </c>
      <c r="P386" s="5">
        <v>2.6520000000000001</v>
      </c>
      <c r="Q386">
        <f>(Table4289321353385417449[[#This Row],[time]]-2)*2</f>
        <v>1.3040000000000003</v>
      </c>
      <c r="R386" s="6">
        <v>0.58887400000000001</v>
      </c>
      <c r="S386" s="5">
        <v>2.6520000000000001</v>
      </c>
      <c r="T386">
        <f>(Table247296328360392424456[[#This Row],[time]]-2)*2</f>
        <v>1.3040000000000003</v>
      </c>
      <c r="U386" s="6">
        <v>0.54876599999999998</v>
      </c>
      <c r="V386" s="5">
        <v>2.6520000000000001</v>
      </c>
      <c r="W386">
        <f>(Table5290322354386418450[[#This Row],[time]]-2)*2</f>
        <v>1.3040000000000003</v>
      </c>
      <c r="X386" s="6">
        <v>0.75140200000000001</v>
      </c>
      <c r="Y386" s="5">
        <v>2.6520000000000001</v>
      </c>
      <c r="Z386">
        <f>(Table248297329361393425457[[#This Row],[time]]-2)*2</f>
        <v>1.3040000000000003</v>
      </c>
      <c r="AA386" s="6">
        <v>0.51721499999999998</v>
      </c>
      <c r="AB386" s="5">
        <v>2.6520000000000001</v>
      </c>
      <c r="AC386">
        <f>(Table6291323355387419451[[#This Row],[time]]-2)*2</f>
        <v>1.3040000000000003</v>
      </c>
      <c r="AD386" s="6">
        <v>5.4921100000000003</v>
      </c>
      <c r="AE386" s="5">
        <v>2.6520000000000001</v>
      </c>
      <c r="AF386">
        <f>(Table249298330362394426458[[#This Row],[time]]-2)*2</f>
        <v>1.3040000000000003</v>
      </c>
      <c r="AG386" s="6">
        <v>0.37862899999999999</v>
      </c>
      <c r="AH386" s="5">
        <v>2.6520000000000001</v>
      </c>
      <c r="AI386">
        <f>(Table7292324356388420452[[#This Row],[time]]-2)*2</f>
        <v>1.3040000000000003</v>
      </c>
      <c r="AJ386" s="6">
        <v>4.8423100000000003</v>
      </c>
      <c r="AK386" s="5">
        <v>2.6520000000000001</v>
      </c>
      <c r="AL386">
        <f>(Table250299331363395427459[[#This Row],[time]]-2)*2</f>
        <v>1.3040000000000003</v>
      </c>
      <c r="AM386" s="6">
        <v>2.1551499999999999</v>
      </c>
      <c r="AN386" s="5">
        <v>2.6520000000000001</v>
      </c>
      <c r="AO386">
        <f>(Table8293325357389421453[[#This Row],[time]]-2)*2</f>
        <v>1.3040000000000003</v>
      </c>
      <c r="AP386" s="6">
        <v>6.7078100000000003</v>
      </c>
      <c r="AQ386" s="5">
        <v>2.6520000000000001</v>
      </c>
      <c r="AR386">
        <f>(Table252300332364396428460[[#This Row],[time]]-2)*2</f>
        <v>1.3040000000000003</v>
      </c>
      <c r="AS386" s="6">
        <v>2.0055399999999999</v>
      </c>
      <c r="AT386" s="5">
        <v>2.6520000000000001</v>
      </c>
      <c r="AU386">
        <f>(Table253301333365397429461[[#This Row],[time]]-2)*2</f>
        <v>1.3040000000000003</v>
      </c>
      <c r="AV386" s="6">
        <v>5.6936099999999996</v>
      </c>
    </row>
    <row r="387" spans="1:48">
      <c r="A387" s="5">
        <v>2.7004899999999998</v>
      </c>
      <c r="B387">
        <f>(Table1286318350382414446[[#This Row],[time]]-2)*2</f>
        <v>1.4009799999999997</v>
      </c>
      <c r="C387" s="6">
        <v>1.22122</v>
      </c>
      <c r="D387" s="5">
        <v>2.7004899999999998</v>
      </c>
      <c r="E387">
        <f>(Table2287319351383415447[[#This Row],[time]]-2)*2</f>
        <v>1.4009799999999997</v>
      </c>
      <c r="F387" s="6">
        <v>1.3475999999999999</v>
      </c>
      <c r="G387" s="5">
        <v>2.7004899999999998</v>
      </c>
      <c r="H387">
        <f>(Table245294326358390422454[[#This Row],[time]]-2)*2</f>
        <v>1.4009799999999997</v>
      </c>
      <c r="I387" s="6">
        <v>1.3043800000000001</v>
      </c>
      <c r="J387" s="5">
        <v>2.7004899999999998</v>
      </c>
      <c r="K387">
        <f>(Table3288320352384416448[[#This Row],[time]]-2)*2</f>
        <v>1.4009799999999997</v>
      </c>
      <c r="L387" s="6">
        <v>1.3440000000000001</v>
      </c>
      <c r="M387" s="5">
        <v>2.7004899999999998</v>
      </c>
      <c r="N387">
        <f>(Table246295327359391423455[[#This Row],[time]]-2)*2</f>
        <v>1.4009799999999997</v>
      </c>
      <c r="O387" s="6">
        <v>0.90810100000000005</v>
      </c>
      <c r="P387" s="5">
        <v>2.7004899999999998</v>
      </c>
      <c r="Q387">
        <f>(Table4289321353385417449[[#This Row],[time]]-2)*2</f>
        <v>1.4009799999999997</v>
      </c>
      <c r="R387" s="6">
        <v>0.75971999999999995</v>
      </c>
      <c r="S387" s="5">
        <v>2.7004899999999998</v>
      </c>
      <c r="T387">
        <f>(Table247296328360392424456[[#This Row],[time]]-2)*2</f>
        <v>1.4009799999999997</v>
      </c>
      <c r="U387" s="6">
        <v>0.68560600000000005</v>
      </c>
      <c r="V387" s="5">
        <v>2.7004899999999998</v>
      </c>
      <c r="W387">
        <f>(Table5290322354386418450[[#This Row],[time]]-2)*2</f>
        <v>1.4009799999999997</v>
      </c>
      <c r="X387" s="6">
        <v>1.0279100000000001</v>
      </c>
      <c r="Y387" s="5">
        <v>2.7004899999999998</v>
      </c>
      <c r="Z387">
        <f>(Table248297329361393425457[[#This Row],[time]]-2)*2</f>
        <v>1.4009799999999997</v>
      </c>
      <c r="AA387" s="6">
        <v>0.50944800000000001</v>
      </c>
      <c r="AB387" s="5">
        <v>2.7004899999999998</v>
      </c>
      <c r="AC387">
        <f>(Table6291323355387419451[[#This Row],[time]]-2)*2</f>
        <v>1.4009799999999997</v>
      </c>
      <c r="AD387" s="6">
        <v>5.6885899999999996</v>
      </c>
      <c r="AE387" s="5">
        <v>2.7004899999999998</v>
      </c>
      <c r="AF387">
        <f>(Table249298330362394426458[[#This Row],[time]]-2)*2</f>
        <v>1.4009799999999997</v>
      </c>
      <c r="AG387" s="6">
        <v>0.40353099999999997</v>
      </c>
      <c r="AH387" s="5">
        <v>2.7004899999999998</v>
      </c>
      <c r="AI387">
        <f>(Table7292324356388420452[[#This Row],[time]]-2)*2</f>
        <v>1.4009799999999997</v>
      </c>
      <c r="AJ387" s="6">
        <v>5.3159400000000003</v>
      </c>
      <c r="AK387" s="5">
        <v>2.7004899999999998</v>
      </c>
      <c r="AL387">
        <f>(Table250299331363395427459[[#This Row],[time]]-2)*2</f>
        <v>1.4009799999999997</v>
      </c>
      <c r="AM387" s="6">
        <v>2.08691</v>
      </c>
      <c r="AN387" s="5">
        <v>2.7004899999999998</v>
      </c>
      <c r="AO387">
        <f>(Table8293325357389421453[[#This Row],[time]]-2)*2</f>
        <v>1.4009799999999997</v>
      </c>
      <c r="AP387" s="6">
        <v>7.2404599999999997</v>
      </c>
      <c r="AQ387" s="5">
        <v>2.7004899999999998</v>
      </c>
      <c r="AR387">
        <f>(Table252300332364396428460[[#This Row],[time]]-2)*2</f>
        <v>1.4009799999999997</v>
      </c>
      <c r="AS387" s="6">
        <v>1.88269</v>
      </c>
      <c r="AT387" s="5">
        <v>2.7004899999999998</v>
      </c>
      <c r="AU387">
        <f>(Table253301333365397429461[[#This Row],[time]]-2)*2</f>
        <v>1.4009799999999997</v>
      </c>
      <c r="AV387" s="6">
        <v>6.0271800000000004</v>
      </c>
    </row>
    <row r="388" spans="1:48">
      <c r="A388" s="5">
        <v>2.7585199999999999</v>
      </c>
      <c r="B388">
        <f>(Table1286318350382414446[[#This Row],[time]]-2)*2</f>
        <v>1.5170399999999997</v>
      </c>
      <c r="C388" s="6">
        <v>1.3237099999999999</v>
      </c>
      <c r="D388" s="5">
        <v>2.7585199999999999</v>
      </c>
      <c r="E388">
        <f>(Table2287319351383415447[[#This Row],[time]]-2)*2</f>
        <v>1.5170399999999997</v>
      </c>
      <c r="F388" s="6">
        <v>1.5596099999999999</v>
      </c>
      <c r="G388" s="5">
        <v>2.7585199999999999</v>
      </c>
      <c r="H388">
        <f>(Table245294326358390422454[[#This Row],[time]]-2)*2</f>
        <v>1.5170399999999997</v>
      </c>
      <c r="I388" s="6">
        <v>1.3084</v>
      </c>
      <c r="J388" s="5">
        <v>2.7585199999999999</v>
      </c>
      <c r="K388">
        <f>(Table3288320352384416448[[#This Row],[time]]-2)*2</f>
        <v>1.5170399999999997</v>
      </c>
      <c r="L388" s="6">
        <v>1.5438700000000001</v>
      </c>
      <c r="M388" s="5">
        <v>2.7585199999999999</v>
      </c>
      <c r="N388">
        <f>(Table246295327359391423455[[#This Row],[time]]-2)*2</f>
        <v>1.5170399999999997</v>
      </c>
      <c r="O388" s="6">
        <v>0.966858</v>
      </c>
      <c r="P388" s="5">
        <v>2.7585199999999999</v>
      </c>
      <c r="Q388">
        <f>(Table4289321353385417449[[#This Row],[time]]-2)*2</f>
        <v>1.5170399999999997</v>
      </c>
      <c r="R388" s="6">
        <v>1.03853</v>
      </c>
      <c r="S388" s="5">
        <v>2.7585199999999999</v>
      </c>
      <c r="T388">
        <f>(Table247296328360392424456[[#This Row],[time]]-2)*2</f>
        <v>1.5170399999999997</v>
      </c>
      <c r="U388" s="6">
        <v>0.84486399999999995</v>
      </c>
      <c r="V388" s="5">
        <v>2.7585199999999999</v>
      </c>
      <c r="W388">
        <f>(Table5290322354386418450[[#This Row],[time]]-2)*2</f>
        <v>1.5170399999999997</v>
      </c>
      <c r="X388" s="6">
        <v>1.3683799999999999</v>
      </c>
      <c r="Y388" s="5">
        <v>2.7585199999999999</v>
      </c>
      <c r="Z388">
        <f>(Table248297329361393425457[[#This Row],[time]]-2)*2</f>
        <v>1.5170399999999997</v>
      </c>
      <c r="AA388" s="6">
        <v>0.51558800000000005</v>
      </c>
      <c r="AB388" s="5">
        <v>2.7585199999999999</v>
      </c>
      <c r="AC388">
        <f>(Table6291323355387419451[[#This Row],[time]]-2)*2</f>
        <v>1.5170399999999997</v>
      </c>
      <c r="AD388" s="6">
        <v>5.9434699999999996</v>
      </c>
      <c r="AE388" s="5">
        <v>2.7585199999999999</v>
      </c>
      <c r="AF388">
        <f>(Table249298330362394426458[[#This Row],[time]]-2)*2</f>
        <v>1.5170399999999997</v>
      </c>
      <c r="AG388" s="6">
        <v>0.423985</v>
      </c>
      <c r="AH388" s="5">
        <v>2.7585199999999999</v>
      </c>
      <c r="AI388">
        <f>(Table7292324356388420452[[#This Row],[time]]-2)*2</f>
        <v>1.5170399999999997</v>
      </c>
      <c r="AJ388" s="6">
        <v>5.8563200000000002</v>
      </c>
      <c r="AK388" s="5">
        <v>2.7585199999999999</v>
      </c>
      <c r="AL388">
        <f>(Table250299331363395427459[[#This Row],[time]]-2)*2</f>
        <v>1.5170399999999997</v>
      </c>
      <c r="AM388" s="6">
        <v>1.9862599999999999</v>
      </c>
      <c r="AN388" s="5">
        <v>2.7585199999999999</v>
      </c>
      <c r="AO388">
        <f>(Table8293325357389421453[[#This Row],[time]]-2)*2</f>
        <v>1.5170399999999997</v>
      </c>
      <c r="AP388" s="6">
        <v>7.7580400000000003</v>
      </c>
      <c r="AQ388" s="5">
        <v>2.7585199999999999</v>
      </c>
      <c r="AR388">
        <f>(Table252300332364396428460[[#This Row],[time]]-2)*2</f>
        <v>1.5170399999999997</v>
      </c>
      <c r="AS388" s="6">
        <v>1.71774</v>
      </c>
      <c r="AT388" s="5">
        <v>2.7585199999999999</v>
      </c>
      <c r="AU388">
        <f>(Table253301333365397429461[[#This Row],[time]]-2)*2</f>
        <v>1.5170399999999997</v>
      </c>
      <c r="AV388" s="6">
        <v>6.4180799999999998</v>
      </c>
    </row>
    <row r="389" spans="1:48">
      <c r="A389" s="5">
        <v>2.8052700000000002</v>
      </c>
      <c r="B389">
        <f>(Table1286318350382414446[[#This Row],[time]]-2)*2</f>
        <v>1.6105400000000003</v>
      </c>
      <c r="C389" s="6">
        <v>1.41215</v>
      </c>
      <c r="D389" s="5">
        <v>2.8052700000000002</v>
      </c>
      <c r="E389">
        <f>(Table2287319351383415447[[#This Row],[time]]-2)*2</f>
        <v>1.6105400000000003</v>
      </c>
      <c r="F389" s="6">
        <v>1.7619</v>
      </c>
      <c r="G389" s="5">
        <v>2.8052700000000002</v>
      </c>
      <c r="H389">
        <f>(Table245294326358390422454[[#This Row],[time]]-2)*2</f>
        <v>1.6105400000000003</v>
      </c>
      <c r="I389" s="6">
        <v>1.32507</v>
      </c>
      <c r="J389" s="5">
        <v>2.8052700000000002</v>
      </c>
      <c r="K389">
        <f>(Table3288320352384416448[[#This Row],[time]]-2)*2</f>
        <v>1.6105400000000003</v>
      </c>
      <c r="L389" s="6">
        <v>1.7120299999999999</v>
      </c>
      <c r="M389" s="5">
        <v>2.8052700000000002</v>
      </c>
      <c r="N389">
        <f>(Table246295327359391423455[[#This Row],[time]]-2)*2</f>
        <v>1.6105400000000003</v>
      </c>
      <c r="O389" s="6">
        <v>0.98737200000000003</v>
      </c>
      <c r="P389" s="5">
        <v>2.8052700000000002</v>
      </c>
      <c r="Q389">
        <f>(Table4289321353385417449[[#This Row],[time]]-2)*2</f>
        <v>1.6105400000000003</v>
      </c>
      <c r="R389" s="6">
        <v>1.3049599999999999</v>
      </c>
      <c r="S389" s="5">
        <v>2.8052700000000002</v>
      </c>
      <c r="T389">
        <f>(Table247296328360392424456[[#This Row],[time]]-2)*2</f>
        <v>1.6105400000000003</v>
      </c>
      <c r="U389" s="6">
        <v>0.929392</v>
      </c>
      <c r="V389" s="5">
        <v>2.8052700000000002</v>
      </c>
      <c r="W389">
        <f>(Table5290322354386418450[[#This Row],[time]]-2)*2</f>
        <v>1.6105400000000003</v>
      </c>
      <c r="X389" s="6">
        <v>1.6322399999999999</v>
      </c>
      <c r="Y389" s="5">
        <v>2.8052700000000002</v>
      </c>
      <c r="Z389">
        <f>(Table248297329361393425457[[#This Row],[time]]-2)*2</f>
        <v>1.6105400000000003</v>
      </c>
      <c r="AA389" s="6">
        <v>0.54168099999999997</v>
      </c>
      <c r="AB389" s="5">
        <v>2.8052700000000002</v>
      </c>
      <c r="AC389">
        <f>(Table6291323355387419451[[#This Row],[time]]-2)*2</f>
        <v>1.6105400000000003</v>
      </c>
      <c r="AD389" s="6">
        <v>6.1809000000000003</v>
      </c>
      <c r="AE389" s="5">
        <v>2.8052700000000002</v>
      </c>
      <c r="AF389">
        <f>(Table249298330362394426458[[#This Row],[time]]-2)*2</f>
        <v>1.6105400000000003</v>
      </c>
      <c r="AG389" s="6">
        <v>0.43723800000000002</v>
      </c>
      <c r="AH389" s="5">
        <v>2.8052700000000002</v>
      </c>
      <c r="AI389">
        <f>(Table7292324356388420452[[#This Row],[time]]-2)*2</f>
        <v>1.6105400000000003</v>
      </c>
      <c r="AJ389" s="6">
        <v>6.2899000000000003</v>
      </c>
      <c r="AK389" s="5">
        <v>2.8052700000000002</v>
      </c>
      <c r="AL389">
        <f>(Table250299331363395427459[[#This Row],[time]]-2)*2</f>
        <v>1.6105400000000003</v>
      </c>
      <c r="AM389" s="6">
        <v>1.9060600000000001</v>
      </c>
      <c r="AN389" s="5">
        <v>2.8052700000000002</v>
      </c>
      <c r="AO389">
        <f>(Table8293325357389421453[[#This Row],[time]]-2)*2</f>
        <v>1.6105400000000003</v>
      </c>
      <c r="AP389" s="6">
        <v>7.9818800000000003</v>
      </c>
      <c r="AQ389" s="5">
        <v>2.8052700000000002</v>
      </c>
      <c r="AR389">
        <f>(Table252300332364396428460[[#This Row],[time]]-2)*2</f>
        <v>1.6105400000000003</v>
      </c>
      <c r="AS389" s="6">
        <v>1.56978</v>
      </c>
      <c r="AT389" s="5">
        <v>2.8052700000000002</v>
      </c>
      <c r="AU389">
        <f>(Table253301333365397429461[[#This Row],[time]]-2)*2</f>
        <v>1.6105400000000003</v>
      </c>
      <c r="AV389" s="6">
        <v>6.6334999999999997</v>
      </c>
    </row>
    <row r="390" spans="1:48">
      <c r="A390" s="5">
        <v>2.8530000000000002</v>
      </c>
      <c r="B390">
        <f>(Table1286318350382414446[[#This Row],[time]]-2)*2</f>
        <v>1.7060000000000004</v>
      </c>
      <c r="C390" s="6">
        <v>1.50492</v>
      </c>
      <c r="D390" s="5">
        <v>2.8530000000000002</v>
      </c>
      <c r="E390">
        <f>(Table2287319351383415447[[#This Row],[time]]-2)*2</f>
        <v>1.7060000000000004</v>
      </c>
      <c r="F390" s="6">
        <v>2.01633</v>
      </c>
      <c r="G390" s="5">
        <v>2.8530000000000002</v>
      </c>
      <c r="H390">
        <f>(Table245294326358390422454[[#This Row],[time]]-2)*2</f>
        <v>1.7060000000000004</v>
      </c>
      <c r="I390" s="6">
        <v>1.3499099999999999</v>
      </c>
      <c r="J390" s="5">
        <v>2.8530000000000002</v>
      </c>
      <c r="K390">
        <f>(Table3288320352384416448[[#This Row],[time]]-2)*2</f>
        <v>1.7060000000000004</v>
      </c>
      <c r="L390" s="6">
        <v>1.90916</v>
      </c>
      <c r="M390" s="5">
        <v>2.8530000000000002</v>
      </c>
      <c r="N390">
        <f>(Table246295327359391423455[[#This Row],[time]]-2)*2</f>
        <v>1.7060000000000004</v>
      </c>
      <c r="O390" s="6">
        <v>0.98001799999999994</v>
      </c>
      <c r="P390" s="5">
        <v>2.8530000000000002</v>
      </c>
      <c r="Q390">
        <f>(Table4289321353385417449[[#This Row],[time]]-2)*2</f>
        <v>1.7060000000000004</v>
      </c>
      <c r="R390" s="6">
        <v>1.5810900000000001</v>
      </c>
      <c r="S390" s="5">
        <v>2.8530000000000002</v>
      </c>
      <c r="T390">
        <f>(Table247296328360392424456[[#This Row],[time]]-2)*2</f>
        <v>1.7060000000000004</v>
      </c>
      <c r="U390" s="6">
        <v>0.96784999999999999</v>
      </c>
      <c r="V390" s="5">
        <v>2.8530000000000002</v>
      </c>
      <c r="W390">
        <f>(Table5290322354386418450[[#This Row],[time]]-2)*2</f>
        <v>1.7060000000000004</v>
      </c>
      <c r="X390" s="6">
        <v>1.87348</v>
      </c>
      <c r="Y390" s="5">
        <v>2.8530000000000002</v>
      </c>
      <c r="Z390">
        <f>(Table248297329361393425457[[#This Row],[time]]-2)*2</f>
        <v>1.7060000000000004</v>
      </c>
      <c r="AA390" s="6">
        <v>0.58033699999999999</v>
      </c>
      <c r="AB390" s="5">
        <v>2.8530000000000002</v>
      </c>
      <c r="AC390">
        <f>(Table6291323355387419451[[#This Row],[time]]-2)*2</f>
        <v>1.7060000000000004</v>
      </c>
      <c r="AD390" s="6">
        <v>6.4242299999999997</v>
      </c>
      <c r="AE390" s="5">
        <v>2.8530000000000002</v>
      </c>
      <c r="AF390">
        <f>(Table249298330362394426458[[#This Row],[time]]-2)*2</f>
        <v>1.7060000000000004</v>
      </c>
      <c r="AG390" s="6">
        <v>0.44481700000000002</v>
      </c>
      <c r="AH390" s="5">
        <v>2.8530000000000002</v>
      </c>
      <c r="AI390">
        <f>(Table7292324356388420452[[#This Row],[time]]-2)*2</f>
        <v>1.7060000000000004</v>
      </c>
      <c r="AJ390" s="6">
        <v>6.7119499999999999</v>
      </c>
      <c r="AK390" s="5">
        <v>2.8530000000000002</v>
      </c>
      <c r="AL390">
        <f>(Table250299331363395427459[[#This Row],[time]]-2)*2</f>
        <v>1.7060000000000004</v>
      </c>
      <c r="AM390" s="6">
        <v>1.8059400000000001</v>
      </c>
      <c r="AN390" s="5">
        <v>2.8530000000000002</v>
      </c>
      <c r="AO390">
        <f>(Table8293325357389421453[[#This Row],[time]]-2)*2</f>
        <v>1.7060000000000004</v>
      </c>
      <c r="AP390" s="6">
        <v>8.1469000000000005</v>
      </c>
      <c r="AQ390" s="5">
        <v>2.8530000000000002</v>
      </c>
      <c r="AR390">
        <f>(Table252300332364396428460[[#This Row],[time]]-2)*2</f>
        <v>1.7060000000000004</v>
      </c>
      <c r="AS390" s="6">
        <v>1.4173800000000001</v>
      </c>
      <c r="AT390" s="5">
        <v>2.8530000000000002</v>
      </c>
      <c r="AU390">
        <f>(Table253301333365397429461[[#This Row],[time]]-2)*2</f>
        <v>1.7060000000000004</v>
      </c>
      <c r="AV390" s="6">
        <v>6.86883</v>
      </c>
    </row>
    <row r="391" spans="1:48">
      <c r="A391" s="5">
        <v>2.9245999999999999</v>
      </c>
      <c r="B391">
        <f>(Table1286318350382414446[[#This Row],[time]]-2)*2</f>
        <v>1.8491999999999997</v>
      </c>
      <c r="C391" s="6">
        <v>1.6416999999999999</v>
      </c>
      <c r="D391" s="5">
        <v>2.9245999999999999</v>
      </c>
      <c r="E391">
        <f>(Table2287319351383415447[[#This Row],[time]]-2)*2</f>
        <v>1.8491999999999997</v>
      </c>
      <c r="F391" s="6">
        <v>2.5013800000000002</v>
      </c>
      <c r="G391" s="5">
        <v>2.9245999999999999</v>
      </c>
      <c r="H391">
        <f>(Table245294326358390422454[[#This Row],[time]]-2)*2</f>
        <v>1.8491999999999997</v>
      </c>
      <c r="I391" s="6">
        <v>1.3947499999999999</v>
      </c>
      <c r="J391" s="5">
        <v>2.9245999999999999</v>
      </c>
      <c r="K391">
        <f>(Table3288320352384416448[[#This Row],[time]]-2)*2</f>
        <v>1.8491999999999997</v>
      </c>
      <c r="L391" s="6">
        <v>2.3215499999999998</v>
      </c>
      <c r="M391" s="5">
        <v>2.9245999999999999</v>
      </c>
      <c r="N391">
        <f>(Table246295327359391423455[[#This Row],[time]]-2)*2</f>
        <v>1.8491999999999997</v>
      </c>
      <c r="O391" s="6">
        <v>0.92827599999999999</v>
      </c>
      <c r="P391" s="5">
        <v>2.9245999999999999</v>
      </c>
      <c r="Q391">
        <f>(Table4289321353385417449[[#This Row],[time]]-2)*2</f>
        <v>1.8491999999999997</v>
      </c>
      <c r="R391" s="6">
        <v>2.0148999999999999</v>
      </c>
      <c r="S391" s="5">
        <v>2.9245999999999999</v>
      </c>
      <c r="T391">
        <f>(Table247296328360392424456[[#This Row],[time]]-2)*2</f>
        <v>1.8491999999999997</v>
      </c>
      <c r="U391" s="6">
        <v>0.96449700000000005</v>
      </c>
      <c r="V391" s="5">
        <v>2.9245999999999999</v>
      </c>
      <c r="W391">
        <f>(Table5290322354386418450[[#This Row],[time]]-2)*2</f>
        <v>1.8491999999999997</v>
      </c>
      <c r="X391" s="6">
        <v>2.1650700000000001</v>
      </c>
      <c r="Y391" s="5">
        <v>2.9245999999999999</v>
      </c>
      <c r="Z391">
        <f>(Table248297329361393425457[[#This Row],[time]]-2)*2</f>
        <v>1.8491999999999997</v>
      </c>
      <c r="AA391" s="6">
        <v>0.62684399999999996</v>
      </c>
      <c r="AB391" s="5">
        <v>2.9245999999999999</v>
      </c>
      <c r="AC391">
        <f>(Table6291323355387419451[[#This Row],[time]]-2)*2</f>
        <v>1.8491999999999997</v>
      </c>
      <c r="AD391" s="6">
        <v>6.7510599999999998</v>
      </c>
      <c r="AE391" s="5">
        <v>2.9245999999999999</v>
      </c>
      <c r="AF391">
        <f>(Table249298330362394426458[[#This Row],[time]]-2)*2</f>
        <v>1.8491999999999997</v>
      </c>
      <c r="AG391" s="6">
        <v>0.444913</v>
      </c>
      <c r="AH391" s="5">
        <v>2.9245999999999999</v>
      </c>
      <c r="AI391">
        <f>(Table7292324356388420452[[#This Row],[time]]-2)*2</f>
        <v>1.8491999999999997</v>
      </c>
      <c r="AJ391" s="6">
        <v>7.2522599999999997</v>
      </c>
      <c r="AK391" s="5">
        <v>2.9245999999999999</v>
      </c>
      <c r="AL391">
        <f>(Table250299331363395427459[[#This Row],[time]]-2)*2</f>
        <v>1.8491999999999997</v>
      </c>
      <c r="AM391" s="6">
        <v>1.6584099999999999</v>
      </c>
      <c r="AN391" s="5">
        <v>2.9245999999999999</v>
      </c>
      <c r="AO391">
        <f>(Table8293325357389421453[[#This Row],[time]]-2)*2</f>
        <v>1.8491999999999997</v>
      </c>
      <c r="AP391" s="6">
        <v>8.1541700000000006</v>
      </c>
      <c r="AQ391" s="5">
        <v>2.9245999999999999</v>
      </c>
      <c r="AR391">
        <f>(Table252300332364396428460[[#This Row],[time]]-2)*2</f>
        <v>1.8491999999999997</v>
      </c>
      <c r="AS391" s="6">
        <v>1.14483</v>
      </c>
      <c r="AT391" s="5">
        <v>2.9245999999999999</v>
      </c>
      <c r="AU391">
        <f>(Table253301333365397429461[[#This Row],[time]]-2)*2</f>
        <v>1.8491999999999997</v>
      </c>
      <c r="AV391" s="6">
        <v>7.1704999999999997</v>
      </c>
    </row>
    <row r="392" spans="1:48">
      <c r="A392" s="5">
        <v>2.9503699999999999</v>
      </c>
      <c r="B392">
        <f>(Table1286318350382414446[[#This Row],[time]]-2)*2</f>
        <v>1.9007399999999999</v>
      </c>
      <c r="C392" s="6">
        <v>1.6869799999999999</v>
      </c>
      <c r="D392" s="5">
        <v>2.9503699999999999</v>
      </c>
      <c r="E392">
        <f>(Table2287319351383415447[[#This Row],[time]]-2)*2</f>
        <v>1.9007399999999999</v>
      </c>
      <c r="F392" s="6">
        <v>2.6841300000000001</v>
      </c>
      <c r="G392" s="5">
        <v>2.9503699999999999</v>
      </c>
      <c r="H392">
        <f>(Table245294326358390422454[[#This Row],[time]]-2)*2</f>
        <v>1.9007399999999999</v>
      </c>
      <c r="I392" s="6">
        <v>1.4080999999999999</v>
      </c>
      <c r="J392" s="5">
        <v>2.9503699999999999</v>
      </c>
      <c r="K392">
        <f>(Table3288320352384416448[[#This Row],[time]]-2)*2</f>
        <v>1.9007399999999999</v>
      </c>
      <c r="L392" s="6">
        <v>2.5120200000000001</v>
      </c>
      <c r="M392" s="5">
        <v>2.9503699999999999</v>
      </c>
      <c r="N392">
        <f>(Table246295327359391423455[[#This Row],[time]]-2)*2</f>
        <v>1.9007399999999999</v>
      </c>
      <c r="O392" s="6">
        <v>0.89532400000000001</v>
      </c>
      <c r="P392" s="5">
        <v>2.9503699999999999</v>
      </c>
      <c r="Q392">
        <f>(Table4289321353385417449[[#This Row],[time]]-2)*2</f>
        <v>1.9007399999999999</v>
      </c>
      <c r="R392" s="6">
        <v>2.1847699999999999</v>
      </c>
      <c r="S392" s="5">
        <v>2.9503699999999999</v>
      </c>
      <c r="T392">
        <f>(Table247296328360392424456[[#This Row],[time]]-2)*2</f>
        <v>1.9007399999999999</v>
      </c>
      <c r="U392" s="6">
        <v>0.94504200000000005</v>
      </c>
      <c r="V392" s="5">
        <v>2.9503699999999999</v>
      </c>
      <c r="W392">
        <f>(Table5290322354386418450[[#This Row],[time]]-2)*2</f>
        <v>1.9007399999999999</v>
      </c>
      <c r="X392" s="6">
        <v>2.23739</v>
      </c>
      <c r="Y392" s="5">
        <v>2.9503699999999999</v>
      </c>
      <c r="Z392">
        <f>(Table248297329361393425457[[#This Row],[time]]-2)*2</f>
        <v>1.9007399999999999</v>
      </c>
      <c r="AA392" s="6">
        <v>0.63688299999999998</v>
      </c>
      <c r="AB392" s="5">
        <v>2.9503699999999999</v>
      </c>
      <c r="AC392">
        <f>(Table6291323355387419451[[#This Row],[time]]-2)*2</f>
        <v>1.9007399999999999</v>
      </c>
      <c r="AD392" s="6">
        <v>6.8725500000000004</v>
      </c>
      <c r="AE392" s="5">
        <v>2.9503699999999999</v>
      </c>
      <c r="AF392">
        <f>(Table249298330362394426458[[#This Row],[time]]-2)*2</f>
        <v>1.9007399999999999</v>
      </c>
      <c r="AG392" s="6">
        <v>0.44058999999999998</v>
      </c>
      <c r="AH392" s="5">
        <v>2.9503699999999999</v>
      </c>
      <c r="AI392">
        <f>(Table7292324356388420452[[#This Row],[time]]-2)*2</f>
        <v>1.9007399999999999</v>
      </c>
      <c r="AJ392" s="6">
        <v>7.4315800000000003</v>
      </c>
      <c r="AK392" s="5">
        <v>2.9503699999999999</v>
      </c>
      <c r="AL392">
        <f>(Table250299331363395427459[[#This Row],[time]]-2)*2</f>
        <v>1.9007399999999999</v>
      </c>
      <c r="AM392" s="6">
        <v>1.59928</v>
      </c>
      <c r="AN392" s="5">
        <v>2.9503699999999999</v>
      </c>
      <c r="AO392">
        <f>(Table8293325357389421453[[#This Row],[time]]-2)*2</f>
        <v>1.9007399999999999</v>
      </c>
      <c r="AP392" s="6">
        <v>8.0461399999999994</v>
      </c>
      <c r="AQ392" s="5">
        <v>2.9503699999999999</v>
      </c>
      <c r="AR392">
        <f>(Table252300332364396428460[[#This Row],[time]]-2)*2</f>
        <v>1.9007399999999999</v>
      </c>
      <c r="AS392" s="6">
        <v>1.0463899999999999</v>
      </c>
      <c r="AT392" s="5">
        <v>2.9503699999999999</v>
      </c>
      <c r="AU392">
        <f>(Table253301333365397429461[[#This Row],[time]]-2)*2</f>
        <v>1.9007399999999999</v>
      </c>
      <c r="AV392" s="6">
        <v>7.2175099999999999</v>
      </c>
    </row>
    <row r="393" spans="1:48">
      <c r="A393" s="8">
        <v>3</v>
      </c>
      <c r="B393">
        <f>(Table1286318350382414446[[#This Row],[time]]-2)*2</f>
        <v>2</v>
      </c>
      <c r="C393" s="9">
        <v>1.7572300000000001</v>
      </c>
      <c r="D393" s="8">
        <v>3</v>
      </c>
      <c r="E393">
        <f>(Table2287319351383415447[[#This Row],[time]]-2)*2</f>
        <v>2</v>
      </c>
      <c r="F393" s="9">
        <v>3.0509499999999998</v>
      </c>
      <c r="G393" s="8">
        <v>3</v>
      </c>
      <c r="H393">
        <f>(Table245294326358390422454[[#This Row],[time]]-2)*2</f>
        <v>2</v>
      </c>
      <c r="I393" s="9">
        <v>1.42594</v>
      </c>
      <c r="J393" s="8">
        <v>3</v>
      </c>
      <c r="K393">
        <f>(Table3288320352384416448[[#This Row],[time]]-2)*2</f>
        <v>2</v>
      </c>
      <c r="L393" s="9">
        <v>2.9448099999999999</v>
      </c>
      <c r="M393" s="8">
        <v>3</v>
      </c>
      <c r="N393">
        <f>(Table246295327359391423455[[#This Row],[time]]-2)*2</f>
        <v>2</v>
      </c>
      <c r="O393" s="9">
        <v>0.82884400000000003</v>
      </c>
      <c r="P393" s="8">
        <v>3</v>
      </c>
      <c r="Q393">
        <f>(Table4289321353385417449[[#This Row],[time]]-2)*2</f>
        <v>2</v>
      </c>
      <c r="R393" s="9">
        <v>2.5422199999999999</v>
      </c>
      <c r="S393" s="8">
        <v>3</v>
      </c>
      <c r="T393">
        <f>(Table247296328360392424456[[#This Row],[time]]-2)*2</f>
        <v>2</v>
      </c>
      <c r="U393" s="9">
        <v>0.89661400000000002</v>
      </c>
      <c r="V393" s="8">
        <v>3</v>
      </c>
      <c r="W393">
        <f>(Table5290322354386418450[[#This Row],[time]]-2)*2</f>
        <v>2</v>
      </c>
      <c r="X393" s="9">
        <v>2.3489399999999998</v>
      </c>
      <c r="Y393" s="8">
        <v>3</v>
      </c>
      <c r="Z393">
        <f>(Table248297329361393425457[[#This Row],[time]]-2)*2</f>
        <v>2</v>
      </c>
      <c r="AA393" s="9">
        <v>0.64022100000000004</v>
      </c>
      <c r="AB393" s="8">
        <v>3</v>
      </c>
      <c r="AC393">
        <f>(Table6291323355387419451[[#This Row],[time]]-2)*2</f>
        <v>2</v>
      </c>
      <c r="AD393" s="9">
        <v>7.1047700000000003</v>
      </c>
      <c r="AE393" s="8">
        <v>3</v>
      </c>
      <c r="AF393">
        <f>(Table249298330362394426458[[#This Row],[time]]-2)*2</f>
        <v>2</v>
      </c>
      <c r="AG393" s="9">
        <v>0.42653099999999999</v>
      </c>
      <c r="AH393" s="8">
        <v>3</v>
      </c>
      <c r="AI393">
        <f>(Table7292324356388420452[[#This Row],[time]]-2)*2</f>
        <v>2</v>
      </c>
      <c r="AJ393" s="9">
        <v>7.7840400000000001</v>
      </c>
      <c r="AK393" s="8">
        <v>3</v>
      </c>
      <c r="AL393">
        <f>(Table250299331363395427459[[#This Row],[time]]-2)*2</f>
        <v>2</v>
      </c>
      <c r="AM393" s="9">
        <v>1.48088</v>
      </c>
      <c r="AN393" s="8">
        <v>3</v>
      </c>
      <c r="AO393">
        <f>(Table8293325357389421453[[#This Row],[time]]-2)*2</f>
        <v>2</v>
      </c>
      <c r="AP393" s="9">
        <v>7.8615700000000004</v>
      </c>
      <c r="AQ393" s="8">
        <v>3</v>
      </c>
      <c r="AR393">
        <f>(Table252300332364396428460[[#This Row],[time]]-2)*2</f>
        <v>2</v>
      </c>
      <c r="AS393" s="9">
        <v>0.84704199999999996</v>
      </c>
      <c r="AT393" s="8">
        <v>3</v>
      </c>
      <c r="AU393">
        <f>(Table253301333365397429461[[#This Row],[time]]-2)*2</f>
        <v>2</v>
      </c>
      <c r="AV393" s="9">
        <v>7.3432599999999999</v>
      </c>
    </row>
    <row r="394" spans="1:48">
      <c r="A394" t="s">
        <v>26</v>
      </c>
      <c r="C394">
        <f>AVERAGE(C373:C393)</f>
        <v>1.373500952380952</v>
      </c>
      <c r="D394" t="s">
        <v>26</v>
      </c>
      <c r="F394">
        <f t="shared" ref="F394" si="80">AVERAGE(F373:F393)</f>
        <v>0.98582432561904754</v>
      </c>
      <c r="G394" t="s">
        <v>26</v>
      </c>
      <c r="I394">
        <f t="shared" ref="I394" si="81">AVERAGE(I373:I393)</f>
        <v>1.807389523809523</v>
      </c>
      <c r="J394" t="s">
        <v>26</v>
      </c>
      <c r="L394">
        <f t="shared" ref="L394" si="82">AVERAGE(L373:L393)</f>
        <v>0.93265316423809519</v>
      </c>
      <c r="M394" t="s">
        <v>26</v>
      </c>
      <c r="O394">
        <f t="shared" ref="O394" si="83">AVERAGE(O373:O393)</f>
        <v>0.62459533333333339</v>
      </c>
      <c r="P394" t="s">
        <v>26</v>
      </c>
      <c r="R394">
        <f t="shared" ref="R394" si="84">AVERAGE(R373:R393)</f>
        <v>0.62399084700000007</v>
      </c>
      <c r="S394" t="s">
        <v>26</v>
      </c>
      <c r="U394">
        <f t="shared" ref="U394" si="85">AVERAGE(U373:U393)</f>
        <v>0.38573998095238093</v>
      </c>
      <c r="V394" t="s">
        <v>26</v>
      </c>
      <c r="X394">
        <f t="shared" ref="X394" si="86">AVERAGE(X373:X393)</f>
        <v>0.67256381523809528</v>
      </c>
      <c r="Y394" t="s">
        <v>26</v>
      </c>
      <c r="AA394">
        <f t="shared" ref="AA394" si="87">AVERAGE(AA373:AA393)</f>
        <v>0.3207153533333334</v>
      </c>
      <c r="AB394" t="s">
        <v>26</v>
      </c>
      <c r="AD394">
        <f t="shared" ref="AD394" si="88">AVERAGE(AD373:AD393)</f>
        <v>5.3580609523809519</v>
      </c>
      <c r="AE394" t="s">
        <v>26</v>
      </c>
      <c r="AG394">
        <f t="shared" ref="AG394" si="89">AVERAGE(AG373:AG393)</f>
        <v>0.46046957142857137</v>
      </c>
      <c r="AH394" t="s">
        <v>26</v>
      </c>
      <c r="AJ394">
        <f t="shared" ref="AJ394" si="90">AVERAGE(AJ373:AJ393)</f>
        <v>3.7897247142857138</v>
      </c>
      <c r="AK394" t="s">
        <v>26</v>
      </c>
      <c r="AM394">
        <f t="shared" ref="AM394" si="91">AVERAGE(AM373:AM393)</f>
        <v>2.272479047619048</v>
      </c>
      <c r="AN394" t="s">
        <v>26</v>
      </c>
      <c r="AP394">
        <f t="shared" ref="AP394" si="92">AVERAGE(AP373:AP393)</f>
        <v>5.4606571428571424</v>
      </c>
      <c r="AQ394" t="s">
        <v>26</v>
      </c>
      <c r="AS394">
        <f t="shared" ref="AS394" si="93">AVERAGE(AS373:AS393)</f>
        <v>1.5643955238095242</v>
      </c>
      <c r="AT394" t="s">
        <v>26</v>
      </c>
      <c r="AV394">
        <f t="shared" ref="AV394" si="94">AVERAGE(AV373:AV393)</f>
        <v>4.277193904761905</v>
      </c>
    </row>
    <row r="395" spans="1:48">
      <c r="A395" t="s">
        <v>27</v>
      </c>
      <c r="C395">
        <f>MAX(C373:C393)</f>
        <v>1.7636099999999999</v>
      </c>
      <c r="D395" t="s">
        <v>27</v>
      </c>
      <c r="F395">
        <f t="shared" ref="F395:AV395" si="95">MAX(F373:F393)</f>
        <v>3.0509499999999998</v>
      </c>
      <c r="G395" t="s">
        <v>27</v>
      </c>
      <c r="I395">
        <f t="shared" ref="I395:AV395" si="96">MAX(I373:I393)</f>
        <v>2.9235799999999998</v>
      </c>
      <c r="J395" t="s">
        <v>27</v>
      </c>
      <c r="L395">
        <f t="shared" ref="L395:AV395" si="97">MAX(L373:L393)</f>
        <v>2.9448099999999999</v>
      </c>
      <c r="M395" t="s">
        <v>27</v>
      </c>
      <c r="O395">
        <f t="shared" ref="O395:AV395" si="98">MAX(O373:O393)</f>
        <v>0.98737200000000003</v>
      </c>
      <c r="P395" t="s">
        <v>27</v>
      </c>
      <c r="R395">
        <f t="shared" ref="R395:AV395" si="99">MAX(R373:R393)</f>
        <v>2.5422199999999999</v>
      </c>
      <c r="S395" t="s">
        <v>27</v>
      </c>
      <c r="U395">
        <f t="shared" ref="U395:AV395" si="100">MAX(U373:U393)</f>
        <v>0.96784999999999999</v>
      </c>
      <c r="V395" t="s">
        <v>27</v>
      </c>
      <c r="X395">
        <f t="shared" ref="X395:AV395" si="101">MAX(X373:X393)</f>
        <v>2.3489399999999998</v>
      </c>
      <c r="Y395" t="s">
        <v>27</v>
      </c>
      <c r="AA395">
        <f t="shared" ref="AA395:AV395" si="102">MAX(AA373:AA393)</f>
        <v>0.64022100000000004</v>
      </c>
      <c r="AB395" t="s">
        <v>27</v>
      </c>
      <c r="AD395">
        <f t="shared" ref="AD395:AV395" si="103">MAX(AD373:AD393)</f>
        <v>7.1047700000000003</v>
      </c>
      <c r="AE395" t="s">
        <v>27</v>
      </c>
      <c r="AG395">
        <f t="shared" ref="AG395:AV395" si="104">MAX(AG373:AG393)</f>
        <v>0.75744999999999996</v>
      </c>
      <c r="AH395" t="s">
        <v>27</v>
      </c>
      <c r="AJ395">
        <f t="shared" ref="AJ395:AV395" si="105">MAX(AJ373:AJ393)</f>
        <v>7.7840400000000001</v>
      </c>
      <c r="AK395" t="s">
        <v>27</v>
      </c>
      <c r="AM395">
        <f t="shared" ref="AM395:AV395" si="106">MAX(AM373:AM393)</f>
        <v>2.8436400000000002</v>
      </c>
      <c r="AN395" t="s">
        <v>27</v>
      </c>
      <c r="AP395">
        <f t="shared" ref="AP395:AV395" si="107">MAX(AP373:AP393)</f>
        <v>8.1541700000000006</v>
      </c>
      <c r="AQ395" t="s">
        <v>27</v>
      </c>
      <c r="AS395">
        <f t="shared" ref="AS395:AV395" si="108">MAX(AS373:AS393)</f>
        <v>2.1527099999999999</v>
      </c>
      <c r="AT395" t="s">
        <v>27</v>
      </c>
      <c r="AV395">
        <f t="shared" ref="AV395" si="109">MAX(AV373:AV393)</f>
        <v>7.3432599999999999</v>
      </c>
    </row>
    <row r="397" spans="1:48">
      <c r="A397" t="s">
        <v>62</v>
      </c>
      <c r="D397" t="s">
        <v>2</v>
      </c>
    </row>
    <row r="398" spans="1:48">
      <c r="A398" t="s">
        <v>63</v>
      </c>
      <c r="D398" t="s">
        <v>4</v>
      </c>
      <c r="E398" t="s">
        <v>5</v>
      </c>
    </row>
    <row r="399" spans="1:48">
      <c r="D399" t="s">
        <v>30</v>
      </c>
    </row>
    <row r="401" spans="1:48">
      <c r="A401" t="s">
        <v>6</v>
      </c>
      <c r="D401" t="s">
        <v>7</v>
      </c>
      <c r="G401" t="s">
        <v>8</v>
      </c>
      <c r="J401" t="s">
        <v>9</v>
      </c>
      <c r="M401" t="s">
        <v>10</v>
      </c>
      <c r="P401" t="s">
        <v>11</v>
      </c>
      <c r="S401" t="s">
        <v>12</v>
      </c>
      <c r="V401" t="s">
        <v>13</v>
      </c>
      <c r="Y401" t="s">
        <v>14</v>
      </c>
      <c r="AB401" t="s">
        <v>15</v>
      </c>
      <c r="AE401" t="s">
        <v>16</v>
      </c>
      <c r="AH401" t="s">
        <v>17</v>
      </c>
      <c r="AK401" t="s">
        <v>18</v>
      </c>
      <c r="AN401" t="s">
        <v>19</v>
      </c>
      <c r="AQ401" t="s">
        <v>20</v>
      </c>
      <c r="AT401" t="s">
        <v>21</v>
      </c>
    </row>
    <row r="402" spans="1:48">
      <c r="A402" t="s">
        <v>22</v>
      </c>
      <c r="B402" t="s">
        <v>23</v>
      </c>
      <c r="C402" t="s">
        <v>24</v>
      </c>
      <c r="D402" t="s">
        <v>22</v>
      </c>
      <c r="E402" t="s">
        <v>23</v>
      </c>
      <c r="F402" t="s">
        <v>25</v>
      </c>
      <c r="G402" t="s">
        <v>22</v>
      </c>
      <c r="H402" t="s">
        <v>23</v>
      </c>
      <c r="I402" t="s">
        <v>24</v>
      </c>
      <c r="J402" t="s">
        <v>22</v>
      </c>
      <c r="K402" t="s">
        <v>23</v>
      </c>
      <c r="L402" t="s">
        <v>24</v>
      </c>
      <c r="M402" t="s">
        <v>22</v>
      </c>
      <c r="N402" t="s">
        <v>23</v>
      </c>
      <c r="O402" t="s">
        <v>24</v>
      </c>
      <c r="P402" t="s">
        <v>22</v>
      </c>
      <c r="Q402" t="s">
        <v>23</v>
      </c>
      <c r="R402" t="s">
        <v>24</v>
      </c>
      <c r="S402" t="s">
        <v>22</v>
      </c>
      <c r="T402" t="s">
        <v>23</v>
      </c>
      <c r="U402" t="s">
        <v>24</v>
      </c>
      <c r="V402" t="s">
        <v>22</v>
      </c>
      <c r="W402" t="s">
        <v>23</v>
      </c>
      <c r="X402" t="s">
        <v>24</v>
      </c>
      <c r="Y402" t="s">
        <v>22</v>
      </c>
      <c r="Z402" t="s">
        <v>23</v>
      </c>
      <c r="AA402" t="s">
        <v>24</v>
      </c>
      <c r="AB402" t="s">
        <v>22</v>
      </c>
      <c r="AC402" t="s">
        <v>23</v>
      </c>
      <c r="AD402" t="s">
        <v>24</v>
      </c>
      <c r="AE402" t="s">
        <v>22</v>
      </c>
      <c r="AF402" t="s">
        <v>23</v>
      </c>
      <c r="AG402" t="s">
        <v>24</v>
      </c>
      <c r="AH402" t="s">
        <v>22</v>
      </c>
      <c r="AI402" t="s">
        <v>23</v>
      </c>
      <c r="AJ402" t="s">
        <v>24</v>
      </c>
      <c r="AK402" t="s">
        <v>22</v>
      </c>
      <c r="AL402" t="s">
        <v>23</v>
      </c>
      <c r="AM402" t="s">
        <v>24</v>
      </c>
      <c r="AN402" t="s">
        <v>22</v>
      </c>
      <c r="AO402" t="s">
        <v>23</v>
      </c>
      <c r="AP402" t="s">
        <v>24</v>
      </c>
      <c r="AQ402" t="s">
        <v>22</v>
      </c>
      <c r="AR402" t="s">
        <v>23</v>
      </c>
      <c r="AS402" t="s">
        <v>24</v>
      </c>
      <c r="AT402" t="s">
        <v>22</v>
      </c>
      <c r="AU402" t="s">
        <v>23</v>
      </c>
      <c r="AV402" t="s">
        <v>24</v>
      </c>
    </row>
    <row r="403" spans="1:48">
      <c r="A403" s="2">
        <v>2</v>
      </c>
      <c r="B403">
        <f>-(Table1254302334366398430462[[#This Row],[time]]-2)*2</f>
        <v>0</v>
      </c>
      <c r="C403" s="3">
        <v>3.0858099999999999</v>
      </c>
      <c r="D403" s="2">
        <v>2</v>
      </c>
      <c r="E403">
        <f>-(Table2255303335367399431463[[#This Row],[time]]-2)*2</f>
        <v>0</v>
      </c>
      <c r="F403" s="3">
        <v>0.466916</v>
      </c>
      <c r="G403" s="2">
        <v>2</v>
      </c>
      <c r="H403">
        <f>-(Table245262310342374406438470[[#This Row],[time]]-2)*2</f>
        <v>0</v>
      </c>
      <c r="I403" s="3">
        <v>2.9235799999999998</v>
      </c>
      <c r="J403" s="2">
        <v>2</v>
      </c>
      <c r="K403">
        <f>-(Table3256304336368400432464[[#This Row],[time]]-2)*2</f>
        <v>0</v>
      </c>
      <c r="L403" s="3">
        <v>0.56161499999999998</v>
      </c>
      <c r="M403" s="2">
        <v>2</v>
      </c>
      <c r="N403">
        <f>-(Table246263311343375407439471[[#This Row],[time]]-2)*2</f>
        <v>0</v>
      </c>
      <c r="O403" s="3">
        <v>0.54419300000000004</v>
      </c>
      <c r="P403" s="2">
        <v>2</v>
      </c>
      <c r="Q403">
        <f>-(Table4257305337369401433465[[#This Row],[time]]-2)*2</f>
        <v>0</v>
      </c>
      <c r="R403" s="3">
        <v>1.6386099999999999</v>
      </c>
      <c r="S403" s="2">
        <v>2</v>
      </c>
      <c r="T403">
        <f>-(Table247264312344376408440472[[#This Row],[time]]-2)*2</f>
        <v>0</v>
      </c>
      <c r="U403" s="4">
        <v>7.25E-5</v>
      </c>
      <c r="V403" s="2">
        <v>2</v>
      </c>
      <c r="W403">
        <f>-(Table5258306338370402434466[[#This Row],[time]]-2)*2</f>
        <v>0</v>
      </c>
      <c r="X403" s="3">
        <v>1.64751</v>
      </c>
      <c r="Y403" s="2">
        <v>2</v>
      </c>
      <c r="Z403">
        <f>-(Table248265313345377409441473[[#This Row],[time]]-2)*2</f>
        <v>0</v>
      </c>
      <c r="AA403" s="3">
        <v>0.68569800000000003</v>
      </c>
      <c r="AB403" s="2">
        <v>2</v>
      </c>
      <c r="AC403">
        <f>-(Table6259307339371403435467[[#This Row],[time]]-2)*2</f>
        <v>0</v>
      </c>
      <c r="AD403" s="3">
        <v>2.3622800000000002</v>
      </c>
      <c r="AE403" s="2">
        <v>2</v>
      </c>
      <c r="AF403">
        <f>-(Table249266314346378410442474[[#This Row],[time]]-2)*2</f>
        <v>0</v>
      </c>
      <c r="AG403" s="3">
        <v>3.3396099999999998E-2</v>
      </c>
      <c r="AH403" s="2">
        <v>2</v>
      </c>
      <c r="AI403">
        <f>-(Table7260308340372404436468[[#This Row],[time]]-2)*2</f>
        <v>0</v>
      </c>
      <c r="AJ403" s="3">
        <v>3.3163499999999999</v>
      </c>
      <c r="AK403" s="2">
        <v>2</v>
      </c>
      <c r="AL403">
        <f>-(Table250267315347379411443475[[#This Row],[time]]-2)*2</f>
        <v>0</v>
      </c>
      <c r="AM403" s="3">
        <v>2.1040999999999999</v>
      </c>
      <c r="AN403" s="2">
        <v>2</v>
      </c>
      <c r="AO403">
        <f>-(Table8261309341373405437469[[#This Row],[time]]-2)*2</f>
        <v>0</v>
      </c>
      <c r="AP403" s="3">
        <v>3.0568</v>
      </c>
      <c r="AQ403" s="2">
        <v>2</v>
      </c>
      <c r="AR403">
        <f>-(Table252268316348380412444476[[#This Row],[time]]-2)*2</f>
        <v>0</v>
      </c>
      <c r="AS403" s="3">
        <v>0.64270099999999997</v>
      </c>
      <c r="AT403" s="2">
        <v>2</v>
      </c>
      <c r="AU403">
        <f>-(Table253269317349381413445477[[#This Row],[time]]-2)*2</f>
        <v>0</v>
      </c>
      <c r="AV403" s="3">
        <v>0.64787799999999995</v>
      </c>
    </row>
    <row r="404" spans="1:48">
      <c r="A404" s="5">
        <v>2.0512600000000001</v>
      </c>
      <c r="B404">
        <f>-(Table1254302334366398430462[[#This Row],[time]]-2)*2</f>
        <v>-0.10252000000000017</v>
      </c>
      <c r="C404" s="6">
        <v>3.1878099999999998</v>
      </c>
      <c r="D404" s="5">
        <v>2.0512600000000001</v>
      </c>
      <c r="E404">
        <f>-(Table2255303335367399431463[[#This Row],[time]]-2)*2</f>
        <v>-0.10252000000000017</v>
      </c>
      <c r="F404" s="6">
        <v>0.41986800000000002</v>
      </c>
      <c r="G404" s="5">
        <v>2.0512600000000001</v>
      </c>
      <c r="H404">
        <f>-(Table245262310342374406438470[[#This Row],[time]]-2)*2</f>
        <v>-0.10252000000000017</v>
      </c>
      <c r="I404" s="6">
        <v>2.9911599999999998</v>
      </c>
      <c r="J404" s="5">
        <v>2.0512600000000001</v>
      </c>
      <c r="K404">
        <f>-(Table3256304336368400432464[[#This Row],[time]]-2)*2</f>
        <v>-0.10252000000000017</v>
      </c>
      <c r="L404" s="6">
        <v>0.51262200000000002</v>
      </c>
      <c r="M404" s="5">
        <v>2.0512600000000001</v>
      </c>
      <c r="N404">
        <f>-(Table246263311343375407439471[[#This Row],[time]]-2)*2</f>
        <v>-0.10252000000000017</v>
      </c>
      <c r="O404" s="6">
        <v>0.587094</v>
      </c>
      <c r="P404" s="5">
        <v>2.0512600000000001</v>
      </c>
      <c r="Q404">
        <f>-(Table4257305337369401433465[[#This Row],[time]]-2)*2</f>
        <v>-0.10252000000000017</v>
      </c>
      <c r="R404" s="6">
        <v>1.5761000000000001</v>
      </c>
      <c r="S404" s="5">
        <v>2.0512600000000001</v>
      </c>
      <c r="T404">
        <f>-(Table247264312344376408440472[[#This Row],[time]]-2)*2</f>
        <v>-0.10252000000000017</v>
      </c>
      <c r="U404" s="7">
        <v>7.36E-5</v>
      </c>
      <c r="V404" s="5">
        <v>2.0512600000000001</v>
      </c>
      <c r="W404">
        <f>-(Table5258306338370402434466[[#This Row],[time]]-2)*2</f>
        <v>-0.10252000000000017</v>
      </c>
      <c r="X404" s="6">
        <v>1.5822099999999999</v>
      </c>
      <c r="Y404" s="5">
        <v>2.0512600000000001</v>
      </c>
      <c r="Z404">
        <f>-(Table248265313345377409441473[[#This Row],[time]]-2)*2</f>
        <v>-0.10252000000000017</v>
      </c>
      <c r="AA404" s="6">
        <v>0.75178599999999995</v>
      </c>
      <c r="AB404" s="5">
        <v>2.0512600000000001</v>
      </c>
      <c r="AC404">
        <f>-(Table6259307339371403435467[[#This Row],[time]]-2)*2</f>
        <v>-0.10252000000000017</v>
      </c>
      <c r="AD404" s="6">
        <v>2.3259599999999998</v>
      </c>
      <c r="AE404" s="5">
        <v>2.0512600000000001</v>
      </c>
      <c r="AF404">
        <f>-(Table249266314346378410442474[[#This Row],[time]]-2)*2</f>
        <v>-0.10252000000000017</v>
      </c>
      <c r="AG404" s="6">
        <v>5.6256800000000003E-2</v>
      </c>
      <c r="AH404" s="5">
        <v>2.0512600000000001</v>
      </c>
      <c r="AI404">
        <f>-(Table7260308340372404436468[[#This Row],[time]]-2)*2</f>
        <v>-0.10252000000000017</v>
      </c>
      <c r="AJ404" s="6">
        <v>3.26044</v>
      </c>
      <c r="AK404" s="5">
        <v>2.0512600000000001</v>
      </c>
      <c r="AL404">
        <f>-(Table250267315347379411443475[[#This Row],[time]]-2)*2</f>
        <v>-0.10252000000000017</v>
      </c>
      <c r="AM404" s="6">
        <v>2.2646700000000002</v>
      </c>
      <c r="AN404" s="5">
        <v>2.0512600000000001</v>
      </c>
      <c r="AO404">
        <f>-(Table8261309341373405437469[[#This Row],[time]]-2)*2</f>
        <v>-0.10252000000000017</v>
      </c>
      <c r="AP404" s="6">
        <v>3.0209100000000002</v>
      </c>
      <c r="AQ404" s="5">
        <v>2.0512600000000001</v>
      </c>
      <c r="AR404">
        <f>-(Table252268316348380412444476[[#This Row],[time]]-2)*2</f>
        <v>-0.10252000000000017</v>
      </c>
      <c r="AS404" s="6">
        <v>0.74270400000000003</v>
      </c>
      <c r="AT404" s="5">
        <v>2.0512600000000001</v>
      </c>
      <c r="AU404">
        <f>-(Table253269317349381413445477[[#This Row],[time]]-2)*2</f>
        <v>-0.10252000000000017</v>
      </c>
      <c r="AV404" s="6">
        <v>0.76059600000000005</v>
      </c>
    </row>
    <row r="405" spans="1:48">
      <c r="A405" s="5">
        <v>2.1153300000000002</v>
      </c>
      <c r="B405">
        <f>-(Table1254302334366398430462[[#This Row],[time]]-2)*2</f>
        <v>-0.23066000000000031</v>
      </c>
      <c r="C405" s="6">
        <v>3.36225</v>
      </c>
      <c r="D405" s="5">
        <v>2.1153300000000002</v>
      </c>
      <c r="E405">
        <f>-(Table2255303335367399431463[[#This Row],[time]]-2)*2</f>
        <v>-0.23066000000000031</v>
      </c>
      <c r="F405" s="6">
        <v>0.30266700000000002</v>
      </c>
      <c r="G405" s="5">
        <v>2.1153300000000002</v>
      </c>
      <c r="H405">
        <f>-(Table245262310342374406438470[[#This Row],[time]]-2)*2</f>
        <v>-0.23066000000000031</v>
      </c>
      <c r="I405" s="6">
        <v>3.1213199999999999</v>
      </c>
      <c r="J405" s="5">
        <v>2.1153300000000002</v>
      </c>
      <c r="K405">
        <f>-(Table3256304336368400432464[[#This Row],[time]]-2)*2</f>
        <v>-0.23066000000000031</v>
      </c>
      <c r="L405" s="6">
        <v>0.39086500000000002</v>
      </c>
      <c r="M405" s="5">
        <v>2.1153300000000002</v>
      </c>
      <c r="N405">
        <f>-(Table246263311343375407439471[[#This Row],[time]]-2)*2</f>
        <v>-0.23066000000000031</v>
      </c>
      <c r="O405" s="6">
        <v>0.70968600000000004</v>
      </c>
      <c r="P405" s="5">
        <v>2.1153300000000002</v>
      </c>
      <c r="Q405">
        <f>-(Table4257305337369401433465[[#This Row],[time]]-2)*2</f>
        <v>-0.23066000000000031</v>
      </c>
      <c r="R405" s="6">
        <v>1.3679699999999999</v>
      </c>
      <c r="S405" s="5">
        <v>2.1153300000000002</v>
      </c>
      <c r="T405">
        <f>-(Table247264312344376408440472[[#This Row],[time]]-2)*2</f>
        <v>-0.23066000000000031</v>
      </c>
      <c r="U405" s="7">
        <v>7.6299999999999998E-5</v>
      </c>
      <c r="V405" s="5">
        <v>2.1153300000000002</v>
      </c>
      <c r="W405">
        <f>-(Table5258306338370402434466[[#This Row],[time]]-2)*2</f>
        <v>-0.23066000000000031</v>
      </c>
      <c r="X405" s="6">
        <v>1.3871800000000001</v>
      </c>
      <c r="Y405" s="5">
        <v>2.1153300000000002</v>
      </c>
      <c r="Z405">
        <f>-(Table248265313345377409441473[[#This Row],[time]]-2)*2</f>
        <v>-0.23066000000000031</v>
      </c>
      <c r="AA405" s="6">
        <v>0.86006099999999996</v>
      </c>
      <c r="AB405" s="5">
        <v>2.1153300000000002</v>
      </c>
      <c r="AC405">
        <f>-(Table6259307339371403435467[[#This Row],[time]]-2)*2</f>
        <v>-0.23066000000000031</v>
      </c>
      <c r="AD405" s="6">
        <v>2.2359100000000001</v>
      </c>
      <c r="AE405" s="5">
        <v>2.1153300000000002</v>
      </c>
      <c r="AF405">
        <f>-(Table249266314346378410442474[[#This Row],[time]]-2)*2</f>
        <v>-0.23066000000000031</v>
      </c>
      <c r="AG405" s="6">
        <v>0.12670699999999999</v>
      </c>
      <c r="AH405" s="5">
        <v>2.1153300000000002</v>
      </c>
      <c r="AI405">
        <f>-(Table7260308340372404436468[[#This Row],[time]]-2)*2</f>
        <v>-0.23066000000000031</v>
      </c>
      <c r="AJ405" s="6">
        <v>3.2980700000000001</v>
      </c>
      <c r="AK405" s="5">
        <v>2.1153300000000002</v>
      </c>
      <c r="AL405">
        <f>-(Table250267315347379411443475[[#This Row],[time]]-2)*2</f>
        <v>-0.23066000000000031</v>
      </c>
      <c r="AM405" s="6">
        <v>2.5876800000000002</v>
      </c>
      <c r="AN405" s="5">
        <v>2.1153300000000002</v>
      </c>
      <c r="AO405">
        <f>-(Table8261309341373405437469[[#This Row],[time]]-2)*2</f>
        <v>-0.23066000000000031</v>
      </c>
      <c r="AP405" s="6">
        <v>2.8098399999999999</v>
      </c>
      <c r="AQ405" s="5">
        <v>2.1153300000000002</v>
      </c>
      <c r="AR405">
        <f>-(Table252268316348380412444476[[#This Row],[time]]-2)*2</f>
        <v>-0.23066000000000031</v>
      </c>
      <c r="AS405" s="6">
        <v>0.95992</v>
      </c>
      <c r="AT405" s="5">
        <v>2.1153300000000002</v>
      </c>
      <c r="AU405">
        <f>-(Table253269317349381413445477[[#This Row],[time]]-2)*2</f>
        <v>-0.23066000000000031</v>
      </c>
      <c r="AV405" s="6">
        <v>0.97888299999999995</v>
      </c>
    </row>
    <row r="406" spans="1:48">
      <c r="A406" s="5">
        <v>2.16533</v>
      </c>
      <c r="B406">
        <f>-(Table1254302334366398430462[[#This Row],[time]]-2)*2</f>
        <v>-0.33065999999999995</v>
      </c>
      <c r="C406" s="6">
        <v>3.4964</v>
      </c>
      <c r="D406" s="5">
        <v>2.16533</v>
      </c>
      <c r="E406">
        <f>-(Table2255303335367399431463[[#This Row],[time]]-2)*2</f>
        <v>-0.33065999999999995</v>
      </c>
      <c r="F406" s="6">
        <v>0.211452</v>
      </c>
      <c r="G406" s="5">
        <v>2.16533</v>
      </c>
      <c r="H406">
        <f>-(Table245262310342374406438470[[#This Row],[time]]-2)*2</f>
        <v>-0.33065999999999995</v>
      </c>
      <c r="I406" s="6">
        <v>3.2423899999999999</v>
      </c>
      <c r="J406" s="5">
        <v>2.16533</v>
      </c>
      <c r="K406">
        <f>-(Table3256304336368400432464[[#This Row],[time]]-2)*2</f>
        <v>-0.33065999999999995</v>
      </c>
      <c r="L406" s="6">
        <v>0.29052499999999998</v>
      </c>
      <c r="M406" s="5">
        <v>2.16533</v>
      </c>
      <c r="N406">
        <f>-(Table246263311343375407439471[[#This Row],[time]]-2)*2</f>
        <v>-0.33065999999999995</v>
      </c>
      <c r="O406" s="6">
        <v>0.89495499999999995</v>
      </c>
      <c r="P406" s="5">
        <v>2.16533</v>
      </c>
      <c r="Q406">
        <f>-(Table4257305337369401433465[[#This Row],[time]]-2)*2</f>
        <v>-0.33065999999999995</v>
      </c>
      <c r="R406" s="6">
        <v>1.1629100000000001</v>
      </c>
      <c r="S406" s="5">
        <v>2.16533</v>
      </c>
      <c r="T406">
        <f>-(Table247264312344376408440472[[#This Row],[time]]-2)*2</f>
        <v>-0.33065999999999995</v>
      </c>
      <c r="U406" s="7">
        <v>7.9400000000000006E-5</v>
      </c>
      <c r="V406" s="5">
        <v>2.16533</v>
      </c>
      <c r="W406">
        <f>-(Table5258306338370402434466[[#This Row],[time]]-2)*2</f>
        <v>-0.33065999999999995</v>
      </c>
      <c r="X406" s="6">
        <v>1.1772100000000001</v>
      </c>
      <c r="Y406" s="5">
        <v>2.16533</v>
      </c>
      <c r="Z406">
        <f>-(Table248265313345377409441473[[#This Row],[time]]-2)*2</f>
        <v>-0.33065999999999995</v>
      </c>
      <c r="AA406" s="6">
        <v>0.97406499999999996</v>
      </c>
      <c r="AB406" s="5">
        <v>2.16533</v>
      </c>
      <c r="AC406">
        <f>-(Table6259307339371403435467[[#This Row],[time]]-2)*2</f>
        <v>-0.33065999999999995</v>
      </c>
      <c r="AD406" s="6">
        <v>2.01735</v>
      </c>
      <c r="AE406" s="5">
        <v>2.16533</v>
      </c>
      <c r="AF406">
        <f>-(Table249266314346378410442474[[#This Row],[time]]-2)*2</f>
        <v>-0.33065999999999995</v>
      </c>
      <c r="AG406" s="6">
        <v>0.18681200000000001</v>
      </c>
      <c r="AH406" s="5">
        <v>2.16533</v>
      </c>
      <c r="AI406">
        <f>-(Table7260308340372404436468[[#This Row],[time]]-2)*2</f>
        <v>-0.33065999999999995</v>
      </c>
      <c r="AJ406" s="6">
        <v>3.3687499999999999</v>
      </c>
      <c r="AK406" s="5">
        <v>2.16533</v>
      </c>
      <c r="AL406">
        <f>-(Table250267315347379411443475[[#This Row],[time]]-2)*2</f>
        <v>-0.33065999999999995</v>
      </c>
      <c r="AM406" s="6">
        <v>2.8944100000000001</v>
      </c>
      <c r="AN406" s="5">
        <v>2.16533</v>
      </c>
      <c r="AO406">
        <f>-(Table8261309341373405437469[[#This Row],[time]]-2)*2</f>
        <v>-0.33065999999999995</v>
      </c>
      <c r="AP406" s="6">
        <v>2.6375000000000002</v>
      </c>
      <c r="AQ406" s="5">
        <v>2.16533</v>
      </c>
      <c r="AR406">
        <f>-(Table252268316348380412444476[[#This Row],[time]]-2)*2</f>
        <v>-0.33065999999999995</v>
      </c>
      <c r="AS406" s="6">
        <v>1.2424200000000001</v>
      </c>
      <c r="AT406" s="5">
        <v>2.16533</v>
      </c>
      <c r="AU406">
        <f>-(Table253269317349381413445477[[#This Row],[time]]-2)*2</f>
        <v>-0.33065999999999995</v>
      </c>
      <c r="AV406" s="6">
        <v>1.1288400000000001</v>
      </c>
    </row>
    <row r="407" spans="1:48">
      <c r="A407" s="5">
        <v>2.2153299999999998</v>
      </c>
      <c r="B407">
        <f>-(Table1254302334366398430462[[#This Row],[time]]-2)*2</f>
        <v>-0.4306599999999996</v>
      </c>
      <c r="C407" s="6">
        <v>3.6314099999999998</v>
      </c>
      <c r="D407" s="5">
        <v>2.2153299999999998</v>
      </c>
      <c r="E407">
        <f>-(Table2255303335367399431463[[#This Row],[time]]-2)*2</f>
        <v>-0.4306599999999996</v>
      </c>
      <c r="F407" s="6">
        <v>0.116635</v>
      </c>
      <c r="G407" s="5">
        <v>2.2153299999999998</v>
      </c>
      <c r="H407">
        <f>-(Table245262310342374406438470[[#This Row],[time]]-2)*2</f>
        <v>-0.4306599999999996</v>
      </c>
      <c r="I407" s="6">
        <v>3.3869500000000001</v>
      </c>
      <c r="J407" s="5">
        <v>2.2153299999999998</v>
      </c>
      <c r="K407">
        <f>-(Table3256304336368400432464[[#This Row],[time]]-2)*2</f>
        <v>-0.4306599999999996</v>
      </c>
      <c r="L407" s="6">
        <v>0.18682099999999999</v>
      </c>
      <c r="M407" s="5">
        <v>2.2153299999999998</v>
      </c>
      <c r="N407">
        <f>-(Table246263311343375407439471[[#This Row],[time]]-2)*2</f>
        <v>-0.4306599999999996</v>
      </c>
      <c r="O407" s="6">
        <v>0.97453999999999996</v>
      </c>
      <c r="P407" s="5">
        <v>2.2153299999999998</v>
      </c>
      <c r="Q407">
        <f>-(Table4257305337369401433465[[#This Row],[time]]-2)*2</f>
        <v>-0.4306599999999996</v>
      </c>
      <c r="R407" s="6">
        <v>0.97965000000000002</v>
      </c>
      <c r="S407" s="5">
        <v>2.2153299999999998</v>
      </c>
      <c r="T407">
        <f>-(Table247264312344376408440472[[#This Row],[time]]-2)*2</f>
        <v>-0.4306599999999996</v>
      </c>
      <c r="U407" s="7">
        <v>8.2799999999999993E-5</v>
      </c>
      <c r="V407" s="5">
        <v>2.2153299999999998</v>
      </c>
      <c r="W407">
        <f>-(Table5258306338370402434466[[#This Row],[time]]-2)*2</f>
        <v>-0.4306599999999996</v>
      </c>
      <c r="X407" s="6">
        <v>0.960372</v>
      </c>
      <c r="Y407" s="5">
        <v>2.2153299999999998</v>
      </c>
      <c r="Z407">
        <f>-(Table248265313345377409441473[[#This Row],[time]]-2)*2</f>
        <v>-0.4306599999999996</v>
      </c>
      <c r="AA407" s="6">
        <v>1.1191800000000001</v>
      </c>
      <c r="AB407" s="5">
        <v>2.2153299999999998</v>
      </c>
      <c r="AC407">
        <f>-(Table6259307339371403435467[[#This Row],[time]]-2)*2</f>
        <v>-0.4306599999999996</v>
      </c>
      <c r="AD407" s="6">
        <v>1.72854</v>
      </c>
      <c r="AE407" s="5">
        <v>2.2153299999999998</v>
      </c>
      <c r="AF407">
        <f>-(Table249266314346378410442474[[#This Row],[time]]-2)*2</f>
        <v>-0.4306599999999996</v>
      </c>
      <c r="AG407" s="6">
        <v>0.24294199999999999</v>
      </c>
      <c r="AH407" s="5">
        <v>2.2153299999999998</v>
      </c>
      <c r="AI407">
        <f>-(Table7260308340372404436468[[#This Row],[time]]-2)*2</f>
        <v>-0.4306599999999996</v>
      </c>
      <c r="AJ407" s="6">
        <v>3.3876900000000001</v>
      </c>
      <c r="AK407" s="5">
        <v>2.2153299999999998</v>
      </c>
      <c r="AL407">
        <f>-(Table250267315347379411443475[[#This Row],[time]]-2)*2</f>
        <v>-0.4306599999999996</v>
      </c>
      <c r="AM407" s="6">
        <v>3.1920999999999999</v>
      </c>
      <c r="AN407" s="5">
        <v>2.2153299999999998</v>
      </c>
      <c r="AO407">
        <f>-(Table8261309341373405437469[[#This Row],[time]]-2)*2</f>
        <v>-0.4306599999999996</v>
      </c>
      <c r="AP407" s="6">
        <v>2.5545300000000002</v>
      </c>
      <c r="AQ407" s="5">
        <v>2.2153299999999998</v>
      </c>
      <c r="AR407">
        <f>-(Table252268316348380412444476[[#This Row],[time]]-2)*2</f>
        <v>-0.4306599999999996</v>
      </c>
      <c r="AS407" s="6">
        <v>1.5595699999999999</v>
      </c>
      <c r="AT407" s="5">
        <v>2.2153299999999998</v>
      </c>
      <c r="AU407">
        <f>-(Table253269317349381413445477[[#This Row],[time]]-2)*2</f>
        <v>-0.4306599999999996</v>
      </c>
      <c r="AV407" s="6">
        <v>1.28145</v>
      </c>
    </row>
    <row r="408" spans="1:48">
      <c r="A408" s="5">
        <v>2.2653300000000001</v>
      </c>
      <c r="B408">
        <f>-(Table1254302334366398430462[[#This Row],[time]]-2)*2</f>
        <v>-0.53066000000000013</v>
      </c>
      <c r="C408" s="6">
        <v>3.7416900000000002</v>
      </c>
      <c r="D408" s="5">
        <v>2.2653300000000001</v>
      </c>
      <c r="E408">
        <f>-(Table2255303335367399431463[[#This Row],[time]]-2)*2</f>
        <v>-0.53066000000000013</v>
      </c>
      <c r="F408" s="6">
        <v>4.6253000000000002E-2</v>
      </c>
      <c r="G408" s="5">
        <v>2.2653300000000001</v>
      </c>
      <c r="H408">
        <f>-(Table245262310342374406438470[[#This Row],[time]]-2)*2</f>
        <v>-0.53066000000000013</v>
      </c>
      <c r="I408" s="6">
        <v>3.55172</v>
      </c>
      <c r="J408" s="5">
        <v>2.2653300000000001</v>
      </c>
      <c r="K408">
        <f>-(Table3256304336368400432464[[#This Row],[time]]-2)*2</f>
        <v>-0.53066000000000013</v>
      </c>
      <c r="L408" s="6">
        <v>7.1807499999999996E-2</v>
      </c>
      <c r="M408" s="5">
        <v>2.2653300000000001</v>
      </c>
      <c r="N408">
        <f>-(Table246263311343375407439471[[#This Row],[time]]-2)*2</f>
        <v>-0.53066000000000013</v>
      </c>
      <c r="O408" s="6">
        <v>1.1381399999999999</v>
      </c>
      <c r="P408" s="5">
        <v>2.2653300000000001</v>
      </c>
      <c r="Q408">
        <f>-(Table4257305337369401433465[[#This Row],[time]]-2)*2</f>
        <v>-0.53066000000000013</v>
      </c>
      <c r="R408" s="6">
        <v>0.875305</v>
      </c>
      <c r="S408" s="5">
        <v>2.2653300000000001</v>
      </c>
      <c r="T408">
        <f>-(Table247264312344376408440472[[#This Row],[time]]-2)*2</f>
        <v>-0.53066000000000013</v>
      </c>
      <c r="U408" s="7">
        <v>8.6199999999999995E-5</v>
      </c>
      <c r="V408" s="5">
        <v>2.2653300000000001</v>
      </c>
      <c r="W408">
        <f>-(Table5258306338370402434466[[#This Row],[time]]-2)*2</f>
        <v>-0.53066000000000013</v>
      </c>
      <c r="X408" s="6">
        <v>0.79143799999999997</v>
      </c>
      <c r="Y408" s="5">
        <v>2.2653300000000001</v>
      </c>
      <c r="Z408">
        <f>-(Table248265313345377409441473[[#This Row],[time]]-2)*2</f>
        <v>-0.53066000000000013</v>
      </c>
      <c r="AA408" s="6">
        <v>1.31585</v>
      </c>
      <c r="AB408" s="5">
        <v>2.2653300000000001</v>
      </c>
      <c r="AC408">
        <f>-(Table6259307339371403435467[[#This Row],[time]]-2)*2</f>
        <v>-0.53066000000000013</v>
      </c>
      <c r="AD408" s="6">
        <v>1.39266</v>
      </c>
      <c r="AE408" s="5">
        <v>2.2653300000000001</v>
      </c>
      <c r="AF408">
        <f>-(Table249266314346378410442474[[#This Row],[time]]-2)*2</f>
        <v>-0.53066000000000013</v>
      </c>
      <c r="AG408" s="6">
        <v>0.29567500000000002</v>
      </c>
      <c r="AH408" s="5">
        <v>2.2653300000000001</v>
      </c>
      <c r="AI408">
        <f>-(Table7260308340372404436468[[#This Row],[time]]-2)*2</f>
        <v>-0.53066000000000013</v>
      </c>
      <c r="AJ408" s="6">
        <v>3.2679399999999998</v>
      </c>
      <c r="AK408" s="5">
        <v>2.2653300000000001</v>
      </c>
      <c r="AL408">
        <f>-(Table250267315347379411443475[[#This Row],[time]]-2)*2</f>
        <v>-0.53066000000000013</v>
      </c>
      <c r="AM408" s="6">
        <v>3.5059399999999998</v>
      </c>
      <c r="AN408" s="5">
        <v>2.2653300000000001</v>
      </c>
      <c r="AO408">
        <f>-(Table8261309341373405437469[[#This Row],[time]]-2)*2</f>
        <v>-0.53066000000000013</v>
      </c>
      <c r="AP408" s="6">
        <v>2.5034299999999998</v>
      </c>
      <c r="AQ408" s="5">
        <v>2.2653300000000001</v>
      </c>
      <c r="AR408">
        <f>-(Table252268316348380412444476[[#This Row],[time]]-2)*2</f>
        <v>-0.53066000000000013</v>
      </c>
      <c r="AS408" s="6">
        <v>1.9318299999999999</v>
      </c>
      <c r="AT408" s="5">
        <v>2.2653300000000001</v>
      </c>
      <c r="AU408">
        <f>-(Table253269317349381413445477[[#This Row],[time]]-2)*2</f>
        <v>-0.53066000000000013</v>
      </c>
      <c r="AV408" s="6">
        <v>1.4396100000000001</v>
      </c>
    </row>
    <row r="409" spans="1:48">
      <c r="A409" s="5">
        <v>2.3247100000000001</v>
      </c>
      <c r="B409">
        <f>-(Table1254302334366398430462[[#This Row],[time]]-2)*2</f>
        <v>-0.64942000000000011</v>
      </c>
      <c r="C409" s="6">
        <v>3.8362500000000002</v>
      </c>
      <c r="D409" s="5">
        <v>2.3247100000000001</v>
      </c>
      <c r="E409">
        <f>-(Table2255303335367399431463[[#This Row],[time]]-2)*2</f>
        <v>-0.64942000000000011</v>
      </c>
      <c r="F409" s="6">
        <v>4.3019800000000002E-4</v>
      </c>
      <c r="G409" s="5">
        <v>2.3247100000000001</v>
      </c>
      <c r="H409">
        <f>-(Table245262310342374406438470[[#This Row],[time]]-2)*2</f>
        <v>-0.64942000000000011</v>
      </c>
      <c r="I409" s="6">
        <v>3.7631899999999998</v>
      </c>
      <c r="J409" s="5">
        <v>2.3247100000000001</v>
      </c>
      <c r="K409">
        <f>-(Table3256304336368400432464[[#This Row],[time]]-2)*2</f>
        <v>-0.64942000000000011</v>
      </c>
      <c r="L409" s="6">
        <v>3.9084999999999999E-4</v>
      </c>
      <c r="M409" s="5">
        <v>2.3247100000000001</v>
      </c>
      <c r="N409">
        <f>-(Table246263311343375407439471[[#This Row],[time]]-2)*2</f>
        <v>-0.64942000000000011</v>
      </c>
      <c r="O409" s="6">
        <v>1.4974099999999999</v>
      </c>
      <c r="P409" s="5">
        <v>2.3247100000000001</v>
      </c>
      <c r="Q409">
        <f>-(Table4257305337369401433465[[#This Row],[time]]-2)*2</f>
        <v>-0.64942000000000011</v>
      </c>
      <c r="R409" s="6">
        <v>0.78660099999999999</v>
      </c>
      <c r="S409" s="5">
        <v>2.3247100000000001</v>
      </c>
      <c r="T409">
        <f>-(Table247264312344376408440472[[#This Row],[time]]-2)*2</f>
        <v>-0.64942000000000011</v>
      </c>
      <c r="U409" s="7">
        <v>9.0699999999999996E-5</v>
      </c>
      <c r="V409" s="5">
        <v>2.3247100000000001</v>
      </c>
      <c r="W409">
        <f>-(Table5258306338370402434466[[#This Row],[time]]-2)*2</f>
        <v>-0.64942000000000011</v>
      </c>
      <c r="X409" s="6">
        <v>0.617676</v>
      </c>
      <c r="Y409" s="5">
        <v>2.3247100000000001</v>
      </c>
      <c r="Z409">
        <f>-(Table248265313345377409441473[[#This Row],[time]]-2)*2</f>
        <v>-0.64942000000000011</v>
      </c>
      <c r="AA409" s="6">
        <v>1.5785800000000001</v>
      </c>
      <c r="AB409" s="5">
        <v>2.3247100000000001</v>
      </c>
      <c r="AC409">
        <f>-(Table6259307339371403435467[[#This Row],[time]]-2)*2</f>
        <v>-0.64942000000000011</v>
      </c>
      <c r="AD409" s="6">
        <v>1.0451600000000001</v>
      </c>
      <c r="AE409" s="5">
        <v>2.3247100000000001</v>
      </c>
      <c r="AF409">
        <f>-(Table249266314346378410442474[[#This Row],[time]]-2)*2</f>
        <v>-0.64942000000000011</v>
      </c>
      <c r="AG409" s="6">
        <v>0.52833399999999997</v>
      </c>
      <c r="AH409" s="5">
        <v>2.3247100000000001</v>
      </c>
      <c r="AI409">
        <f>-(Table7260308340372404436468[[#This Row],[time]]-2)*2</f>
        <v>-0.64942000000000011</v>
      </c>
      <c r="AJ409" s="6">
        <v>2.9734099999999999</v>
      </c>
      <c r="AK409" s="5">
        <v>2.3247100000000001</v>
      </c>
      <c r="AL409">
        <f>-(Table250267315347379411443475[[#This Row],[time]]-2)*2</f>
        <v>-0.64942000000000011</v>
      </c>
      <c r="AM409" s="6">
        <v>3.89161</v>
      </c>
      <c r="AN409" s="5">
        <v>2.3247100000000001</v>
      </c>
      <c r="AO409">
        <f>-(Table8261309341373405437469[[#This Row],[time]]-2)*2</f>
        <v>-0.64942000000000011</v>
      </c>
      <c r="AP409" s="6">
        <v>2.4610300000000001</v>
      </c>
      <c r="AQ409" s="5">
        <v>2.3247100000000001</v>
      </c>
      <c r="AR409">
        <f>-(Table252268316348380412444476[[#This Row],[time]]-2)*2</f>
        <v>-0.64942000000000011</v>
      </c>
      <c r="AS409" s="6">
        <v>2.4936099999999999</v>
      </c>
      <c r="AT409" s="5">
        <v>2.3247100000000001</v>
      </c>
      <c r="AU409">
        <f>-(Table253269317349381413445477[[#This Row],[time]]-2)*2</f>
        <v>-0.64942000000000011</v>
      </c>
      <c r="AV409" s="6">
        <v>1.62469</v>
      </c>
    </row>
    <row r="410" spans="1:48">
      <c r="A410" s="5">
        <v>2.35107</v>
      </c>
      <c r="B410">
        <f>-(Table1254302334366398430462[[#This Row],[time]]-2)*2</f>
        <v>-0.70213999999999999</v>
      </c>
      <c r="C410" s="6">
        <v>3.8548300000000002</v>
      </c>
      <c r="D410" s="5">
        <v>2.35107</v>
      </c>
      <c r="E410">
        <f>-(Table2255303335367399431463[[#This Row],[time]]-2)*2</f>
        <v>-0.70213999999999999</v>
      </c>
      <c r="F410" s="6">
        <v>1.6165099999999999E-4</v>
      </c>
      <c r="G410" s="5">
        <v>2.35107</v>
      </c>
      <c r="H410">
        <f>-(Table245262310342374406438470[[#This Row],[time]]-2)*2</f>
        <v>-0.70213999999999999</v>
      </c>
      <c r="I410" s="6">
        <v>3.8583699999999999</v>
      </c>
      <c r="J410" s="5">
        <v>2.35107</v>
      </c>
      <c r="K410">
        <f>-(Table3256304336368400432464[[#This Row],[time]]-2)*2</f>
        <v>-0.70213999999999999</v>
      </c>
      <c r="L410" s="6">
        <v>1.1741E-4</v>
      </c>
      <c r="M410" s="5">
        <v>2.35107</v>
      </c>
      <c r="N410">
        <f>-(Table246263311343375407439471[[#This Row],[time]]-2)*2</f>
        <v>-0.70213999999999999</v>
      </c>
      <c r="O410" s="6">
        <v>1.9039999999999999</v>
      </c>
      <c r="P410" s="5">
        <v>2.35107</v>
      </c>
      <c r="Q410">
        <f>-(Table4257305337369401433465[[#This Row],[time]]-2)*2</f>
        <v>-0.70213999999999999</v>
      </c>
      <c r="R410" s="6">
        <v>0.74324299999999999</v>
      </c>
      <c r="S410" s="5">
        <v>2.35107</v>
      </c>
      <c r="T410">
        <f>-(Table247264312344376408440472[[#This Row],[time]]-2)*2</f>
        <v>-0.70213999999999999</v>
      </c>
      <c r="U410" s="6">
        <v>1.1857899999999999E-3</v>
      </c>
      <c r="V410" s="5">
        <v>2.35107</v>
      </c>
      <c r="W410">
        <f>-(Table5258306338370402434466[[#This Row],[time]]-2)*2</f>
        <v>-0.70213999999999999</v>
      </c>
      <c r="X410" s="6">
        <v>0.54277600000000004</v>
      </c>
      <c r="Y410" s="5">
        <v>2.35107</v>
      </c>
      <c r="Z410">
        <f>-(Table248265313345377409441473[[#This Row],[time]]-2)*2</f>
        <v>-0.70213999999999999</v>
      </c>
      <c r="AA410" s="6">
        <v>1.72102</v>
      </c>
      <c r="AB410" s="5">
        <v>2.35107</v>
      </c>
      <c r="AC410">
        <f>-(Table6259307339371403435467[[#This Row],[time]]-2)*2</f>
        <v>-0.70213999999999999</v>
      </c>
      <c r="AD410" s="6">
        <v>0.91247999999999996</v>
      </c>
      <c r="AE410" s="5">
        <v>2.35107</v>
      </c>
      <c r="AF410">
        <f>-(Table249266314346378410442474[[#This Row],[time]]-2)*2</f>
        <v>-0.70213999999999999</v>
      </c>
      <c r="AG410" s="6">
        <v>0.73902599999999996</v>
      </c>
      <c r="AH410" s="5">
        <v>2.35107</v>
      </c>
      <c r="AI410">
        <f>-(Table7260308340372404436468[[#This Row],[time]]-2)*2</f>
        <v>-0.70213999999999999</v>
      </c>
      <c r="AJ410" s="6">
        <v>2.79264</v>
      </c>
      <c r="AK410" s="5">
        <v>2.35107</v>
      </c>
      <c r="AL410">
        <f>-(Table250267315347379411443475[[#This Row],[time]]-2)*2</f>
        <v>-0.70213999999999999</v>
      </c>
      <c r="AM410" s="6">
        <v>4.0589700000000004</v>
      </c>
      <c r="AN410" s="5">
        <v>2.35107</v>
      </c>
      <c r="AO410">
        <f>-(Table8261309341373405437469[[#This Row],[time]]-2)*2</f>
        <v>-0.70213999999999999</v>
      </c>
      <c r="AP410" s="6">
        <v>2.4559000000000002</v>
      </c>
      <c r="AQ410" s="5">
        <v>2.35107</v>
      </c>
      <c r="AR410">
        <f>-(Table252268316348380412444476[[#This Row],[time]]-2)*2</f>
        <v>-0.70213999999999999</v>
      </c>
      <c r="AS410" s="6">
        <v>2.7564299999999999</v>
      </c>
      <c r="AT410" s="5">
        <v>2.35107</v>
      </c>
      <c r="AU410">
        <f>-(Table253269317349381413445477[[#This Row],[time]]-2)*2</f>
        <v>-0.70213999999999999</v>
      </c>
      <c r="AV410" s="6">
        <v>1.7055800000000001</v>
      </c>
    </row>
    <row r="411" spans="1:48">
      <c r="A411" s="5">
        <v>2.4170699999999998</v>
      </c>
      <c r="B411">
        <f>-(Table1254302334366398430462[[#This Row],[time]]-2)*2</f>
        <v>-0.83413999999999966</v>
      </c>
      <c r="C411" s="6">
        <v>3.8437600000000001</v>
      </c>
      <c r="D411" s="5">
        <v>2.4170699999999998</v>
      </c>
      <c r="E411">
        <f>-(Table2255303335367399431463[[#This Row],[time]]-2)*2</f>
        <v>-0.83413999999999966</v>
      </c>
      <c r="F411" s="7">
        <v>9.4699999999999998E-5</v>
      </c>
      <c r="G411" s="5">
        <v>2.4170699999999998</v>
      </c>
      <c r="H411">
        <f>-(Table245262310342374406438470[[#This Row],[time]]-2)*2</f>
        <v>-0.83413999999999966</v>
      </c>
      <c r="I411" s="6">
        <v>4.1033999999999997</v>
      </c>
      <c r="J411" s="5">
        <v>2.4170699999999998</v>
      </c>
      <c r="K411">
        <f>-(Table3256304336368400432464[[#This Row],[time]]-2)*2</f>
        <v>-0.83413999999999966</v>
      </c>
      <c r="L411" s="7">
        <v>9.4599999999999996E-5</v>
      </c>
      <c r="M411" s="5">
        <v>2.4170699999999998</v>
      </c>
      <c r="N411">
        <f>-(Table246263311343375407439471[[#This Row],[time]]-2)*2</f>
        <v>-0.83413999999999966</v>
      </c>
      <c r="O411" s="6">
        <v>2.9624600000000001</v>
      </c>
      <c r="P411" s="5">
        <v>2.4170699999999998</v>
      </c>
      <c r="Q411">
        <f>-(Table4257305337369401433465[[#This Row],[time]]-2)*2</f>
        <v>-0.83413999999999966</v>
      </c>
      <c r="R411" s="6">
        <v>0.72531100000000004</v>
      </c>
      <c r="S411" s="5">
        <v>2.4170699999999998</v>
      </c>
      <c r="T411">
        <f>-(Table247264312344376408440472[[#This Row],[time]]-2)*2</f>
        <v>-0.83413999999999966</v>
      </c>
      <c r="U411" s="6">
        <v>7.9073199999999996E-2</v>
      </c>
      <c r="V411" s="5">
        <v>2.4170699999999998</v>
      </c>
      <c r="W411">
        <f>-(Table5258306338370402434466[[#This Row],[time]]-2)*2</f>
        <v>-0.83413999999999966</v>
      </c>
      <c r="X411" s="6">
        <v>0.47129700000000002</v>
      </c>
      <c r="Y411" s="5">
        <v>2.4170699999999998</v>
      </c>
      <c r="Z411">
        <f>-(Table248265313345377409441473[[#This Row],[time]]-2)*2</f>
        <v>-0.83413999999999966</v>
      </c>
      <c r="AA411" s="6">
        <v>2.1774200000000001</v>
      </c>
      <c r="AB411" s="5">
        <v>2.4170699999999998</v>
      </c>
      <c r="AC411">
        <f>-(Table6259307339371403435467[[#This Row],[time]]-2)*2</f>
        <v>-0.83413999999999966</v>
      </c>
      <c r="AD411" s="6">
        <v>0.63319000000000003</v>
      </c>
      <c r="AE411" s="5">
        <v>2.4170699999999998</v>
      </c>
      <c r="AF411">
        <f>-(Table249266314346378410442474[[#This Row],[time]]-2)*2</f>
        <v>-0.83413999999999966</v>
      </c>
      <c r="AG411" s="6">
        <v>1.2408699999999999</v>
      </c>
      <c r="AH411" s="5">
        <v>2.4170699999999998</v>
      </c>
      <c r="AI411">
        <f>-(Table7260308340372404436468[[#This Row],[time]]-2)*2</f>
        <v>-0.83413999999999966</v>
      </c>
      <c r="AJ411" s="6">
        <v>2.2783199999999999</v>
      </c>
      <c r="AK411" s="5">
        <v>2.4170699999999998</v>
      </c>
      <c r="AL411">
        <f>-(Table250267315347379411443475[[#This Row],[time]]-2)*2</f>
        <v>-0.83413999999999966</v>
      </c>
      <c r="AM411" s="6">
        <v>4.6187100000000001</v>
      </c>
      <c r="AN411" s="5">
        <v>2.4170699999999998</v>
      </c>
      <c r="AO411">
        <f>-(Table8261309341373405437469[[#This Row],[time]]-2)*2</f>
        <v>-0.83413999999999966</v>
      </c>
      <c r="AP411" s="6">
        <v>2.42475</v>
      </c>
      <c r="AQ411" s="5">
        <v>2.4170699999999998</v>
      </c>
      <c r="AR411">
        <f>-(Table252268316348380412444476[[#This Row],[time]]-2)*2</f>
        <v>-0.83413999999999966</v>
      </c>
      <c r="AS411" s="6">
        <v>3.4471799999999999</v>
      </c>
      <c r="AT411" s="5">
        <v>2.4170699999999998</v>
      </c>
      <c r="AU411">
        <f>-(Table253269317349381413445477[[#This Row],[time]]-2)*2</f>
        <v>-0.83413999999999966</v>
      </c>
      <c r="AV411" s="6">
        <v>1.8811800000000001</v>
      </c>
    </row>
    <row r="412" spans="1:48">
      <c r="A412" s="5">
        <v>2.4583699999999999</v>
      </c>
      <c r="B412">
        <f>-(Table1254302334366398430462[[#This Row],[time]]-2)*2</f>
        <v>-0.91673999999999989</v>
      </c>
      <c r="C412" s="6">
        <v>3.83752</v>
      </c>
      <c r="D412" s="5">
        <v>2.4583699999999999</v>
      </c>
      <c r="E412">
        <f>-(Table2255303335367399431463[[#This Row],[time]]-2)*2</f>
        <v>-0.91673999999999989</v>
      </c>
      <c r="F412" s="7">
        <v>9.2700000000000004E-5</v>
      </c>
      <c r="G412" s="5">
        <v>2.4583699999999999</v>
      </c>
      <c r="H412">
        <f>-(Table245262310342374406438470[[#This Row],[time]]-2)*2</f>
        <v>-0.91673999999999989</v>
      </c>
      <c r="I412" s="6">
        <v>4.2505499999999996</v>
      </c>
      <c r="J412" s="5">
        <v>2.4583699999999999</v>
      </c>
      <c r="K412">
        <f>-(Table3256304336368400432464[[#This Row],[time]]-2)*2</f>
        <v>-0.91673999999999989</v>
      </c>
      <c r="L412" s="7">
        <v>9.2600000000000001E-5</v>
      </c>
      <c r="M412" s="5">
        <v>2.4583699999999999</v>
      </c>
      <c r="N412">
        <f>-(Table246263311343375407439471[[#This Row],[time]]-2)*2</f>
        <v>-0.91673999999999989</v>
      </c>
      <c r="O412" s="6">
        <v>3.4195899999999999</v>
      </c>
      <c r="P412" s="5">
        <v>2.4583699999999999</v>
      </c>
      <c r="Q412">
        <f>-(Table4257305337369401433465[[#This Row],[time]]-2)*2</f>
        <v>-0.91673999999999989</v>
      </c>
      <c r="R412" s="6">
        <v>0.71333000000000002</v>
      </c>
      <c r="S412" s="5">
        <v>2.4583699999999999</v>
      </c>
      <c r="T412">
        <f>-(Table247264312344376408440472[[#This Row],[time]]-2)*2</f>
        <v>-0.91673999999999989</v>
      </c>
      <c r="U412" s="6">
        <v>0.15243399999999999</v>
      </c>
      <c r="V412" s="5">
        <v>2.4583699999999999</v>
      </c>
      <c r="W412">
        <f>-(Table5258306338370402434466[[#This Row],[time]]-2)*2</f>
        <v>-0.91673999999999989</v>
      </c>
      <c r="X412" s="6">
        <v>0.441855</v>
      </c>
      <c r="Y412" s="5">
        <v>2.4583699999999999</v>
      </c>
      <c r="Z412">
        <f>-(Table248265313345377409441473[[#This Row],[time]]-2)*2</f>
        <v>-0.91673999999999989</v>
      </c>
      <c r="AA412" s="6">
        <v>2.4525600000000001</v>
      </c>
      <c r="AB412" s="5">
        <v>2.4583699999999999</v>
      </c>
      <c r="AC412">
        <f>-(Table6259307339371403435467[[#This Row],[time]]-2)*2</f>
        <v>-0.91673999999999989</v>
      </c>
      <c r="AD412" s="6">
        <v>0.54196999999999995</v>
      </c>
      <c r="AE412" s="5">
        <v>2.4583699999999999</v>
      </c>
      <c r="AF412">
        <f>-(Table249266314346378410442474[[#This Row],[time]]-2)*2</f>
        <v>-0.91673999999999989</v>
      </c>
      <c r="AG412" s="6">
        <v>1.5722799999999999</v>
      </c>
      <c r="AH412" s="5">
        <v>2.4583699999999999</v>
      </c>
      <c r="AI412">
        <f>-(Table7260308340372404436468[[#This Row],[time]]-2)*2</f>
        <v>-0.91673999999999989</v>
      </c>
      <c r="AJ412" s="6">
        <v>2.0573899999999998</v>
      </c>
      <c r="AK412" s="5">
        <v>2.4583699999999999</v>
      </c>
      <c r="AL412">
        <f>-(Table250267315347379411443475[[#This Row],[time]]-2)*2</f>
        <v>-0.91673999999999989</v>
      </c>
      <c r="AM412" s="6">
        <v>5.05436</v>
      </c>
      <c r="AN412" s="5">
        <v>2.4583699999999999</v>
      </c>
      <c r="AO412">
        <f>-(Table8261309341373405437469[[#This Row],[time]]-2)*2</f>
        <v>-0.91673999999999989</v>
      </c>
      <c r="AP412" s="6">
        <v>2.4129</v>
      </c>
      <c r="AQ412" s="5">
        <v>2.4583699999999999</v>
      </c>
      <c r="AR412">
        <f>-(Table252268316348380412444476[[#This Row],[time]]-2)*2</f>
        <v>-0.91673999999999989</v>
      </c>
      <c r="AS412" s="6">
        <v>3.8688899999999999</v>
      </c>
      <c r="AT412" s="5">
        <v>2.4583699999999999</v>
      </c>
      <c r="AU412">
        <f>-(Table253269317349381413445477[[#This Row],[time]]-2)*2</f>
        <v>-0.91673999999999989</v>
      </c>
      <c r="AV412" s="6">
        <v>1.9725200000000001</v>
      </c>
    </row>
    <row r="413" spans="1:48">
      <c r="A413" s="5">
        <v>2.5140699999999998</v>
      </c>
      <c r="B413">
        <f>-(Table1254302334366398430462[[#This Row],[time]]-2)*2</f>
        <v>-1.0281399999999996</v>
      </c>
      <c r="C413" s="6">
        <v>3.8674900000000001</v>
      </c>
      <c r="D413" s="5">
        <v>2.5140699999999998</v>
      </c>
      <c r="E413">
        <f>-(Table2255303335367399431463[[#This Row],[time]]-2)*2</f>
        <v>-1.0281399999999996</v>
      </c>
      <c r="F413" s="7">
        <v>9.0199999999999997E-5</v>
      </c>
      <c r="G413" s="5">
        <v>2.5140699999999998</v>
      </c>
      <c r="H413">
        <f>-(Table245262310342374406438470[[#This Row],[time]]-2)*2</f>
        <v>-1.0281399999999996</v>
      </c>
      <c r="I413" s="6">
        <v>4.4376600000000002</v>
      </c>
      <c r="J413" s="5">
        <v>2.5140699999999998</v>
      </c>
      <c r="K413">
        <f>-(Table3256304336368400432464[[#This Row],[time]]-2)*2</f>
        <v>-1.0281399999999996</v>
      </c>
      <c r="L413" s="7">
        <v>9.0199999999999997E-5</v>
      </c>
      <c r="M413" s="5">
        <v>2.5140699999999998</v>
      </c>
      <c r="N413">
        <f>-(Table246263311343375407439471[[#This Row],[time]]-2)*2</f>
        <v>-1.0281399999999996</v>
      </c>
      <c r="O413" s="6">
        <v>3.4893999999999998</v>
      </c>
      <c r="P413" s="5">
        <v>2.5140699999999998</v>
      </c>
      <c r="Q413">
        <f>-(Table4257305337369401433465[[#This Row],[time]]-2)*2</f>
        <v>-1.0281399999999996</v>
      </c>
      <c r="R413" s="6">
        <v>0.706341</v>
      </c>
      <c r="S413" s="5">
        <v>2.5140699999999998</v>
      </c>
      <c r="T413">
        <f>-(Table247264312344376408440472[[#This Row],[time]]-2)*2</f>
        <v>-1.0281399999999996</v>
      </c>
      <c r="U413" s="6">
        <v>0.40506999999999999</v>
      </c>
      <c r="V413" s="5">
        <v>2.5140699999999998</v>
      </c>
      <c r="W413">
        <f>-(Table5258306338370402434466[[#This Row],[time]]-2)*2</f>
        <v>-1.0281399999999996</v>
      </c>
      <c r="X413" s="6">
        <v>0.38051699999999999</v>
      </c>
      <c r="Y413" s="5">
        <v>2.5140699999999998</v>
      </c>
      <c r="Z413">
        <f>-(Table248265313345377409441473[[#This Row],[time]]-2)*2</f>
        <v>-1.0281399999999996</v>
      </c>
      <c r="AA413" s="6">
        <v>2.8360599999999998</v>
      </c>
      <c r="AB413" s="5">
        <v>2.5140699999999998</v>
      </c>
      <c r="AC413">
        <f>-(Table6259307339371403435467[[#This Row],[time]]-2)*2</f>
        <v>-1.0281399999999996</v>
      </c>
      <c r="AD413" s="6">
        <v>0.57514399999999999</v>
      </c>
      <c r="AE413" s="5">
        <v>2.5140699999999998</v>
      </c>
      <c r="AF413">
        <f>-(Table249266314346378410442474[[#This Row],[time]]-2)*2</f>
        <v>-1.0281399999999996</v>
      </c>
      <c r="AG413" s="6">
        <v>2.1475200000000001</v>
      </c>
      <c r="AH413" s="5">
        <v>2.5140699999999998</v>
      </c>
      <c r="AI413">
        <f>-(Table7260308340372404436468[[#This Row],[time]]-2)*2</f>
        <v>-1.0281399999999996</v>
      </c>
      <c r="AJ413" s="6">
        <v>1.8596600000000001</v>
      </c>
      <c r="AK413" s="5">
        <v>2.5140699999999998</v>
      </c>
      <c r="AL413">
        <f>-(Table250267315347379411443475[[#This Row],[time]]-2)*2</f>
        <v>-1.0281399999999996</v>
      </c>
      <c r="AM413" s="6">
        <v>5.7037100000000001</v>
      </c>
      <c r="AN413" s="5">
        <v>2.5140699999999998</v>
      </c>
      <c r="AO413">
        <f>-(Table8261309341373405437469[[#This Row],[time]]-2)*2</f>
        <v>-1.0281399999999996</v>
      </c>
      <c r="AP413" s="6">
        <v>2.4205999999999999</v>
      </c>
      <c r="AQ413" s="5">
        <v>2.5140699999999998</v>
      </c>
      <c r="AR413">
        <f>-(Table252268316348380412444476[[#This Row],[time]]-2)*2</f>
        <v>-1.0281399999999996</v>
      </c>
      <c r="AS413" s="6">
        <v>4.4207700000000001</v>
      </c>
      <c r="AT413" s="5">
        <v>2.5140699999999998</v>
      </c>
      <c r="AU413">
        <f>-(Table253269317349381413445477[[#This Row],[time]]-2)*2</f>
        <v>-1.0281399999999996</v>
      </c>
      <c r="AV413" s="6">
        <v>2.0701499999999999</v>
      </c>
    </row>
    <row r="414" spans="1:48">
      <c r="A414" s="5">
        <v>2.5555400000000001</v>
      </c>
      <c r="B414">
        <f>-(Table1254302334366398430462[[#This Row],[time]]-2)*2</f>
        <v>-1.1110800000000003</v>
      </c>
      <c r="C414" s="6">
        <v>3.9736899999999999</v>
      </c>
      <c r="D414" s="5">
        <v>2.5555400000000001</v>
      </c>
      <c r="E414">
        <f>-(Table2255303335367399431463[[#This Row],[time]]-2)*2</f>
        <v>-1.1110800000000003</v>
      </c>
      <c r="F414" s="7">
        <v>8.9099999999999997E-5</v>
      </c>
      <c r="G414" s="5">
        <v>2.5555400000000001</v>
      </c>
      <c r="H414">
        <f>-(Table245262310342374406438470[[#This Row],[time]]-2)*2</f>
        <v>-1.1110800000000003</v>
      </c>
      <c r="I414" s="6">
        <v>4.58657</v>
      </c>
      <c r="J414" s="5">
        <v>2.5555400000000001</v>
      </c>
      <c r="K414">
        <f>-(Table3256304336368400432464[[#This Row],[time]]-2)*2</f>
        <v>-1.1110800000000003</v>
      </c>
      <c r="L414" s="7">
        <v>8.9099999999999997E-5</v>
      </c>
      <c r="M414" s="5">
        <v>2.5555400000000001</v>
      </c>
      <c r="N414">
        <f>-(Table246263311343375407439471[[#This Row],[time]]-2)*2</f>
        <v>-1.1110800000000003</v>
      </c>
      <c r="O414" s="6">
        <v>3.2378200000000001</v>
      </c>
      <c r="P414" s="5">
        <v>2.5555400000000001</v>
      </c>
      <c r="Q414">
        <f>-(Table4257305337369401433465[[#This Row],[time]]-2)*2</f>
        <v>-1.1110800000000003</v>
      </c>
      <c r="R414" s="6">
        <v>0.69428400000000001</v>
      </c>
      <c r="S414" s="5">
        <v>2.5555400000000001</v>
      </c>
      <c r="T414">
        <f>-(Table247264312344376408440472[[#This Row],[time]]-2)*2</f>
        <v>-1.1110800000000003</v>
      </c>
      <c r="U414" s="6">
        <v>0.74633000000000005</v>
      </c>
      <c r="V414" s="5">
        <v>2.5555400000000001</v>
      </c>
      <c r="W414">
        <f>-(Table5258306338370402434466[[#This Row],[time]]-2)*2</f>
        <v>-1.1110800000000003</v>
      </c>
      <c r="X414" s="6">
        <v>0.325517</v>
      </c>
      <c r="Y414" s="5">
        <v>2.5555400000000001</v>
      </c>
      <c r="Z414">
        <f>-(Table248265313345377409441473[[#This Row],[time]]-2)*2</f>
        <v>-1.1110800000000003</v>
      </c>
      <c r="AA414" s="6">
        <v>3.1533899999999999</v>
      </c>
      <c r="AB414" s="5">
        <v>2.5555400000000001</v>
      </c>
      <c r="AC414">
        <f>-(Table6259307339371403435467[[#This Row],[time]]-2)*2</f>
        <v>-1.1110800000000003</v>
      </c>
      <c r="AD414" s="6">
        <v>0.65000899999999995</v>
      </c>
      <c r="AE414" s="5">
        <v>2.5555400000000001</v>
      </c>
      <c r="AF414">
        <f>-(Table249266314346378410442474[[#This Row],[time]]-2)*2</f>
        <v>-1.1110800000000003</v>
      </c>
      <c r="AG414" s="6">
        <v>2.6802800000000002</v>
      </c>
      <c r="AH414" s="5">
        <v>2.5555400000000001</v>
      </c>
      <c r="AI414">
        <f>-(Table7260308340372404436468[[#This Row],[time]]-2)*2</f>
        <v>-1.1110800000000003</v>
      </c>
      <c r="AJ414" s="6">
        <v>1.7194700000000001</v>
      </c>
      <c r="AK414" s="5">
        <v>2.5555400000000001</v>
      </c>
      <c r="AL414">
        <f>-(Table250267315347379411443475[[#This Row],[time]]-2)*2</f>
        <v>-1.1110800000000003</v>
      </c>
      <c r="AM414" s="6">
        <v>6.3073399999999999</v>
      </c>
      <c r="AN414" s="5">
        <v>2.5555400000000001</v>
      </c>
      <c r="AO414">
        <f>-(Table8261309341373405437469[[#This Row],[time]]-2)*2</f>
        <v>-1.1110800000000003</v>
      </c>
      <c r="AP414" s="6">
        <v>2.3985400000000001</v>
      </c>
      <c r="AQ414" s="5">
        <v>2.5555400000000001</v>
      </c>
      <c r="AR414">
        <f>-(Table252268316348380412444476[[#This Row],[time]]-2)*2</f>
        <v>-1.1110800000000003</v>
      </c>
      <c r="AS414" s="6">
        <v>4.84145</v>
      </c>
      <c r="AT414" s="5">
        <v>2.5555400000000001</v>
      </c>
      <c r="AU414">
        <f>-(Table253269317349381413445477[[#This Row],[time]]-2)*2</f>
        <v>-1.1110800000000003</v>
      </c>
      <c r="AV414" s="6">
        <v>2.11741</v>
      </c>
    </row>
    <row r="415" spans="1:48">
      <c r="A415" s="5">
        <v>2.60215</v>
      </c>
      <c r="B415">
        <f>-(Table1254302334366398430462[[#This Row],[time]]-2)*2</f>
        <v>-1.2042999999999999</v>
      </c>
      <c r="C415" s="6">
        <v>4.1595899999999997</v>
      </c>
      <c r="D415" s="5">
        <v>2.60215</v>
      </c>
      <c r="E415">
        <f>-(Table2255303335367399431463[[#This Row],[time]]-2)*2</f>
        <v>-1.2042999999999999</v>
      </c>
      <c r="F415" s="7">
        <v>8.8999999999999995E-5</v>
      </c>
      <c r="G415" s="5">
        <v>2.60215</v>
      </c>
      <c r="H415">
        <f>-(Table245262310342374406438470[[#This Row],[time]]-2)*2</f>
        <v>-1.2042999999999999</v>
      </c>
      <c r="I415" s="6">
        <v>4.7416499999999999</v>
      </c>
      <c r="J415" s="5">
        <v>2.60215</v>
      </c>
      <c r="K415">
        <f>-(Table3256304336368400432464[[#This Row],[time]]-2)*2</f>
        <v>-1.2042999999999999</v>
      </c>
      <c r="L415" s="7">
        <v>8.8900000000000006E-5</v>
      </c>
      <c r="M415" s="5">
        <v>2.60215</v>
      </c>
      <c r="N415">
        <f>-(Table246263311343375407439471[[#This Row],[time]]-2)*2</f>
        <v>-1.2042999999999999</v>
      </c>
      <c r="O415" s="6">
        <v>2.9169299999999998</v>
      </c>
      <c r="P415" s="5">
        <v>2.60215</v>
      </c>
      <c r="Q415">
        <f>-(Table4257305337369401433465[[#This Row],[time]]-2)*2</f>
        <v>-1.2042999999999999</v>
      </c>
      <c r="R415" s="6">
        <v>0.70571099999999998</v>
      </c>
      <c r="S415" s="5">
        <v>2.60215</v>
      </c>
      <c r="T415">
        <f>-(Table247264312344376408440472[[#This Row],[time]]-2)*2</f>
        <v>-1.2042999999999999</v>
      </c>
      <c r="U415" s="6">
        <v>1.1399300000000001</v>
      </c>
      <c r="V415" s="5">
        <v>2.60215</v>
      </c>
      <c r="W415">
        <f>-(Table5258306338370402434466[[#This Row],[time]]-2)*2</f>
        <v>-1.2042999999999999</v>
      </c>
      <c r="X415" s="6">
        <v>0.27638099999999999</v>
      </c>
      <c r="Y415" s="5">
        <v>2.60215</v>
      </c>
      <c r="Z415">
        <f>-(Table248265313345377409441473[[#This Row],[time]]-2)*2</f>
        <v>-1.2042999999999999</v>
      </c>
      <c r="AA415" s="6">
        <v>3.5018600000000002</v>
      </c>
      <c r="AB415" s="5">
        <v>2.60215</v>
      </c>
      <c r="AC415">
        <f>-(Table6259307339371403435467[[#This Row],[time]]-2)*2</f>
        <v>-1.2042999999999999</v>
      </c>
      <c r="AD415" s="6">
        <v>0.66719899999999999</v>
      </c>
      <c r="AE415" s="5">
        <v>2.60215</v>
      </c>
      <c r="AF415">
        <f>-(Table249266314346378410442474[[#This Row],[time]]-2)*2</f>
        <v>-1.2042999999999999</v>
      </c>
      <c r="AG415" s="6">
        <v>3.2607599999999999</v>
      </c>
      <c r="AH415" s="5">
        <v>2.60215</v>
      </c>
      <c r="AI415">
        <f>-(Table7260308340372404436468[[#This Row],[time]]-2)*2</f>
        <v>-1.2042999999999999</v>
      </c>
      <c r="AJ415" s="6">
        <v>1.5524500000000001</v>
      </c>
      <c r="AK415" s="5">
        <v>2.60215</v>
      </c>
      <c r="AL415">
        <f>-(Table250267315347379411443475[[#This Row],[time]]-2)*2</f>
        <v>-1.2042999999999999</v>
      </c>
      <c r="AM415" s="6">
        <v>6.9126599999999998</v>
      </c>
      <c r="AN415" s="5">
        <v>2.60215</v>
      </c>
      <c r="AO415">
        <f>-(Table8261309341373405437469[[#This Row],[time]]-2)*2</f>
        <v>-1.2042999999999999</v>
      </c>
      <c r="AP415" s="6">
        <v>2.32768</v>
      </c>
      <c r="AQ415" s="5">
        <v>2.60215</v>
      </c>
      <c r="AR415">
        <f>-(Table252268316348380412444476[[#This Row],[time]]-2)*2</f>
        <v>-1.2042999999999999</v>
      </c>
      <c r="AS415" s="6">
        <v>5.25345</v>
      </c>
      <c r="AT415" s="5">
        <v>2.60215</v>
      </c>
      <c r="AU415">
        <f>-(Table253269317349381413445477[[#This Row],[time]]-2)*2</f>
        <v>-1.2042999999999999</v>
      </c>
      <c r="AV415" s="6">
        <v>2.1355200000000001</v>
      </c>
    </row>
    <row r="416" spans="1:48">
      <c r="A416" s="5">
        <v>2.6688800000000001</v>
      </c>
      <c r="B416">
        <f>-(Table1254302334366398430462[[#This Row],[time]]-2)*2</f>
        <v>-1.3377600000000003</v>
      </c>
      <c r="C416" s="6">
        <v>4.4222299999999999</v>
      </c>
      <c r="D416" s="5">
        <v>2.6688800000000001</v>
      </c>
      <c r="E416">
        <f>-(Table2255303335367399431463[[#This Row],[time]]-2)*2</f>
        <v>-1.3377600000000003</v>
      </c>
      <c r="F416" s="7">
        <v>8.9300000000000002E-5</v>
      </c>
      <c r="G416" s="5">
        <v>2.6688800000000001</v>
      </c>
      <c r="H416">
        <f>-(Table245262310342374406438470[[#This Row],[time]]-2)*2</f>
        <v>-1.3377600000000003</v>
      </c>
      <c r="I416" s="6">
        <v>4.8862300000000003</v>
      </c>
      <c r="J416" s="5">
        <v>2.6688800000000001</v>
      </c>
      <c r="K416">
        <f>-(Table3256304336368400432464[[#This Row],[time]]-2)*2</f>
        <v>-1.3377600000000003</v>
      </c>
      <c r="L416" s="7">
        <v>8.9099999999999997E-5</v>
      </c>
      <c r="M416" s="5">
        <v>2.6688800000000001</v>
      </c>
      <c r="N416">
        <f>-(Table246263311343375407439471[[#This Row],[time]]-2)*2</f>
        <v>-1.3377600000000003</v>
      </c>
      <c r="O416" s="6">
        <v>2.7514400000000001</v>
      </c>
      <c r="P416" s="5">
        <v>2.6688800000000001</v>
      </c>
      <c r="Q416">
        <f>-(Table4257305337369401433465[[#This Row],[time]]-2)*2</f>
        <v>-1.3377600000000003</v>
      </c>
      <c r="R416" s="6">
        <v>0.74033300000000002</v>
      </c>
      <c r="S416" s="5">
        <v>2.6688800000000001</v>
      </c>
      <c r="T416">
        <f>-(Table247264312344376408440472[[#This Row],[time]]-2)*2</f>
        <v>-1.3377600000000003</v>
      </c>
      <c r="U416" s="6">
        <v>1.8028</v>
      </c>
      <c r="V416" s="5">
        <v>2.6688800000000001</v>
      </c>
      <c r="W416">
        <f>-(Table5258306338370402434466[[#This Row],[time]]-2)*2</f>
        <v>-1.3377600000000003</v>
      </c>
      <c r="X416" s="6">
        <v>0.21893499999999999</v>
      </c>
      <c r="Y416" s="5">
        <v>2.6688800000000001</v>
      </c>
      <c r="Z416">
        <f>-(Table248265313345377409441473[[#This Row],[time]]-2)*2</f>
        <v>-1.3377600000000003</v>
      </c>
      <c r="AA416" s="6">
        <v>4.0592499999999996</v>
      </c>
      <c r="AB416" s="5">
        <v>2.6688800000000001</v>
      </c>
      <c r="AC416">
        <f>-(Table6259307339371403435467[[#This Row],[time]]-2)*2</f>
        <v>-1.3377600000000003</v>
      </c>
      <c r="AD416" s="6">
        <v>0.62398200000000004</v>
      </c>
      <c r="AE416" s="5">
        <v>2.6688800000000001</v>
      </c>
      <c r="AF416">
        <f>-(Table249266314346378410442474[[#This Row],[time]]-2)*2</f>
        <v>-1.3377600000000003</v>
      </c>
      <c r="AG416" s="6">
        <v>4.0706800000000003</v>
      </c>
      <c r="AH416" s="5">
        <v>2.6688800000000001</v>
      </c>
      <c r="AI416">
        <f>-(Table7260308340372404436468[[#This Row],[time]]-2)*2</f>
        <v>-1.3377600000000003</v>
      </c>
      <c r="AJ416" s="6">
        <v>1.33036</v>
      </c>
      <c r="AK416" s="5">
        <v>2.6688800000000001</v>
      </c>
      <c r="AL416">
        <f>-(Table250267315347379411443475[[#This Row],[time]]-2)*2</f>
        <v>-1.3377600000000003</v>
      </c>
      <c r="AM416" s="6">
        <v>7.7976000000000001</v>
      </c>
      <c r="AN416" s="5">
        <v>2.6688800000000001</v>
      </c>
      <c r="AO416">
        <f>-(Table8261309341373405437469[[#This Row],[time]]-2)*2</f>
        <v>-1.3377600000000003</v>
      </c>
      <c r="AP416" s="6">
        <v>2.1956500000000001</v>
      </c>
      <c r="AQ416" s="5">
        <v>2.6688800000000001</v>
      </c>
      <c r="AR416">
        <f>-(Table252268316348380412444476[[#This Row],[time]]-2)*2</f>
        <v>-1.3377600000000003</v>
      </c>
      <c r="AS416" s="6">
        <v>5.8794599999999999</v>
      </c>
      <c r="AT416" s="5">
        <v>2.6688800000000001</v>
      </c>
      <c r="AU416">
        <f>-(Table253269317349381413445477[[#This Row],[time]]-2)*2</f>
        <v>-1.3377600000000003</v>
      </c>
      <c r="AV416" s="6">
        <v>2.0956700000000001</v>
      </c>
    </row>
    <row r="417" spans="1:48">
      <c r="A417" s="5">
        <v>2.7054499999999999</v>
      </c>
      <c r="B417">
        <f>-(Table1254302334366398430462[[#This Row],[time]]-2)*2</f>
        <v>-1.4108999999999998</v>
      </c>
      <c r="C417" s="6">
        <v>4.5505899999999997</v>
      </c>
      <c r="D417" s="5">
        <v>2.7054499999999999</v>
      </c>
      <c r="E417">
        <f>-(Table2255303335367399431463[[#This Row],[time]]-2)*2</f>
        <v>-1.4108999999999998</v>
      </c>
      <c r="F417" s="7">
        <v>8.9699999999999998E-5</v>
      </c>
      <c r="G417" s="5">
        <v>2.7054499999999999</v>
      </c>
      <c r="H417">
        <f>-(Table245262310342374406438470[[#This Row],[time]]-2)*2</f>
        <v>-1.4108999999999998</v>
      </c>
      <c r="I417" s="6">
        <v>4.9397700000000002</v>
      </c>
      <c r="J417" s="5">
        <v>2.7054499999999999</v>
      </c>
      <c r="K417">
        <f>-(Table3256304336368400432464[[#This Row],[time]]-2)*2</f>
        <v>-1.4108999999999998</v>
      </c>
      <c r="L417" s="7">
        <v>8.92E-5</v>
      </c>
      <c r="M417" s="5">
        <v>2.7054499999999999</v>
      </c>
      <c r="N417">
        <f>-(Table246263311343375407439471[[#This Row],[time]]-2)*2</f>
        <v>-1.4108999999999998</v>
      </c>
      <c r="O417" s="6">
        <v>2.9521600000000001</v>
      </c>
      <c r="P417" s="5">
        <v>2.7054499999999999</v>
      </c>
      <c r="Q417">
        <f>-(Table4257305337369401433465[[#This Row],[time]]-2)*2</f>
        <v>-1.4108999999999998</v>
      </c>
      <c r="R417" s="6">
        <v>0.76210299999999997</v>
      </c>
      <c r="S417" s="5">
        <v>2.7054499999999999</v>
      </c>
      <c r="T417">
        <f>-(Table247264312344376408440472[[#This Row],[time]]-2)*2</f>
        <v>-1.4108999999999998</v>
      </c>
      <c r="U417" s="6">
        <v>2.2275999999999998</v>
      </c>
      <c r="V417" s="5">
        <v>2.7054499999999999</v>
      </c>
      <c r="W417">
        <f>-(Table5258306338370402434466[[#This Row],[time]]-2)*2</f>
        <v>-1.4108999999999998</v>
      </c>
      <c r="X417" s="6">
        <v>0.18842100000000001</v>
      </c>
      <c r="Y417" s="5">
        <v>2.7054499999999999</v>
      </c>
      <c r="Z417">
        <f>-(Table248265313345377409441473[[#This Row],[time]]-2)*2</f>
        <v>-1.4108999999999998</v>
      </c>
      <c r="AA417" s="6">
        <v>4.4102600000000001</v>
      </c>
      <c r="AB417" s="5">
        <v>2.7054499999999999</v>
      </c>
      <c r="AC417">
        <f>-(Table6259307339371403435467[[#This Row],[time]]-2)*2</f>
        <v>-1.4108999999999998</v>
      </c>
      <c r="AD417" s="6">
        <v>0.72053</v>
      </c>
      <c r="AE417" s="5">
        <v>2.7054499999999999</v>
      </c>
      <c r="AF417">
        <f>-(Table249266314346378410442474[[#This Row],[time]]-2)*2</f>
        <v>-1.4108999999999998</v>
      </c>
      <c r="AG417" s="6">
        <v>4.5147500000000003</v>
      </c>
      <c r="AH417" s="5">
        <v>2.7054499999999999</v>
      </c>
      <c r="AI417">
        <f>-(Table7260308340372404436468[[#This Row],[time]]-2)*2</f>
        <v>-1.4108999999999998</v>
      </c>
      <c r="AJ417" s="6">
        <v>1.2721800000000001</v>
      </c>
      <c r="AK417" s="5">
        <v>2.7054499999999999</v>
      </c>
      <c r="AL417">
        <f>-(Table250267315347379411443475[[#This Row],[time]]-2)*2</f>
        <v>-1.4108999999999998</v>
      </c>
      <c r="AM417" s="6">
        <v>8.4649900000000002</v>
      </c>
      <c r="AN417" s="5">
        <v>2.7054499999999999</v>
      </c>
      <c r="AO417">
        <f>-(Table8261309341373405437469[[#This Row],[time]]-2)*2</f>
        <v>-1.4108999999999998</v>
      </c>
      <c r="AP417" s="6">
        <v>2.1160299999999999</v>
      </c>
      <c r="AQ417" s="5">
        <v>2.7054499999999999</v>
      </c>
      <c r="AR417">
        <f>-(Table252268316348380412444476[[#This Row],[time]]-2)*2</f>
        <v>-1.4108999999999998</v>
      </c>
      <c r="AS417" s="6">
        <v>6.2968999999999999</v>
      </c>
      <c r="AT417" s="5">
        <v>2.7054499999999999</v>
      </c>
      <c r="AU417">
        <f>-(Table253269317349381413445477[[#This Row],[time]]-2)*2</f>
        <v>-1.4108999999999998</v>
      </c>
      <c r="AV417" s="6">
        <v>2.06541</v>
      </c>
    </row>
    <row r="418" spans="1:48">
      <c r="A418" s="5">
        <v>2.7554500000000002</v>
      </c>
      <c r="B418">
        <f>-(Table1254302334366398430462[[#This Row],[time]]-2)*2</f>
        <v>-1.5109000000000004</v>
      </c>
      <c r="C418" s="6">
        <v>4.70214</v>
      </c>
      <c r="D418" s="5">
        <v>2.7554500000000002</v>
      </c>
      <c r="E418">
        <f>-(Table2255303335367399431463[[#This Row],[time]]-2)*2</f>
        <v>-1.5109000000000004</v>
      </c>
      <c r="F418" s="7">
        <v>9.0099999999999995E-5</v>
      </c>
      <c r="G418" s="5">
        <v>2.7554500000000002</v>
      </c>
      <c r="H418">
        <f>-(Table245262310342374406438470[[#This Row],[time]]-2)*2</f>
        <v>-1.5109000000000004</v>
      </c>
      <c r="I418" s="6">
        <v>5.0068000000000001</v>
      </c>
      <c r="J418" s="5">
        <v>2.7554500000000002</v>
      </c>
      <c r="K418">
        <f>-(Table3256304336368400432464[[#This Row],[time]]-2)*2</f>
        <v>-1.5109000000000004</v>
      </c>
      <c r="L418" s="7">
        <v>8.9099999999999997E-5</v>
      </c>
      <c r="M418" s="5">
        <v>2.7554500000000002</v>
      </c>
      <c r="N418">
        <f>-(Table246263311343375407439471[[#This Row],[time]]-2)*2</f>
        <v>-1.5109000000000004</v>
      </c>
      <c r="O418" s="6">
        <v>3.6456900000000001</v>
      </c>
      <c r="P418" s="5">
        <v>2.7554500000000002</v>
      </c>
      <c r="Q418">
        <f>-(Table4257305337369401433465[[#This Row],[time]]-2)*2</f>
        <v>-1.5109000000000004</v>
      </c>
      <c r="R418" s="6">
        <v>0.78900700000000001</v>
      </c>
      <c r="S418" s="5">
        <v>2.7554500000000002</v>
      </c>
      <c r="T418">
        <f>-(Table247264312344376408440472[[#This Row],[time]]-2)*2</f>
        <v>-1.5109000000000004</v>
      </c>
      <c r="U418" s="6">
        <v>2.8881399999999999</v>
      </c>
      <c r="V418" s="5">
        <v>2.7554500000000002</v>
      </c>
      <c r="W418">
        <f>-(Table5258306338370402434466[[#This Row],[time]]-2)*2</f>
        <v>-1.5109000000000004</v>
      </c>
      <c r="X418" s="6">
        <v>0.144785</v>
      </c>
      <c r="Y418" s="5">
        <v>2.7554500000000002</v>
      </c>
      <c r="Z418">
        <f>-(Table248265313345377409441473[[#This Row],[time]]-2)*2</f>
        <v>-1.5109000000000004</v>
      </c>
      <c r="AA418" s="6">
        <v>4.9194500000000003</v>
      </c>
      <c r="AB418" s="5">
        <v>2.7554500000000002</v>
      </c>
      <c r="AC418">
        <f>-(Table6259307339371403435467[[#This Row],[time]]-2)*2</f>
        <v>-1.5109000000000004</v>
      </c>
      <c r="AD418" s="6">
        <v>0.82055</v>
      </c>
      <c r="AE418" s="5">
        <v>2.7554500000000002</v>
      </c>
      <c r="AF418">
        <f>-(Table249266314346378410442474[[#This Row],[time]]-2)*2</f>
        <v>-1.5109000000000004</v>
      </c>
      <c r="AG418" s="6">
        <v>5.11585</v>
      </c>
      <c r="AH418" s="5">
        <v>2.7554500000000002</v>
      </c>
      <c r="AI418">
        <f>-(Table7260308340372404436468[[#This Row],[time]]-2)*2</f>
        <v>-1.5109000000000004</v>
      </c>
      <c r="AJ418" s="6">
        <v>1.15669</v>
      </c>
      <c r="AK418" s="5">
        <v>2.7554500000000002</v>
      </c>
      <c r="AL418">
        <f>-(Table250267315347379411443475[[#This Row],[time]]-2)*2</f>
        <v>-1.5109000000000004</v>
      </c>
      <c r="AM418" s="6">
        <v>9.2378</v>
      </c>
      <c r="AN418" s="5">
        <v>2.7554500000000002</v>
      </c>
      <c r="AO418">
        <f>-(Table8261309341373405437469[[#This Row],[time]]-2)*2</f>
        <v>-1.5109000000000004</v>
      </c>
      <c r="AP418" s="6">
        <v>2.0048599999999999</v>
      </c>
      <c r="AQ418" s="5">
        <v>2.7554500000000002</v>
      </c>
      <c r="AR418">
        <f>-(Table252268316348380412444476[[#This Row],[time]]-2)*2</f>
        <v>-1.5109000000000004</v>
      </c>
      <c r="AS418" s="6">
        <v>6.8093199999999996</v>
      </c>
      <c r="AT418" s="5">
        <v>2.7554500000000002</v>
      </c>
      <c r="AU418">
        <f>-(Table253269317349381413445477[[#This Row],[time]]-2)*2</f>
        <v>-1.5109000000000004</v>
      </c>
      <c r="AV418" s="6">
        <v>2.0180199999999999</v>
      </c>
    </row>
    <row r="419" spans="1:48">
      <c r="A419" s="5">
        <v>2.8148300000000002</v>
      </c>
      <c r="B419">
        <f>-(Table1254302334366398430462[[#This Row],[time]]-2)*2</f>
        <v>-1.6296600000000003</v>
      </c>
      <c r="C419" s="6">
        <v>4.8621999999999996</v>
      </c>
      <c r="D419" s="5">
        <v>2.8148300000000002</v>
      </c>
      <c r="E419">
        <f>-(Table2255303335367399431463[[#This Row],[time]]-2)*2</f>
        <v>-1.6296600000000003</v>
      </c>
      <c r="F419" s="7">
        <v>9.0600000000000007E-5</v>
      </c>
      <c r="G419" s="5">
        <v>2.8148300000000002</v>
      </c>
      <c r="H419">
        <f>-(Table245262310342374406438470[[#This Row],[time]]-2)*2</f>
        <v>-1.6296600000000003</v>
      </c>
      <c r="I419" s="6">
        <v>5.1349499999999999</v>
      </c>
      <c r="J419" s="5">
        <v>2.8148300000000002</v>
      </c>
      <c r="K419">
        <f>-(Table3256304336368400432464[[#This Row],[time]]-2)*2</f>
        <v>-1.6296600000000003</v>
      </c>
      <c r="L419" s="7">
        <v>8.8900000000000006E-5</v>
      </c>
      <c r="M419" s="5">
        <v>2.8148300000000002</v>
      </c>
      <c r="N419">
        <f>-(Table246263311343375407439471[[#This Row],[time]]-2)*2</f>
        <v>-1.6296600000000003</v>
      </c>
      <c r="O419" s="6">
        <v>5.1653500000000001</v>
      </c>
      <c r="P419" s="5">
        <v>2.8148300000000002</v>
      </c>
      <c r="Q419">
        <f>-(Table4257305337369401433465[[#This Row],[time]]-2)*2</f>
        <v>-1.6296600000000003</v>
      </c>
      <c r="R419" s="6">
        <v>0.81830400000000003</v>
      </c>
      <c r="S419" s="5">
        <v>2.8148300000000002</v>
      </c>
      <c r="T419">
        <f>-(Table247264312344376408440472[[#This Row],[time]]-2)*2</f>
        <v>-1.6296600000000003</v>
      </c>
      <c r="U419" s="6">
        <v>3.6798500000000001</v>
      </c>
      <c r="V419" s="5">
        <v>2.8148300000000002</v>
      </c>
      <c r="W419">
        <f>-(Table5258306338370402434466[[#This Row],[time]]-2)*2</f>
        <v>-1.6296600000000003</v>
      </c>
      <c r="X419" s="6">
        <v>0.14107700000000001</v>
      </c>
      <c r="Y419" s="5">
        <v>2.8148300000000002</v>
      </c>
      <c r="Z419">
        <f>-(Table248265313345377409441473[[#This Row],[time]]-2)*2</f>
        <v>-1.6296600000000003</v>
      </c>
      <c r="AA419" s="6">
        <v>5.5609500000000001</v>
      </c>
      <c r="AB419" s="5">
        <v>2.8148300000000002</v>
      </c>
      <c r="AC419">
        <f>-(Table6259307339371403435467[[#This Row],[time]]-2)*2</f>
        <v>-1.6296600000000003</v>
      </c>
      <c r="AD419" s="6">
        <v>0.86953899999999995</v>
      </c>
      <c r="AE419" s="5">
        <v>2.8148300000000002</v>
      </c>
      <c r="AF419">
        <f>-(Table249266314346378410442474[[#This Row],[time]]-2)*2</f>
        <v>-1.6296600000000003</v>
      </c>
      <c r="AG419" s="6">
        <v>5.8335499999999998</v>
      </c>
      <c r="AH419" s="5">
        <v>2.8148300000000002</v>
      </c>
      <c r="AI419">
        <f>-(Table7260308340372404436468[[#This Row],[time]]-2)*2</f>
        <v>-1.6296600000000003</v>
      </c>
      <c r="AJ419" s="6">
        <v>0.97983399999999998</v>
      </c>
      <c r="AK419" s="5">
        <v>2.8148300000000002</v>
      </c>
      <c r="AL419">
        <f>-(Table250267315347379411443475[[#This Row],[time]]-2)*2</f>
        <v>-1.6296600000000003</v>
      </c>
      <c r="AM419" s="6">
        <v>10.014699999999999</v>
      </c>
      <c r="AN419" s="5">
        <v>2.8148300000000002</v>
      </c>
      <c r="AO419">
        <f>-(Table8261309341373405437469[[#This Row],[time]]-2)*2</f>
        <v>-1.6296600000000003</v>
      </c>
      <c r="AP419" s="6">
        <v>1.8733</v>
      </c>
      <c r="AQ419" s="5">
        <v>2.8148300000000002</v>
      </c>
      <c r="AR419">
        <f>-(Table252268316348380412444476[[#This Row],[time]]-2)*2</f>
        <v>-1.6296600000000003</v>
      </c>
      <c r="AS419" s="6">
        <v>7.4101699999999999</v>
      </c>
      <c r="AT419" s="5">
        <v>2.8148300000000002</v>
      </c>
      <c r="AU419">
        <f>-(Table253269317349381413445477[[#This Row],[time]]-2)*2</f>
        <v>-1.6296600000000003</v>
      </c>
      <c r="AV419" s="6">
        <v>1.94716</v>
      </c>
    </row>
    <row r="420" spans="1:48">
      <c r="A420" s="5">
        <v>2.8570099999999998</v>
      </c>
      <c r="B420">
        <f>-(Table1254302334366398430462[[#This Row],[time]]-2)*2</f>
        <v>-1.7140199999999997</v>
      </c>
      <c r="C420" s="6">
        <v>4.9674899999999997</v>
      </c>
      <c r="D420" s="5">
        <v>2.8570099999999998</v>
      </c>
      <c r="E420">
        <f>-(Table2255303335367399431463[[#This Row],[time]]-2)*2</f>
        <v>-1.7140199999999997</v>
      </c>
      <c r="F420" s="7">
        <v>9.0799999999999998E-5</v>
      </c>
      <c r="G420" s="5">
        <v>2.8570099999999998</v>
      </c>
      <c r="H420">
        <f>-(Table245262310342374406438470[[#This Row],[time]]-2)*2</f>
        <v>-1.7140199999999997</v>
      </c>
      <c r="I420" s="6">
        <v>5.2612899999999998</v>
      </c>
      <c r="J420" s="5">
        <v>2.8570099999999998</v>
      </c>
      <c r="K420">
        <f>-(Table3256304336368400432464[[#This Row],[time]]-2)*2</f>
        <v>-1.7140199999999997</v>
      </c>
      <c r="L420" s="7">
        <v>8.8499999999999996E-5</v>
      </c>
      <c r="M420" s="5">
        <v>2.8570099999999998</v>
      </c>
      <c r="N420">
        <f>-(Table246263311343375407439471[[#This Row],[time]]-2)*2</f>
        <v>-1.7140199999999997</v>
      </c>
      <c r="O420" s="6">
        <v>6.0318399999999999</v>
      </c>
      <c r="P420" s="5">
        <v>2.8570099999999998</v>
      </c>
      <c r="Q420">
        <f>-(Table4257305337369401433465[[#This Row],[time]]-2)*2</f>
        <v>-1.7140199999999997</v>
      </c>
      <c r="R420" s="6">
        <v>0.81897500000000001</v>
      </c>
      <c r="S420" s="5">
        <v>2.8570099999999998</v>
      </c>
      <c r="T420">
        <f>-(Table247264312344376408440472[[#This Row],[time]]-2)*2</f>
        <v>-1.7140199999999997</v>
      </c>
      <c r="U420" s="6">
        <v>4.2682599999999997</v>
      </c>
      <c r="V420" s="5">
        <v>2.8570099999999998</v>
      </c>
      <c r="W420">
        <f>-(Table5258306338370402434466[[#This Row],[time]]-2)*2</f>
        <v>-1.7140199999999997</v>
      </c>
      <c r="X420" s="6">
        <v>0.13658000000000001</v>
      </c>
      <c r="Y420" s="5">
        <v>2.8570099999999998</v>
      </c>
      <c r="Z420">
        <f>-(Table248265313345377409441473[[#This Row],[time]]-2)*2</f>
        <v>-1.7140199999999997</v>
      </c>
      <c r="AA420" s="6">
        <v>6.02935</v>
      </c>
      <c r="AB420" s="5">
        <v>2.8570099999999998</v>
      </c>
      <c r="AC420">
        <f>-(Table6259307339371403435467[[#This Row],[time]]-2)*2</f>
        <v>-1.7140199999999997</v>
      </c>
      <c r="AD420" s="6">
        <v>0.85914800000000002</v>
      </c>
      <c r="AE420" s="5">
        <v>2.8570099999999998</v>
      </c>
      <c r="AF420">
        <f>-(Table249266314346378410442474[[#This Row],[time]]-2)*2</f>
        <v>-1.7140199999999997</v>
      </c>
      <c r="AG420" s="6">
        <v>6.3045400000000003</v>
      </c>
      <c r="AH420" s="5">
        <v>2.8570099999999998</v>
      </c>
      <c r="AI420">
        <f>-(Table7260308340372404436468[[#This Row],[time]]-2)*2</f>
        <v>-1.7140199999999997</v>
      </c>
      <c r="AJ420" s="6">
        <v>0.84921000000000002</v>
      </c>
      <c r="AK420" s="5">
        <v>2.8570099999999998</v>
      </c>
      <c r="AL420">
        <f>-(Table250267315347379411443475[[#This Row],[time]]-2)*2</f>
        <v>-1.7140199999999997</v>
      </c>
      <c r="AM420" s="6">
        <v>10.211600000000001</v>
      </c>
      <c r="AN420" s="5">
        <v>2.8570099999999998</v>
      </c>
      <c r="AO420">
        <f>-(Table8261309341373405437469[[#This Row],[time]]-2)*2</f>
        <v>-1.7140199999999997</v>
      </c>
      <c r="AP420" s="6">
        <v>1.76126</v>
      </c>
      <c r="AQ420" s="5">
        <v>2.8570099999999998</v>
      </c>
      <c r="AR420">
        <f>-(Table252268316348380412444476[[#This Row],[time]]-2)*2</f>
        <v>-1.7140199999999997</v>
      </c>
      <c r="AS420" s="6">
        <v>7.7833500000000004</v>
      </c>
      <c r="AT420" s="5">
        <v>2.8570099999999998</v>
      </c>
      <c r="AU420">
        <f>-(Table253269317349381413445477[[#This Row],[time]]-2)*2</f>
        <v>-1.7140199999999997</v>
      </c>
      <c r="AV420" s="6">
        <v>1.87408</v>
      </c>
    </row>
    <row r="421" spans="1:48">
      <c r="A421" s="5">
        <v>2.9163899999999998</v>
      </c>
      <c r="B421">
        <f>-(Table1254302334366398430462[[#This Row],[time]]-2)*2</f>
        <v>-1.8327799999999996</v>
      </c>
      <c r="C421" s="6">
        <v>5.1262800000000004</v>
      </c>
      <c r="D421" s="5">
        <v>2.9163899999999998</v>
      </c>
      <c r="E421">
        <f>-(Table2255303335367399431463[[#This Row],[time]]-2)*2</f>
        <v>-1.8327799999999996</v>
      </c>
      <c r="F421" s="7">
        <v>9.0699999999999996E-5</v>
      </c>
      <c r="G421" s="5">
        <v>2.9163899999999998</v>
      </c>
      <c r="H421">
        <f>-(Table245262310342374406438470[[#This Row],[time]]-2)*2</f>
        <v>-1.8327799999999996</v>
      </c>
      <c r="I421" s="6">
        <v>5.4679200000000003</v>
      </c>
      <c r="J421" s="5">
        <v>2.9163899999999998</v>
      </c>
      <c r="K421">
        <f>-(Table3256304336368400432464[[#This Row],[time]]-2)*2</f>
        <v>-1.8327799999999996</v>
      </c>
      <c r="L421" s="7">
        <v>8.7399999999999997E-5</v>
      </c>
      <c r="M421" s="5">
        <v>2.9163899999999998</v>
      </c>
      <c r="N421">
        <f>-(Table246263311343375407439471[[#This Row],[time]]-2)*2</f>
        <v>-1.8327799999999996</v>
      </c>
      <c r="O421" s="6">
        <v>6.8023199999999999</v>
      </c>
      <c r="P421" s="5">
        <v>2.9163899999999998</v>
      </c>
      <c r="Q421">
        <f>-(Table4257305337369401433465[[#This Row],[time]]-2)*2</f>
        <v>-1.8327799999999996</v>
      </c>
      <c r="R421" s="6">
        <v>0.82221599999999995</v>
      </c>
      <c r="S421" s="5">
        <v>2.9163899999999998</v>
      </c>
      <c r="T421">
        <f>-(Table247264312344376408440472[[#This Row],[time]]-2)*2</f>
        <v>-1.8327799999999996</v>
      </c>
      <c r="U421" s="6">
        <v>5.1608799999999997</v>
      </c>
      <c r="V421" s="5">
        <v>2.9163899999999998</v>
      </c>
      <c r="W421">
        <f>-(Table5258306338370402434466[[#This Row],[time]]-2)*2</f>
        <v>-1.8327799999999996</v>
      </c>
      <c r="X421" s="6">
        <v>0.130801</v>
      </c>
      <c r="Y421" s="5">
        <v>2.9163899999999998</v>
      </c>
      <c r="Z421">
        <f>-(Table248265313345377409441473[[#This Row],[time]]-2)*2</f>
        <v>-1.8327799999999996</v>
      </c>
      <c r="AA421" s="6">
        <v>6.76485</v>
      </c>
      <c r="AB421" s="5">
        <v>2.9163899999999998</v>
      </c>
      <c r="AC421">
        <f>-(Table6259307339371403435467[[#This Row],[time]]-2)*2</f>
        <v>-1.8327799999999996</v>
      </c>
      <c r="AD421" s="6">
        <v>0.789192</v>
      </c>
      <c r="AE421" s="5">
        <v>2.9163899999999998</v>
      </c>
      <c r="AF421">
        <f>-(Table249266314346378410442474[[#This Row],[time]]-2)*2</f>
        <v>-1.8327799999999996</v>
      </c>
      <c r="AG421" s="6">
        <v>7.0336600000000002</v>
      </c>
      <c r="AH421" s="5">
        <v>2.9163899999999998</v>
      </c>
      <c r="AI421">
        <f>-(Table7260308340372404436468[[#This Row],[time]]-2)*2</f>
        <v>-1.8327799999999996</v>
      </c>
      <c r="AJ421" s="6">
        <v>0.66737199999999997</v>
      </c>
      <c r="AK421" s="5">
        <v>2.9163899999999998</v>
      </c>
      <c r="AL421">
        <f>-(Table250267315347379411443475[[#This Row],[time]]-2)*2</f>
        <v>-1.8327799999999996</v>
      </c>
      <c r="AM421" s="6">
        <v>10.191700000000001</v>
      </c>
      <c r="AN421" s="5">
        <v>2.9163899999999998</v>
      </c>
      <c r="AO421">
        <f>-(Table8261309341373405437469[[#This Row],[time]]-2)*2</f>
        <v>-1.8327799999999996</v>
      </c>
      <c r="AP421" s="6">
        <v>1.5685</v>
      </c>
      <c r="AQ421" s="5">
        <v>2.9163899999999998</v>
      </c>
      <c r="AR421">
        <f>-(Table252268316348380412444476[[#This Row],[time]]-2)*2</f>
        <v>-1.8327799999999996</v>
      </c>
      <c r="AS421" s="6">
        <v>8.1694200000000006</v>
      </c>
      <c r="AT421" s="5">
        <v>2.9163899999999998</v>
      </c>
      <c r="AU421">
        <f>-(Table253269317349381413445477[[#This Row],[time]]-2)*2</f>
        <v>-1.8327799999999996</v>
      </c>
      <c r="AV421" s="6">
        <v>1.7271799999999999</v>
      </c>
    </row>
    <row r="422" spans="1:48">
      <c r="A422" s="5">
        <v>2.95858</v>
      </c>
      <c r="B422">
        <f>-(Table1254302334366398430462[[#This Row],[time]]-2)*2</f>
        <v>-1.91716</v>
      </c>
      <c r="C422" s="6">
        <v>5.2535299999999996</v>
      </c>
      <c r="D422" s="5">
        <v>2.95858</v>
      </c>
      <c r="E422">
        <f>-(Table2255303335367399431463[[#This Row],[time]]-2)*2</f>
        <v>-1.91716</v>
      </c>
      <c r="F422" s="7">
        <v>9.0199999999999997E-5</v>
      </c>
      <c r="G422" s="5">
        <v>2.95858</v>
      </c>
      <c r="H422">
        <f>-(Table245262310342374406438470[[#This Row],[time]]-2)*2</f>
        <v>-1.91716</v>
      </c>
      <c r="I422" s="6">
        <v>5.6594899999999999</v>
      </c>
      <c r="J422" s="5">
        <v>2.95858</v>
      </c>
      <c r="K422">
        <f>-(Table3256304336368400432464[[#This Row],[time]]-2)*2</f>
        <v>-1.91716</v>
      </c>
      <c r="L422" s="7">
        <v>8.6100000000000006E-5</v>
      </c>
      <c r="M422" s="5">
        <v>2.95858</v>
      </c>
      <c r="N422">
        <f>-(Table246263311343375407439471[[#This Row],[time]]-2)*2</f>
        <v>-1.91716</v>
      </c>
      <c r="O422" s="6">
        <v>6.9978800000000003</v>
      </c>
      <c r="P422" s="5">
        <v>2.95858</v>
      </c>
      <c r="Q422">
        <f>-(Table4257305337369401433465[[#This Row],[time]]-2)*2</f>
        <v>-1.91716</v>
      </c>
      <c r="R422" s="6">
        <v>0.82401599999999997</v>
      </c>
      <c r="S422" s="5">
        <v>2.95858</v>
      </c>
      <c r="T422">
        <f>-(Table247264312344376408440472[[#This Row],[time]]-2)*2</f>
        <v>-1.91716</v>
      </c>
      <c r="U422" s="6">
        <v>5.8167600000000004</v>
      </c>
      <c r="V422" s="5">
        <v>2.95858</v>
      </c>
      <c r="W422">
        <f>-(Table5258306338370402434466[[#This Row],[time]]-2)*2</f>
        <v>-1.91716</v>
      </c>
      <c r="X422" s="6">
        <v>0.12706300000000001</v>
      </c>
      <c r="Y422" s="5">
        <v>2.95858</v>
      </c>
      <c r="Z422">
        <f>-(Table248265313345377409441473[[#This Row],[time]]-2)*2</f>
        <v>-1.91716</v>
      </c>
      <c r="AA422" s="6">
        <v>7.3384400000000003</v>
      </c>
      <c r="AB422" s="5">
        <v>2.95858</v>
      </c>
      <c r="AC422">
        <f>-(Table6259307339371403435467[[#This Row],[time]]-2)*2</f>
        <v>-1.91716</v>
      </c>
      <c r="AD422" s="6">
        <v>0.71688399999999997</v>
      </c>
      <c r="AE422" s="5">
        <v>2.95858</v>
      </c>
      <c r="AF422">
        <f>-(Table249266314346378410442474[[#This Row],[time]]-2)*2</f>
        <v>-1.91716</v>
      </c>
      <c r="AG422" s="6">
        <v>7.6054000000000004</v>
      </c>
      <c r="AH422" s="5">
        <v>2.95858</v>
      </c>
      <c r="AI422">
        <f>-(Table7260308340372404436468[[#This Row],[time]]-2)*2</f>
        <v>-1.91716</v>
      </c>
      <c r="AJ422" s="6">
        <v>0.55931299999999995</v>
      </c>
      <c r="AK422" s="5">
        <v>2.95858</v>
      </c>
      <c r="AL422">
        <f>-(Table250267315347379411443475[[#This Row],[time]]-2)*2</f>
        <v>-1.91716</v>
      </c>
      <c r="AM422" s="6">
        <v>10.1282</v>
      </c>
      <c r="AN422" s="5">
        <v>2.95858</v>
      </c>
      <c r="AO422">
        <f>-(Table8261309341373405437469[[#This Row],[time]]-2)*2</f>
        <v>-1.91716</v>
      </c>
      <c r="AP422" s="6">
        <v>1.4236</v>
      </c>
      <c r="AQ422" s="5">
        <v>2.95858</v>
      </c>
      <c r="AR422">
        <f>-(Table252268316348380412444476[[#This Row],[time]]-2)*2</f>
        <v>-1.91716</v>
      </c>
      <c r="AS422" s="6">
        <v>8.3710000000000004</v>
      </c>
      <c r="AT422" s="5">
        <v>2.95858</v>
      </c>
      <c r="AU422">
        <f>-(Table253269317349381413445477[[#This Row],[time]]-2)*2</f>
        <v>-1.91716</v>
      </c>
      <c r="AV422" s="6">
        <v>1.60161</v>
      </c>
    </row>
    <row r="423" spans="1:48">
      <c r="A423" s="8">
        <v>3</v>
      </c>
      <c r="B423">
        <f>-(Table1254302334366398430462[[#This Row],[time]]-2)*2</f>
        <v>-2</v>
      </c>
      <c r="C423" s="9">
        <v>5.3638599999999999</v>
      </c>
      <c r="D423" s="8">
        <v>3</v>
      </c>
      <c r="E423">
        <f>-(Table2255303335367399431463[[#This Row],[time]]-2)*2</f>
        <v>-2</v>
      </c>
      <c r="F423" s="10">
        <v>8.9599999999999996E-5</v>
      </c>
      <c r="G423" s="8">
        <v>3</v>
      </c>
      <c r="H423">
        <f>-(Table245262310342374406438470[[#This Row],[time]]-2)*2</f>
        <v>-2</v>
      </c>
      <c r="I423" s="9">
        <v>5.8373600000000003</v>
      </c>
      <c r="J423" s="8">
        <v>3</v>
      </c>
      <c r="K423">
        <f>-(Table3256304336368400432464[[#This Row],[time]]-2)*2</f>
        <v>-2</v>
      </c>
      <c r="L423" s="10">
        <v>8.4699999999999999E-5</v>
      </c>
      <c r="M423" s="8">
        <v>3</v>
      </c>
      <c r="N423">
        <f>-(Table246263311343375407439471[[#This Row],[time]]-2)*2</f>
        <v>-2</v>
      </c>
      <c r="O423" s="9">
        <v>7.069</v>
      </c>
      <c r="P423" s="8">
        <v>3</v>
      </c>
      <c r="Q423">
        <f>-(Table4257305337369401433465[[#This Row],[time]]-2)*2</f>
        <v>-2</v>
      </c>
      <c r="R423" s="9">
        <v>0.81820199999999998</v>
      </c>
      <c r="S423" s="8">
        <v>3</v>
      </c>
      <c r="T423">
        <f>-(Table247264312344376408440472[[#This Row],[time]]-2)*2</f>
        <v>-2</v>
      </c>
      <c r="U423" s="9">
        <v>6.4987700000000004</v>
      </c>
      <c r="V423" s="8">
        <v>3</v>
      </c>
      <c r="W423">
        <f>-(Table5258306338370402434466[[#This Row],[time]]-2)*2</f>
        <v>-2</v>
      </c>
      <c r="X423" s="9">
        <v>0.122781</v>
      </c>
      <c r="Y423" s="8">
        <v>3</v>
      </c>
      <c r="Z423">
        <f>-(Table248265313345377409441473[[#This Row],[time]]-2)*2</f>
        <v>-2</v>
      </c>
      <c r="AA423" s="9">
        <v>7.95322</v>
      </c>
      <c r="AB423" s="8">
        <v>3</v>
      </c>
      <c r="AC423">
        <f>-(Table6259307339371403435467[[#This Row],[time]]-2)*2</f>
        <v>-2</v>
      </c>
      <c r="AD423" s="9">
        <v>0.62992700000000001</v>
      </c>
      <c r="AE423" s="8">
        <v>3</v>
      </c>
      <c r="AF423">
        <f>-(Table249266314346378410442474[[#This Row],[time]]-2)*2</f>
        <v>-2</v>
      </c>
      <c r="AG423" s="9">
        <v>8.2384199999999996</v>
      </c>
      <c r="AH423" s="8">
        <v>3</v>
      </c>
      <c r="AI423">
        <f>-(Table7260308340372404436468[[#This Row],[time]]-2)*2</f>
        <v>-2</v>
      </c>
      <c r="AJ423" s="9">
        <v>0.45998699999999998</v>
      </c>
      <c r="AK423" s="8">
        <v>3</v>
      </c>
      <c r="AL423">
        <f>-(Table250267315347379411443475[[#This Row],[time]]-2)*2</f>
        <v>-2</v>
      </c>
      <c r="AM423" s="9">
        <v>10.0922</v>
      </c>
      <c r="AN423" s="8">
        <v>3</v>
      </c>
      <c r="AO423">
        <f>-(Table8261309341373405437469[[#This Row],[time]]-2)*2</f>
        <v>-2</v>
      </c>
      <c r="AP423" s="9">
        <v>1.2927200000000001</v>
      </c>
      <c r="AQ423" s="8">
        <v>3</v>
      </c>
      <c r="AR423">
        <f>-(Table252268316348380412444476[[#This Row],[time]]-2)*2</f>
        <v>-2</v>
      </c>
      <c r="AS423" s="9">
        <v>8.6383799999999997</v>
      </c>
      <c r="AT423" s="8">
        <v>3</v>
      </c>
      <c r="AU423">
        <f>-(Table253269317349381413445477[[#This Row],[time]]-2)*2</f>
        <v>-2</v>
      </c>
      <c r="AV423" s="9">
        <v>1.4670700000000001</v>
      </c>
    </row>
    <row r="424" spans="1:48">
      <c r="A424" t="s">
        <v>26</v>
      </c>
      <c r="C424">
        <f>AVERAGE(C403:C423)</f>
        <v>4.1488961904761901</v>
      </c>
      <c r="D424" t="s">
        <v>26</v>
      </c>
      <c r="F424">
        <f t="shared" ref="F424" si="110">AVERAGE(F403:F423)</f>
        <v>7.455045471428573E-2</v>
      </c>
      <c r="G424" t="s">
        <v>26</v>
      </c>
      <c r="I424">
        <f t="shared" ref="I424" si="111">AVERAGE(I403:I423)</f>
        <v>4.3405866666666677</v>
      </c>
      <c r="J424" t="s">
        <v>26</v>
      </c>
      <c r="L424">
        <f t="shared" ref="L424" si="112">AVERAGE(L403:L423)</f>
        <v>9.5996293333333316E-2</v>
      </c>
      <c r="M424" t="s">
        <v>26</v>
      </c>
      <c r="O424">
        <f t="shared" ref="O424" si="113">AVERAGE(O403:O423)</f>
        <v>3.1281856190476196</v>
      </c>
      <c r="P424" t="s">
        <v>26</v>
      </c>
      <c r="R424">
        <f t="shared" ref="R424" si="114">AVERAGE(R403:R423)</f>
        <v>0.90802485714285708</v>
      </c>
      <c r="S424" t="s">
        <v>26</v>
      </c>
      <c r="U424">
        <f t="shared" ref="U424" si="115">AVERAGE(U403:U423)</f>
        <v>1.6603640233333332</v>
      </c>
      <c r="V424" t="s">
        <v>26</v>
      </c>
      <c r="X424">
        <f t="shared" ref="X424" si="116">AVERAGE(X403:X423)</f>
        <v>0.56249438095238091</v>
      </c>
      <c r="Y424" t="s">
        <v>26</v>
      </c>
      <c r="AA424">
        <f t="shared" ref="AA424" si="117">AVERAGE(AA403:AA423)</f>
        <v>3.3411095238095236</v>
      </c>
      <c r="AB424" t="s">
        <v>26</v>
      </c>
      <c r="AD424">
        <f t="shared" ref="AD424" si="118">AVERAGE(AD403:AD423)</f>
        <v>1.100838285714286</v>
      </c>
      <c r="AE424" t="s">
        <v>26</v>
      </c>
      <c r="AG424">
        <f t="shared" ref="AG424" si="119">AVERAGE(AG403:AG423)</f>
        <v>2.9441766142857144</v>
      </c>
      <c r="AH424" t="s">
        <v>26</v>
      </c>
      <c r="AJ424">
        <f t="shared" ref="AJ424" si="120">AVERAGE(AJ403:AJ423)</f>
        <v>2.0194059999999996</v>
      </c>
      <c r="AK424" t="s">
        <v>26</v>
      </c>
      <c r="AM424">
        <f t="shared" ref="AM424" si="121">AVERAGE(AM403:AM423)</f>
        <v>6.1540499999999998</v>
      </c>
      <c r="AN424" t="s">
        <v>26</v>
      </c>
      <c r="AP424">
        <f t="shared" ref="AP424" si="122">AVERAGE(AP403:AP423)</f>
        <v>2.2723966666666673</v>
      </c>
      <c r="AQ424" t="s">
        <v>26</v>
      </c>
      <c r="AS424">
        <f t="shared" ref="AS424" si="123">AVERAGE(AS403:AS423)</f>
        <v>4.4532821428571427</v>
      </c>
      <c r="AT424" t="s">
        <v>26</v>
      </c>
      <c r="AV424">
        <f t="shared" ref="AV424" si="124">AVERAGE(AV403:AV423)</f>
        <v>1.6447860476190475</v>
      </c>
    </row>
    <row r="425" spans="1:48">
      <c r="A425" t="s">
        <v>27</v>
      </c>
      <c r="C425">
        <f>MAX(C403:C423)</f>
        <v>5.3638599999999999</v>
      </c>
      <c r="D425" t="s">
        <v>27</v>
      </c>
      <c r="F425">
        <f t="shared" ref="F425:AV425" si="125">MAX(F403:F423)</f>
        <v>0.466916</v>
      </c>
      <c r="G425" t="s">
        <v>27</v>
      </c>
      <c r="I425">
        <f t="shared" ref="I425:AV425" si="126">MAX(I403:I423)</f>
        <v>5.8373600000000003</v>
      </c>
      <c r="J425" t="s">
        <v>27</v>
      </c>
      <c r="L425">
        <f t="shared" ref="L425:AV425" si="127">MAX(L403:L423)</f>
        <v>0.56161499999999998</v>
      </c>
      <c r="M425" t="s">
        <v>27</v>
      </c>
      <c r="O425">
        <f t="shared" ref="O425:AV425" si="128">MAX(O403:O423)</f>
        <v>7.069</v>
      </c>
      <c r="P425" t="s">
        <v>27</v>
      </c>
      <c r="R425">
        <f t="shared" ref="R425:AV425" si="129">MAX(R403:R423)</f>
        <v>1.6386099999999999</v>
      </c>
      <c r="S425" t="s">
        <v>27</v>
      </c>
      <c r="U425">
        <f t="shared" ref="U425:AV425" si="130">MAX(U403:U423)</f>
        <v>6.4987700000000004</v>
      </c>
      <c r="V425" t="s">
        <v>27</v>
      </c>
      <c r="X425">
        <f t="shared" ref="X425:AV425" si="131">MAX(X403:X423)</f>
        <v>1.64751</v>
      </c>
      <c r="Y425" t="s">
        <v>27</v>
      </c>
      <c r="AA425">
        <f t="shared" ref="AA425:AV425" si="132">MAX(AA403:AA423)</f>
        <v>7.95322</v>
      </c>
      <c r="AB425" t="s">
        <v>27</v>
      </c>
      <c r="AD425">
        <f t="shared" ref="AD425:AV425" si="133">MAX(AD403:AD423)</f>
        <v>2.3622800000000002</v>
      </c>
      <c r="AE425" t="s">
        <v>27</v>
      </c>
      <c r="AG425">
        <f t="shared" ref="AG425:AV425" si="134">MAX(AG403:AG423)</f>
        <v>8.2384199999999996</v>
      </c>
      <c r="AH425" t="s">
        <v>27</v>
      </c>
      <c r="AJ425">
        <f t="shared" ref="AJ425:AV425" si="135">MAX(AJ403:AJ423)</f>
        <v>3.3876900000000001</v>
      </c>
      <c r="AK425" t="s">
        <v>27</v>
      </c>
      <c r="AM425">
        <f t="shared" ref="AM425:AV425" si="136">MAX(AM403:AM423)</f>
        <v>10.211600000000001</v>
      </c>
      <c r="AN425" t="s">
        <v>27</v>
      </c>
      <c r="AP425">
        <f t="shared" ref="AP425:AV425" si="137">MAX(AP403:AP423)</f>
        <v>3.0568</v>
      </c>
      <c r="AQ425" t="s">
        <v>27</v>
      </c>
      <c r="AS425">
        <f t="shared" ref="AS425:AV425" si="138">MAX(AS403:AS423)</f>
        <v>8.6383799999999997</v>
      </c>
      <c r="AT425" t="s">
        <v>27</v>
      </c>
      <c r="AV425">
        <f t="shared" ref="AV425" si="139">MAX(AV403:AV423)</f>
        <v>2.1355200000000001</v>
      </c>
    </row>
    <row r="428" spans="1:48">
      <c r="A428" s="1" t="s">
        <v>64</v>
      </c>
    </row>
    <row r="429" spans="1:48">
      <c r="A429" t="s">
        <v>65</v>
      </c>
      <c r="D429" t="s">
        <v>2</v>
      </c>
    </row>
    <row r="430" spans="1:48">
      <c r="A430" t="s">
        <v>66</v>
      </c>
      <c r="D430" t="s">
        <v>4</v>
      </c>
      <c r="E430" t="s">
        <v>5</v>
      </c>
    </row>
    <row r="432" spans="1:48">
      <c r="A432" t="s">
        <v>6</v>
      </c>
      <c r="D432" t="s">
        <v>7</v>
      </c>
      <c r="G432" t="s">
        <v>8</v>
      </c>
      <c r="J432" t="s">
        <v>9</v>
      </c>
      <c r="M432" t="s">
        <v>10</v>
      </c>
      <c r="P432" t="s">
        <v>11</v>
      </c>
      <c r="S432" t="s">
        <v>12</v>
      </c>
      <c r="V432" t="s">
        <v>13</v>
      </c>
      <c r="Y432" t="s">
        <v>14</v>
      </c>
      <c r="AB432" t="s">
        <v>15</v>
      </c>
      <c r="AE432" t="s">
        <v>16</v>
      </c>
      <c r="AH432" t="s">
        <v>17</v>
      </c>
      <c r="AK432" t="s">
        <v>18</v>
      </c>
      <c r="AN432" t="s">
        <v>19</v>
      </c>
      <c r="AQ432" t="s">
        <v>20</v>
      </c>
      <c r="AT432" t="s">
        <v>21</v>
      </c>
    </row>
    <row r="433" spans="1:48">
      <c r="A433" t="s">
        <v>22</v>
      </c>
      <c r="B433" t="s">
        <v>23</v>
      </c>
      <c r="C433" t="s">
        <v>24</v>
      </c>
      <c r="D433" t="s">
        <v>22</v>
      </c>
      <c r="E433" t="s">
        <v>23</v>
      </c>
      <c r="F433" t="s">
        <v>25</v>
      </c>
      <c r="G433" t="s">
        <v>22</v>
      </c>
      <c r="H433" t="s">
        <v>23</v>
      </c>
      <c r="I433" t="s">
        <v>24</v>
      </c>
      <c r="J433" t="s">
        <v>22</v>
      </c>
      <c r="K433" t="s">
        <v>23</v>
      </c>
      <c r="L433" t="s">
        <v>24</v>
      </c>
      <c r="M433" t="s">
        <v>22</v>
      </c>
      <c r="N433" t="s">
        <v>23</v>
      </c>
      <c r="O433" t="s">
        <v>24</v>
      </c>
      <c r="P433" t="s">
        <v>22</v>
      </c>
      <c r="Q433" t="s">
        <v>23</v>
      </c>
      <c r="R433" t="s">
        <v>24</v>
      </c>
      <c r="S433" t="s">
        <v>22</v>
      </c>
      <c r="T433" t="s">
        <v>23</v>
      </c>
      <c r="U433" t="s">
        <v>24</v>
      </c>
      <c r="V433" t="s">
        <v>22</v>
      </c>
      <c r="W433" t="s">
        <v>23</v>
      </c>
      <c r="X433" t="s">
        <v>24</v>
      </c>
      <c r="Y433" t="s">
        <v>22</v>
      </c>
      <c r="Z433" t="s">
        <v>23</v>
      </c>
      <c r="AA433" t="s">
        <v>24</v>
      </c>
      <c r="AB433" t="s">
        <v>22</v>
      </c>
      <c r="AC433" t="s">
        <v>23</v>
      </c>
      <c r="AD433" t="s">
        <v>24</v>
      </c>
      <c r="AE433" t="s">
        <v>22</v>
      </c>
      <c r="AF433" t="s">
        <v>23</v>
      </c>
      <c r="AG433" t="s">
        <v>24</v>
      </c>
      <c r="AH433" t="s">
        <v>22</v>
      </c>
      <c r="AI433" t="s">
        <v>23</v>
      </c>
      <c r="AJ433" t="s">
        <v>24</v>
      </c>
      <c r="AK433" t="s">
        <v>22</v>
      </c>
      <c r="AL433" t="s">
        <v>23</v>
      </c>
      <c r="AM433" t="s">
        <v>24</v>
      </c>
      <c r="AN433" t="s">
        <v>22</v>
      </c>
      <c r="AO433" t="s">
        <v>23</v>
      </c>
      <c r="AP433" t="s">
        <v>24</v>
      </c>
      <c r="AQ433" t="s">
        <v>22</v>
      </c>
      <c r="AR433" t="s">
        <v>23</v>
      </c>
      <c r="AS433" t="s">
        <v>24</v>
      </c>
      <c r="AT433" t="s">
        <v>22</v>
      </c>
      <c r="AU433" t="s">
        <v>23</v>
      </c>
      <c r="AV433" t="s">
        <v>24</v>
      </c>
    </row>
    <row r="434" spans="1:48">
      <c r="A434" s="2">
        <v>2</v>
      </c>
      <c r="B434">
        <f>(Table1286318350382414446478[[#This Row],[time]]-2)*2</f>
        <v>0</v>
      </c>
      <c r="C434" s="3">
        <v>1.31507</v>
      </c>
      <c r="D434" s="2">
        <v>2</v>
      </c>
      <c r="E434">
        <f>(Table2287319351383415447479[[#This Row],[time]]-2)*2</f>
        <v>0</v>
      </c>
      <c r="F434" s="4">
        <v>7.2600000000000003E-5</v>
      </c>
      <c r="G434" s="2">
        <v>2</v>
      </c>
      <c r="H434">
        <f>(Table245294326358390422454486[[#This Row],[time]]-2)*2</f>
        <v>0</v>
      </c>
      <c r="I434" s="3">
        <v>0.80639400000000006</v>
      </c>
      <c r="J434" s="2">
        <v>2</v>
      </c>
      <c r="K434">
        <f>(Table3288320352384416448480[[#This Row],[time]]-2)*2</f>
        <v>0</v>
      </c>
      <c r="L434" s="4">
        <v>5.7099999999999999E-5</v>
      </c>
      <c r="M434" s="2">
        <v>2</v>
      </c>
      <c r="N434">
        <f>(Table246295327359391423455487[[#This Row],[time]]-2)*2</f>
        <v>0</v>
      </c>
      <c r="O434" s="4">
        <v>8.6399999999999999E-5</v>
      </c>
      <c r="P434" s="2">
        <v>2</v>
      </c>
      <c r="Q434">
        <f>(Table4289321353385417449481[[#This Row],[time]]-2)*2</f>
        <v>0</v>
      </c>
      <c r="R434" s="4">
        <v>5.5000000000000002E-5</v>
      </c>
      <c r="S434" s="2">
        <v>2</v>
      </c>
      <c r="T434">
        <f>(Table247296328360392424456488[[#This Row],[time]]-2)*2</f>
        <v>0</v>
      </c>
      <c r="U434" s="4">
        <v>7.3800000000000005E-5</v>
      </c>
      <c r="V434" s="2">
        <v>2</v>
      </c>
      <c r="W434">
        <f>(Table5290322354386418450482[[#This Row],[time]]-2)*2</f>
        <v>0</v>
      </c>
      <c r="X434" s="3">
        <v>0</v>
      </c>
      <c r="Y434" s="2">
        <v>2</v>
      </c>
      <c r="Z434">
        <f>(Table248297329361393425457489[[#This Row],[time]]-2)*2</f>
        <v>0</v>
      </c>
      <c r="AA434" s="4">
        <v>8.8700000000000001E-5</v>
      </c>
      <c r="AB434" s="2">
        <v>2</v>
      </c>
      <c r="AC434">
        <f>(Table6291323355387419451483[[#This Row],[time]]-2)*2</f>
        <v>0</v>
      </c>
      <c r="AD434" s="3">
        <v>1.2206300000000001</v>
      </c>
      <c r="AE434" s="2">
        <v>2</v>
      </c>
      <c r="AF434">
        <f>(Table249298330362394426458490[[#This Row],[time]]-2)*2</f>
        <v>0</v>
      </c>
      <c r="AG434" s="3">
        <v>0.54256599999999999</v>
      </c>
      <c r="AH434" s="2">
        <v>2</v>
      </c>
      <c r="AI434">
        <f>(Table7292324356388420452484[[#This Row],[time]]-2)*2</f>
        <v>0</v>
      </c>
      <c r="AJ434" s="3">
        <v>0.23112099999999999</v>
      </c>
      <c r="AK434" s="2">
        <v>2</v>
      </c>
      <c r="AL434">
        <f>(Table250299331363395427459491[[#This Row],[time]]-2)*2</f>
        <v>0</v>
      </c>
      <c r="AM434" s="3">
        <v>2.26044</v>
      </c>
      <c r="AN434" s="2">
        <v>2</v>
      </c>
      <c r="AO434">
        <f>(Table8293325357389421453485[[#This Row],[time]]-2)*2</f>
        <v>0</v>
      </c>
      <c r="AP434" s="3">
        <v>1.9003099999999999</v>
      </c>
      <c r="AQ434" s="2">
        <v>2</v>
      </c>
      <c r="AR434">
        <f>(Table252300332364396428460492[[#This Row],[time]]-2)*2</f>
        <v>0</v>
      </c>
      <c r="AS434" s="3">
        <v>0.34462100000000001</v>
      </c>
      <c r="AT434" s="2">
        <v>2</v>
      </c>
      <c r="AU434">
        <f>(Table253301333365397429461493[[#This Row],[time]]-2)*2</f>
        <v>0</v>
      </c>
      <c r="AV434" s="3">
        <v>0.32499400000000001</v>
      </c>
    </row>
    <row r="435" spans="1:48">
      <c r="A435" s="5">
        <v>2.0546700000000002</v>
      </c>
      <c r="B435">
        <f>(Table1286318350382414446478[[#This Row],[time]]-2)*2</f>
        <v>0.10934000000000044</v>
      </c>
      <c r="C435" s="6">
        <v>2.0944699999999998</v>
      </c>
      <c r="D435" s="5">
        <v>2.0546700000000002</v>
      </c>
      <c r="E435">
        <f>(Table2287319351383415447479[[#This Row],[time]]-2)*2</f>
        <v>0.10934000000000044</v>
      </c>
      <c r="F435" s="6">
        <v>7.8200099999999995E-2</v>
      </c>
      <c r="G435" s="5">
        <v>2.0546700000000002</v>
      </c>
      <c r="H435">
        <f>(Table245294326358390422454486[[#This Row],[time]]-2)*2</f>
        <v>0.10934000000000044</v>
      </c>
      <c r="I435" s="6">
        <v>2.7872300000000001</v>
      </c>
      <c r="J435" s="5">
        <v>2.0546700000000002</v>
      </c>
      <c r="K435">
        <f>(Table3288320352384416448480[[#This Row],[time]]-2)*2</f>
        <v>0.10934000000000044</v>
      </c>
      <c r="L435" s="6">
        <v>7.9484399999999997E-2</v>
      </c>
      <c r="M435" s="5">
        <v>2.0546700000000002</v>
      </c>
      <c r="N435">
        <f>(Table246295327359391423455487[[#This Row],[time]]-2)*2</f>
        <v>0.10934000000000044</v>
      </c>
      <c r="O435" s="6">
        <v>0.50968100000000005</v>
      </c>
      <c r="P435" s="5">
        <v>2.0546700000000002</v>
      </c>
      <c r="Q435">
        <f>(Table4289321353385417449481[[#This Row],[time]]-2)*2</f>
        <v>0.10934000000000044</v>
      </c>
      <c r="R435" s="7">
        <v>9.4199999999999999E-5</v>
      </c>
      <c r="S435" s="5">
        <v>2.0546700000000002</v>
      </c>
      <c r="T435">
        <f>(Table247296328360392424456488[[#This Row],[time]]-2)*2</f>
        <v>0.10934000000000044</v>
      </c>
      <c r="U435" s="6">
        <v>5.7697900000000003E-2</v>
      </c>
      <c r="V435" s="5">
        <v>2.0546700000000002</v>
      </c>
      <c r="W435">
        <f>(Table5290322354386418450482[[#This Row],[time]]-2)*2</f>
        <v>0.10934000000000044</v>
      </c>
      <c r="X435" s="7">
        <v>4.7599999999999998E-5</v>
      </c>
      <c r="Y435" s="5">
        <v>2.0546700000000002</v>
      </c>
      <c r="Z435">
        <f>(Table248297329361393425457489[[#This Row],[time]]-2)*2</f>
        <v>0.10934000000000044</v>
      </c>
      <c r="AA435" s="6">
        <v>4.6870100000000002E-4</v>
      </c>
      <c r="AB435" s="5">
        <v>2.0546700000000002</v>
      </c>
      <c r="AC435">
        <f>(Table6291323355387419451483[[#This Row],[time]]-2)*2</f>
        <v>0.10934000000000044</v>
      </c>
      <c r="AD435" s="6">
        <v>2.0261200000000001</v>
      </c>
      <c r="AE435" s="5">
        <v>2.0546700000000002</v>
      </c>
      <c r="AF435">
        <f>(Table249298330362394426458490[[#This Row],[time]]-2)*2</f>
        <v>0.10934000000000044</v>
      </c>
      <c r="AG435" s="6">
        <v>0.63814899999999997</v>
      </c>
      <c r="AH435" s="5">
        <v>2.0546700000000002</v>
      </c>
      <c r="AI435">
        <f>(Table7292324356388420452484[[#This Row],[time]]-2)*2</f>
        <v>0.10934000000000044</v>
      </c>
      <c r="AJ435" s="6">
        <v>0.80482100000000001</v>
      </c>
      <c r="AK435" s="5">
        <v>2.0546700000000002</v>
      </c>
      <c r="AL435">
        <f>(Table250299331363395427459491[[#This Row],[time]]-2)*2</f>
        <v>0.10934000000000044</v>
      </c>
      <c r="AM435" s="6">
        <v>2.9208599999999998</v>
      </c>
      <c r="AN435" s="5">
        <v>2.0546700000000002</v>
      </c>
      <c r="AO435">
        <f>(Table8293325357389421453485[[#This Row],[time]]-2)*2</f>
        <v>0.10934000000000044</v>
      </c>
      <c r="AP435" s="6">
        <v>3.0224299999999999</v>
      </c>
      <c r="AQ435" s="5">
        <v>2.0546700000000002</v>
      </c>
      <c r="AR435">
        <f>(Table252300332364396428460492[[#This Row],[time]]-2)*2</f>
        <v>0.10934000000000044</v>
      </c>
      <c r="AS435" s="6">
        <v>0.59145199999999998</v>
      </c>
      <c r="AT435" s="5">
        <v>2.0546700000000002</v>
      </c>
      <c r="AU435">
        <f>(Table253301333365397429461493[[#This Row],[time]]-2)*2</f>
        <v>0.10934000000000044</v>
      </c>
      <c r="AV435" s="6">
        <v>1.0533600000000001</v>
      </c>
    </row>
    <row r="436" spans="1:48">
      <c r="A436" s="5">
        <v>2.1102699999999999</v>
      </c>
      <c r="B436">
        <f>(Table1286318350382414446478[[#This Row],[time]]-2)*2</f>
        <v>0.22053999999999974</v>
      </c>
      <c r="C436" s="6">
        <v>2.1160800000000002</v>
      </c>
      <c r="D436" s="5">
        <v>2.1102699999999999</v>
      </c>
      <c r="E436">
        <f>(Table2287319351383415447479[[#This Row],[time]]-2)*2</f>
        <v>0.22053999999999974</v>
      </c>
      <c r="F436" s="6">
        <v>0.241036</v>
      </c>
      <c r="G436" s="5">
        <v>2.1102699999999999</v>
      </c>
      <c r="H436">
        <f>(Table245294326358390422454486[[#This Row],[time]]-2)*2</f>
        <v>0.22053999999999974</v>
      </c>
      <c r="I436" s="6">
        <v>3.0047000000000001</v>
      </c>
      <c r="J436" s="5">
        <v>2.1102699999999999</v>
      </c>
      <c r="K436">
        <f>(Table3288320352384416448480[[#This Row],[time]]-2)*2</f>
        <v>0.22053999999999974</v>
      </c>
      <c r="L436" s="6">
        <v>0.33013300000000001</v>
      </c>
      <c r="M436" s="5">
        <v>2.1102699999999999</v>
      </c>
      <c r="N436">
        <f>(Table246295327359391423455487[[#This Row],[time]]-2)*2</f>
        <v>0.22053999999999974</v>
      </c>
      <c r="O436" s="6">
        <v>0.62667399999999995</v>
      </c>
      <c r="P436" s="5">
        <v>2.1102699999999999</v>
      </c>
      <c r="Q436">
        <f>(Table4289321353385417449481[[#This Row],[time]]-2)*2</f>
        <v>0.22053999999999974</v>
      </c>
      <c r="R436" s="6">
        <v>1.5013200000000001E-2</v>
      </c>
      <c r="S436" s="5">
        <v>2.1102699999999999</v>
      </c>
      <c r="T436">
        <f>(Table247296328360392424456488[[#This Row],[time]]-2)*2</f>
        <v>0.22053999999999974</v>
      </c>
      <c r="U436" s="6">
        <v>0.110903</v>
      </c>
      <c r="V436" s="5">
        <v>2.1102699999999999</v>
      </c>
      <c r="W436">
        <f>(Table5290322354386418450482[[#This Row],[time]]-2)*2</f>
        <v>0.22053999999999974</v>
      </c>
      <c r="X436" s="7">
        <v>5.13E-5</v>
      </c>
      <c r="Y436" s="5">
        <v>2.1102699999999999</v>
      </c>
      <c r="Z436">
        <f>(Table248297329361393425457489[[#This Row],[time]]-2)*2</f>
        <v>0.22053999999999974</v>
      </c>
      <c r="AA436" s="6">
        <v>0.13952999999999999</v>
      </c>
      <c r="AB436" s="5">
        <v>2.1102699999999999</v>
      </c>
      <c r="AC436">
        <f>(Table6291323355387419451483[[#This Row],[time]]-2)*2</f>
        <v>0.22053999999999974</v>
      </c>
      <c r="AD436" s="6">
        <v>1.9454499999999999</v>
      </c>
      <c r="AE436" s="5">
        <v>2.1102699999999999</v>
      </c>
      <c r="AF436">
        <f>(Table249298330362394426458490[[#This Row],[time]]-2)*2</f>
        <v>0.22053999999999974</v>
      </c>
      <c r="AG436" s="6">
        <v>0.42816199999999999</v>
      </c>
      <c r="AH436" s="5">
        <v>2.1102699999999999</v>
      </c>
      <c r="AI436">
        <f>(Table7292324356388420452484[[#This Row],[time]]-2)*2</f>
        <v>0.22053999999999974</v>
      </c>
      <c r="AJ436" s="6">
        <v>0.91505400000000003</v>
      </c>
      <c r="AK436" s="5">
        <v>2.1102699999999999</v>
      </c>
      <c r="AL436">
        <f>(Table250299331363395427459491[[#This Row],[time]]-2)*2</f>
        <v>0.22053999999999974</v>
      </c>
      <c r="AM436" s="6">
        <v>2.8769999999999998</v>
      </c>
      <c r="AN436" s="5">
        <v>2.1102699999999999</v>
      </c>
      <c r="AO436">
        <f>(Table8293325357389421453485[[#This Row],[time]]-2)*2</f>
        <v>0.22053999999999974</v>
      </c>
      <c r="AP436" s="6">
        <v>3.4084400000000001</v>
      </c>
      <c r="AQ436" s="5">
        <v>2.1102699999999999</v>
      </c>
      <c r="AR436">
        <f>(Table252300332364396428460492[[#This Row],[time]]-2)*2</f>
        <v>0.22053999999999974</v>
      </c>
      <c r="AS436" s="6">
        <v>0.99881799999999998</v>
      </c>
      <c r="AT436" s="5">
        <v>2.1102699999999999</v>
      </c>
      <c r="AU436">
        <f>(Table253301333365397429461493[[#This Row],[time]]-2)*2</f>
        <v>0.22053999999999974</v>
      </c>
      <c r="AV436" s="6">
        <v>1.4506300000000001</v>
      </c>
    </row>
    <row r="437" spans="1:48">
      <c r="A437" s="5">
        <v>2.1617500000000001</v>
      </c>
      <c r="B437">
        <f>(Table1286318350382414446478[[#This Row],[time]]-2)*2</f>
        <v>0.32350000000000012</v>
      </c>
      <c r="C437" s="6">
        <v>2.12798</v>
      </c>
      <c r="D437" s="5">
        <v>2.1617500000000001</v>
      </c>
      <c r="E437">
        <f>(Table2287319351383415447479[[#This Row],[time]]-2)*2</f>
        <v>0.32350000000000012</v>
      </c>
      <c r="F437" s="6">
        <v>0.36730200000000002</v>
      </c>
      <c r="G437" s="5">
        <v>2.1617500000000001</v>
      </c>
      <c r="H437">
        <f>(Table245294326358390422454486[[#This Row],[time]]-2)*2</f>
        <v>0.32350000000000012</v>
      </c>
      <c r="I437" s="6">
        <v>3.1006</v>
      </c>
      <c r="J437" s="5">
        <v>2.1617500000000001</v>
      </c>
      <c r="K437">
        <f>(Table3288320352384416448480[[#This Row],[time]]-2)*2</f>
        <v>0.32350000000000012</v>
      </c>
      <c r="L437" s="6">
        <v>0.58949399999999996</v>
      </c>
      <c r="M437" s="5">
        <v>2.1617500000000001</v>
      </c>
      <c r="N437">
        <f>(Table246295327359391423455487[[#This Row],[time]]-2)*2</f>
        <v>0.32350000000000012</v>
      </c>
      <c r="O437" s="6">
        <v>0.765374</v>
      </c>
      <c r="P437" s="5">
        <v>2.1617500000000001</v>
      </c>
      <c r="Q437">
        <f>(Table4289321353385417449481[[#This Row],[time]]-2)*2</f>
        <v>0.32350000000000012</v>
      </c>
      <c r="R437" s="6">
        <v>0.25993899999999998</v>
      </c>
      <c r="S437" s="5">
        <v>2.1617500000000001</v>
      </c>
      <c r="T437">
        <f>(Table247296328360392424456488[[#This Row],[time]]-2)*2</f>
        <v>0.32350000000000012</v>
      </c>
      <c r="U437" s="6">
        <v>0.13308800000000001</v>
      </c>
      <c r="V437" s="5">
        <v>2.1617500000000001</v>
      </c>
      <c r="W437">
        <f>(Table5290322354386418450482[[#This Row],[time]]-2)*2</f>
        <v>0.32350000000000012</v>
      </c>
      <c r="X437" s="7">
        <v>7.0199999999999999E-5</v>
      </c>
      <c r="Y437" s="5">
        <v>2.1617500000000001</v>
      </c>
      <c r="Z437">
        <f>(Table248297329361393425457489[[#This Row],[time]]-2)*2</f>
        <v>0.32350000000000012</v>
      </c>
      <c r="AA437" s="6">
        <v>0.285638</v>
      </c>
      <c r="AB437" s="5">
        <v>2.1617500000000001</v>
      </c>
      <c r="AC437">
        <f>(Table6291323355387419451483[[#This Row],[time]]-2)*2</f>
        <v>0.32350000000000012</v>
      </c>
      <c r="AD437" s="6">
        <v>2.07091</v>
      </c>
      <c r="AE437" s="5">
        <v>2.1617500000000001</v>
      </c>
      <c r="AF437">
        <f>(Table249298330362394426458490[[#This Row],[time]]-2)*2</f>
        <v>0.32350000000000012</v>
      </c>
      <c r="AG437" s="6">
        <v>0.41833300000000001</v>
      </c>
      <c r="AH437" s="5">
        <v>2.1617500000000001</v>
      </c>
      <c r="AI437">
        <f>(Table7292324356388420452484[[#This Row],[time]]-2)*2</f>
        <v>0.32350000000000012</v>
      </c>
      <c r="AJ437" s="6">
        <v>1.4900599999999999</v>
      </c>
      <c r="AK437" s="5">
        <v>2.1617500000000001</v>
      </c>
      <c r="AL437">
        <f>(Table250299331363395427459491[[#This Row],[time]]-2)*2</f>
        <v>0.32350000000000012</v>
      </c>
      <c r="AM437" s="6">
        <v>2.8090700000000002</v>
      </c>
      <c r="AN437" s="5">
        <v>2.1617500000000001</v>
      </c>
      <c r="AO437">
        <f>(Table8293325357389421453485[[#This Row],[time]]-2)*2</f>
        <v>0.32350000000000012</v>
      </c>
      <c r="AP437" s="6">
        <v>3.60242</v>
      </c>
      <c r="AQ437" s="5">
        <v>2.1617500000000001</v>
      </c>
      <c r="AR437">
        <f>(Table252300332364396428460492[[#This Row],[time]]-2)*2</f>
        <v>0.32350000000000012</v>
      </c>
      <c r="AS437" s="6">
        <v>1.4070499999999999</v>
      </c>
      <c r="AT437" s="5">
        <v>2.1617500000000001</v>
      </c>
      <c r="AU437">
        <f>(Table253301333365397429461493[[#This Row],[time]]-2)*2</f>
        <v>0.32350000000000012</v>
      </c>
      <c r="AV437" s="6">
        <v>1.92961</v>
      </c>
    </row>
    <row r="438" spans="1:48">
      <c r="A438" s="5">
        <v>2.20105</v>
      </c>
      <c r="B438">
        <f>(Table1286318350382414446478[[#This Row],[time]]-2)*2</f>
        <v>0.4020999999999999</v>
      </c>
      <c r="C438" s="6">
        <v>2.1773500000000001</v>
      </c>
      <c r="D438" s="5">
        <v>2.20105</v>
      </c>
      <c r="E438">
        <f>(Table2287319351383415447479[[#This Row],[time]]-2)*2</f>
        <v>0.4020999999999999</v>
      </c>
      <c r="F438" s="6">
        <v>0.44982499999999997</v>
      </c>
      <c r="G438" s="5">
        <v>2.20105</v>
      </c>
      <c r="H438">
        <f>(Table245294326358390422454486[[#This Row],[time]]-2)*2</f>
        <v>0.4020999999999999</v>
      </c>
      <c r="I438" s="6">
        <v>3.1756700000000002</v>
      </c>
      <c r="J438" s="5">
        <v>2.20105</v>
      </c>
      <c r="K438">
        <f>(Table3288320352384416448480[[#This Row],[time]]-2)*2</f>
        <v>0.4020999999999999</v>
      </c>
      <c r="L438" s="6">
        <v>0.82563799999999998</v>
      </c>
      <c r="M438" s="5">
        <v>2.20105</v>
      </c>
      <c r="N438">
        <f>(Table246295327359391423455487[[#This Row],[time]]-2)*2</f>
        <v>0.4020999999999999</v>
      </c>
      <c r="O438" s="6">
        <v>0.850939</v>
      </c>
      <c r="P438" s="5">
        <v>2.20105</v>
      </c>
      <c r="Q438">
        <f>(Table4289321353385417449481[[#This Row],[time]]-2)*2</f>
        <v>0.4020999999999999</v>
      </c>
      <c r="R438" s="6">
        <v>0.42093900000000001</v>
      </c>
      <c r="S438" s="5">
        <v>2.20105</v>
      </c>
      <c r="T438">
        <f>(Table247296328360392424456488[[#This Row],[time]]-2)*2</f>
        <v>0.4020999999999999</v>
      </c>
      <c r="U438" s="6">
        <v>0.25181999999999999</v>
      </c>
      <c r="V438" s="5">
        <v>2.20105</v>
      </c>
      <c r="W438">
        <f>(Table5290322354386418450482[[#This Row],[time]]-2)*2</f>
        <v>0.4020999999999999</v>
      </c>
      <c r="X438" s="7">
        <v>8.5799999999999998E-5</v>
      </c>
      <c r="Y438" s="5">
        <v>2.20105</v>
      </c>
      <c r="Z438">
        <f>(Table248297329361393425457489[[#This Row],[time]]-2)*2</f>
        <v>0.4020999999999999</v>
      </c>
      <c r="AA438" s="6">
        <v>0.41162399999999999</v>
      </c>
      <c r="AB438" s="5">
        <v>2.20105</v>
      </c>
      <c r="AC438">
        <f>(Table6291323355387419451483[[#This Row],[time]]-2)*2</f>
        <v>0.4020999999999999</v>
      </c>
      <c r="AD438" s="6">
        <v>2.2331699999999999</v>
      </c>
      <c r="AE438" s="5">
        <v>2.20105</v>
      </c>
      <c r="AF438">
        <f>(Table249298330362394426458490[[#This Row],[time]]-2)*2</f>
        <v>0.4020999999999999</v>
      </c>
      <c r="AG438" s="6">
        <v>0.431529</v>
      </c>
      <c r="AH438" s="5">
        <v>2.20105</v>
      </c>
      <c r="AI438">
        <f>(Table7292324356388420452484[[#This Row],[time]]-2)*2</f>
        <v>0.4020999999999999</v>
      </c>
      <c r="AJ438" s="6">
        <v>1.93971</v>
      </c>
      <c r="AK438" s="5">
        <v>2.20105</v>
      </c>
      <c r="AL438">
        <f>(Table250299331363395427459491[[#This Row],[time]]-2)*2</f>
        <v>0.4020999999999999</v>
      </c>
      <c r="AM438" s="6">
        <v>2.6887799999999999</v>
      </c>
      <c r="AN438" s="5">
        <v>2.20105</v>
      </c>
      <c r="AO438">
        <f>(Table8293325357389421453485[[#This Row],[time]]-2)*2</f>
        <v>0.4020999999999999</v>
      </c>
      <c r="AP438" s="6">
        <v>3.7109200000000002</v>
      </c>
      <c r="AQ438" s="5">
        <v>2.20105</v>
      </c>
      <c r="AR438">
        <f>(Table252300332364396428460492[[#This Row],[time]]-2)*2</f>
        <v>0.4020999999999999</v>
      </c>
      <c r="AS438" s="6">
        <v>1.5892200000000001</v>
      </c>
      <c r="AT438" s="5">
        <v>2.20105</v>
      </c>
      <c r="AU438">
        <f>(Table253301333365397429461493[[#This Row],[time]]-2)*2</f>
        <v>0.4020999999999999</v>
      </c>
      <c r="AV438" s="6">
        <v>2.32186</v>
      </c>
    </row>
    <row r="439" spans="1:48">
      <c r="A439" s="5">
        <v>2.2533599999999998</v>
      </c>
      <c r="B439">
        <f>(Table1286318350382414446478[[#This Row],[time]]-2)*2</f>
        <v>0.50671999999999962</v>
      </c>
      <c r="C439" s="6">
        <v>2.3264100000000001</v>
      </c>
      <c r="D439" s="5">
        <v>2.2533599999999998</v>
      </c>
      <c r="E439">
        <f>(Table2287319351383415447479[[#This Row],[time]]-2)*2</f>
        <v>0.50671999999999962</v>
      </c>
      <c r="F439" s="6">
        <v>0.556419</v>
      </c>
      <c r="G439" s="5">
        <v>2.2533599999999998</v>
      </c>
      <c r="H439">
        <f>(Table245294326358390422454486[[#This Row],[time]]-2)*2</f>
        <v>0.50671999999999962</v>
      </c>
      <c r="I439" s="6">
        <v>3.2743199999999999</v>
      </c>
      <c r="J439" s="5">
        <v>2.2533599999999998</v>
      </c>
      <c r="K439">
        <f>(Table3288320352384416448480[[#This Row],[time]]-2)*2</f>
        <v>0.50671999999999962</v>
      </c>
      <c r="L439" s="6">
        <v>1.11724</v>
      </c>
      <c r="M439" s="5">
        <v>2.2533599999999998</v>
      </c>
      <c r="N439">
        <f>(Table246295327359391423455487[[#This Row],[time]]-2)*2</f>
        <v>0.50671999999999962</v>
      </c>
      <c r="O439" s="6">
        <v>0.92788499999999996</v>
      </c>
      <c r="P439" s="5">
        <v>2.2533599999999998</v>
      </c>
      <c r="Q439">
        <f>(Table4289321353385417449481[[#This Row],[time]]-2)*2</f>
        <v>0.50671999999999962</v>
      </c>
      <c r="R439" s="6">
        <v>0.56843200000000005</v>
      </c>
      <c r="S439" s="5">
        <v>2.2533599999999998</v>
      </c>
      <c r="T439">
        <f>(Table247296328360392424456488[[#This Row],[time]]-2)*2</f>
        <v>0.50671999999999962</v>
      </c>
      <c r="U439" s="6">
        <v>0.44550800000000002</v>
      </c>
      <c r="V439" s="5">
        <v>2.2533599999999998</v>
      </c>
      <c r="W439">
        <f>(Table5290322354386418450482[[#This Row],[time]]-2)*2</f>
        <v>0.50671999999999962</v>
      </c>
      <c r="X439" s="6">
        <v>6.5974699999999997E-2</v>
      </c>
      <c r="Y439" s="5">
        <v>2.2533599999999998</v>
      </c>
      <c r="Z439">
        <f>(Table248297329361393425457489[[#This Row],[time]]-2)*2</f>
        <v>0.50671999999999962</v>
      </c>
      <c r="AA439" s="6">
        <v>0.55171300000000001</v>
      </c>
      <c r="AB439" s="5">
        <v>2.2533599999999998</v>
      </c>
      <c r="AC439">
        <f>(Table6291323355387419451483[[#This Row],[time]]-2)*2</f>
        <v>0.50671999999999962</v>
      </c>
      <c r="AD439" s="6">
        <v>2.4751500000000002</v>
      </c>
      <c r="AE439" s="5">
        <v>2.2533599999999998</v>
      </c>
      <c r="AF439">
        <f>(Table249298330362394426458490[[#This Row],[time]]-2)*2</f>
        <v>0.50671999999999962</v>
      </c>
      <c r="AG439" s="6">
        <v>0.44203900000000002</v>
      </c>
      <c r="AH439" s="5">
        <v>2.2533599999999998</v>
      </c>
      <c r="AI439">
        <f>(Table7292324356388420452484[[#This Row],[time]]-2)*2</f>
        <v>0.50671999999999962</v>
      </c>
      <c r="AJ439" s="6">
        <v>2.4734400000000001</v>
      </c>
      <c r="AK439" s="5">
        <v>2.2533599999999998</v>
      </c>
      <c r="AL439">
        <f>(Table250299331363395427459491[[#This Row],[time]]-2)*2</f>
        <v>0.50671999999999962</v>
      </c>
      <c r="AM439" s="6">
        <v>2.5666500000000001</v>
      </c>
      <c r="AN439" s="5">
        <v>2.2533599999999998</v>
      </c>
      <c r="AO439">
        <f>(Table8293325357389421453485[[#This Row],[time]]-2)*2</f>
        <v>0.50671999999999962</v>
      </c>
      <c r="AP439" s="6">
        <v>3.7597499999999999</v>
      </c>
      <c r="AQ439" s="5">
        <v>2.2533599999999998</v>
      </c>
      <c r="AR439">
        <f>(Table252300332364396428460492[[#This Row],[time]]-2)*2</f>
        <v>0.50671999999999962</v>
      </c>
      <c r="AS439" s="6">
        <v>1.86399</v>
      </c>
      <c r="AT439" s="5">
        <v>2.2533599999999998</v>
      </c>
      <c r="AU439">
        <f>(Table253301333365397429461493[[#This Row],[time]]-2)*2</f>
        <v>0.50671999999999962</v>
      </c>
      <c r="AV439" s="6">
        <v>2.8208199999999999</v>
      </c>
    </row>
    <row r="440" spans="1:48">
      <c r="A440" s="5">
        <v>2.3062200000000002</v>
      </c>
      <c r="B440">
        <f>(Table1286318350382414446478[[#This Row],[time]]-2)*2</f>
        <v>0.61244000000000032</v>
      </c>
      <c r="C440" s="6">
        <v>2.5164399999999998</v>
      </c>
      <c r="D440" s="5">
        <v>2.3062200000000002</v>
      </c>
      <c r="E440">
        <f>(Table2287319351383415447479[[#This Row],[time]]-2)*2</f>
        <v>0.61244000000000032</v>
      </c>
      <c r="F440" s="6">
        <v>1.0336799999999999</v>
      </c>
      <c r="G440" s="5">
        <v>2.3062200000000002</v>
      </c>
      <c r="H440">
        <f>(Table245294326358390422454486[[#This Row],[time]]-2)*2</f>
        <v>0.61244000000000032</v>
      </c>
      <c r="I440" s="6">
        <v>3.2736499999999999</v>
      </c>
      <c r="J440" s="5">
        <v>2.3062200000000002</v>
      </c>
      <c r="K440">
        <f>(Table3288320352384416448480[[#This Row],[time]]-2)*2</f>
        <v>0.61244000000000032</v>
      </c>
      <c r="L440" s="6">
        <v>1.4774400000000001</v>
      </c>
      <c r="M440" s="5">
        <v>2.3062200000000002</v>
      </c>
      <c r="N440">
        <f>(Table246295327359391423455487[[#This Row],[time]]-2)*2</f>
        <v>0.61244000000000032</v>
      </c>
      <c r="O440" s="6">
        <v>0.95687100000000003</v>
      </c>
      <c r="P440" s="5">
        <v>2.3062200000000002</v>
      </c>
      <c r="Q440">
        <f>(Table4289321353385417449481[[#This Row],[time]]-2)*2</f>
        <v>0.61244000000000032</v>
      </c>
      <c r="R440" s="6">
        <v>0.67945599999999995</v>
      </c>
      <c r="S440" s="5">
        <v>2.3062200000000002</v>
      </c>
      <c r="T440">
        <f>(Table247296328360392424456488[[#This Row],[time]]-2)*2</f>
        <v>0.61244000000000032</v>
      </c>
      <c r="U440" s="6">
        <v>0.60520799999999997</v>
      </c>
      <c r="V440" s="5">
        <v>2.3062200000000002</v>
      </c>
      <c r="W440">
        <f>(Table5290322354386418450482[[#This Row],[time]]-2)*2</f>
        <v>0.61244000000000032</v>
      </c>
      <c r="X440" s="6">
        <v>0.30434</v>
      </c>
      <c r="Y440" s="5">
        <v>2.3062200000000002</v>
      </c>
      <c r="Z440">
        <f>(Table248297329361393425457489[[#This Row],[time]]-2)*2</f>
        <v>0.61244000000000032</v>
      </c>
      <c r="AA440" s="6">
        <v>0.64124700000000001</v>
      </c>
      <c r="AB440" s="5">
        <v>2.3062200000000002</v>
      </c>
      <c r="AC440">
        <f>(Table6291323355387419451483[[#This Row],[time]]-2)*2</f>
        <v>0.61244000000000032</v>
      </c>
      <c r="AD440" s="6">
        <v>2.7362799999999998</v>
      </c>
      <c r="AE440" s="5">
        <v>2.3062200000000002</v>
      </c>
      <c r="AF440">
        <f>(Table249298330362394426458490[[#This Row],[time]]-2)*2</f>
        <v>0.61244000000000032</v>
      </c>
      <c r="AG440" s="6">
        <v>0.44177699999999998</v>
      </c>
      <c r="AH440" s="5">
        <v>2.3062200000000002</v>
      </c>
      <c r="AI440">
        <f>(Table7292324356388420452484[[#This Row],[time]]-2)*2</f>
        <v>0.61244000000000032</v>
      </c>
      <c r="AJ440" s="6">
        <v>2.9787300000000001</v>
      </c>
      <c r="AK440" s="5">
        <v>2.3062200000000002</v>
      </c>
      <c r="AL440">
        <f>(Table250299331363395427459491[[#This Row],[time]]-2)*2</f>
        <v>0.61244000000000032</v>
      </c>
      <c r="AM440" s="6">
        <v>2.4963000000000002</v>
      </c>
      <c r="AN440" s="5">
        <v>2.3062200000000002</v>
      </c>
      <c r="AO440">
        <f>(Table8293325357389421453485[[#This Row],[time]]-2)*2</f>
        <v>0.61244000000000032</v>
      </c>
      <c r="AP440" s="6">
        <v>3.6916699999999998</v>
      </c>
      <c r="AQ440" s="5">
        <v>2.3062200000000002</v>
      </c>
      <c r="AR440">
        <f>(Table252300332364396428460492[[#This Row],[time]]-2)*2</f>
        <v>0.61244000000000032</v>
      </c>
      <c r="AS440" s="6">
        <v>1.9926200000000001</v>
      </c>
      <c r="AT440" s="5">
        <v>2.3062200000000002</v>
      </c>
      <c r="AU440">
        <f>(Table253301333365397429461493[[#This Row],[time]]-2)*2</f>
        <v>0.61244000000000032</v>
      </c>
      <c r="AV440" s="6">
        <v>3.2892899999999998</v>
      </c>
    </row>
    <row r="441" spans="1:48">
      <c r="A441" s="5">
        <v>2.3548499999999999</v>
      </c>
      <c r="B441">
        <f>(Table1286318350382414446478[[#This Row],[time]]-2)*2</f>
        <v>0.70969999999999978</v>
      </c>
      <c r="C441" s="6">
        <v>2.6629</v>
      </c>
      <c r="D441" s="5">
        <v>2.3548499999999999</v>
      </c>
      <c r="E441">
        <f>(Table2287319351383415447479[[#This Row],[time]]-2)*2</f>
        <v>0.70969999999999978</v>
      </c>
      <c r="F441" s="6">
        <v>1.5899700000000001</v>
      </c>
      <c r="G441" s="5">
        <v>2.3548499999999999</v>
      </c>
      <c r="H441">
        <f>(Table245294326358390422454486[[#This Row],[time]]-2)*2</f>
        <v>0.70969999999999978</v>
      </c>
      <c r="I441" s="6">
        <v>3.1664599999999998</v>
      </c>
      <c r="J441" s="5">
        <v>2.3548499999999999</v>
      </c>
      <c r="K441">
        <f>(Table3288320352384416448480[[#This Row],[time]]-2)*2</f>
        <v>0.70969999999999978</v>
      </c>
      <c r="L441" s="6">
        <v>1.9842200000000001</v>
      </c>
      <c r="M441" s="5">
        <v>2.3548499999999999</v>
      </c>
      <c r="N441">
        <f>(Table246295327359391423455487[[#This Row],[time]]-2)*2</f>
        <v>0.70969999999999978</v>
      </c>
      <c r="O441" s="6">
        <v>0.98883600000000005</v>
      </c>
      <c r="P441" s="5">
        <v>2.3548499999999999</v>
      </c>
      <c r="Q441">
        <f>(Table4289321353385417449481[[#This Row],[time]]-2)*2</f>
        <v>0.70969999999999978</v>
      </c>
      <c r="R441" s="6">
        <v>0.77024599999999999</v>
      </c>
      <c r="S441" s="5">
        <v>2.3548499999999999</v>
      </c>
      <c r="T441">
        <f>(Table247296328360392424456488[[#This Row],[time]]-2)*2</f>
        <v>0.70969999999999978</v>
      </c>
      <c r="U441" s="6">
        <v>0.74892000000000003</v>
      </c>
      <c r="V441" s="5">
        <v>2.3548499999999999</v>
      </c>
      <c r="W441">
        <f>(Table5290322354386418450482[[#This Row],[time]]-2)*2</f>
        <v>0.70969999999999978</v>
      </c>
      <c r="X441" s="6">
        <v>0.61553500000000005</v>
      </c>
      <c r="Y441" s="5">
        <v>2.3548499999999999</v>
      </c>
      <c r="Z441">
        <f>(Table248297329361393425457489[[#This Row],[time]]-2)*2</f>
        <v>0.70969999999999978</v>
      </c>
      <c r="AA441" s="6">
        <v>0.65046300000000001</v>
      </c>
      <c r="AB441" s="5">
        <v>2.3548499999999999</v>
      </c>
      <c r="AC441">
        <f>(Table6291323355387419451483[[#This Row],[time]]-2)*2</f>
        <v>0.70969999999999978</v>
      </c>
      <c r="AD441" s="6">
        <v>3.00705</v>
      </c>
      <c r="AE441" s="5">
        <v>2.3548499999999999</v>
      </c>
      <c r="AF441">
        <f>(Table249298330362394426458490[[#This Row],[time]]-2)*2</f>
        <v>0.70969999999999978</v>
      </c>
      <c r="AG441" s="6">
        <v>0.46634399999999998</v>
      </c>
      <c r="AH441" s="5">
        <v>2.3548499999999999</v>
      </c>
      <c r="AI441">
        <f>(Table7292324356388420452484[[#This Row],[time]]-2)*2</f>
        <v>0.70969999999999978</v>
      </c>
      <c r="AJ441" s="6">
        <v>3.4946000000000002</v>
      </c>
      <c r="AK441" s="5">
        <v>2.3548499999999999</v>
      </c>
      <c r="AL441">
        <f>(Table250299331363395427459491[[#This Row],[time]]-2)*2</f>
        <v>0.70969999999999978</v>
      </c>
      <c r="AM441" s="6">
        <v>2.4150399999999999</v>
      </c>
      <c r="AN441" s="5">
        <v>2.3548499999999999</v>
      </c>
      <c r="AO441">
        <f>(Table8293325357389421453485[[#This Row],[time]]-2)*2</f>
        <v>0.70969999999999978</v>
      </c>
      <c r="AP441" s="6">
        <v>3.87669</v>
      </c>
      <c r="AQ441" s="5">
        <v>2.3548499999999999</v>
      </c>
      <c r="AR441">
        <f>(Table252300332364396428460492[[#This Row],[time]]-2)*2</f>
        <v>0.70969999999999978</v>
      </c>
      <c r="AS441" s="6">
        <v>2.1309</v>
      </c>
      <c r="AT441" s="5">
        <v>2.3548499999999999</v>
      </c>
      <c r="AU441">
        <f>(Table253301333365397429461493[[#This Row],[time]]-2)*2</f>
        <v>0.70969999999999978</v>
      </c>
      <c r="AV441" s="6">
        <v>3.7718500000000001</v>
      </c>
    </row>
    <row r="442" spans="1:48">
      <c r="A442" s="5">
        <v>2.4062399999999999</v>
      </c>
      <c r="B442">
        <f>(Table1286318350382414446478[[#This Row],[time]]-2)*2</f>
        <v>0.81247999999999987</v>
      </c>
      <c r="C442" s="6">
        <v>2.7974000000000001</v>
      </c>
      <c r="D442" s="5">
        <v>2.4062399999999999</v>
      </c>
      <c r="E442">
        <f>(Table2287319351383415447479[[#This Row],[time]]-2)*2</f>
        <v>0.81247999999999987</v>
      </c>
      <c r="F442" s="6">
        <v>2.0724200000000002</v>
      </c>
      <c r="G442" s="5">
        <v>2.4062399999999999</v>
      </c>
      <c r="H442">
        <f>(Table245294326358390422454486[[#This Row],[time]]-2)*2</f>
        <v>0.81247999999999987</v>
      </c>
      <c r="I442" s="6">
        <v>3.0167099999999998</v>
      </c>
      <c r="J442" s="5">
        <v>2.4062399999999999</v>
      </c>
      <c r="K442">
        <f>(Table3288320352384416448480[[#This Row],[time]]-2)*2</f>
        <v>0.81247999999999987</v>
      </c>
      <c r="L442" s="6">
        <v>2.5646200000000001</v>
      </c>
      <c r="M442" s="5">
        <v>2.4062399999999999</v>
      </c>
      <c r="N442">
        <f>(Table246295327359391423455487[[#This Row],[time]]-2)*2</f>
        <v>0.81247999999999987</v>
      </c>
      <c r="O442" s="6">
        <v>1.0305500000000001</v>
      </c>
      <c r="P442" s="5">
        <v>2.4062399999999999</v>
      </c>
      <c r="Q442">
        <f>(Table4289321353385417449481[[#This Row],[time]]-2)*2</f>
        <v>0.81247999999999987</v>
      </c>
      <c r="R442" s="6">
        <v>0.88525299999999996</v>
      </c>
      <c r="S442" s="5">
        <v>2.4062399999999999</v>
      </c>
      <c r="T442">
        <f>(Table247296328360392424456488[[#This Row],[time]]-2)*2</f>
        <v>0.81247999999999987</v>
      </c>
      <c r="U442" s="6">
        <v>0.88246599999999997</v>
      </c>
      <c r="V442" s="5">
        <v>2.4062399999999999</v>
      </c>
      <c r="W442">
        <f>(Table5290322354386418450482[[#This Row],[time]]-2)*2</f>
        <v>0.81247999999999987</v>
      </c>
      <c r="X442" s="6">
        <v>0.90886100000000003</v>
      </c>
      <c r="Y442" s="5">
        <v>2.4062399999999999</v>
      </c>
      <c r="Z442">
        <f>(Table248297329361393425457489[[#This Row],[time]]-2)*2</f>
        <v>0.81247999999999987</v>
      </c>
      <c r="AA442" s="6">
        <v>0.63212999999999997</v>
      </c>
      <c r="AB442" s="5">
        <v>2.4062399999999999</v>
      </c>
      <c r="AC442">
        <f>(Table6291323355387419451483[[#This Row],[time]]-2)*2</f>
        <v>0.81247999999999987</v>
      </c>
      <c r="AD442" s="6">
        <v>3.3394400000000002</v>
      </c>
      <c r="AE442" s="5">
        <v>2.4062399999999999</v>
      </c>
      <c r="AF442">
        <f>(Table249298330362394426458490[[#This Row],[time]]-2)*2</f>
        <v>0.81247999999999987</v>
      </c>
      <c r="AG442" s="6">
        <v>0.49155700000000002</v>
      </c>
      <c r="AH442" s="5">
        <v>2.4062399999999999</v>
      </c>
      <c r="AI442">
        <f>(Table7292324356388420452484[[#This Row],[time]]-2)*2</f>
        <v>0.81247999999999987</v>
      </c>
      <c r="AJ442" s="6">
        <v>4.17537</v>
      </c>
      <c r="AK442" s="5">
        <v>2.4062399999999999</v>
      </c>
      <c r="AL442">
        <f>(Table250299331363395427459491[[#This Row],[time]]-2)*2</f>
        <v>0.81247999999999987</v>
      </c>
      <c r="AM442" s="6">
        <v>2.3748</v>
      </c>
      <c r="AN442" s="5">
        <v>2.4062399999999999</v>
      </c>
      <c r="AO442">
        <f>(Table8293325357389421453485[[#This Row],[time]]-2)*2</f>
        <v>0.81247999999999987</v>
      </c>
      <c r="AP442" s="6">
        <v>4.3525</v>
      </c>
      <c r="AQ442" s="5">
        <v>2.4062399999999999</v>
      </c>
      <c r="AR442">
        <f>(Table252300332364396428460492[[#This Row],[time]]-2)*2</f>
        <v>0.81247999999999987</v>
      </c>
      <c r="AS442" s="6">
        <v>2.1368</v>
      </c>
      <c r="AT442" s="5">
        <v>2.4062399999999999</v>
      </c>
      <c r="AU442">
        <f>(Table253301333365397429461493[[#This Row],[time]]-2)*2</f>
        <v>0.81247999999999987</v>
      </c>
      <c r="AV442" s="6">
        <v>4.2977299999999996</v>
      </c>
    </row>
    <row r="443" spans="1:48">
      <c r="A443" s="5">
        <v>2.4546999999999999</v>
      </c>
      <c r="B443">
        <f>(Table1286318350382414446478[[#This Row],[time]]-2)*2</f>
        <v>0.90939999999999976</v>
      </c>
      <c r="C443" s="6">
        <v>2.93106</v>
      </c>
      <c r="D443" s="5">
        <v>2.4546999999999999</v>
      </c>
      <c r="E443">
        <f>(Table2287319351383415447479[[#This Row],[time]]-2)*2</f>
        <v>0.90939999999999976</v>
      </c>
      <c r="F443" s="6">
        <v>2.5851299999999999</v>
      </c>
      <c r="G443" s="5">
        <v>2.4546999999999999</v>
      </c>
      <c r="H443">
        <f>(Table245294326358390422454486[[#This Row],[time]]-2)*2</f>
        <v>0.90939999999999976</v>
      </c>
      <c r="I443" s="6">
        <v>2.9566400000000002</v>
      </c>
      <c r="J443" s="5">
        <v>2.4546999999999999</v>
      </c>
      <c r="K443">
        <f>(Table3288320352384416448480[[#This Row],[time]]-2)*2</f>
        <v>0.90939999999999976</v>
      </c>
      <c r="L443" s="6">
        <v>3.1207600000000002</v>
      </c>
      <c r="M443" s="5">
        <v>2.4546999999999999</v>
      </c>
      <c r="N443">
        <f>(Table246295327359391423455487[[#This Row],[time]]-2)*2</f>
        <v>0.90939999999999976</v>
      </c>
      <c r="O443" s="6">
        <v>1.0701400000000001</v>
      </c>
      <c r="P443" s="5">
        <v>2.4546999999999999</v>
      </c>
      <c r="Q443">
        <f>(Table4289321353385417449481[[#This Row],[time]]-2)*2</f>
        <v>0.90939999999999976</v>
      </c>
      <c r="R443" s="6">
        <v>1.0938300000000001</v>
      </c>
      <c r="S443" s="5">
        <v>2.4546999999999999</v>
      </c>
      <c r="T443">
        <f>(Table247296328360392424456488[[#This Row],[time]]-2)*2</f>
        <v>0.90939999999999976</v>
      </c>
      <c r="U443" s="6">
        <v>0.99060400000000004</v>
      </c>
      <c r="V443" s="5">
        <v>2.4546999999999999</v>
      </c>
      <c r="W443">
        <f>(Table5290322354386418450482[[#This Row],[time]]-2)*2</f>
        <v>0.90939999999999976</v>
      </c>
      <c r="X443" s="6">
        <v>1.3426199999999999</v>
      </c>
      <c r="Y443" s="5">
        <v>2.4546999999999999</v>
      </c>
      <c r="Z443">
        <f>(Table248297329361393425457489[[#This Row],[time]]-2)*2</f>
        <v>0.90939999999999976</v>
      </c>
      <c r="AA443" s="6">
        <v>0.61957899999999999</v>
      </c>
      <c r="AB443" s="5">
        <v>2.4546999999999999</v>
      </c>
      <c r="AC443">
        <f>(Table6291323355387419451483[[#This Row],[time]]-2)*2</f>
        <v>0.90939999999999976</v>
      </c>
      <c r="AD443" s="6">
        <v>3.7122199999999999</v>
      </c>
      <c r="AE443" s="5">
        <v>2.4546999999999999</v>
      </c>
      <c r="AF443">
        <f>(Table249298330362394426458490[[#This Row],[time]]-2)*2</f>
        <v>0.90939999999999976</v>
      </c>
      <c r="AG443" s="6">
        <v>0.506301</v>
      </c>
      <c r="AH443" s="5">
        <v>2.4546999999999999</v>
      </c>
      <c r="AI443">
        <f>(Table7292324356388420452484[[#This Row],[time]]-2)*2</f>
        <v>0.90939999999999976</v>
      </c>
      <c r="AJ443" s="6">
        <v>4.8977300000000001</v>
      </c>
      <c r="AK443" s="5">
        <v>2.4546999999999999</v>
      </c>
      <c r="AL443">
        <f>(Table250299331363395427459491[[#This Row],[time]]-2)*2</f>
        <v>0.90939999999999976</v>
      </c>
      <c r="AM443" s="6">
        <v>2.3399000000000001</v>
      </c>
      <c r="AN443" s="5">
        <v>2.4546999999999999</v>
      </c>
      <c r="AO443">
        <f>(Table8293325357389421453485[[#This Row],[time]]-2)*2</f>
        <v>0.90939999999999976</v>
      </c>
      <c r="AP443" s="6">
        <v>5.0647700000000002</v>
      </c>
      <c r="AQ443" s="5">
        <v>2.4546999999999999</v>
      </c>
      <c r="AR443">
        <f>(Table252300332364396428460492[[#This Row],[time]]-2)*2</f>
        <v>0.90939999999999976</v>
      </c>
      <c r="AS443" s="6">
        <v>2.1018599999999998</v>
      </c>
      <c r="AT443" s="5">
        <v>2.4546999999999999</v>
      </c>
      <c r="AU443">
        <f>(Table253301333365397429461493[[#This Row],[time]]-2)*2</f>
        <v>0.90939999999999976</v>
      </c>
      <c r="AV443" s="6">
        <v>4.7931299999999997</v>
      </c>
    </row>
    <row r="444" spans="1:48">
      <c r="A444" s="5">
        <v>2.5107400000000002</v>
      </c>
      <c r="B444">
        <f>(Table1286318350382414446478[[#This Row],[time]]-2)*2</f>
        <v>1.0214800000000004</v>
      </c>
      <c r="C444" s="6">
        <v>2.9880499999999999</v>
      </c>
      <c r="D444" s="5">
        <v>2.5107400000000002</v>
      </c>
      <c r="E444">
        <f>(Table2287319351383415447479[[#This Row],[time]]-2)*2</f>
        <v>1.0214800000000004</v>
      </c>
      <c r="F444" s="6">
        <v>2.9552700000000001</v>
      </c>
      <c r="G444" s="5">
        <v>2.5107400000000002</v>
      </c>
      <c r="H444">
        <f>(Table245294326358390422454486[[#This Row],[time]]-2)*2</f>
        <v>1.0214800000000004</v>
      </c>
      <c r="I444" s="6">
        <v>2.8315399999999999</v>
      </c>
      <c r="J444" s="5">
        <v>2.5107400000000002</v>
      </c>
      <c r="K444">
        <f>(Table3288320352384416448480[[#This Row],[time]]-2)*2</f>
        <v>1.0214800000000004</v>
      </c>
      <c r="L444" s="6">
        <v>3.5331100000000002</v>
      </c>
      <c r="M444" s="5">
        <v>2.5107400000000002</v>
      </c>
      <c r="N444">
        <f>(Table246295327359391423455487[[#This Row],[time]]-2)*2</f>
        <v>1.0214800000000004</v>
      </c>
      <c r="O444" s="6">
        <v>1.0801799999999999</v>
      </c>
      <c r="P444" s="5">
        <v>2.5107400000000002</v>
      </c>
      <c r="Q444">
        <f>(Table4289321353385417449481[[#This Row],[time]]-2)*2</f>
        <v>1.0214800000000004</v>
      </c>
      <c r="R444" s="6">
        <v>1.3632</v>
      </c>
      <c r="S444" s="5">
        <v>2.5107400000000002</v>
      </c>
      <c r="T444">
        <f>(Table247296328360392424456488[[#This Row],[time]]-2)*2</f>
        <v>1.0214800000000004</v>
      </c>
      <c r="U444" s="6">
        <v>1.05172</v>
      </c>
      <c r="V444" s="5">
        <v>2.5107400000000002</v>
      </c>
      <c r="W444">
        <f>(Table5290322354386418450482[[#This Row],[time]]-2)*2</f>
        <v>1.0214800000000004</v>
      </c>
      <c r="X444" s="6">
        <v>1.95655</v>
      </c>
      <c r="Y444" s="5">
        <v>2.5107400000000002</v>
      </c>
      <c r="Z444">
        <f>(Table248297329361393425457489[[#This Row],[time]]-2)*2</f>
        <v>1.0214800000000004</v>
      </c>
      <c r="AA444" s="6">
        <v>0.60698600000000003</v>
      </c>
      <c r="AB444" s="5">
        <v>2.5107400000000002</v>
      </c>
      <c r="AC444">
        <f>(Table6291323355387419451483[[#This Row],[time]]-2)*2</f>
        <v>1.0214800000000004</v>
      </c>
      <c r="AD444" s="6">
        <v>4.2253400000000001</v>
      </c>
      <c r="AE444" s="5">
        <v>2.5107400000000002</v>
      </c>
      <c r="AF444">
        <f>(Table249298330362394426458490[[#This Row],[time]]-2)*2</f>
        <v>1.0214800000000004</v>
      </c>
      <c r="AG444" s="6">
        <v>0.513548</v>
      </c>
      <c r="AH444" s="5">
        <v>2.5107400000000002</v>
      </c>
      <c r="AI444">
        <f>(Table7292324356388420452484[[#This Row],[time]]-2)*2</f>
        <v>1.0214800000000004</v>
      </c>
      <c r="AJ444" s="6">
        <v>5.6887299999999996</v>
      </c>
      <c r="AK444" s="5">
        <v>2.5107400000000002</v>
      </c>
      <c r="AL444">
        <f>(Table250299331363395427459491[[#This Row],[time]]-2)*2</f>
        <v>1.0214800000000004</v>
      </c>
      <c r="AM444" s="6">
        <v>2.2797900000000002</v>
      </c>
      <c r="AN444" s="5">
        <v>2.5107400000000002</v>
      </c>
      <c r="AO444">
        <f>(Table8293325357389421453485[[#This Row],[time]]-2)*2</f>
        <v>1.0214800000000004</v>
      </c>
      <c r="AP444" s="6">
        <v>5.81752</v>
      </c>
      <c r="AQ444" s="5">
        <v>2.5107400000000002</v>
      </c>
      <c r="AR444">
        <f>(Table252300332364396428460492[[#This Row],[time]]-2)*2</f>
        <v>1.0214800000000004</v>
      </c>
      <c r="AS444" s="6">
        <v>2.04915</v>
      </c>
      <c r="AT444" s="5">
        <v>2.5107400000000002</v>
      </c>
      <c r="AU444">
        <f>(Table253301333365397429461493[[#This Row],[time]]-2)*2</f>
        <v>1.0214800000000004</v>
      </c>
      <c r="AV444" s="6">
        <v>5.2723199999999997</v>
      </c>
    </row>
    <row r="445" spans="1:48">
      <c r="A445" s="5">
        <v>2.5505900000000001</v>
      </c>
      <c r="B445">
        <f>(Table1286318350382414446478[[#This Row],[time]]-2)*2</f>
        <v>1.1011800000000003</v>
      </c>
      <c r="C445" s="6">
        <v>2.9796399999999998</v>
      </c>
      <c r="D445" s="5">
        <v>2.5505900000000001</v>
      </c>
      <c r="E445">
        <f>(Table2287319351383415447479[[#This Row],[time]]-2)*2</f>
        <v>1.1011800000000003</v>
      </c>
      <c r="F445" s="6">
        <v>3.08263</v>
      </c>
      <c r="G445" s="5">
        <v>2.5505900000000001</v>
      </c>
      <c r="H445">
        <f>(Table245294326358390422454486[[#This Row],[time]]-2)*2</f>
        <v>1.1011800000000003</v>
      </c>
      <c r="I445" s="6">
        <v>2.76098</v>
      </c>
      <c r="J445" s="5">
        <v>2.5505900000000001</v>
      </c>
      <c r="K445">
        <f>(Table3288320352384416448480[[#This Row],[time]]-2)*2</f>
        <v>1.1011800000000003</v>
      </c>
      <c r="L445" s="6">
        <v>3.6999300000000002</v>
      </c>
      <c r="M445" s="5">
        <v>2.5505900000000001</v>
      </c>
      <c r="N445">
        <f>(Table246295327359391423455487[[#This Row],[time]]-2)*2</f>
        <v>1.1011800000000003</v>
      </c>
      <c r="O445" s="6">
        <v>1.0812299999999999</v>
      </c>
      <c r="P445" s="5">
        <v>2.5505900000000001</v>
      </c>
      <c r="Q445">
        <f>(Table4289321353385417449481[[#This Row],[time]]-2)*2</f>
        <v>1.1011800000000003</v>
      </c>
      <c r="R445" s="6">
        <v>1.6204700000000001</v>
      </c>
      <c r="S445" s="5">
        <v>2.5505900000000001</v>
      </c>
      <c r="T445">
        <f>(Table247296328360392424456488[[#This Row],[time]]-2)*2</f>
        <v>1.1011800000000003</v>
      </c>
      <c r="U445" s="6">
        <v>1.0818399999999999</v>
      </c>
      <c r="V445" s="5">
        <v>2.5505900000000001</v>
      </c>
      <c r="W445">
        <f>(Table5290322354386418450482[[#This Row],[time]]-2)*2</f>
        <v>1.1011800000000003</v>
      </c>
      <c r="X445" s="6">
        <v>2.2452700000000001</v>
      </c>
      <c r="Y445" s="5">
        <v>2.5505900000000001</v>
      </c>
      <c r="Z445">
        <f>(Table248297329361393425457489[[#This Row],[time]]-2)*2</f>
        <v>1.1011800000000003</v>
      </c>
      <c r="AA445" s="6">
        <v>0.59678299999999995</v>
      </c>
      <c r="AB445" s="5">
        <v>2.5505900000000001</v>
      </c>
      <c r="AC445">
        <f>(Table6291323355387419451483[[#This Row],[time]]-2)*2</f>
        <v>1.1011800000000003</v>
      </c>
      <c r="AD445" s="6">
        <v>4.6337299999999999</v>
      </c>
      <c r="AE445" s="5">
        <v>2.5505900000000001</v>
      </c>
      <c r="AF445">
        <f>(Table249298330362394426458490[[#This Row],[time]]-2)*2</f>
        <v>1.1011800000000003</v>
      </c>
      <c r="AG445" s="6">
        <v>0.50986100000000001</v>
      </c>
      <c r="AH445" s="5">
        <v>2.5505900000000001</v>
      </c>
      <c r="AI445">
        <f>(Table7292324356388420452484[[#This Row],[time]]-2)*2</f>
        <v>1.1011800000000003</v>
      </c>
      <c r="AJ445" s="6">
        <v>6.2723100000000001</v>
      </c>
      <c r="AK445" s="5">
        <v>2.5505900000000001</v>
      </c>
      <c r="AL445">
        <f>(Table250299331363395427459491[[#This Row],[time]]-2)*2</f>
        <v>1.1011800000000003</v>
      </c>
      <c r="AM445" s="6">
        <v>2.2358899999999999</v>
      </c>
      <c r="AN445" s="5">
        <v>2.5505900000000001</v>
      </c>
      <c r="AO445">
        <f>(Table8293325357389421453485[[#This Row],[time]]-2)*2</f>
        <v>1.1011800000000003</v>
      </c>
      <c r="AP445" s="6">
        <v>6.3121900000000002</v>
      </c>
      <c r="AQ445" s="5">
        <v>2.5505900000000001</v>
      </c>
      <c r="AR445">
        <f>(Table252300332364396428460492[[#This Row],[time]]-2)*2</f>
        <v>1.1011800000000003</v>
      </c>
      <c r="AS445" s="6">
        <v>1.99</v>
      </c>
      <c r="AT445" s="5">
        <v>2.5505900000000001</v>
      </c>
      <c r="AU445">
        <f>(Table253301333365397429461493[[#This Row],[time]]-2)*2</f>
        <v>1.1011800000000003</v>
      </c>
      <c r="AV445" s="6">
        <v>5.6163800000000004</v>
      </c>
    </row>
    <row r="446" spans="1:48">
      <c r="A446" s="5">
        <v>2.6078100000000002</v>
      </c>
      <c r="B446">
        <f>(Table1286318350382414446478[[#This Row],[time]]-2)*2</f>
        <v>1.2156200000000004</v>
      </c>
      <c r="C446" s="6">
        <v>2.9146200000000002</v>
      </c>
      <c r="D446" s="5">
        <v>2.6078100000000002</v>
      </c>
      <c r="E446">
        <f>(Table2287319351383415447479[[#This Row],[time]]-2)*2</f>
        <v>1.2156200000000004</v>
      </c>
      <c r="F446" s="6">
        <v>3.18303</v>
      </c>
      <c r="G446" s="5">
        <v>2.6078100000000002</v>
      </c>
      <c r="H446">
        <f>(Table245294326358390422454486[[#This Row],[time]]-2)*2</f>
        <v>1.2156200000000004</v>
      </c>
      <c r="I446" s="6">
        <v>2.62615</v>
      </c>
      <c r="J446" s="5">
        <v>2.6078100000000002</v>
      </c>
      <c r="K446">
        <f>(Table3288320352384416448480[[#This Row],[time]]-2)*2</f>
        <v>1.2156200000000004</v>
      </c>
      <c r="L446" s="6">
        <v>3.8594200000000001</v>
      </c>
      <c r="M446" s="5">
        <v>2.6078100000000002</v>
      </c>
      <c r="N446">
        <f>(Table246295327359391423455487[[#This Row],[time]]-2)*2</f>
        <v>1.2156200000000004</v>
      </c>
      <c r="O446" s="6">
        <v>1.0016799999999999</v>
      </c>
      <c r="P446" s="5">
        <v>2.6078100000000002</v>
      </c>
      <c r="Q446">
        <f>(Table4289321353385417449481[[#This Row],[time]]-2)*2</f>
        <v>1.2156200000000004</v>
      </c>
      <c r="R446" s="6">
        <v>2.0236999999999998</v>
      </c>
      <c r="S446" s="5">
        <v>2.6078100000000002</v>
      </c>
      <c r="T446">
        <f>(Table247296328360392424456488[[#This Row],[time]]-2)*2</f>
        <v>1.2156200000000004</v>
      </c>
      <c r="U446" s="6">
        <v>1.02214</v>
      </c>
      <c r="V446" s="5">
        <v>2.6078100000000002</v>
      </c>
      <c r="W446">
        <f>(Table5290322354386418450482[[#This Row],[time]]-2)*2</f>
        <v>1.2156200000000004</v>
      </c>
      <c r="X446" s="6">
        <v>2.49952</v>
      </c>
      <c r="Y446" s="5">
        <v>2.6078100000000002</v>
      </c>
      <c r="Z446">
        <f>(Table248297329361393425457489[[#This Row],[time]]-2)*2</f>
        <v>1.2156200000000004</v>
      </c>
      <c r="AA446" s="6">
        <v>0.57676300000000003</v>
      </c>
      <c r="AB446" s="5">
        <v>2.6078100000000002</v>
      </c>
      <c r="AC446">
        <f>(Table6291323355387419451483[[#This Row],[time]]-2)*2</f>
        <v>1.2156200000000004</v>
      </c>
      <c r="AD446" s="6">
        <v>5.1956800000000003</v>
      </c>
      <c r="AE446" s="5">
        <v>2.6078100000000002</v>
      </c>
      <c r="AF446">
        <f>(Table249298330362394426458490[[#This Row],[time]]-2)*2</f>
        <v>1.2156200000000004</v>
      </c>
      <c r="AG446" s="6">
        <v>0.495699</v>
      </c>
      <c r="AH446" s="5">
        <v>2.6078100000000002</v>
      </c>
      <c r="AI446">
        <f>(Table7292324356388420452484[[#This Row],[time]]-2)*2</f>
        <v>1.2156200000000004</v>
      </c>
      <c r="AJ446" s="6">
        <v>7.00535</v>
      </c>
      <c r="AK446" s="5">
        <v>2.6078100000000002</v>
      </c>
      <c r="AL446">
        <f>(Table250299331363395427459491[[#This Row],[time]]-2)*2</f>
        <v>1.2156200000000004</v>
      </c>
      <c r="AM446" s="6">
        <v>2.1285799999999999</v>
      </c>
      <c r="AN446" s="5">
        <v>2.6078100000000002</v>
      </c>
      <c r="AO446">
        <f>(Table8293325357389421453485[[#This Row],[time]]-2)*2</f>
        <v>1.2156200000000004</v>
      </c>
      <c r="AP446" s="6">
        <v>6.95024</v>
      </c>
      <c r="AQ446" s="5">
        <v>2.6078100000000002</v>
      </c>
      <c r="AR446">
        <f>(Table252300332364396428460492[[#This Row],[time]]-2)*2</f>
        <v>1.2156200000000004</v>
      </c>
      <c r="AS446" s="6">
        <v>1.8860300000000001</v>
      </c>
      <c r="AT446" s="5">
        <v>2.6078100000000002</v>
      </c>
      <c r="AU446">
        <f>(Table253301333365397429461493[[#This Row],[time]]-2)*2</f>
        <v>1.2156200000000004</v>
      </c>
      <c r="AV446" s="6">
        <v>5.9520600000000004</v>
      </c>
    </row>
    <row r="447" spans="1:48">
      <c r="A447" s="5">
        <v>2.65388</v>
      </c>
      <c r="B447">
        <f>(Table1286318350382414446478[[#This Row],[time]]-2)*2</f>
        <v>1.30776</v>
      </c>
      <c r="C447" s="6">
        <v>2.84605</v>
      </c>
      <c r="D447" s="5">
        <v>2.65388</v>
      </c>
      <c r="E447">
        <f>(Table2287319351383415447479[[#This Row],[time]]-2)*2</f>
        <v>1.30776</v>
      </c>
      <c r="F447" s="6">
        <v>3.2374499999999999</v>
      </c>
      <c r="G447" s="5">
        <v>2.65388</v>
      </c>
      <c r="H447">
        <f>(Table245294326358390422454486[[#This Row],[time]]-2)*2</f>
        <v>1.30776</v>
      </c>
      <c r="I447" s="6">
        <v>2.5129299999999999</v>
      </c>
      <c r="J447" s="5">
        <v>2.65388</v>
      </c>
      <c r="K447">
        <f>(Table3288320352384416448480[[#This Row],[time]]-2)*2</f>
        <v>1.30776</v>
      </c>
      <c r="L447" s="6">
        <v>3.92754</v>
      </c>
      <c r="M447" s="5">
        <v>2.65388</v>
      </c>
      <c r="N447">
        <f>(Table246295327359391423455487[[#This Row],[time]]-2)*2</f>
        <v>1.30776</v>
      </c>
      <c r="O447" s="6">
        <v>0.91879500000000003</v>
      </c>
      <c r="P447" s="5">
        <v>2.65388</v>
      </c>
      <c r="Q447">
        <f>(Table4289321353385417449481[[#This Row],[time]]-2)*2</f>
        <v>1.30776</v>
      </c>
      <c r="R447" s="6">
        <v>2.28756</v>
      </c>
      <c r="S447" s="5">
        <v>2.65388</v>
      </c>
      <c r="T447">
        <f>(Table247296328360392424456488[[#This Row],[time]]-2)*2</f>
        <v>1.30776</v>
      </c>
      <c r="U447" s="6">
        <v>0.94884900000000005</v>
      </c>
      <c r="V447" s="5">
        <v>2.65388</v>
      </c>
      <c r="W447">
        <f>(Table5290322354386418450482[[#This Row],[time]]-2)*2</f>
        <v>1.30776</v>
      </c>
      <c r="X447" s="6">
        <v>2.68424</v>
      </c>
      <c r="Y447" s="5">
        <v>2.65388</v>
      </c>
      <c r="Z447">
        <f>(Table248297329361393425457489[[#This Row],[time]]-2)*2</f>
        <v>1.30776</v>
      </c>
      <c r="AA447" s="6">
        <v>0.56646600000000003</v>
      </c>
      <c r="AB447" s="5">
        <v>2.65388</v>
      </c>
      <c r="AC447">
        <f>(Table6291323355387419451483[[#This Row],[time]]-2)*2</f>
        <v>1.30776</v>
      </c>
      <c r="AD447" s="6">
        <v>5.6146000000000003</v>
      </c>
      <c r="AE447" s="5">
        <v>2.65388</v>
      </c>
      <c r="AF447">
        <f>(Table249298330362394426458490[[#This Row],[time]]-2)*2</f>
        <v>1.30776</v>
      </c>
      <c r="AG447" s="6">
        <v>0.48239799999999999</v>
      </c>
      <c r="AH447" s="5">
        <v>2.65388</v>
      </c>
      <c r="AI447">
        <f>(Table7292324356388420452484[[#This Row],[time]]-2)*2</f>
        <v>1.30776</v>
      </c>
      <c r="AJ447" s="6">
        <v>7.5217799999999997</v>
      </c>
      <c r="AK447" s="5">
        <v>2.65388</v>
      </c>
      <c r="AL447">
        <f>(Table250299331363395427459491[[#This Row],[time]]-2)*2</f>
        <v>1.30776</v>
      </c>
      <c r="AM447" s="6">
        <v>2.0420699999999998</v>
      </c>
      <c r="AN447" s="5">
        <v>2.65388</v>
      </c>
      <c r="AO447">
        <f>(Table8293325357389421453485[[#This Row],[time]]-2)*2</f>
        <v>1.30776</v>
      </c>
      <c r="AP447" s="6">
        <v>7.3018000000000001</v>
      </c>
      <c r="AQ447" s="5">
        <v>2.65388</v>
      </c>
      <c r="AR447">
        <f>(Table252300332364396428460492[[#This Row],[time]]-2)*2</f>
        <v>1.30776</v>
      </c>
      <c r="AS447" s="6">
        <v>1.7881</v>
      </c>
      <c r="AT447" s="5">
        <v>2.65388</v>
      </c>
      <c r="AU447">
        <f>(Table253301333365397429461493[[#This Row],[time]]-2)*2</f>
        <v>1.30776</v>
      </c>
      <c r="AV447" s="6">
        <v>6.2171799999999999</v>
      </c>
    </row>
    <row r="448" spans="1:48">
      <c r="A448" s="5">
        <v>2.7033999999999998</v>
      </c>
      <c r="B448">
        <f>(Table1286318350382414446478[[#This Row],[time]]-2)*2</f>
        <v>1.4067999999999996</v>
      </c>
      <c r="C448" s="6">
        <v>2.76057</v>
      </c>
      <c r="D448" s="5">
        <v>2.7033999999999998</v>
      </c>
      <c r="E448">
        <f>(Table2287319351383415447479[[#This Row],[time]]-2)*2</f>
        <v>1.4067999999999996</v>
      </c>
      <c r="F448" s="6">
        <v>3.2840099999999999</v>
      </c>
      <c r="G448" s="5">
        <v>2.7033999999999998</v>
      </c>
      <c r="H448">
        <f>(Table245294326358390422454486[[#This Row],[time]]-2)*2</f>
        <v>1.4067999999999996</v>
      </c>
      <c r="I448" s="6">
        <v>2.38679</v>
      </c>
      <c r="J448" s="5">
        <v>2.7033999999999998</v>
      </c>
      <c r="K448">
        <f>(Table3288320352384416448480[[#This Row],[time]]-2)*2</f>
        <v>1.4067999999999996</v>
      </c>
      <c r="L448" s="6">
        <v>3.9724300000000001</v>
      </c>
      <c r="M448" s="5">
        <v>2.7033999999999998</v>
      </c>
      <c r="N448">
        <f>(Table246295327359391423455487[[#This Row],[time]]-2)*2</f>
        <v>1.4067999999999996</v>
      </c>
      <c r="O448" s="6">
        <v>0.81860100000000002</v>
      </c>
      <c r="P448" s="5">
        <v>2.7033999999999998</v>
      </c>
      <c r="Q448">
        <f>(Table4289321353385417449481[[#This Row],[time]]-2)*2</f>
        <v>1.4067999999999996</v>
      </c>
      <c r="R448" s="6">
        <v>2.5400399999999999</v>
      </c>
      <c r="S448" s="5">
        <v>2.7033999999999998</v>
      </c>
      <c r="T448">
        <f>(Table247296328360392424456488[[#This Row],[time]]-2)*2</f>
        <v>1.4067999999999996</v>
      </c>
      <c r="U448" s="6">
        <v>0.85961699999999996</v>
      </c>
      <c r="V448" s="5">
        <v>2.7033999999999998</v>
      </c>
      <c r="W448">
        <f>(Table5290322354386418450482[[#This Row],[time]]-2)*2</f>
        <v>1.4067999999999996</v>
      </c>
      <c r="X448" s="6">
        <v>2.8640699999999999</v>
      </c>
      <c r="Y448" s="5">
        <v>2.7033999999999998</v>
      </c>
      <c r="Z448">
        <f>(Table248297329361393425457489[[#This Row],[time]]-2)*2</f>
        <v>1.4067999999999996</v>
      </c>
      <c r="AA448" s="6">
        <v>0.55951399999999996</v>
      </c>
      <c r="AB448" s="5">
        <v>2.7033999999999998</v>
      </c>
      <c r="AC448">
        <f>(Table6291323355387419451483[[#This Row],[time]]-2)*2</f>
        <v>1.4067999999999996</v>
      </c>
      <c r="AD448" s="6">
        <v>6.0549799999999996</v>
      </c>
      <c r="AE448" s="5">
        <v>2.7033999999999998</v>
      </c>
      <c r="AF448">
        <f>(Table249298330362394426458490[[#This Row],[time]]-2)*2</f>
        <v>1.4067999999999996</v>
      </c>
      <c r="AG448" s="6">
        <v>0.464339</v>
      </c>
      <c r="AH448" s="5">
        <v>2.7033999999999998</v>
      </c>
      <c r="AI448">
        <f>(Table7292324356388420452484[[#This Row],[time]]-2)*2</f>
        <v>1.4067999999999996</v>
      </c>
      <c r="AJ448" s="6">
        <v>8.0486400000000007</v>
      </c>
      <c r="AK448" s="5">
        <v>2.7033999999999998</v>
      </c>
      <c r="AL448">
        <f>(Table250299331363395427459491[[#This Row],[time]]-2)*2</f>
        <v>1.4067999999999996</v>
      </c>
      <c r="AM448" s="6">
        <v>1.9412700000000001</v>
      </c>
      <c r="AN448" s="5">
        <v>2.7033999999999998</v>
      </c>
      <c r="AO448">
        <f>(Table8293325357389421453485[[#This Row],[time]]-2)*2</f>
        <v>1.4067999999999996</v>
      </c>
      <c r="AP448" s="6">
        <v>7.5671999999999997</v>
      </c>
      <c r="AQ448" s="5">
        <v>2.7033999999999998</v>
      </c>
      <c r="AR448">
        <f>(Table252300332364396428460492[[#This Row],[time]]-2)*2</f>
        <v>1.4067999999999996</v>
      </c>
      <c r="AS448" s="6">
        <v>1.69641</v>
      </c>
      <c r="AT448" s="5">
        <v>2.7033999999999998</v>
      </c>
      <c r="AU448">
        <f>(Table253301333365397429461493[[#This Row],[time]]-2)*2</f>
        <v>1.4067999999999996</v>
      </c>
      <c r="AV448" s="6">
        <v>6.4864600000000001</v>
      </c>
    </row>
    <row r="449" spans="1:48">
      <c r="A449" s="5">
        <v>2.75109</v>
      </c>
      <c r="B449">
        <f>(Table1286318350382414446478[[#This Row],[time]]-2)*2</f>
        <v>1.5021800000000001</v>
      </c>
      <c r="C449" s="6">
        <v>2.6676500000000001</v>
      </c>
      <c r="D449" s="5">
        <v>2.75109</v>
      </c>
      <c r="E449">
        <f>(Table2287319351383415447479[[#This Row],[time]]-2)*2</f>
        <v>1.5021800000000001</v>
      </c>
      <c r="F449" s="6">
        <v>3.3083</v>
      </c>
      <c r="G449" s="5">
        <v>2.75109</v>
      </c>
      <c r="H449">
        <f>(Table245294326358390422454486[[#This Row],[time]]-2)*2</f>
        <v>1.5021800000000001</v>
      </c>
      <c r="I449" s="6">
        <v>2.2595299999999998</v>
      </c>
      <c r="J449" s="5">
        <v>2.75109</v>
      </c>
      <c r="K449">
        <f>(Table3288320352384416448480[[#This Row],[time]]-2)*2</f>
        <v>1.5021800000000001</v>
      </c>
      <c r="L449" s="6">
        <v>3.99674</v>
      </c>
      <c r="M449" s="5">
        <v>2.75109</v>
      </c>
      <c r="N449">
        <f>(Table246295327359391423455487[[#This Row],[time]]-2)*2</f>
        <v>1.5021800000000001</v>
      </c>
      <c r="O449" s="6">
        <v>0.71093700000000004</v>
      </c>
      <c r="P449" s="5">
        <v>2.75109</v>
      </c>
      <c r="Q449">
        <f>(Table4289321353385417449481[[#This Row],[time]]-2)*2</f>
        <v>1.5021800000000001</v>
      </c>
      <c r="R449" s="6">
        <v>2.7706499999999998</v>
      </c>
      <c r="S449" s="5">
        <v>2.75109</v>
      </c>
      <c r="T449">
        <f>(Table247296328360392424456488[[#This Row],[time]]-2)*2</f>
        <v>1.5021800000000001</v>
      </c>
      <c r="U449" s="6">
        <v>0.76804799999999995</v>
      </c>
      <c r="V449" s="5">
        <v>2.75109</v>
      </c>
      <c r="W449">
        <f>(Table5290322354386418450482[[#This Row],[time]]-2)*2</f>
        <v>1.5021800000000001</v>
      </c>
      <c r="X449" s="6">
        <v>3.0712799999999998</v>
      </c>
      <c r="Y449" s="5">
        <v>2.75109</v>
      </c>
      <c r="Z449">
        <f>(Table248297329361393425457489[[#This Row],[time]]-2)*2</f>
        <v>1.5021800000000001</v>
      </c>
      <c r="AA449" s="6">
        <v>0.54574100000000003</v>
      </c>
      <c r="AB449" s="5">
        <v>2.75109</v>
      </c>
      <c r="AC449">
        <f>(Table6291323355387419451483[[#This Row],[time]]-2)*2</f>
        <v>1.5021800000000001</v>
      </c>
      <c r="AD449" s="6">
        <v>6.4824799999999998</v>
      </c>
      <c r="AE449" s="5">
        <v>2.75109</v>
      </c>
      <c r="AF449">
        <f>(Table249298330362394426458490[[#This Row],[time]]-2)*2</f>
        <v>1.5021800000000001</v>
      </c>
      <c r="AG449" s="6">
        <v>0.43975399999999998</v>
      </c>
      <c r="AH449" s="5">
        <v>2.75109</v>
      </c>
      <c r="AI449">
        <f>(Table7292324356388420452484[[#This Row],[time]]-2)*2</f>
        <v>1.5021800000000001</v>
      </c>
      <c r="AJ449" s="6">
        <v>8.4970800000000004</v>
      </c>
      <c r="AK449" s="5">
        <v>2.75109</v>
      </c>
      <c r="AL449">
        <f>(Table250299331363395427459491[[#This Row],[time]]-2)*2</f>
        <v>1.5021800000000001</v>
      </c>
      <c r="AM449" s="6">
        <v>1.8476600000000001</v>
      </c>
      <c r="AN449" s="5">
        <v>2.75109</v>
      </c>
      <c r="AO449">
        <f>(Table8293325357389421453485[[#This Row],[time]]-2)*2</f>
        <v>1.5021800000000001</v>
      </c>
      <c r="AP449" s="6">
        <v>7.6948699999999999</v>
      </c>
      <c r="AQ449" s="5">
        <v>2.75109</v>
      </c>
      <c r="AR449">
        <f>(Table252300332364396428460492[[#This Row],[time]]-2)*2</f>
        <v>1.5021800000000001</v>
      </c>
      <c r="AS449" s="6">
        <v>1.60249</v>
      </c>
      <c r="AT449" s="5">
        <v>2.75109</v>
      </c>
      <c r="AU449">
        <f>(Table253301333365397429461493[[#This Row],[time]]-2)*2</f>
        <v>1.5021800000000001</v>
      </c>
      <c r="AV449" s="6">
        <v>6.6780499999999998</v>
      </c>
    </row>
    <row r="450" spans="1:48">
      <c r="A450" s="5">
        <v>2.8032300000000001</v>
      </c>
      <c r="B450">
        <f>(Table1286318350382414446478[[#This Row],[time]]-2)*2</f>
        <v>1.6064600000000002</v>
      </c>
      <c r="C450" s="6">
        <v>2.55775</v>
      </c>
      <c r="D450" s="5">
        <v>2.8032300000000001</v>
      </c>
      <c r="E450">
        <f>(Table2287319351383415447479[[#This Row],[time]]-2)*2</f>
        <v>1.6064600000000002</v>
      </c>
      <c r="F450" s="6">
        <v>3.3186200000000001</v>
      </c>
      <c r="G450" s="5">
        <v>2.8032300000000001</v>
      </c>
      <c r="H450">
        <f>(Table245294326358390422454486[[#This Row],[time]]-2)*2</f>
        <v>1.6064600000000002</v>
      </c>
      <c r="I450" s="6">
        <v>2.1174200000000001</v>
      </c>
      <c r="J450" s="5">
        <v>2.8032300000000001</v>
      </c>
      <c r="K450">
        <f>(Table3288320352384416448480[[#This Row],[time]]-2)*2</f>
        <v>1.6064600000000002</v>
      </c>
      <c r="L450" s="6">
        <v>4.0222800000000003</v>
      </c>
      <c r="M450" s="5">
        <v>2.8032300000000001</v>
      </c>
      <c r="N450">
        <f>(Table246295327359391423455487[[#This Row],[time]]-2)*2</f>
        <v>1.6064600000000002</v>
      </c>
      <c r="O450" s="6">
        <v>0.61495200000000005</v>
      </c>
      <c r="P450" s="5">
        <v>2.8032300000000001</v>
      </c>
      <c r="Q450">
        <f>(Table4289321353385417449481[[#This Row],[time]]-2)*2</f>
        <v>1.6064600000000002</v>
      </c>
      <c r="R450" s="6">
        <v>3.0609099999999998</v>
      </c>
      <c r="S450" s="5">
        <v>2.8032300000000001</v>
      </c>
      <c r="T450">
        <f>(Table247296328360392424456488[[#This Row],[time]]-2)*2</f>
        <v>1.6064600000000002</v>
      </c>
      <c r="U450" s="6">
        <v>0.65208699999999997</v>
      </c>
      <c r="V450" s="5">
        <v>2.8032300000000001</v>
      </c>
      <c r="W450">
        <f>(Table5290322354386418450482[[#This Row],[time]]-2)*2</f>
        <v>1.6064600000000002</v>
      </c>
      <c r="X450" s="6">
        <v>3.4117799999999998</v>
      </c>
      <c r="Y450" s="5">
        <v>2.8032300000000001</v>
      </c>
      <c r="Z450">
        <f>(Table248297329361393425457489[[#This Row],[time]]-2)*2</f>
        <v>1.6064600000000002</v>
      </c>
      <c r="AA450" s="6">
        <v>0.4995</v>
      </c>
      <c r="AB450" s="5">
        <v>2.8032300000000001</v>
      </c>
      <c r="AC450">
        <f>(Table6291323355387419451483[[#This Row],[time]]-2)*2</f>
        <v>1.6064600000000002</v>
      </c>
      <c r="AD450" s="6">
        <v>6.9493</v>
      </c>
      <c r="AE450" s="5">
        <v>2.8032300000000001</v>
      </c>
      <c r="AF450">
        <f>(Table249298330362394426458490[[#This Row],[time]]-2)*2</f>
        <v>1.6064600000000002</v>
      </c>
      <c r="AG450" s="6">
        <v>0.39002999999999999</v>
      </c>
      <c r="AH450" s="5">
        <v>2.8032300000000001</v>
      </c>
      <c r="AI450">
        <f>(Table7292324356388420452484[[#This Row],[time]]-2)*2</f>
        <v>1.6064600000000002</v>
      </c>
      <c r="AJ450" s="6">
        <v>8.9551599999999993</v>
      </c>
      <c r="AK450" s="5">
        <v>2.8032300000000001</v>
      </c>
      <c r="AL450">
        <f>(Table250299331363395427459491[[#This Row],[time]]-2)*2</f>
        <v>1.6064600000000002</v>
      </c>
      <c r="AM450" s="6">
        <v>1.7188099999999999</v>
      </c>
      <c r="AN450" s="5">
        <v>2.8032300000000001</v>
      </c>
      <c r="AO450">
        <f>(Table8293325357389421453485[[#This Row],[time]]-2)*2</f>
        <v>1.6064600000000002</v>
      </c>
      <c r="AP450" s="6">
        <v>7.7096499999999999</v>
      </c>
      <c r="AQ450" s="5">
        <v>2.8032300000000001</v>
      </c>
      <c r="AR450">
        <f>(Table252300332364396428460492[[#This Row],[time]]-2)*2</f>
        <v>1.6064600000000002</v>
      </c>
      <c r="AS450" s="6">
        <v>1.4859100000000001</v>
      </c>
      <c r="AT450" s="5">
        <v>2.8032300000000001</v>
      </c>
      <c r="AU450">
        <f>(Table253301333365397429461493[[#This Row],[time]]-2)*2</f>
        <v>1.6064600000000002</v>
      </c>
      <c r="AV450" s="6">
        <v>6.89086</v>
      </c>
    </row>
    <row r="451" spans="1:48">
      <c r="A451" s="5">
        <v>2.8514400000000002</v>
      </c>
      <c r="B451">
        <f>(Table1286318350382414446478[[#This Row],[time]]-2)*2</f>
        <v>1.7028800000000004</v>
      </c>
      <c r="C451" s="6">
        <v>2.46204</v>
      </c>
      <c r="D451" s="5">
        <v>2.8514400000000002</v>
      </c>
      <c r="E451">
        <f>(Table2287319351383415447479[[#This Row],[time]]-2)*2</f>
        <v>1.7028800000000004</v>
      </c>
      <c r="F451" s="6">
        <v>3.3168000000000002</v>
      </c>
      <c r="G451" s="5">
        <v>2.8514400000000002</v>
      </c>
      <c r="H451">
        <f>(Table245294326358390422454486[[#This Row],[time]]-2)*2</f>
        <v>1.7028800000000004</v>
      </c>
      <c r="I451" s="6">
        <v>1.99613</v>
      </c>
      <c r="J451" s="5">
        <v>2.8514400000000002</v>
      </c>
      <c r="K451">
        <f>(Table3288320352384416448480[[#This Row],[time]]-2)*2</f>
        <v>1.7028800000000004</v>
      </c>
      <c r="L451" s="6">
        <v>4.0356699999999996</v>
      </c>
      <c r="M451" s="5">
        <v>2.8514400000000002</v>
      </c>
      <c r="N451">
        <f>(Table246295327359391423455487[[#This Row],[time]]-2)*2</f>
        <v>1.7028800000000004</v>
      </c>
      <c r="O451" s="6">
        <v>0.52353700000000003</v>
      </c>
      <c r="P451" s="5">
        <v>2.8514400000000002</v>
      </c>
      <c r="Q451">
        <f>(Table4289321353385417449481[[#This Row],[time]]-2)*2</f>
        <v>1.7028800000000004</v>
      </c>
      <c r="R451" s="6">
        <v>3.35853</v>
      </c>
      <c r="S451" s="5">
        <v>2.8514400000000002</v>
      </c>
      <c r="T451">
        <f>(Table247296328360392424456488[[#This Row],[time]]-2)*2</f>
        <v>1.7028800000000004</v>
      </c>
      <c r="U451" s="6">
        <v>0.545095</v>
      </c>
      <c r="V451" s="5">
        <v>2.8514400000000002</v>
      </c>
      <c r="W451">
        <f>(Table5290322354386418450482[[#This Row],[time]]-2)*2</f>
        <v>1.7028800000000004</v>
      </c>
      <c r="X451" s="6">
        <v>3.6893199999999999</v>
      </c>
      <c r="Y451" s="5">
        <v>2.8514400000000002</v>
      </c>
      <c r="Z451">
        <f>(Table248297329361393425457489[[#This Row],[time]]-2)*2</f>
        <v>1.7028800000000004</v>
      </c>
      <c r="AA451" s="6">
        <v>0.42413400000000001</v>
      </c>
      <c r="AB451" s="5">
        <v>2.8514400000000002</v>
      </c>
      <c r="AC451">
        <f>(Table6291323355387419451483[[#This Row],[time]]-2)*2</f>
        <v>1.7028800000000004</v>
      </c>
      <c r="AD451" s="6">
        <v>7.3652499999999996</v>
      </c>
      <c r="AE451" s="5">
        <v>2.8514400000000002</v>
      </c>
      <c r="AF451">
        <f>(Table249298330362394426458490[[#This Row],[time]]-2)*2</f>
        <v>1.7028800000000004</v>
      </c>
      <c r="AG451" s="6">
        <v>0.32387899999999997</v>
      </c>
      <c r="AH451" s="5">
        <v>2.8514400000000002</v>
      </c>
      <c r="AI451">
        <f>(Table7292324356388420452484[[#This Row],[time]]-2)*2</f>
        <v>1.7028800000000004</v>
      </c>
      <c r="AJ451" s="6">
        <v>9.3384999999999998</v>
      </c>
      <c r="AK451" s="5">
        <v>2.8514400000000002</v>
      </c>
      <c r="AL451">
        <f>(Table250299331363395427459491[[#This Row],[time]]-2)*2</f>
        <v>1.7028800000000004</v>
      </c>
      <c r="AM451" s="6">
        <v>1.60256</v>
      </c>
      <c r="AN451" s="5">
        <v>2.8514400000000002</v>
      </c>
      <c r="AO451">
        <f>(Table8293325357389421453485[[#This Row],[time]]-2)*2</f>
        <v>1.7028800000000004</v>
      </c>
      <c r="AP451" s="6">
        <v>7.6312100000000003</v>
      </c>
      <c r="AQ451" s="5">
        <v>2.8514400000000002</v>
      </c>
      <c r="AR451">
        <f>(Table252300332364396428460492[[#This Row],[time]]-2)*2</f>
        <v>1.7028800000000004</v>
      </c>
      <c r="AS451" s="6">
        <v>1.3672500000000001</v>
      </c>
      <c r="AT451" s="5">
        <v>2.8514400000000002</v>
      </c>
      <c r="AU451">
        <f>(Table253301333365397429461493[[#This Row],[time]]-2)*2</f>
        <v>1.7028800000000004</v>
      </c>
      <c r="AV451" s="6">
        <v>7.0214600000000003</v>
      </c>
    </row>
    <row r="452" spans="1:48">
      <c r="A452" s="5">
        <v>2.9124400000000001</v>
      </c>
      <c r="B452">
        <f>(Table1286318350382414446478[[#This Row],[time]]-2)*2</f>
        <v>1.8248800000000003</v>
      </c>
      <c r="C452" s="6">
        <v>2.3328600000000002</v>
      </c>
      <c r="D452" s="5">
        <v>2.9124400000000001</v>
      </c>
      <c r="E452">
        <f>(Table2287319351383415447479[[#This Row],[time]]-2)*2</f>
        <v>1.8248800000000003</v>
      </c>
      <c r="F452" s="6">
        <v>3.2846899999999999</v>
      </c>
      <c r="G452" s="5">
        <v>2.9124400000000001</v>
      </c>
      <c r="H452">
        <f>(Table245294326358390422454486[[#This Row],[time]]-2)*2</f>
        <v>1.8248800000000003</v>
      </c>
      <c r="I452" s="6">
        <v>1.8393600000000001</v>
      </c>
      <c r="J452" s="5">
        <v>2.9124400000000001</v>
      </c>
      <c r="K452">
        <f>(Table3288320352384416448480[[#This Row],[time]]-2)*2</f>
        <v>1.8248800000000003</v>
      </c>
      <c r="L452" s="6">
        <v>4.0353700000000003</v>
      </c>
      <c r="M452" s="5">
        <v>2.9124400000000001</v>
      </c>
      <c r="N452">
        <f>(Table246295327359391423455487[[#This Row],[time]]-2)*2</f>
        <v>1.8248800000000003</v>
      </c>
      <c r="O452" s="6">
        <v>0.41000799999999998</v>
      </c>
      <c r="P452" s="5">
        <v>2.9124400000000001</v>
      </c>
      <c r="Q452">
        <f>(Table4289321353385417449481[[#This Row],[time]]-2)*2</f>
        <v>1.8248800000000003</v>
      </c>
      <c r="R452" s="6">
        <v>3.7053699999999998</v>
      </c>
      <c r="S452" s="5">
        <v>2.9124400000000001</v>
      </c>
      <c r="T452">
        <f>(Table247296328360392424456488[[#This Row],[time]]-2)*2</f>
        <v>1.8248800000000003</v>
      </c>
      <c r="U452" s="6">
        <v>0.41945700000000002</v>
      </c>
      <c r="V452" s="5">
        <v>2.9124400000000001</v>
      </c>
      <c r="W452">
        <f>(Table5290322354386418450482[[#This Row],[time]]-2)*2</f>
        <v>1.8248800000000003</v>
      </c>
      <c r="X452" s="6">
        <v>3.9531000000000001</v>
      </c>
      <c r="Y452" s="5">
        <v>2.9124400000000001</v>
      </c>
      <c r="Z452">
        <f>(Table248297329361393425457489[[#This Row],[time]]-2)*2</f>
        <v>1.8248800000000003</v>
      </c>
      <c r="AA452" s="6">
        <v>0.306533</v>
      </c>
      <c r="AB452" s="5">
        <v>2.9124400000000001</v>
      </c>
      <c r="AC452">
        <f>(Table6291323355387419451483[[#This Row],[time]]-2)*2</f>
        <v>1.8248800000000003</v>
      </c>
      <c r="AD452" s="6">
        <v>7.7881499999999999</v>
      </c>
      <c r="AE452" s="5">
        <v>2.9124400000000001</v>
      </c>
      <c r="AF452">
        <f>(Table249298330362394426458490[[#This Row],[time]]-2)*2</f>
        <v>1.8248800000000003</v>
      </c>
      <c r="AG452" s="6">
        <v>0.23257800000000001</v>
      </c>
      <c r="AH452" s="5">
        <v>2.9124400000000001</v>
      </c>
      <c r="AI452">
        <f>(Table7292324356388420452484[[#This Row],[time]]-2)*2</f>
        <v>1.8248800000000003</v>
      </c>
      <c r="AJ452" s="6">
        <v>9.7179900000000004</v>
      </c>
      <c r="AK452" s="5">
        <v>2.9124400000000001</v>
      </c>
      <c r="AL452">
        <f>(Table250299331363395427459491[[#This Row],[time]]-2)*2</f>
        <v>1.8248800000000003</v>
      </c>
      <c r="AM452" s="6">
        <v>1.4397800000000001</v>
      </c>
      <c r="AN452" s="5">
        <v>2.9124400000000001</v>
      </c>
      <c r="AO452">
        <f>(Table8293325357389421453485[[#This Row],[time]]-2)*2</f>
        <v>1.8248800000000003</v>
      </c>
      <c r="AP452" s="6">
        <v>7.4239199999999999</v>
      </c>
      <c r="AQ452" s="5">
        <v>2.9124400000000001</v>
      </c>
      <c r="AR452">
        <f>(Table252300332364396428460492[[#This Row],[time]]-2)*2</f>
        <v>1.8248800000000003</v>
      </c>
      <c r="AS452" s="6">
        <v>1.2028099999999999</v>
      </c>
      <c r="AT452" s="5">
        <v>2.9124400000000001</v>
      </c>
      <c r="AU452">
        <f>(Table253301333365397429461493[[#This Row],[time]]-2)*2</f>
        <v>1.8248800000000003</v>
      </c>
      <c r="AV452" s="6">
        <v>7.1529800000000003</v>
      </c>
    </row>
    <row r="453" spans="1:48">
      <c r="A453" s="5">
        <v>2.9575800000000001</v>
      </c>
      <c r="B453">
        <f>(Table1286318350382414446478[[#This Row],[time]]-2)*2</f>
        <v>1.9151600000000002</v>
      </c>
      <c r="C453" s="6">
        <v>2.2464499999999998</v>
      </c>
      <c r="D453" s="5">
        <v>2.9575800000000001</v>
      </c>
      <c r="E453">
        <f>(Table2287319351383415447479[[#This Row],[time]]-2)*2</f>
        <v>1.9151600000000002</v>
      </c>
      <c r="F453" s="6">
        <v>3.2441499999999999</v>
      </c>
      <c r="G453" s="5">
        <v>2.9575800000000001</v>
      </c>
      <c r="H453">
        <f>(Table245294326358390422454486[[#This Row],[time]]-2)*2</f>
        <v>1.9151600000000002</v>
      </c>
      <c r="I453" s="6">
        <v>1.7354700000000001</v>
      </c>
      <c r="J453" s="5">
        <v>2.9575800000000001</v>
      </c>
      <c r="K453">
        <f>(Table3288320352384416448480[[#This Row],[time]]-2)*2</f>
        <v>1.9151600000000002</v>
      </c>
      <c r="L453" s="6">
        <v>4.02189</v>
      </c>
      <c r="M453" s="5">
        <v>2.9575800000000001</v>
      </c>
      <c r="N453">
        <f>(Table246295327359391423455487[[#This Row],[time]]-2)*2</f>
        <v>1.9151600000000002</v>
      </c>
      <c r="O453" s="6">
        <v>0.33276299999999998</v>
      </c>
      <c r="P453" s="5">
        <v>2.9575800000000001</v>
      </c>
      <c r="Q453">
        <f>(Table4289321353385417449481[[#This Row],[time]]-2)*2</f>
        <v>1.9151600000000002</v>
      </c>
      <c r="R453" s="6">
        <v>3.9177399999999998</v>
      </c>
      <c r="S453" s="5">
        <v>2.9575800000000001</v>
      </c>
      <c r="T453">
        <f>(Table247296328360392424456488[[#This Row],[time]]-2)*2</f>
        <v>1.9151600000000002</v>
      </c>
      <c r="U453" s="6">
        <v>0.33608700000000002</v>
      </c>
      <c r="V453" s="5">
        <v>2.9575800000000001</v>
      </c>
      <c r="W453">
        <f>(Table5290322354386418450482[[#This Row],[time]]-2)*2</f>
        <v>1.9151600000000002</v>
      </c>
      <c r="X453" s="6">
        <v>4.1157300000000001</v>
      </c>
      <c r="Y453" s="5">
        <v>2.9575800000000001</v>
      </c>
      <c r="Z453">
        <f>(Table248297329361393425457489[[#This Row],[time]]-2)*2</f>
        <v>1.9151600000000002</v>
      </c>
      <c r="AA453" s="6">
        <v>0.21265000000000001</v>
      </c>
      <c r="AB453" s="5">
        <v>2.9575800000000001</v>
      </c>
      <c r="AC453">
        <f>(Table6291323355387419451483[[#This Row],[time]]-2)*2</f>
        <v>1.9151600000000002</v>
      </c>
      <c r="AD453" s="6">
        <v>8.1031899999999997</v>
      </c>
      <c r="AE453" s="5">
        <v>2.9575800000000001</v>
      </c>
      <c r="AF453">
        <f>(Table249298330362394426458490[[#This Row],[time]]-2)*2</f>
        <v>1.9151600000000002</v>
      </c>
      <c r="AG453" s="6">
        <v>0.16237099999999999</v>
      </c>
      <c r="AH453" s="5">
        <v>2.9575800000000001</v>
      </c>
      <c r="AI453">
        <f>(Table7292324356388420452484[[#This Row],[time]]-2)*2</f>
        <v>1.9151600000000002</v>
      </c>
      <c r="AJ453" s="6">
        <v>9.9315599999999993</v>
      </c>
      <c r="AK453" s="5">
        <v>2.9575800000000001</v>
      </c>
      <c r="AL453">
        <f>(Table250299331363395427459491[[#This Row],[time]]-2)*2</f>
        <v>1.9151600000000002</v>
      </c>
      <c r="AM453" s="6">
        <v>1.32019</v>
      </c>
      <c r="AN453" s="5">
        <v>2.9575800000000001</v>
      </c>
      <c r="AO453">
        <f>(Table8293325357389421453485[[#This Row],[time]]-2)*2</f>
        <v>1.9151600000000002</v>
      </c>
      <c r="AP453" s="6">
        <v>7.36355</v>
      </c>
      <c r="AQ453" s="5">
        <v>2.9575800000000001</v>
      </c>
      <c r="AR453">
        <f>(Table252300332364396428460492[[#This Row],[time]]-2)*2</f>
        <v>1.9151600000000002</v>
      </c>
      <c r="AS453" s="6">
        <v>1.0790299999999999</v>
      </c>
      <c r="AT453" s="5">
        <v>2.9575800000000001</v>
      </c>
      <c r="AU453">
        <f>(Table253301333365397429461493[[#This Row],[time]]-2)*2</f>
        <v>1.9151600000000002</v>
      </c>
      <c r="AV453" s="6">
        <v>7.2499599999999997</v>
      </c>
    </row>
    <row r="454" spans="1:48">
      <c r="A454" s="8">
        <v>3</v>
      </c>
      <c r="B454">
        <f>(Table1286318350382414446478[[#This Row],[time]]-2)*2</f>
        <v>2</v>
      </c>
      <c r="C454" s="9">
        <v>2.1732100000000001</v>
      </c>
      <c r="D454" s="8">
        <v>3</v>
      </c>
      <c r="E454">
        <f>(Table2287319351383415447479[[#This Row],[time]]-2)*2</f>
        <v>2</v>
      </c>
      <c r="F454" s="9">
        <v>3.2002299999999999</v>
      </c>
      <c r="G454" s="8">
        <v>3</v>
      </c>
      <c r="H454">
        <f>(Table245294326358390422454486[[#This Row],[time]]-2)*2</f>
        <v>2</v>
      </c>
      <c r="I454" s="9">
        <v>1.65178</v>
      </c>
      <c r="J454" s="8">
        <v>3</v>
      </c>
      <c r="K454">
        <f>(Table3288320352384416448480[[#This Row],[time]]-2)*2</f>
        <v>2</v>
      </c>
      <c r="L454" s="9">
        <v>3.9961700000000002</v>
      </c>
      <c r="M454" s="8">
        <v>3</v>
      </c>
      <c r="N454">
        <f>(Table246295327359391423455487[[#This Row],[time]]-2)*2</f>
        <v>2</v>
      </c>
      <c r="O454" s="9">
        <v>0.261602</v>
      </c>
      <c r="P454" s="8">
        <v>3</v>
      </c>
      <c r="Q454">
        <f>(Table4289321353385417449481[[#This Row],[time]]-2)*2</f>
        <v>2</v>
      </c>
      <c r="R454" s="9">
        <v>4.0859100000000002</v>
      </c>
      <c r="S454" s="8">
        <v>3</v>
      </c>
      <c r="T454">
        <f>(Table247296328360392424456488[[#This Row],[time]]-2)*2</f>
        <v>2</v>
      </c>
      <c r="U454" s="9">
        <v>0.26158700000000001</v>
      </c>
      <c r="V454" s="8">
        <v>3</v>
      </c>
      <c r="W454">
        <f>(Table5290322354386418450482[[#This Row],[time]]-2)*2</f>
        <v>2</v>
      </c>
      <c r="X454" s="9">
        <v>4.2402199999999999</v>
      </c>
      <c r="Y454" s="8">
        <v>3</v>
      </c>
      <c r="Z454">
        <f>(Table248297329361393425457489[[#This Row],[time]]-2)*2</f>
        <v>2</v>
      </c>
      <c r="AA454" s="9">
        <v>0.113011</v>
      </c>
      <c r="AB454" s="8">
        <v>3</v>
      </c>
      <c r="AC454">
        <f>(Table6291323355387419451483[[#This Row],[time]]-2)*2</f>
        <v>2</v>
      </c>
      <c r="AD454" s="9">
        <v>8.3367400000000007</v>
      </c>
      <c r="AE454" s="8">
        <v>3</v>
      </c>
      <c r="AF454">
        <f>(Table249298330362394426458490[[#This Row],[time]]-2)*2</f>
        <v>2</v>
      </c>
      <c r="AG454" s="9">
        <v>8.7298000000000001E-2</v>
      </c>
      <c r="AH454" s="8">
        <v>3</v>
      </c>
      <c r="AI454">
        <f>(Table7292324356388420452484[[#This Row],[time]]-2)*2</f>
        <v>2</v>
      </c>
      <c r="AJ454" s="9">
        <v>10.0989</v>
      </c>
      <c r="AK454" s="8">
        <v>3</v>
      </c>
      <c r="AL454">
        <f>(Table250299331363395427459491[[#This Row],[time]]-2)*2</f>
        <v>2</v>
      </c>
      <c r="AM454" s="9">
        <v>1.2397899999999999</v>
      </c>
      <c r="AN454" s="8">
        <v>3</v>
      </c>
      <c r="AO454">
        <f>(Table8293325357389421453485[[#This Row],[time]]-2)*2</f>
        <v>2</v>
      </c>
      <c r="AP454" s="9">
        <v>7.3476999999999997</v>
      </c>
      <c r="AQ454" s="8">
        <v>3</v>
      </c>
      <c r="AR454">
        <f>(Table252300332364396428460492[[#This Row],[time]]-2)*2</f>
        <v>2</v>
      </c>
      <c r="AS454" s="9">
        <v>0.96218800000000004</v>
      </c>
      <c r="AT454" s="8">
        <v>3</v>
      </c>
      <c r="AU454">
        <f>(Table253301333365397429461493[[#This Row],[time]]-2)*2</f>
        <v>2</v>
      </c>
      <c r="AV454" s="9">
        <v>7.27163</v>
      </c>
    </row>
    <row r="455" spans="1:48">
      <c r="A455" t="s">
        <v>26</v>
      </c>
      <c r="C455">
        <f>AVERAGE(C434:C454)</f>
        <v>2.4759071428571433</v>
      </c>
      <c r="D455" t="s">
        <v>26</v>
      </c>
      <c r="F455">
        <f t="shared" ref="F455" si="140">AVERAGE(F434:F454)</f>
        <v>2.1137730809523805</v>
      </c>
      <c r="G455" t="s">
        <v>26</v>
      </c>
      <c r="I455">
        <f t="shared" ref="I455" si="141">AVERAGE(I434:I454)</f>
        <v>2.5371644761904761</v>
      </c>
      <c r="J455" t="s">
        <v>26</v>
      </c>
      <c r="L455">
        <f t="shared" ref="L455" si="142">AVERAGE(L434:L454)</f>
        <v>2.6280779285714284</v>
      </c>
      <c r="M455" t="s">
        <v>26</v>
      </c>
      <c r="O455">
        <f t="shared" ref="O455" si="143">AVERAGE(O434:O454)</f>
        <v>0.73720578095238076</v>
      </c>
      <c r="P455" t="s">
        <v>26</v>
      </c>
      <c r="R455">
        <f t="shared" ref="R455" si="144">AVERAGE(R434:R454)</f>
        <v>1.6870160666666667</v>
      </c>
      <c r="S455" t="s">
        <v>26</v>
      </c>
      <c r="U455">
        <f t="shared" ref="U455" si="145">AVERAGE(U434:U454)</f>
        <v>0.57965789047619043</v>
      </c>
      <c r="V455" t="s">
        <v>26</v>
      </c>
      <c r="X455">
        <f t="shared" ref="X455" si="146">AVERAGE(X434:X454)</f>
        <v>1.8080316952380953</v>
      </c>
      <c r="Y455" t="s">
        <v>26</v>
      </c>
      <c r="AA455">
        <f t="shared" ref="AA455" si="147">AVERAGE(AA434:AA454)</f>
        <v>0.42574106671428569</v>
      </c>
      <c r="AB455" t="s">
        <v>26</v>
      </c>
      <c r="AD455">
        <f t="shared" ref="AD455" si="148">AVERAGE(AD434:AD454)</f>
        <v>4.5483742857142868</v>
      </c>
      <c r="AE455" t="s">
        <v>26</v>
      </c>
      <c r="AG455">
        <f t="shared" ref="AG455" si="149">AVERAGE(AG434:AG454)</f>
        <v>0.42421485714285712</v>
      </c>
      <c r="AH455" t="s">
        <v>26</v>
      </c>
      <c r="AJ455">
        <f t="shared" ref="AJ455" si="150">AVERAGE(AJ434:AJ454)</f>
        <v>5.4512683809523805</v>
      </c>
      <c r="AK455" t="s">
        <v>26</v>
      </c>
      <c r="AM455">
        <f t="shared" ref="AM455" si="151">AVERAGE(AM434:AM454)</f>
        <v>2.1688204761904761</v>
      </c>
      <c r="AN455" t="s">
        <v>26</v>
      </c>
      <c r="AP455">
        <f t="shared" ref="AP455" si="152">AVERAGE(AP434:AP454)</f>
        <v>5.5004642857142851</v>
      </c>
      <c r="AQ455" t="s">
        <v>26</v>
      </c>
      <c r="AS455">
        <f t="shared" ref="AS455" si="153">AVERAGE(AS434:AS454)</f>
        <v>1.5365094761904761</v>
      </c>
      <c r="AT455" t="s">
        <v>26</v>
      </c>
      <c r="AV455">
        <f t="shared" ref="AV455" si="154">AVERAGE(AV434:AV454)</f>
        <v>4.660124476190477</v>
      </c>
    </row>
    <row r="456" spans="1:48">
      <c r="A456" t="s">
        <v>27</v>
      </c>
      <c r="C456">
        <f>MAX(C434:C454)</f>
        <v>2.9880499999999999</v>
      </c>
      <c r="D456" t="s">
        <v>27</v>
      </c>
      <c r="F456">
        <f t="shared" ref="F456:AV456" si="155">MAX(F434:F454)</f>
        <v>3.3186200000000001</v>
      </c>
      <c r="G456" t="s">
        <v>27</v>
      </c>
      <c r="I456">
        <f t="shared" ref="I456:AV456" si="156">MAX(I434:I454)</f>
        <v>3.2743199999999999</v>
      </c>
      <c r="J456" t="s">
        <v>27</v>
      </c>
      <c r="L456">
        <f t="shared" ref="L456:AV456" si="157">MAX(L434:L454)</f>
        <v>4.0356699999999996</v>
      </c>
      <c r="M456" t="s">
        <v>27</v>
      </c>
      <c r="O456">
        <f t="shared" ref="O456:AV456" si="158">MAX(O434:O454)</f>
        <v>1.0812299999999999</v>
      </c>
      <c r="P456" t="s">
        <v>27</v>
      </c>
      <c r="R456">
        <f t="shared" ref="R456:AV456" si="159">MAX(R434:R454)</f>
        <v>4.0859100000000002</v>
      </c>
      <c r="S456" t="s">
        <v>27</v>
      </c>
      <c r="U456">
        <f t="shared" ref="U456:AV456" si="160">MAX(U434:U454)</f>
        <v>1.0818399999999999</v>
      </c>
      <c r="V456" t="s">
        <v>27</v>
      </c>
      <c r="X456">
        <f t="shared" ref="X456:AV456" si="161">MAX(X434:X454)</f>
        <v>4.2402199999999999</v>
      </c>
      <c r="Y456" t="s">
        <v>27</v>
      </c>
      <c r="AA456">
        <f t="shared" ref="AA456:AV456" si="162">MAX(AA434:AA454)</f>
        <v>0.65046300000000001</v>
      </c>
      <c r="AB456" t="s">
        <v>27</v>
      </c>
      <c r="AD456">
        <f t="shared" ref="AD456:AV456" si="163">MAX(AD434:AD454)</f>
        <v>8.3367400000000007</v>
      </c>
      <c r="AE456" t="s">
        <v>27</v>
      </c>
      <c r="AG456">
        <f t="shared" ref="AG456:AV456" si="164">MAX(AG434:AG454)</f>
        <v>0.63814899999999997</v>
      </c>
      <c r="AH456" t="s">
        <v>27</v>
      </c>
      <c r="AJ456">
        <f t="shared" ref="AJ456:AV456" si="165">MAX(AJ434:AJ454)</f>
        <v>10.0989</v>
      </c>
      <c r="AK456" t="s">
        <v>27</v>
      </c>
      <c r="AM456">
        <f t="shared" ref="AM456:AV456" si="166">MAX(AM434:AM454)</f>
        <v>2.9208599999999998</v>
      </c>
      <c r="AN456" t="s">
        <v>27</v>
      </c>
      <c r="AP456">
        <f t="shared" ref="AP456:AV456" si="167">MAX(AP434:AP454)</f>
        <v>7.7096499999999999</v>
      </c>
      <c r="AQ456" t="s">
        <v>27</v>
      </c>
      <c r="AS456">
        <f t="shared" ref="AS456:AV456" si="168">MAX(AS434:AS454)</f>
        <v>2.1368</v>
      </c>
      <c r="AT456" t="s">
        <v>27</v>
      </c>
      <c r="AV456">
        <f t="shared" ref="AV456" si="169">MAX(AV434:AV454)</f>
        <v>7.27163</v>
      </c>
    </row>
    <row r="458" spans="1:48">
      <c r="A458" t="s">
        <v>67</v>
      </c>
      <c r="D458" t="s">
        <v>2</v>
      </c>
    </row>
    <row r="459" spans="1:48">
      <c r="A459" t="s">
        <v>68</v>
      </c>
      <c r="D459" t="s">
        <v>4</v>
      </c>
      <c r="E459" t="s">
        <v>5</v>
      </c>
    </row>
    <row r="460" spans="1:48">
      <c r="D460" t="s">
        <v>30</v>
      </c>
    </row>
    <row r="462" spans="1:48">
      <c r="A462" t="s">
        <v>6</v>
      </c>
      <c r="D462" t="s">
        <v>7</v>
      </c>
      <c r="G462" t="s">
        <v>8</v>
      </c>
      <c r="J462" t="s">
        <v>9</v>
      </c>
      <c r="M462" t="s">
        <v>10</v>
      </c>
      <c r="P462" t="s">
        <v>11</v>
      </c>
      <c r="S462" t="s">
        <v>12</v>
      </c>
      <c r="V462" t="s">
        <v>13</v>
      </c>
      <c r="Y462" t="s">
        <v>14</v>
      </c>
      <c r="AB462" t="s">
        <v>15</v>
      </c>
      <c r="AE462" t="s">
        <v>16</v>
      </c>
      <c r="AH462" t="s">
        <v>17</v>
      </c>
      <c r="AK462" t="s">
        <v>18</v>
      </c>
      <c r="AN462" t="s">
        <v>19</v>
      </c>
      <c r="AQ462" t="s">
        <v>20</v>
      </c>
      <c r="AT462" t="s">
        <v>21</v>
      </c>
    </row>
    <row r="463" spans="1:48">
      <c r="A463" t="s">
        <v>22</v>
      </c>
      <c r="B463" t="s">
        <v>23</v>
      </c>
      <c r="C463" t="s">
        <v>24</v>
      </c>
      <c r="D463" t="s">
        <v>22</v>
      </c>
      <c r="E463" t="s">
        <v>23</v>
      </c>
      <c r="F463" t="s">
        <v>25</v>
      </c>
      <c r="G463" t="s">
        <v>22</v>
      </c>
      <c r="H463" t="s">
        <v>23</v>
      </c>
      <c r="I463" t="s">
        <v>24</v>
      </c>
      <c r="J463" t="s">
        <v>22</v>
      </c>
      <c r="K463" t="s">
        <v>23</v>
      </c>
      <c r="L463" t="s">
        <v>24</v>
      </c>
      <c r="M463" t="s">
        <v>22</v>
      </c>
      <c r="N463" t="s">
        <v>23</v>
      </c>
      <c r="O463" t="s">
        <v>24</v>
      </c>
      <c r="P463" t="s">
        <v>22</v>
      </c>
      <c r="Q463" t="s">
        <v>23</v>
      </c>
      <c r="R463" t="s">
        <v>24</v>
      </c>
      <c r="S463" t="s">
        <v>22</v>
      </c>
      <c r="T463" t="s">
        <v>23</v>
      </c>
      <c r="U463" t="s">
        <v>24</v>
      </c>
      <c r="V463" t="s">
        <v>22</v>
      </c>
      <c r="W463" t="s">
        <v>23</v>
      </c>
      <c r="X463" t="s">
        <v>24</v>
      </c>
      <c r="Y463" t="s">
        <v>22</v>
      </c>
      <c r="Z463" t="s">
        <v>23</v>
      </c>
      <c r="AA463" t="s">
        <v>24</v>
      </c>
      <c r="AB463" t="s">
        <v>22</v>
      </c>
      <c r="AC463" t="s">
        <v>23</v>
      </c>
      <c r="AD463" t="s">
        <v>24</v>
      </c>
      <c r="AE463" t="s">
        <v>22</v>
      </c>
      <c r="AF463" t="s">
        <v>23</v>
      </c>
      <c r="AG463" t="s">
        <v>24</v>
      </c>
      <c r="AH463" t="s">
        <v>22</v>
      </c>
      <c r="AI463" t="s">
        <v>23</v>
      </c>
      <c r="AJ463" t="s">
        <v>24</v>
      </c>
      <c r="AK463" t="s">
        <v>22</v>
      </c>
      <c r="AL463" t="s">
        <v>23</v>
      </c>
      <c r="AM463" t="s">
        <v>24</v>
      </c>
      <c r="AN463" t="s">
        <v>22</v>
      </c>
      <c r="AO463" t="s">
        <v>23</v>
      </c>
      <c r="AP463" t="s">
        <v>24</v>
      </c>
      <c r="AQ463" t="s">
        <v>22</v>
      </c>
      <c r="AR463" t="s">
        <v>23</v>
      </c>
      <c r="AS463" t="s">
        <v>24</v>
      </c>
      <c r="AT463" t="s">
        <v>22</v>
      </c>
      <c r="AU463" t="s">
        <v>23</v>
      </c>
      <c r="AV463" t="s">
        <v>24</v>
      </c>
    </row>
    <row r="464" spans="1:48">
      <c r="A464" s="2">
        <v>2</v>
      </c>
      <c r="B464">
        <f>-(Table1254302334366398430462494[[#This Row],[time]]-2)*2</f>
        <v>0</v>
      </c>
      <c r="C464" s="3">
        <v>1.0658799999999999</v>
      </c>
      <c r="D464" s="2">
        <v>2</v>
      </c>
      <c r="E464">
        <f>-(Table2255303335367399431463495[[#This Row],[time]]-2)*2</f>
        <v>0</v>
      </c>
      <c r="F464" s="4">
        <v>8.4499999999999994E-5</v>
      </c>
      <c r="G464" s="2">
        <v>2</v>
      </c>
      <c r="H464">
        <f>-(Table245262310342374406438470502[[#This Row],[time]]-2)*2</f>
        <v>0</v>
      </c>
      <c r="I464" s="4">
        <v>1.77E-5</v>
      </c>
      <c r="J464" s="2">
        <v>2</v>
      </c>
      <c r="K464">
        <f>-(Table3256304336368400432464496[[#This Row],[time]]-2)*2</f>
        <v>0</v>
      </c>
      <c r="L464" s="4">
        <v>8.2700000000000004E-5</v>
      </c>
      <c r="M464" s="2">
        <v>2</v>
      </c>
      <c r="N464">
        <f>-(Table246263311343375407439471503[[#This Row],[time]]-2)*2</f>
        <v>0</v>
      </c>
      <c r="O464" s="4">
        <v>6.69E-5</v>
      </c>
      <c r="P464" s="2">
        <v>2</v>
      </c>
      <c r="Q464">
        <f>-(Table4257305337369401433465497[[#This Row],[time]]-2)*2</f>
        <v>0</v>
      </c>
      <c r="R464" s="4">
        <v>8.5900000000000001E-5</v>
      </c>
      <c r="S464" s="2">
        <v>2</v>
      </c>
      <c r="T464">
        <f>-(Table247264312344376408440472504[[#This Row],[time]]-2)*2</f>
        <v>0</v>
      </c>
      <c r="U464" s="4">
        <v>5.7399999999999999E-5</v>
      </c>
      <c r="V464" s="2">
        <v>2</v>
      </c>
      <c r="W464">
        <f>-(Table5258306338370402434466498[[#This Row],[time]]-2)*2</f>
        <v>0</v>
      </c>
      <c r="X464" s="4">
        <v>7.9800000000000002E-5</v>
      </c>
      <c r="Y464" s="2">
        <v>2</v>
      </c>
      <c r="Z464">
        <f>-(Table248265313345377409441473505[[#This Row],[time]]-2)*2</f>
        <v>0</v>
      </c>
      <c r="AA464" s="3">
        <v>0.54790300000000003</v>
      </c>
      <c r="AB464" s="2">
        <v>2</v>
      </c>
      <c r="AC464">
        <f>-(Table6259307339371403435467499[[#This Row],[time]]-2)*2</f>
        <v>0</v>
      </c>
      <c r="AD464" s="3">
        <v>0.77479399999999998</v>
      </c>
      <c r="AE464" s="2">
        <v>2</v>
      </c>
      <c r="AF464">
        <f>-(Table249266314346378410442474506[[#This Row],[time]]-2)*2</f>
        <v>0</v>
      </c>
      <c r="AG464" s="3">
        <v>1.1475E-4</v>
      </c>
      <c r="AH464" s="2">
        <v>2</v>
      </c>
      <c r="AI464">
        <f>-(Table7260308340372404436468500[[#This Row],[time]]-2)*2</f>
        <v>0</v>
      </c>
      <c r="AJ464" s="3">
        <v>2.4257300000000002</v>
      </c>
      <c r="AK464" s="2">
        <v>2</v>
      </c>
      <c r="AL464">
        <f>-(Table250267315347379411443475507[[#This Row],[time]]-2)*2</f>
        <v>0</v>
      </c>
      <c r="AM464" s="3">
        <v>1.6407499999999999</v>
      </c>
      <c r="AN464" s="2">
        <v>2</v>
      </c>
      <c r="AO464">
        <f>-(Table8261309341373405437469501[[#This Row],[time]]-2)*2</f>
        <v>0</v>
      </c>
      <c r="AP464" s="3">
        <v>2.7512300000000001</v>
      </c>
      <c r="AQ464" s="2">
        <v>2</v>
      </c>
      <c r="AR464">
        <f>-(Table252268316348380412444476508[[#This Row],[time]]-2)*2</f>
        <v>0</v>
      </c>
      <c r="AS464" s="3">
        <v>0.18062300000000001</v>
      </c>
      <c r="AT464" s="2">
        <v>2</v>
      </c>
      <c r="AU464">
        <f>-(Table253269317349381413445477509[[#This Row],[time]]-2)*2</f>
        <v>0</v>
      </c>
      <c r="AV464" s="3">
        <v>1.85656</v>
      </c>
    </row>
    <row r="465" spans="1:48">
      <c r="A465" s="5">
        <v>2.0546700000000002</v>
      </c>
      <c r="B465">
        <f>-(Table1254302334366398430462494[[#This Row],[time]]-2)*2</f>
        <v>-0.10934000000000044</v>
      </c>
      <c r="C465" s="6">
        <v>1.86188</v>
      </c>
      <c r="D465" s="5">
        <v>2.0546700000000002</v>
      </c>
      <c r="E465">
        <f>-(Table2255303335367399431463495[[#This Row],[time]]-2)*2</f>
        <v>-0.10934000000000044</v>
      </c>
      <c r="F465" s="6">
        <v>0.34208499999999997</v>
      </c>
      <c r="G465" s="5">
        <v>2.0546700000000002</v>
      </c>
      <c r="H465">
        <f>-(Table245262310342374406438470502[[#This Row],[time]]-2)*2</f>
        <v>-0.10934000000000044</v>
      </c>
      <c r="I465" s="7">
        <v>3.82E-5</v>
      </c>
      <c r="J465" s="5">
        <v>2.0546700000000002</v>
      </c>
      <c r="K465">
        <f>-(Table3256304336368400432464496[[#This Row],[time]]-2)*2</f>
        <v>-0.10934000000000044</v>
      </c>
      <c r="L465" s="6">
        <v>0.44737500000000002</v>
      </c>
      <c r="M465" s="5">
        <v>2.0546700000000002</v>
      </c>
      <c r="N465">
        <f>-(Table246263311343375407439471503[[#This Row],[time]]-2)*2</f>
        <v>-0.10934000000000044</v>
      </c>
      <c r="O465" s="6">
        <v>6.8095199999999995E-2</v>
      </c>
      <c r="P465" s="5">
        <v>2.0546700000000002</v>
      </c>
      <c r="Q465">
        <f>-(Table4257305337369401433465497[[#This Row],[time]]-2)*2</f>
        <v>-0.10934000000000044</v>
      </c>
      <c r="R465" s="6">
        <v>0.192745</v>
      </c>
      <c r="S465" s="5">
        <v>2.0546700000000002</v>
      </c>
      <c r="T465">
        <f>-(Table247264312344376408440472504[[#This Row],[time]]-2)*2</f>
        <v>-0.10934000000000044</v>
      </c>
      <c r="U465" s="7">
        <v>8.1199999999999995E-5</v>
      </c>
      <c r="V465" s="5">
        <v>2.0546700000000002</v>
      </c>
      <c r="W465">
        <f>-(Table5258306338370402434466498[[#This Row],[time]]-2)*2</f>
        <v>-0.10934000000000044</v>
      </c>
      <c r="X465" s="6">
        <v>1.9428299999999999E-2</v>
      </c>
      <c r="Y465" s="5">
        <v>2.0546700000000002</v>
      </c>
      <c r="Z465">
        <f>-(Table248265313345377409441473505[[#This Row],[time]]-2)*2</f>
        <v>-0.10934000000000044</v>
      </c>
      <c r="AA465" s="6">
        <v>1.1102099999999999</v>
      </c>
      <c r="AB465" s="5">
        <v>2.0546700000000002</v>
      </c>
      <c r="AC465">
        <f>-(Table6259307339371403435467499[[#This Row],[time]]-2)*2</f>
        <v>-0.10934000000000044</v>
      </c>
      <c r="AD465" s="6">
        <v>2.1225800000000001</v>
      </c>
      <c r="AE465" s="5">
        <v>2.0546700000000002</v>
      </c>
      <c r="AF465">
        <f>-(Table249266314346378410442474506[[#This Row],[time]]-2)*2</f>
        <v>-0.10934000000000044</v>
      </c>
      <c r="AG465" s="6">
        <v>0.145291</v>
      </c>
      <c r="AH465" s="5">
        <v>2.0546700000000002</v>
      </c>
      <c r="AI465">
        <f>-(Table7260308340372404436468500[[#This Row],[time]]-2)*2</f>
        <v>-0.10934000000000044</v>
      </c>
      <c r="AJ465" s="6">
        <v>3.5316999999999998</v>
      </c>
      <c r="AK465" s="5">
        <v>2.0546700000000002</v>
      </c>
      <c r="AL465">
        <f>-(Table250267315347379411443475507[[#This Row],[time]]-2)*2</f>
        <v>-0.10934000000000044</v>
      </c>
      <c r="AM465" s="6">
        <v>2.3397800000000002</v>
      </c>
      <c r="AN465" s="5">
        <v>2.0546700000000002</v>
      </c>
      <c r="AO465">
        <f>-(Table8261309341373405437469501[[#This Row],[time]]-2)*2</f>
        <v>-0.10934000000000044</v>
      </c>
      <c r="AP465" s="6">
        <v>2.9771399999999999</v>
      </c>
      <c r="AQ465" s="5">
        <v>2.0546700000000002</v>
      </c>
      <c r="AR465">
        <f>-(Table252268316348380412444476508[[#This Row],[time]]-2)*2</f>
        <v>-0.10934000000000044</v>
      </c>
      <c r="AS465" s="6">
        <v>0.82263799999999998</v>
      </c>
      <c r="AT465" s="5">
        <v>2.0546700000000002</v>
      </c>
      <c r="AU465">
        <f>-(Table253269317349381413445477509[[#This Row],[time]]-2)*2</f>
        <v>-0.10934000000000044</v>
      </c>
      <c r="AV465" s="6">
        <v>2.0575000000000001</v>
      </c>
    </row>
    <row r="466" spans="1:48">
      <c r="A466" s="5">
        <v>2.1059899999999998</v>
      </c>
      <c r="B466">
        <f>-(Table1254302334366398430462494[[#This Row],[time]]-2)*2</f>
        <v>-0.21197999999999961</v>
      </c>
      <c r="C466" s="6">
        <v>1.7619499999999999</v>
      </c>
      <c r="D466" s="5">
        <v>2.1059899999999998</v>
      </c>
      <c r="E466">
        <f>-(Table2255303335367399431463495[[#This Row],[time]]-2)*2</f>
        <v>-0.21197999999999961</v>
      </c>
      <c r="F466" s="6">
        <v>0.27778199999999997</v>
      </c>
      <c r="G466" s="5">
        <v>2.1059899999999998</v>
      </c>
      <c r="H466">
        <f>-(Table245262310342374406438470502[[#This Row],[time]]-2)*2</f>
        <v>-0.21197999999999961</v>
      </c>
      <c r="I466" s="7">
        <v>4.0800000000000002E-5</v>
      </c>
      <c r="J466" s="5">
        <v>2.1059899999999998</v>
      </c>
      <c r="K466">
        <f>-(Table3256304336368400432464496[[#This Row],[time]]-2)*2</f>
        <v>-0.21197999999999961</v>
      </c>
      <c r="L466" s="6">
        <v>0.37492300000000001</v>
      </c>
      <c r="M466" s="5">
        <v>2.1059899999999998</v>
      </c>
      <c r="N466">
        <f>-(Table246263311343375407439471503[[#This Row],[time]]-2)*2</f>
        <v>-0.21197999999999961</v>
      </c>
      <c r="O466" s="6">
        <v>0.268453</v>
      </c>
      <c r="P466" s="5">
        <v>2.1059899999999998</v>
      </c>
      <c r="Q466">
        <f>-(Table4257305337369401433465497[[#This Row],[time]]-2)*2</f>
        <v>-0.21197999999999961</v>
      </c>
      <c r="R466" s="6">
        <v>0.114777</v>
      </c>
      <c r="S466" s="5">
        <v>2.1059899999999998</v>
      </c>
      <c r="T466">
        <f>-(Table247264312344376408440472504[[#This Row],[time]]-2)*2</f>
        <v>-0.21197999999999961</v>
      </c>
      <c r="U466" s="7">
        <v>8.6000000000000003E-5</v>
      </c>
      <c r="V466" s="5">
        <v>2.1059899999999998</v>
      </c>
      <c r="W466">
        <f>-(Table5258306338370402434466498[[#This Row],[time]]-2)*2</f>
        <v>-0.21197999999999961</v>
      </c>
      <c r="X466" s="6">
        <v>4.5671799999999999E-2</v>
      </c>
      <c r="Y466" s="5">
        <v>2.1059899999999998</v>
      </c>
      <c r="Z466">
        <f>-(Table248265313345377409441473505[[#This Row],[time]]-2)*2</f>
        <v>-0.21197999999999961</v>
      </c>
      <c r="AA466" s="6">
        <v>1.32046</v>
      </c>
      <c r="AB466" s="5">
        <v>2.1059899999999998</v>
      </c>
      <c r="AC466">
        <f>-(Table6259307339371403435467499[[#This Row],[time]]-2)*2</f>
        <v>-0.21197999999999961</v>
      </c>
      <c r="AD466" s="6">
        <v>1.53298</v>
      </c>
      <c r="AE466" s="5">
        <v>2.1059899999999998</v>
      </c>
      <c r="AF466">
        <f>-(Table249266314346378410442474506[[#This Row],[time]]-2)*2</f>
        <v>-0.21197999999999961</v>
      </c>
      <c r="AG466" s="6">
        <v>0.23333400000000001</v>
      </c>
      <c r="AH466" s="5">
        <v>2.1059899999999998</v>
      </c>
      <c r="AI466">
        <f>-(Table7260308340372404436468500[[#This Row],[time]]-2)*2</f>
        <v>-0.21197999999999961</v>
      </c>
      <c r="AJ466" s="6">
        <v>3.4827499999999998</v>
      </c>
      <c r="AK466" s="5">
        <v>2.1059899999999998</v>
      </c>
      <c r="AL466">
        <f>-(Table250267315347379411443475507[[#This Row],[time]]-2)*2</f>
        <v>-0.21197999999999961</v>
      </c>
      <c r="AM466" s="6">
        <v>2.5653999999999999</v>
      </c>
      <c r="AN466" s="5">
        <v>2.1059899999999998</v>
      </c>
      <c r="AO466">
        <f>-(Table8261309341373405437469501[[#This Row],[time]]-2)*2</f>
        <v>-0.21197999999999961</v>
      </c>
      <c r="AP466" s="6">
        <v>2.7479</v>
      </c>
      <c r="AQ466" s="5">
        <v>2.1059899999999998</v>
      </c>
      <c r="AR466">
        <f>-(Table252268316348380412444476508[[#This Row],[time]]-2)*2</f>
        <v>-0.21197999999999961</v>
      </c>
      <c r="AS466" s="6">
        <v>1.1059300000000001</v>
      </c>
      <c r="AT466" s="5">
        <v>2.1059899999999998</v>
      </c>
      <c r="AU466">
        <f>-(Table253269317349381413445477509[[#This Row],[time]]-2)*2</f>
        <v>-0.21197999999999961</v>
      </c>
      <c r="AV466" s="6">
        <v>2.1091099999999998</v>
      </c>
    </row>
    <row r="467" spans="1:48">
      <c r="A467" s="5">
        <v>2.1791100000000001</v>
      </c>
      <c r="B467">
        <f>-(Table1254302334366398430462494[[#This Row],[time]]-2)*2</f>
        <v>-0.3582200000000002</v>
      </c>
      <c r="C467" s="6">
        <v>1.9152</v>
      </c>
      <c r="D467" s="5">
        <v>2.1791100000000001</v>
      </c>
      <c r="E467">
        <f>-(Table2255303335367399431463495[[#This Row],[time]]-2)*2</f>
        <v>-0.3582200000000002</v>
      </c>
      <c r="F467" s="6">
        <v>0.31506400000000001</v>
      </c>
      <c r="G467" s="5">
        <v>2.1791100000000001</v>
      </c>
      <c r="H467">
        <f>-(Table245262310342374406438470502[[#This Row],[time]]-2)*2</f>
        <v>-0.3582200000000002</v>
      </c>
      <c r="I467" s="7">
        <v>4.6E-5</v>
      </c>
      <c r="J467" s="5">
        <v>2.1791100000000001</v>
      </c>
      <c r="K467">
        <f>-(Table3256304336368400432464496[[#This Row],[time]]-2)*2</f>
        <v>-0.3582200000000002</v>
      </c>
      <c r="L467" s="6">
        <v>0.30064200000000002</v>
      </c>
      <c r="M467" s="5">
        <v>2.1791100000000001</v>
      </c>
      <c r="N467">
        <f>-(Table246263311343375407439471503[[#This Row],[time]]-2)*2</f>
        <v>-0.3582200000000002</v>
      </c>
      <c r="O467" s="6">
        <v>1.07619</v>
      </c>
      <c r="P467" s="5">
        <v>2.1791100000000001</v>
      </c>
      <c r="Q467">
        <f>-(Table4257305337369401433465497[[#This Row],[time]]-2)*2</f>
        <v>-0.3582200000000002</v>
      </c>
      <c r="R467" s="6">
        <v>8.1813499999999997E-2</v>
      </c>
      <c r="S467" s="5">
        <v>2.1791100000000001</v>
      </c>
      <c r="T467">
        <f>-(Table247264312344376408440472504[[#This Row],[time]]-2)*2</f>
        <v>-0.3582200000000002</v>
      </c>
      <c r="U467" s="6">
        <v>1.00015E-2</v>
      </c>
      <c r="V467" s="5">
        <v>2.1791100000000001</v>
      </c>
      <c r="W467">
        <f>-(Table5258306338370402434466498[[#This Row],[time]]-2)*2</f>
        <v>-0.3582200000000002</v>
      </c>
      <c r="X467" s="6">
        <v>7.6872300000000005E-2</v>
      </c>
      <c r="Y467" s="5">
        <v>2.1791100000000001</v>
      </c>
      <c r="Z467">
        <f>-(Table248265313345377409441473505[[#This Row],[time]]-2)*2</f>
        <v>-0.3582200000000002</v>
      </c>
      <c r="AA467" s="6">
        <v>1.70862</v>
      </c>
      <c r="AB467" s="5">
        <v>2.1791100000000001</v>
      </c>
      <c r="AC467">
        <f>-(Table6259307339371403435467499[[#This Row],[time]]-2)*2</f>
        <v>-0.3582200000000002</v>
      </c>
      <c r="AD467" s="6">
        <v>0.85050999999999999</v>
      </c>
      <c r="AE467" s="5">
        <v>2.1791100000000001</v>
      </c>
      <c r="AF467">
        <f>-(Table249266314346378410442474506[[#This Row],[time]]-2)*2</f>
        <v>-0.3582200000000002</v>
      </c>
      <c r="AG467" s="6">
        <v>0.50803200000000004</v>
      </c>
      <c r="AH467" s="5">
        <v>2.1791100000000001</v>
      </c>
      <c r="AI467">
        <f>-(Table7260308340372404436468500[[#This Row],[time]]-2)*2</f>
        <v>-0.3582200000000002</v>
      </c>
      <c r="AJ467" s="6">
        <v>2.58426</v>
      </c>
      <c r="AK467" s="5">
        <v>2.1791100000000001</v>
      </c>
      <c r="AL467">
        <f>-(Table250267315347379411443475507[[#This Row],[time]]-2)*2</f>
        <v>-0.3582200000000002</v>
      </c>
      <c r="AM467" s="6">
        <v>2.9544999999999999</v>
      </c>
      <c r="AN467" s="5">
        <v>2.1791100000000001</v>
      </c>
      <c r="AO467">
        <f>-(Table8261309341373405437469501[[#This Row],[time]]-2)*2</f>
        <v>-0.3582200000000002</v>
      </c>
      <c r="AP467" s="6">
        <v>2.5830099999999998</v>
      </c>
      <c r="AQ467" s="5">
        <v>2.1791100000000001</v>
      </c>
      <c r="AR467">
        <f>-(Table252268316348380412444476508[[#This Row],[time]]-2)*2</f>
        <v>-0.3582200000000002</v>
      </c>
      <c r="AS467" s="6">
        <v>1.63331</v>
      </c>
      <c r="AT467" s="5">
        <v>2.1791100000000001</v>
      </c>
      <c r="AU467">
        <f>-(Table253269317349381413445477509[[#This Row],[time]]-2)*2</f>
        <v>-0.3582200000000002</v>
      </c>
      <c r="AV467" s="6">
        <v>2.15096</v>
      </c>
    </row>
    <row r="468" spans="1:48">
      <c r="A468" s="5">
        <v>2.2103600000000001</v>
      </c>
      <c r="B468">
        <f>-(Table1254302334366398430462494[[#This Row],[time]]-2)*2</f>
        <v>-0.4207200000000002</v>
      </c>
      <c r="C468" s="6">
        <v>2.0310100000000002</v>
      </c>
      <c r="D468" s="5">
        <v>2.2103600000000001</v>
      </c>
      <c r="E468">
        <f>-(Table2255303335367399431463495[[#This Row],[time]]-2)*2</f>
        <v>-0.4207200000000002</v>
      </c>
      <c r="F468" s="6">
        <v>0.32292599999999999</v>
      </c>
      <c r="G468" s="5">
        <v>2.2103600000000001</v>
      </c>
      <c r="H468">
        <f>-(Table245262310342374406438470502[[#This Row],[time]]-2)*2</f>
        <v>-0.4207200000000002</v>
      </c>
      <c r="I468" s="7">
        <v>4.8999999999999998E-5</v>
      </c>
      <c r="J468" s="5">
        <v>2.2103600000000001</v>
      </c>
      <c r="K468">
        <f>-(Table3256304336368400432464496[[#This Row],[time]]-2)*2</f>
        <v>-0.4207200000000002</v>
      </c>
      <c r="L468" s="6">
        <v>0.26263500000000001</v>
      </c>
      <c r="M468" s="5">
        <v>2.2103600000000001</v>
      </c>
      <c r="N468">
        <f>-(Table246263311343375407439471503[[#This Row],[time]]-2)*2</f>
        <v>-0.4207200000000002</v>
      </c>
      <c r="O468" s="6">
        <v>1.4285000000000001</v>
      </c>
      <c r="P468" s="5">
        <v>2.2103600000000001</v>
      </c>
      <c r="Q468">
        <f>-(Table4257305337369401433465497[[#This Row],[time]]-2)*2</f>
        <v>-0.4207200000000002</v>
      </c>
      <c r="R468" s="6">
        <v>0.123082</v>
      </c>
      <c r="S468" s="5">
        <v>2.2103600000000001</v>
      </c>
      <c r="T468">
        <f>-(Table247264312344376408440472504[[#This Row],[time]]-2)*2</f>
        <v>-0.4207200000000002</v>
      </c>
      <c r="U468" s="6">
        <v>6.3748600000000002E-2</v>
      </c>
      <c r="V468" s="5">
        <v>2.2103600000000001</v>
      </c>
      <c r="W468">
        <f>-(Table5258306338370402434466498[[#This Row],[time]]-2)*2</f>
        <v>-0.4207200000000002</v>
      </c>
      <c r="X468" s="6">
        <v>0.13220899999999999</v>
      </c>
      <c r="Y468" s="5">
        <v>2.2103600000000001</v>
      </c>
      <c r="Z468">
        <f>-(Table248265313345377409441473505[[#This Row],[time]]-2)*2</f>
        <v>-0.4207200000000002</v>
      </c>
      <c r="AA468" s="6">
        <v>1.92492</v>
      </c>
      <c r="AB468" s="5">
        <v>2.2103600000000001</v>
      </c>
      <c r="AC468">
        <f>-(Table6259307339371403435467499[[#This Row],[time]]-2)*2</f>
        <v>-0.4207200000000002</v>
      </c>
      <c r="AD468" s="6">
        <v>0.69431500000000002</v>
      </c>
      <c r="AE468" s="5">
        <v>2.2103600000000001</v>
      </c>
      <c r="AF468">
        <f>-(Table249266314346378410442474506[[#This Row],[time]]-2)*2</f>
        <v>-0.4207200000000002</v>
      </c>
      <c r="AG468" s="6">
        <v>0.81874899999999995</v>
      </c>
      <c r="AH468" s="5">
        <v>2.2103600000000001</v>
      </c>
      <c r="AI468">
        <f>-(Table7260308340372404436468500[[#This Row],[time]]-2)*2</f>
        <v>-0.4207200000000002</v>
      </c>
      <c r="AJ468" s="6">
        <v>2.28505</v>
      </c>
      <c r="AK468" s="5">
        <v>2.2103600000000001</v>
      </c>
      <c r="AL468">
        <f>-(Table250267315347379411443475507[[#This Row],[time]]-2)*2</f>
        <v>-0.4207200000000002</v>
      </c>
      <c r="AM468" s="6">
        <v>3.13679</v>
      </c>
      <c r="AN468" s="5">
        <v>2.2103600000000001</v>
      </c>
      <c r="AO468">
        <f>-(Table8261309341373405437469501[[#This Row],[time]]-2)*2</f>
        <v>-0.4207200000000002</v>
      </c>
      <c r="AP468" s="6">
        <v>2.5350700000000002</v>
      </c>
      <c r="AQ468" s="5">
        <v>2.2103600000000001</v>
      </c>
      <c r="AR468">
        <f>-(Table252268316348380412444476508[[#This Row],[time]]-2)*2</f>
        <v>-0.4207200000000002</v>
      </c>
      <c r="AS468" s="6">
        <v>1.8897600000000001</v>
      </c>
      <c r="AT468" s="5">
        <v>2.2103600000000001</v>
      </c>
      <c r="AU468">
        <f>-(Table253269317349381413445477509[[#This Row],[time]]-2)*2</f>
        <v>-0.4207200000000002</v>
      </c>
      <c r="AV468" s="6">
        <v>2.1482100000000002</v>
      </c>
    </row>
    <row r="469" spans="1:48">
      <c r="A469" s="5">
        <v>2.2648600000000001</v>
      </c>
      <c r="B469">
        <f>-(Table1254302334366398430462494[[#This Row],[time]]-2)*2</f>
        <v>-0.52972000000000019</v>
      </c>
      <c r="C469" s="6">
        <v>2.3040699999999998</v>
      </c>
      <c r="D469" s="5">
        <v>2.2648600000000001</v>
      </c>
      <c r="E469">
        <f>-(Table2255303335367399431463495[[#This Row],[time]]-2)*2</f>
        <v>-0.52972000000000019</v>
      </c>
      <c r="F469" s="6">
        <v>0.31008799999999997</v>
      </c>
      <c r="G469" s="5">
        <v>2.2648600000000001</v>
      </c>
      <c r="H469">
        <f>-(Table245262310342374406438470502[[#This Row],[time]]-2)*2</f>
        <v>-0.52972000000000019</v>
      </c>
      <c r="I469" s="7">
        <v>5.5999999999999999E-5</v>
      </c>
      <c r="J469" s="5">
        <v>2.2648600000000001</v>
      </c>
      <c r="K469">
        <f>-(Table3256304336368400432464496[[#This Row],[time]]-2)*2</f>
        <v>-0.52972000000000019</v>
      </c>
      <c r="L469" s="6">
        <v>0.16658800000000001</v>
      </c>
      <c r="M469" s="5">
        <v>2.2648600000000001</v>
      </c>
      <c r="N469">
        <f>-(Table246263311343375407439471503[[#This Row],[time]]-2)*2</f>
        <v>-0.52972000000000019</v>
      </c>
      <c r="O469" s="6">
        <v>1.7893600000000001</v>
      </c>
      <c r="P469" s="5">
        <v>2.2648600000000001</v>
      </c>
      <c r="Q469">
        <f>-(Table4257305337369401433465497[[#This Row],[time]]-2)*2</f>
        <v>-0.52972000000000019</v>
      </c>
      <c r="R469" s="6">
        <v>0.25540200000000002</v>
      </c>
      <c r="S469" s="5">
        <v>2.2648600000000001</v>
      </c>
      <c r="T469">
        <f>-(Table247264312344376408440472504[[#This Row],[time]]-2)*2</f>
        <v>-0.52972000000000019</v>
      </c>
      <c r="U469" s="6">
        <v>0.180533</v>
      </c>
      <c r="V469" s="5">
        <v>2.2648600000000001</v>
      </c>
      <c r="W469">
        <f>-(Table5258306338370402434466498[[#This Row],[time]]-2)*2</f>
        <v>-0.52972000000000019</v>
      </c>
      <c r="X469" s="6">
        <v>0.25902199999999997</v>
      </c>
      <c r="Y469" s="5">
        <v>2.2648600000000001</v>
      </c>
      <c r="Z469">
        <f>-(Table248265313345377409441473505[[#This Row],[time]]-2)*2</f>
        <v>-0.52972000000000019</v>
      </c>
      <c r="AA469" s="6">
        <v>2.4592900000000002</v>
      </c>
      <c r="AB469" s="5">
        <v>2.2648600000000001</v>
      </c>
      <c r="AC469">
        <f>-(Table6259307339371403435467499[[#This Row],[time]]-2)*2</f>
        <v>-0.52972000000000019</v>
      </c>
      <c r="AD469" s="6">
        <v>0.620695</v>
      </c>
      <c r="AE469" s="5">
        <v>2.2648600000000001</v>
      </c>
      <c r="AF469">
        <f>-(Table249266314346378410442474506[[#This Row],[time]]-2)*2</f>
        <v>-0.52972000000000019</v>
      </c>
      <c r="AG469" s="6">
        <v>1.29531</v>
      </c>
      <c r="AH469" s="5">
        <v>2.2648600000000001</v>
      </c>
      <c r="AI469">
        <f>-(Table7260308340372404436468500[[#This Row],[time]]-2)*2</f>
        <v>-0.52972000000000019</v>
      </c>
      <c r="AJ469" s="6">
        <v>2.0230399999999999</v>
      </c>
      <c r="AK469" s="5">
        <v>2.2648600000000001</v>
      </c>
      <c r="AL469">
        <f>-(Table250267315347379411443475507[[#This Row],[time]]-2)*2</f>
        <v>-0.52972000000000019</v>
      </c>
      <c r="AM469" s="6">
        <v>3.5642100000000001</v>
      </c>
      <c r="AN469" s="5">
        <v>2.2648600000000001</v>
      </c>
      <c r="AO469">
        <f>-(Table8261309341373405437469501[[#This Row],[time]]-2)*2</f>
        <v>-0.52972000000000019</v>
      </c>
      <c r="AP469" s="6">
        <v>2.4895499999999999</v>
      </c>
      <c r="AQ469" s="5">
        <v>2.2648600000000001</v>
      </c>
      <c r="AR469">
        <f>-(Table252268316348380412444476508[[#This Row],[time]]-2)*2</f>
        <v>-0.52972000000000019</v>
      </c>
      <c r="AS469" s="6">
        <v>2.4188000000000001</v>
      </c>
      <c r="AT469" s="5">
        <v>2.2648600000000001</v>
      </c>
      <c r="AU469">
        <f>-(Table253269317349381413445477509[[#This Row],[time]]-2)*2</f>
        <v>-0.52972000000000019</v>
      </c>
      <c r="AV469" s="6">
        <v>2.0963099999999999</v>
      </c>
    </row>
    <row r="470" spans="1:48">
      <c r="A470" s="5">
        <v>2.3108300000000002</v>
      </c>
      <c r="B470">
        <f>-(Table1254302334366398430462494[[#This Row],[time]]-2)*2</f>
        <v>-0.62166000000000032</v>
      </c>
      <c r="C470" s="6">
        <v>2.7152699999999999</v>
      </c>
      <c r="D470" s="5">
        <v>2.3108300000000002</v>
      </c>
      <c r="E470">
        <f>-(Table2255303335367399431463495[[#This Row],[time]]-2)*2</f>
        <v>-0.62166000000000032</v>
      </c>
      <c r="F470" s="6">
        <v>0.28743800000000003</v>
      </c>
      <c r="G470" s="5">
        <v>2.3108300000000002</v>
      </c>
      <c r="H470">
        <f>-(Table245262310342374406438470502[[#This Row],[time]]-2)*2</f>
        <v>-0.62166000000000032</v>
      </c>
      <c r="I470" s="7">
        <v>6.4399999999999993E-5</v>
      </c>
      <c r="J470" s="5">
        <v>2.3108300000000002</v>
      </c>
      <c r="K470">
        <f>-(Table3256304336368400432464496[[#This Row],[time]]-2)*2</f>
        <v>-0.62166000000000032</v>
      </c>
      <c r="L470" s="6">
        <v>7.9020999999999994E-2</v>
      </c>
      <c r="M470" s="5">
        <v>2.3108300000000002</v>
      </c>
      <c r="N470">
        <f>-(Table246263311343375407439471503[[#This Row],[time]]-2)*2</f>
        <v>-0.62166000000000032</v>
      </c>
      <c r="O470" s="6">
        <v>1.8751800000000001</v>
      </c>
      <c r="P470" s="5">
        <v>2.3108300000000002</v>
      </c>
      <c r="Q470">
        <f>-(Table4257305337369401433465497[[#This Row],[time]]-2)*2</f>
        <v>-0.62166000000000032</v>
      </c>
      <c r="R470" s="6">
        <v>0.357016</v>
      </c>
      <c r="S470" s="5">
        <v>2.3108300000000002</v>
      </c>
      <c r="T470">
        <f>-(Table247264312344376408440472504[[#This Row],[time]]-2)*2</f>
        <v>-0.62166000000000032</v>
      </c>
      <c r="U470" s="6">
        <v>0.56837599999999999</v>
      </c>
      <c r="V470" s="5">
        <v>2.3108300000000002</v>
      </c>
      <c r="W470">
        <f>-(Table5258306338370402434466498[[#This Row],[time]]-2)*2</f>
        <v>-0.62166000000000032</v>
      </c>
      <c r="X470" s="6">
        <v>0.34532600000000002</v>
      </c>
      <c r="Y470" s="5">
        <v>2.3108300000000002</v>
      </c>
      <c r="Z470">
        <f>-(Table248265313345377409441473505[[#This Row],[time]]-2)*2</f>
        <v>-0.62166000000000032</v>
      </c>
      <c r="AA470" s="6">
        <v>2.9769199999999998</v>
      </c>
      <c r="AB470" s="5">
        <v>2.3108300000000002</v>
      </c>
      <c r="AC470">
        <f>-(Table6259307339371403435467499[[#This Row],[time]]-2)*2</f>
        <v>-0.62166000000000032</v>
      </c>
      <c r="AD470" s="6">
        <v>0.63854</v>
      </c>
      <c r="AE470" s="5">
        <v>2.3108300000000002</v>
      </c>
      <c r="AF470">
        <f>-(Table249266314346378410442474506[[#This Row],[time]]-2)*2</f>
        <v>-0.62166000000000032</v>
      </c>
      <c r="AG470" s="6">
        <v>1.7462299999999999</v>
      </c>
      <c r="AH470" s="5">
        <v>2.3108300000000002</v>
      </c>
      <c r="AI470">
        <f>-(Table7260308340372404436468500[[#This Row],[time]]-2)*2</f>
        <v>-0.62166000000000032</v>
      </c>
      <c r="AJ470" s="6">
        <v>1.8254699999999999</v>
      </c>
      <c r="AK470" s="5">
        <v>2.3108300000000002</v>
      </c>
      <c r="AL470">
        <f>-(Table250267315347379411443475507[[#This Row],[time]]-2)*2</f>
        <v>-0.62166000000000032</v>
      </c>
      <c r="AM470" s="6">
        <v>3.9236599999999999</v>
      </c>
      <c r="AN470" s="5">
        <v>2.3108300000000002</v>
      </c>
      <c r="AO470">
        <f>-(Table8261309341373405437469501[[#This Row],[time]]-2)*2</f>
        <v>-0.62166000000000032</v>
      </c>
      <c r="AP470" s="6">
        <v>2.5139</v>
      </c>
      <c r="AQ470" s="5">
        <v>2.3108300000000002</v>
      </c>
      <c r="AR470">
        <f>-(Table252268316348380412444476508[[#This Row],[time]]-2)*2</f>
        <v>-0.62166000000000032</v>
      </c>
      <c r="AS470" s="6">
        <v>2.9013800000000001</v>
      </c>
      <c r="AT470" s="5">
        <v>2.3108300000000002</v>
      </c>
      <c r="AU470">
        <f>-(Table253269317349381413445477509[[#This Row],[time]]-2)*2</f>
        <v>-0.62166000000000032</v>
      </c>
      <c r="AV470" s="6">
        <v>2.0547399999999998</v>
      </c>
    </row>
    <row r="471" spans="1:48">
      <c r="A471" s="5">
        <v>2.3608899999999999</v>
      </c>
      <c r="B471">
        <f>-(Table1254302334366398430462494[[#This Row],[time]]-2)*2</f>
        <v>-0.72177999999999987</v>
      </c>
      <c r="C471" s="6">
        <v>3.5129199999999998</v>
      </c>
      <c r="D471" s="5">
        <v>2.3608899999999999</v>
      </c>
      <c r="E471">
        <f>-(Table2255303335367399431463495[[#This Row],[time]]-2)*2</f>
        <v>-0.72177999999999987</v>
      </c>
      <c r="F471" s="6">
        <v>0.25789000000000001</v>
      </c>
      <c r="G471" s="5">
        <v>2.3608899999999999</v>
      </c>
      <c r="H471">
        <f>-(Table245262310342374406438470502[[#This Row],[time]]-2)*2</f>
        <v>-0.72177999999999987</v>
      </c>
      <c r="I471" s="7">
        <v>7.2299999999999996E-5</v>
      </c>
      <c r="J471" s="5">
        <v>2.3608899999999999</v>
      </c>
      <c r="K471">
        <f>-(Table3256304336368400432464496[[#This Row],[time]]-2)*2</f>
        <v>-0.72177999999999987</v>
      </c>
      <c r="L471" s="6">
        <v>2.8964699999999999E-2</v>
      </c>
      <c r="M471" s="5">
        <v>2.3608899999999999</v>
      </c>
      <c r="N471">
        <f>-(Table246263311343375407439471503[[#This Row],[time]]-2)*2</f>
        <v>-0.72177999999999987</v>
      </c>
      <c r="O471" s="6">
        <v>2.66052</v>
      </c>
      <c r="P471" s="5">
        <v>2.3608899999999999</v>
      </c>
      <c r="Q471">
        <f>-(Table4257305337369401433465497[[#This Row],[time]]-2)*2</f>
        <v>-0.72177999999999987</v>
      </c>
      <c r="R471" s="6">
        <v>0.46579999999999999</v>
      </c>
      <c r="S471" s="5">
        <v>2.3608899999999999</v>
      </c>
      <c r="T471">
        <f>-(Table247264312344376408440472504[[#This Row],[time]]-2)*2</f>
        <v>-0.72177999999999987</v>
      </c>
      <c r="U471" s="6">
        <v>1.25024</v>
      </c>
      <c r="V471" s="5">
        <v>2.3608899999999999</v>
      </c>
      <c r="W471">
        <f>-(Table5258306338370402434466498[[#This Row],[time]]-2)*2</f>
        <v>-0.72177999999999987</v>
      </c>
      <c r="X471" s="6">
        <v>0.44019599999999998</v>
      </c>
      <c r="Y471" s="5">
        <v>2.3608899999999999</v>
      </c>
      <c r="Z471">
        <f>-(Table248265313345377409441473505[[#This Row],[time]]-2)*2</f>
        <v>-0.72177999999999987</v>
      </c>
      <c r="AA471" s="6">
        <v>3.4577</v>
      </c>
      <c r="AB471" s="5">
        <v>2.3608899999999999</v>
      </c>
      <c r="AC471">
        <f>-(Table6259307339371403435467499[[#This Row],[time]]-2)*2</f>
        <v>-0.72177999999999987</v>
      </c>
      <c r="AD471" s="6">
        <v>0.700959</v>
      </c>
      <c r="AE471" s="5">
        <v>2.3608899999999999</v>
      </c>
      <c r="AF471">
        <f>-(Table249266314346378410442474506[[#This Row],[time]]-2)*2</f>
        <v>-0.72177999999999987</v>
      </c>
      <c r="AG471" s="6">
        <v>2.38103</v>
      </c>
      <c r="AH471" s="5">
        <v>2.3608899999999999</v>
      </c>
      <c r="AI471">
        <f>-(Table7260308340372404436468500[[#This Row],[time]]-2)*2</f>
        <v>-0.72177999999999987</v>
      </c>
      <c r="AJ471" s="6">
        <v>1.66822</v>
      </c>
      <c r="AK471" s="5">
        <v>2.3608899999999999</v>
      </c>
      <c r="AL471">
        <f>-(Table250267315347379411443475507[[#This Row],[time]]-2)*2</f>
        <v>-0.72177999999999987</v>
      </c>
      <c r="AM471" s="6">
        <v>4.3043699999999996</v>
      </c>
      <c r="AN471" s="5">
        <v>2.3608899999999999</v>
      </c>
      <c r="AO471">
        <f>-(Table8261309341373405437469501[[#This Row],[time]]-2)*2</f>
        <v>-0.72177999999999987</v>
      </c>
      <c r="AP471" s="6">
        <v>2.5384600000000002</v>
      </c>
      <c r="AQ471" s="5">
        <v>2.3608899999999999</v>
      </c>
      <c r="AR471">
        <f>-(Table252268316348380412444476508[[#This Row],[time]]-2)*2</f>
        <v>-0.72177999999999987</v>
      </c>
      <c r="AS471" s="6">
        <v>3.47315</v>
      </c>
      <c r="AT471" s="5">
        <v>2.3608899999999999</v>
      </c>
      <c r="AU471">
        <f>-(Table253269317349381413445477509[[#This Row],[time]]-2)*2</f>
        <v>-0.72177999999999987</v>
      </c>
      <c r="AV471" s="6">
        <v>1.9692099999999999</v>
      </c>
    </row>
    <row r="472" spans="1:48">
      <c r="A472" s="5">
        <v>2.4040599999999999</v>
      </c>
      <c r="B472">
        <f>-(Table1254302334366398430462494[[#This Row],[time]]-2)*2</f>
        <v>-0.80811999999999973</v>
      </c>
      <c r="C472" s="6">
        <v>3.9693499999999999</v>
      </c>
      <c r="D472" s="5">
        <v>2.4040599999999999</v>
      </c>
      <c r="E472">
        <f>-(Table2255303335367399431463495[[#This Row],[time]]-2)*2</f>
        <v>-0.80811999999999973</v>
      </c>
      <c r="F472" s="6">
        <v>0.24592800000000001</v>
      </c>
      <c r="G472" s="5">
        <v>2.4040599999999999</v>
      </c>
      <c r="H472">
        <f>-(Table245262310342374406438470502[[#This Row],[time]]-2)*2</f>
        <v>-0.80811999999999973</v>
      </c>
      <c r="I472" s="7">
        <v>8.1600000000000005E-5</v>
      </c>
      <c r="J472" s="5">
        <v>2.4040599999999999</v>
      </c>
      <c r="K472">
        <f>-(Table3256304336368400432464496[[#This Row],[time]]-2)*2</f>
        <v>-0.80811999999999973</v>
      </c>
      <c r="L472" s="6">
        <v>1.87733E-2</v>
      </c>
      <c r="M472" s="5">
        <v>2.4040599999999999</v>
      </c>
      <c r="N472">
        <f>-(Table246263311343375407439471503[[#This Row],[time]]-2)*2</f>
        <v>-0.80811999999999973</v>
      </c>
      <c r="O472" s="6">
        <v>3.8356499999999998</v>
      </c>
      <c r="P472" s="5">
        <v>2.4040599999999999</v>
      </c>
      <c r="Q472">
        <f>-(Table4257305337369401433465497[[#This Row],[time]]-2)*2</f>
        <v>-0.80811999999999973</v>
      </c>
      <c r="R472" s="6">
        <v>0.54581999999999997</v>
      </c>
      <c r="S472" s="5">
        <v>2.4040599999999999</v>
      </c>
      <c r="T472">
        <f>-(Table247264312344376408440472504[[#This Row],[time]]-2)*2</f>
        <v>-0.80811999999999973</v>
      </c>
      <c r="U472" s="6">
        <v>1.94085</v>
      </c>
      <c r="V472" s="5">
        <v>2.4040599999999999</v>
      </c>
      <c r="W472">
        <f>-(Table5258306338370402434466498[[#This Row],[time]]-2)*2</f>
        <v>-0.80811999999999973</v>
      </c>
      <c r="X472" s="6">
        <v>0.51400900000000005</v>
      </c>
      <c r="Y472" s="5">
        <v>2.4040599999999999</v>
      </c>
      <c r="Z472">
        <f>-(Table248265313345377409441473505[[#This Row],[time]]-2)*2</f>
        <v>-0.80811999999999973</v>
      </c>
      <c r="AA472" s="6">
        <v>3.8975300000000002</v>
      </c>
      <c r="AB472" s="5">
        <v>2.4040599999999999</v>
      </c>
      <c r="AC472">
        <f>-(Table6259307339371403435467499[[#This Row],[time]]-2)*2</f>
        <v>-0.80811999999999973</v>
      </c>
      <c r="AD472" s="6">
        <v>0.852105</v>
      </c>
      <c r="AE472" s="5">
        <v>2.4040599999999999</v>
      </c>
      <c r="AF472">
        <f>-(Table249266314346378410442474506[[#This Row],[time]]-2)*2</f>
        <v>-0.80811999999999973</v>
      </c>
      <c r="AG472" s="6">
        <v>3.0033799999999999</v>
      </c>
      <c r="AH472" s="5">
        <v>2.4040599999999999</v>
      </c>
      <c r="AI472">
        <f>-(Table7260308340372404436468500[[#This Row],[time]]-2)*2</f>
        <v>-0.80811999999999973</v>
      </c>
      <c r="AJ472" s="6">
        <v>1.60025</v>
      </c>
      <c r="AK472" s="5">
        <v>2.4040599999999999</v>
      </c>
      <c r="AL472">
        <f>-(Table250267315347379411443475507[[#This Row],[time]]-2)*2</f>
        <v>-0.80811999999999973</v>
      </c>
      <c r="AM472" s="6">
        <v>4.5841799999999999</v>
      </c>
      <c r="AN472" s="5">
        <v>2.4040599999999999</v>
      </c>
      <c r="AO472">
        <f>-(Table8261309341373405437469501[[#This Row],[time]]-2)*2</f>
        <v>-0.80811999999999973</v>
      </c>
      <c r="AP472" s="6">
        <v>2.5472700000000001</v>
      </c>
      <c r="AQ472" s="5">
        <v>2.4040599999999999</v>
      </c>
      <c r="AR472">
        <f>-(Table252268316348380412444476508[[#This Row],[time]]-2)*2</f>
        <v>-0.80811999999999973</v>
      </c>
      <c r="AS472" s="6">
        <v>3.9380999999999999</v>
      </c>
      <c r="AT472" s="5">
        <v>2.4040599999999999</v>
      </c>
      <c r="AU472">
        <f>-(Table253269317349381413445477509[[#This Row],[time]]-2)*2</f>
        <v>-0.80811999999999973</v>
      </c>
      <c r="AV472" s="6">
        <v>1.8719300000000001</v>
      </c>
    </row>
    <row r="473" spans="1:48">
      <c r="A473" s="5">
        <v>2.4547500000000002</v>
      </c>
      <c r="B473">
        <f>-(Table1254302334366398430462494[[#This Row],[time]]-2)*2</f>
        <v>-0.90950000000000042</v>
      </c>
      <c r="C473" s="6">
        <v>4.3619300000000001</v>
      </c>
      <c r="D473" s="5">
        <v>2.4547500000000002</v>
      </c>
      <c r="E473">
        <f>-(Table2255303335367399431463495[[#This Row],[time]]-2)*2</f>
        <v>-0.90950000000000042</v>
      </c>
      <c r="F473" s="6">
        <v>0.23727500000000001</v>
      </c>
      <c r="G473" s="5">
        <v>2.4547500000000002</v>
      </c>
      <c r="H473">
        <f>-(Table245262310342374406438470502[[#This Row],[time]]-2)*2</f>
        <v>-0.90950000000000042</v>
      </c>
      <c r="I473" s="6">
        <v>3.4886599999999997E-2</v>
      </c>
      <c r="J473" s="5">
        <v>2.4547500000000002</v>
      </c>
      <c r="K473">
        <f>-(Table3256304336368400432464496[[#This Row],[time]]-2)*2</f>
        <v>-0.90950000000000042</v>
      </c>
      <c r="L473" s="6">
        <v>7.7525900000000002E-3</v>
      </c>
      <c r="M473" s="5">
        <v>2.4547500000000002</v>
      </c>
      <c r="N473">
        <f>-(Table246263311343375407439471503[[#This Row],[time]]-2)*2</f>
        <v>-0.90950000000000042</v>
      </c>
      <c r="O473" s="6">
        <v>5.0805499999999997</v>
      </c>
      <c r="P473" s="5">
        <v>2.4547500000000002</v>
      </c>
      <c r="Q473">
        <f>-(Table4257305337369401433465497[[#This Row],[time]]-2)*2</f>
        <v>-0.90950000000000042</v>
      </c>
      <c r="R473" s="6">
        <v>0.60782999999999998</v>
      </c>
      <c r="S473" s="5">
        <v>2.4547500000000002</v>
      </c>
      <c r="T473">
        <f>-(Table247264312344376408440472504[[#This Row],[time]]-2)*2</f>
        <v>-0.90950000000000042</v>
      </c>
      <c r="U473" s="6">
        <v>2.8540199999999998</v>
      </c>
      <c r="V473" s="5">
        <v>2.4547500000000002</v>
      </c>
      <c r="W473">
        <f>-(Table5258306338370402434466498[[#This Row],[time]]-2)*2</f>
        <v>-0.90950000000000042</v>
      </c>
      <c r="X473" s="6">
        <v>0.58041900000000002</v>
      </c>
      <c r="Y473" s="5">
        <v>2.4547500000000002</v>
      </c>
      <c r="Z473">
        <f>-(Table248265313345377409441473505[[#This Row],[time]]-2)*2</f>
        <v>-0.90950000000000042</v>
      </c>
      <c r="AA473" s="6">
        <v>4.4739100000000001</v>
      </c>
      <c r="AB473" s="5">
        <v>2.4547500000000002</v>
      </c>
      <c r="AC473">
        <f>-(Table6259307339371403435467499[[#This Row],[time]]-2)*2</f>
        <v>-0.90950000000000042</v>
      </c>
      <c r="AD473" s="6">
        <v>0.98935399999999996</v>
      </c>
      <c r="AE473" s="5">
        <v>2.4547500000000002</v>
      </c>
      <c r="AF473">
        <f>-(Table249266314346378410442474506[[#This Row],[time]]-2)*2</f>
        <v>-0.90950000000000042</v>
      </c>
      <c r="AG473" s="6">
        <v>3.7460399999999998</v>
      </c>
      <c r="AH473" s="5">
        <v>2.4547500000000002</v>
      </c>
      <c r="AI473">
        <f>-(Table7260308340372404436468500[[#This Row],[time]]-2)*2</f>
        <v>-0.90950000000000042</v>
      </c>
      <c r="AJ473" s="6">
        <v>1.48732</v>
      </c>
      <c r="AK473" s="5">
        <v>2.4547500000000002</v>
      </c>
      <c r="AL473">
        <f>-(Table250267315347379411443475507[[#This Row],[time]]-2)*2</f>
        <v>-0.90950000000000042</v>
      </c>
      <c r="AM473" s="6">
        <v>4.9267300000000001</v>
      </c>
      <c r="AN473" s="5">
        <v>2.4547500000000002</v>
      </c>
      <c r="AO473">
        <f>-(Table8261309341373405437469501[[#This Row],[time]]-2)*2</f>
        <v>-0.90950000000000042</v>
      </c>
      <c r="AP473" s="6">
        <v>2.5373899999999998</v>
      </c>
      <c r="AQ473" s="5">
        <v>2.4547500000000002</v>
      </c>
      <c r="AR473">
        <f>-(Table252268316348380412444476508[[#This Row],[time]]-2)*2</f>
        <v>-0.90950000000000042</v>
      </c>
      <c r="AS473" s="6">
        <v>4.4321799999999998</v>
      </c>
      <c r="AT473" s="5">
        <v>2.4547500000000002</v>
      </c>
      <c r="AU473">
        <f>-(Table253269317349381413445477509[[#This Row],[time]]-2)*2</f>
        <v>-0.90950000000000042</v>
      </c>
      <c r="AV473" s="6">
        <v>1.75251</v>
      </c>
    </row>
    <row r="474" spans="1:48">
      <c r="A474" s="5">
        <v>2.5038499999999999</v>
      </c>
      <c r="B474">
        <f>-(Table1254302334366398430462494[[#This Row],[time]]-2)*2</f>
        <v>-1.0076999999999998</v>
      </c>
      <c r="C474" s="6">
        <v>4.6743399999999999</v>
      </c>
      <c r="D474" s="5">
        <v>2.5038499999999999</v>
      </c>
      <c r="E474">
        <f>-(Table2255303335367399431463495[[#This Row],[time]]-2)*2</f>
        <v>-1.0076999999999998</v>
      </c>
      <c r="F474" s="6">
        <v>0.205793</v>
      </c>
      <c r="G474" s="5">
        <v>2.5038499999999999</v>
      </c>
      <c r="H474">
        <f>-(Table245262310342374406438470502[[#This Row],[time]]-2)*2</f>
        <v>-1.0076999999999998</v>
      </c>
      <c r="I474" s="6">
        <v>0.16519500000000001</v>
      </c>
      <c r="J474" s="5">
        <v>2.5038499999999999</v>
      </c>
      <c r="K474">
        <f>-(Table3256304336368400432464496[[#This Row],[time]]-2)*2</f>
        <v>-1.0076999999999998</v>
      </c>
      <c r="L474" s="6">
        <v>1.5786399999999999E-4</v>
      </c>
      <c r="M474" s="5">
        <v>2.5038499999999999</v>
      </c>
      <c r="N474">
        <f>-(Table246263311343375407439471503[[#This Row],[time]]-2)*2</f>
        <v>-1.0076999999999998</v>
      </c>
      <c r="O474" s="6">
        <v>5.2697700000000003</v>
      </c>
      <c r="P474" s="5">
        <v>2.5038499999999999</v>
      </c>
      <c r="Q474">
        <f>-(Table4257305337369401433465497[[#This Row],[time]]-2)*2</f>
        <v>-1.0076999999999998</v>
      </c>
      <c r="R474" s="6">
        <v>0.661802</v>
      </c>
      <c r="S474" s="5">
        <v>2.5038499999999999</v>
      </c>
      <c r="T474">
        <f>-(Table247264312344376408440472504[[#This Row],[time]]-2)*2</f>
        <v>-1.0076999999999998</v>
      </c>
      <c r="U474" s="6">
        <v>3.9652500000000002</v>
      </c>
      <c r="V474" s="5">
        <v>2.5038499999999999</v>
      </c>
      <c r="W474">
        <f>-(Table5258306338370402434466498[[#This Row],[time]]-2)*2</f>
        <v>-1.0076999999999998</v>
      </c>
      <c r="X474" s="6">
        <v>0.630274</v>
      </c>
      <c r="Y474" s="5">
        <v>2.5038499999999999</v>
      </c>
      <c r="Z474">
        <f>-(Table248265313345377409441473505[[#This Row],[time]]-2)*2</f>
        <v>-1.0076999999999998</v>
      </c>
      <c r="AA474" s="6">
        <v>5.1886400000000004</v>
      </c>
      <c r="AB474" s="5">
        <v>2.5038499999999999</v>
      </c>
      <c r="AC474">
        <f>-(Table6259307339371403435467499[[#This Row],[time]]-2)*2</f>
        <v>-1.0076999999999998</v>
      </c>
      <c r="AD474" s="6">
        <v>1.04477</v>
      </c>
      <c r="AE474" s="5">
        <v>2.5038499999999999</v>
      </c>
      <c r="AF474">
        <f>-(Table249266314346378410442474506[[#This Row],[time]]-2)*2</f>
        <v>-1.0076999999999998</v>
      </c>
      <c r="AG474" s="6">
        <v>4.4735399999999998</v>
      </c>
      <c r="AH474" s="5">
        <v>2.5038499999999999</v>
      </c>
      <c r="AI474">
        <f>-(Table7260308340372404436468500[[#This Row],[time]]-2)*2</f>
        <v>-1.0076999999999998</v>
      </c>
      <c r="AJ474" s="6">
        <v>1.3470299999999999</v>
      </c>
      <c r="AK474" s="5">
        <v>2.5038499999999999</v>
      </c>
      <c r="AL474">
        <f>-(Table250267315347379411443475507[[#This Row],[time]]-2)*2</f>
        <v>-1.0076999999999998</v>
      </c>
      <c r="AM474" s="6">
        <v>5.2632599999999998</v>
      </c>
      <c r="AN474" s="5">
        <v>2.5038499999999999</v>
      </c>
      <c r="AO474">
        <f>-(Table8261309341373405437469501[[#This Row],[time]]-2)*2</f>
        <v>-1.0076999999999998</v>
      </c>
      <c r="AP474" s="6">
        <v>2.47342</v>
      </c>
      <c r="AQ474" s="5">
        <v>2.5038499999999999</v>
      </c>
      <c r="AR474">
        <f>-(Table252268316348380412444476508[[#This Row],[time]]-2)*2</f>
        <v>-1.0076999999999998</v>
      </c>
      <c r="AS474" s="6">
        <v>4.9452600000000002</v>
      </c>
      <c r="AT474" s="5">
        <v>2.5038499999999999</v>
      </c>
      <c r="AU474">
        <f>-(Table253269317349381413445477509[[#This Row],[time]]-2)*2</f>
        <v>-1.0076999999999998</v>
      </c>
      <c r="AV474" s="6">
        <v>1.6128899999999999</v>
      </c>
    </row>
    <row r="475" spans="1:48">
      <c r="A475" s="5">
        <v>2.5743399999999999</v>
      </c>
      <c r="B475">
        <f>-(Table1254302334366398430462494[[#This Row],[time]]-2)*2</f>
        <v>-1.1486799999999997</v>
      </c>
      <c r="C475" s="6">
        <v>4.9510300000000003</v>
      </c>
      <c r="D475" s="5">
        <v>2.5743399999999999</v>
      </c>
      <c r="E475">
        <f>-(Table2255303335367399431463495[[#This Row],[time]]-2)*2</f>
        <v>-1.1486799999999997</v>
      </c>
      <c r="F475" s="6">
        <v>0.172401</v>
      </c>
      <c r="G475" s="5">
        <v>2.5743399999999999</v>
      </c>
      <c r="H475">
        <f>-(Table245262310342374406438470502[[#This Row],[time]]-2)*2</f>
        <v>-1.1486799999999997</v>
      </c>
      <c r="I475" s="6">
        <v>1.11371</v>
      </c>
      <c r="J475" s="5">
        <v>2.5743399999999999</v>
      </c>
      <c r="K475">
        <f>-(Table3256304336368400432464496[[#This Row],[time]]-2)*2</f>
        <v>-1.1486799999999997</v>
      </c>
      <c r="L475" s="7">
        <v>9.1500000000000001E-5</v>
      </c>
      <c r="M475" s="5">
        <v>2.5743399999999999</v>
      </c>
      <c r="N475">
        <f>-(Table246263311343375407439471503[[#This Row],[time]]-2)*2</f>
        <v>-1.1486799999999997</v>
      </c>
      <c r="O475" s="6">
        <v>5.6117800000000004</v>
      </c>
      <c r="P475" s="5">
        <v>2.5743399999999999</v>
      </c>
      <c r="Q475">
        <f>-(Table4257305337369401433465497[[#This Row],[time]]-2)*2</f>
        <v>-1.1486799999999997</v>
      </c>
      <c r="R475" s="6">
        <v>0.71248400000000001</v>
      </c>
      <c r="S475" s="5">
        <v>2.5743399999999999</v>
      </c>
      <c r="T475">
        <f>-(Table247264312344376408440472504[[#This Row],[time]]-2)*2</f>
        <v>-1.1486799999999997</v>
      </c>
      <c r="U475" s="6">
        <v>5.5181399999999998</v>
      </c>
      <c r="V475" s="5">
        <v>2.5743399999999999</v>
      </c>
      <c r="W475">
        <f>-(Table5258306338370402434466498[[#This Row],[time]]-2)*2</f>
        <v>-1.1486799999999997</v>
      </c>
      <c r="X475" s="6">
        <v>0.66128799999999999</v>
      </c>
      <c r="Y475" s="5">
        <v>2.5743399999999999</v>
      </c>
      <c r="Z475">
        <f>-(Table248265313345377409441473505[[#This Row],[time]]-2)*2</f>
        <v>-1.1486799999999997</v>
      </c>
      <c r="AA475" s="6">
        <v>6.0799399999999997</v>
      </c>
      <c r="AB475" s="5">
        <v>2.5743399999999999</v>
      </c>
      <c r="AC475">
        <f>-(Table6259307339371403435467499[[#This Row],[time]]-2)*2</f>
        <v>-1.1486799999999997</v>
      </c>
      <c r="AD475" s="6">
        <v>1.03328</v>
      </c>
      <c r="AE475" s="5">
        <v>2.5743399999999999</v>
      </c>
      <c r="AF475">
        <f>-(Table249266314346378410442474506[[#This Row],[time]]-2)*2</f>
        <v>-1.1486799999999997</v>
      </c>
      <c r="AG475" s="6">
        <v>5.3968999999999996</v>
      </c>
      <c r="AH475" s="5">
        <v>2.5743399999999999</v>
      </c>
      <c r="AI475">
        <f>-(Table7260308340372404436468500[[#This Row],[time]]-2)*2</f>
        <v>-1.1486799999999997</v>
      </c>
      <c r="AJ475" s="6">
        <v>1.1152599999999999</v>
      </c>
      <c r="AK475" s="5">
        <v>2.5743399999999999</v>
      </c>
      <c r="AL475">
        <f>-(Table250267315347379411443475507[[#This Row],[time]]-2)*2</f>
        <v>-1.1486799999999997</v>
      </c>
      <c r="AM475" s="6">
        <v>5.8047000000000004</v>
      </c>
      <c r="AN475" s="5">
        <v>2.5743399999999999</v>
      </c>
      <c r="AO475">
        <f>-(Table8261309341373405437469501[[#This Row],[time]]-2)*2</f>
        <v>-1.1486799999999997</v>
      </c>
      <c r="AP475" s="6">
        <v>2.3283900000000002</v>
      </c>
      <c r="AQ475" s="5">
        <v>2.5743399999999999</v>
      </c>
      <c r="AR475">
        <f>-(Table252268316348380412444476508[[#This Row],[time]]-2)*2</f>
        <v>-1.1486799999999997</v>
      </c>
      <c r="AS475" s="6">
        <v>5.5520399999999999</v>
      </c>
      <c r="AT475" s="5">
        <v>2.5743399999999999</v>
      </c>
      <c r="AU475">
        <f>-(Table253269317349381413445477509[[#This Row],[time]]-2)*2</f>
        <v>-1.1486799999999997</v>
      </c>
      <c r="AV475" s="6">
        <v>1.3941399999999999</v>
      </c>
    </row>
    <row r="476" spans="1:48">
      <c r="A476" s="5">
        <v>2.6149300000000002</v>
      </c>
      <c r="B476">
        <f>-(Table1254302334366398430462494[[#This Row],[time]]-2)*2</f>
        <v>-1.2298600000000004</v>
      </c>
      <c r="C476" s="6">
        <v>5.0755600000000003</v>
      </c>
      <c r="D476" s="5">
        <v>2.6149300000000002</v>
      </c>
      <c r="E476">
        <f>-(Table2255303335367399431463495[[#This Row],[time]]-2)*2</f>
        <v>-1.2298600000000004</v>
      </c>
      <c r="F476" s="6">
        <v>0.15038299999999999</v>
      </c>
      <c r="G476" s="5">
        <v>2.6149300000000002</v>
      </c>
      <c r="H476">
        <f>-(Table245262310342374406438470502[[#This Row],[time]]-2)*2</f>
        <v>-1.2298600000000004</v>
      </c>
      <c r="I476" s="6">
        <v>1.65012</v>
      </c>
      <c r="J476" s="5">
        <v>2.6149300000000002</v>
      </c>
      <c r="K476">
        <f>-(Table3256304336368400432464496[[#This Row],[time]]-2)*2</f>
        <v>-1.2298600000000004</v>
      </c>
      <c r="L476" s="7">
        <v>8.9900000000000003E-5</v>
      </c>
      <c r="M476" s="5">
        <v>2.6149300000000002</v>
      </c>
      <c r="N476">
        <f>-(Table246263311343375407439471503[[#This Row],[time]]-2)*2</f>
        <v>-1.2298600000000004</v>
      </c>
      <c r="O476" s="6">
        <v>6.0422000000000002</v>
      </c>
      <c r="P476" s="5">
        <v>2.6149300000000002</v>
      </c>
      <c r="Q476">
        <f>-(Table4257305337369401433465497[[#This Row],[time]]-2)*2</f>
        <v>-1.2298600000000004</v>
      </c>
      <c r="R476" s="6">
        <v>0.70879300000000001</v>
      </c>
      <c r="S476" s="5">
        <v>2.6149300000000002</v>
      </c>
      <c r="T476">
        <f>-(Table247264312344376408440472504[[#This Row],[time]]-2)*2</f>
        <v>-1.2298600000000004</v>
      </c>
      <c r="U476" s="6">
        <v>6.3011600000000003</v>
      </c>
      <c r="V476" s="5">
        <v>2.6149300000000002</v>
      </c>
      <c r="W476">
        <f>-(Table5258306338370402434466498[[#This Row],[time]]-2)*2</f>
        <v>-1.2298600000000004</v>
      </c>
      <c r="X476" s="6">
        <v>0.64403200000000005</v>
      </c>
      <c r="Y476" s="5">
        <v>2.6149300000000002</v>
      </c>
      <c r="Z476">
        <f>-(Table248265313345377409441473505[[#This Row],[time]]-2)*2</f>
        <v>-1.2298600000000004</v>
      </c>
      <c r="AA476" s="6">
        <v>6.4768400000000002</v>
      </c>
      <c r="AB476" s="5">
        <v>2.6149300000000002</v>
      </c>
      <c r="AC476">
        <f>-(Table6259307339371403435467499[[#This Row],[time]]-2)*2</f>
        <v>-1.2298600000000004</v>
      </c>
      <c r="AD476" s="6">
        <v>0.99548499999999995</v>
      </c>
      <c r="AE476" s="5">
        <v>2.6149300000000002</v>
      </c>
      <c r="AF476">
        <f>-(Table249266314346378410442474506[[#This Row],[time]]-2)*2</f>
        <v>-1.2298600000000004</v>
      </c>
      <c r="AG476" s="6">
        <v>5.9031700000000003</v>
      </c>
      <c r="AH476" s="5">
        <v>2.6149300000000002</v>
      </c>
      <c r="AI476">
        <f>-(Table7260308340372404436468500[[#This Row],[time]]-2)*2</f>
        <v>-1.2298600000000004</v>
      </c>
      <c r="AJ476" s="6">
        <v>0.98538199999999998</v>
      </c>
      <c r="AK476" s="5">
        <v>2.6149300000000002</v>
      </c>
      <c r="AL476">
        <f>-(Table250267315347379411443475507[[#This Row],[time]]-2)*2</f>
        <v>-1.2298600000000004</v>
      </c>
      <c r="AM476" s="6">
        <v>6.10405</v>
      </c>
      <c r="AN476" s="5">
        <v>2.6149300000000002</v>
      </c>
      <c r="AO476">
        <f>-(Table8261309341373405437469501[[#This Row],[time]]-2)*2</f>
        <v>-1.2298600000000004</v>
      </c>
      <c r="AP476" s="6">
        <v>2.2382200000000001</v>
      </c>
      <c r="AQ476" s="5">
        <v>2.6149300000000002</v>
      </c>
      <c r="AR476">
        <f>-(Table252268316348380412444476508[[#This Row],[time]]-2)*2</f>
        <v>-1.2298600000000004</v>
      </c>
      <c r="AS476" s="6">
        <v>5.94543</v>
      </c>
      <c r="AT476" s="5">
        <v>2.6149300000000002</v>
      </c>
      <c r="AU476">
        <f>-(Table253269317349381413445477509[[#This Row],[time]]-2)*2</f>
        <v>-1.2298600000000004</v>
      </c>
      <c r="AV476" s="6">
        <v>1.2638400000000001</v>
      </c>
    </row>
    <row r="477" spans="1:48">
      <c r="A477" s="5">
        <v>2.6532100000000001</v>
      </c>
      <c r="B477">
        <f>-(Table1254302334366398430462494[[#This Row],[time]]-2)*2</f>
        <v>-1.3064200000000001</v>
      </c>
      <c r="C477" s="6">
        <v>5.1761400000000002</v>
      </c>
      <c r="D477" s="5">
        <v>2.6532100000000001</v>
      </c>
      <c r="E477">
        <f>-(Table2255303335367399431463495[[#This Row],[time]]-2)*2</f>
        <v>-1.3064200000000001</v>
      </c>
      <c r="F477" s="6">
        <v>0.125025</v>
      </c>
      <c r="G477" s="5">
        <v>2.6532100000000001</v>
      </c>
      <c r="H477">
        <f>-(Table245262310342374406438470502[[#This Row],[time]]-2)*2</f>
        <v>-1.3064200000000001</v>
      </c>
      <c r="I477" s="6">
        <v>2.18214</v>
      </c>
      <c r="J477" s="5">
        <v>2.6532100000000001</v>
      </c>
      <c r="K477">
        <f>-(Table3256304336368400432464496[[#This Row],[time]]-2)*2</f>
        <v>-1.3064200000000001</v>
      </c>
      <c r="L477" s="7">
        <v>8.8399999999999994E-5</v>
      </c>
      <c r="M477" s="5">
        <v>2.6532100000000001</v>
      </c>
      <c r="N477">
        <f>-(Table246263311343375407439471503[[#This Row],[time]]-2)*2</f>
        <v>-1.3064200000000001</v>
      </c>
      <c r="O477" s="6">
        <v>6.6576500000000003</v>
      </c>
      <c r="P477" s="5">
        <v>2.6532100000000001</v>
      </c>
      <c r="Q477">
        <f>-(Table4257305337369401433465497[[#This Row],[time]]-2)*2</f>
        <v>-1.3064200000000001</v>
      </c>
      <c r="R477" s="6">
        <v>0.69175299999999995</v>
      </c>
      <c r="S477" s="5">
        <v>2.6532100000000001</v>
      </c>
      <c r="T477">
        <f>-(Table247264312344376408440472504[[#This Row],[time]]-2)*2</f>
        <v>-1.3064200000000001</v>
      </c>
      <c r="U477" s="6">
        <v>7.0183200000000001</v>
      </c>
      <c r="V477" s="5">
        <v>2.6532100000000001</v>
      </c>
      <c r="W477">
        <f>-(Table5258306338370402434466498[[#This Row],[time]]-2)*2</f>
        <v>-1.3064200000000001</v>
      </c>
      <c r="X477" s="6">
        <v>0.614676</v>
      </c>
      <c r="Y477" s="5">
        <v>2.6532100000000001</v>
      </c>
      <c r="Z477">
        <f>-(Table248265313345377409441473505[[#This Row],[time]]-2)*2</f>
        <v>-1.3064200000000001</v>
      </c>
      <c r="AA477" s="6">
        <v>6.83284</v>
      </c>
      <c r="AB477" s="5">
        <v>2.6532100000000001</v>
      </c>
      <c r="AC477">
        <f>-(Table6259307339371403435467499[[#This Row],[time]]-2)*2</f>
        <v>-1.3064200000000001</v>
      </c>
      <c r="AD477" s="6">
        <v>0.94126100000000001</v>
      </c>
      <c r="AE477" s="5">
        <v>2.6532100000000001</v>
      </c>
      <c r="AF477">
        <f>-(Table249266314346378410442474506[[#This Row],[time]]-2)*2</f>
        <v>-1.3064200000000001</v>
      </c>
      <c r="AG477" s="6">
        <v>6.4494300000000004</v>
      </c>
      <c r="AH477" s="5">
        <v>2.6532100000000001</v>
      </c>
      <c r="AI477">
        <f>-(Table7260308340372404436468500[[#This Row],[time]]-2)*2</f>
        <v>-1.3064200000000001</v>
      </c>
      <c r="AJ477" s="6">
        <v>0.86786600000000003</v>
      </c>
      <c r="AK477" s="5">
        <v>2.6532100000000001</v>
      </c>
      <c r="AL477">
        <f>-(Table250267315347379411443475507[[#This Row],[time]]-2)*2</f>
        <v>-1.3064200000000001</v>
      </c>
      <c r="AM477" s="6">
        <v>6.4480899999999997</v>
      </c>
      <c r="AN477" s="5">
        <v>2.6532100000000001</v>
      </c>
      <c r="AO477">
        <f>-(Table8261309341373405437469501[[#This Row],[time]]-2)*2</f>
        <v>-1.3064200000000001</v>
      </c>
      <c r="AP477" s="6">
        <v>2.1614100000000001</v>
      </c>
      <c r="AQ477" s="5">
        <v>2.6532100000000001</v>
      </c>
      <c r="AR477">
        <f>-(Table252268316348380412444476508[[#This Row],[time]]-2)*2</f>
        <v>-1.3064200000000001</v>
      </c>
      <c r="AS477" s="6">
        <v>6.3991899999999999</v>
      </c>
      <c r="AT477" s="5">
        <v>2.6532100000000001</v>
      </c>
      <c r="AU477">
        <f>-(Table253269317349381413445477509[[#This Row],[time]]-2)*2</f>
        <v>-1.3064200000000001</v>
      </c>
      <c r="AV477" s="6">
        <v>1.1397999999999999</v>
      </c>
    </row>
    <row r="478" spans="1:48">
      <c r="A478" s="5">
        <v>2.71591</v>
      </c>
      <c r="B478">
        <f>-(Table1254302334366398430462494[[#This Row],[time]]-2)*2</f>
        <v>-1.4318200000000001</v>
      </c>
      <c r="C478" s="6">
        <v>5.3145899999999999</v>
      </c>
      <c r="D478" s="5">
        <v>2.71591</v>
      </c>
      <c r="E478">
        <f>-(Table2255303335367399431463495[[#This Row],[time]]-2)*2</f>
        <v>-1.4318200000000001</v>
      </c>
      <c r="F478" s="6">
        <v>6.66625E-2</v>
      </c>
      <c r="G478" s="5">
        <v>2.71591</v>
      </c>
      <c r="H478">
        <f>-(Table245262310342374406438470502[[#This Row],[time]]-2)*2</f>
        <v>-1.4318200000000001</v>
      </c>
      <c r="I478" s="6">
        <v>2.9959699999999998</v>
      </c>
      <c r="J478" s="5">
        <v>2.71591</v>
      </c>
      <c r="K478">
        <f>-(Table3256304336368400432464496[[#This Row],[time]]-2)*2</f>
        <v>-1.4318200000000001</v>
      </c>
      <c r="L478" s="7">
        <v>8.5900000000000001E-5</v>
      </c>
      <c r="M478" s="5">
        <v>2.71591</v>
      </c>
      <c r="N478">
        <f>-(Table246263311343375407439471503[[#This Row],[time]]-2)*2</f>
        <v>-1.4318200000000001</v>
      </c>
      <c r="O478" s="6">
        <v>8.1724099999999993</v>
      </c>
      <c r="P478" s="5">
        <v>2.71591</v>
      </c>
      <c r="Q478">
        <f>-(Table4257305337369401433465497[[#This Row],[time]]-2)*2</f>
        <v>-1.4318200000000001</v>
      </c>
      <c r="R478" s="6">
        <v>0.66593100000000005</v>
      </c>
      <c r="S478" s="5">
        <v>2.71591</v>
      </c>
      <c r="T478">
        <f>-(Table247264312344376408440472504[[#This Row],[time]]-2)*2</f>
        <v>-1.4318200000000001</v>
      </c>
      <c r="U478" s="6">
        <v>8.1343999999999994</v>
      </c>
      <c r="V478" s="5">
        <v>2.71591</v>
      </c>
      <c r="W478">
        <f>-(Table5258306338370402434466498[[#This Row],[time]]-2)*2</f>
        <v>-1.4318200000000001</v>
      </c>
      <c r="X478" s="6">
        <v>0.56209100000000001</v>
      </c>
      <c r="Y478" s="5">
        <v>2.71591</v>
      </c>
      <c r="Z478">
        <f>-(Table248265313345377409441473505[[#This Row],[time]]-2)*2</f>
        <v>-1.4318200000000001</v>
      </c>
      <c r="AA478" s="6">
        <v>7.4708500000000004</v>
      </c>
      <c r="AB478" s="5">
        <v>2.71591</v>
      </c>
      <c r="AC478">
        <f>-(Table6259307339371403435467499[[#This Row],[time]]-2)*2</f>
        <v>-1.4318200000000001</v>
      </c>
      <c r="AD478" s="6">
        <v>0.823967</v>
      </c>
      <c r="AE478" s="5">
        <v>2.71591</v>
      </c>
      <c r="AF478">
        <f>-(Table249266314346378410442474506[[#This Row],[time]]-2)*2</f>
        <v>-1.4318200000000001</v>
      </c>
      <c r="AG478" s="6">
        <v>7.4796800000000001</v>
      </c>
      <c r="AH478" s="5">
        <v>2.71591</v>
      </c>
      <c r="AI478">
        <f>-(Table7260308340372404436468500[[#This Row],[time]]-2)*2</f>
        <v>-1.4318200000000001</v>
      </c>
      <c r="AJ478" s="6">
        <v>0.684581</v>
      </c>
      <c r="AK478" s="5">
        <v>2.71591</v>
      </c>
      <c r="AL478">
        <f>-(Table250267315347379411443475507[[#This Row],[time]]-2)*2</f>
        <v>-1.4318200000000001</v>
      </c>
      <c r="AM478" s="6">
        <v>7.0511999999999997</v>
      </c>
      <c r="AN478" s="5">
        <v>2.71591</v>
      </c>
      <c r="AO478">
        <f>-(Table8261309341373405437469501[[#This Row],[time]]-2)*2</f>
        <v>-1.4318200000000001</v>
      </c>
      <c r="AP478" s="6">
        <v>2.0338799999999999</v>
      </c>
      <c r="AQ478" s="5">
        <v>2.71591</v>
      </c>
      <c r="AR478">
        <f>-(Table252268316348380412444476508[[#This Row],[time]]-2)*2</f>
        <v>-1.4318200000000001</v>
      </c>
      <c r="AS478" s="6">
        <v>7.0844500000000004</v>
      </c>
      <c r="AT478" s="5">
        <v>2.71591</v>
      </c>
      <c r="AU478">
        <f>-(Table253269317349381413445477509[[#This Row],[time]]-2)*2</f>
        <v>-1.4318200000000001</v>
      </c>
      <c r="AV478" s="6">
        <v>0.94113899999999995</v>
      </c>
    </row>
    <row r="479" spans="1:48">
      <c r="A479" s="5">
        <v>2.7572100000000002</v>
      </c>
      <c r="B479">
        <f>-(Table1254302334366398430462494[[#This Row],[time]]-2)*2</f>
        <v>-1.5144200000000003</v>
      </c>
      <c r="C479" s="6">
        <v>5.3845599999999996</v>
      </c>
      <c r="D479" s="5">
        <v>2.7572100000000002</v>
      </c>
      <c r="E479">
        <f>-(Table2255303335367399431463495[[#This Row],[time]]-2)*2</f>
        <v>-1.5144200000000003</v>
      </c>
      <c r="F479" s="6">
        <v>2.4409799999999999E-2</v>
      </c>
      <c r="G479" s="5">
        <v>2.7572100000000002</v>
      </c>
      <c r="H479">
        <f>-(Table245262310342374406438470502[[#This Row],[time]]-2)*2</f>
        <v>-1.5144200000000003</v>
      </c>
      <c r="I479" s="6">
        <v>3.4754999999999998</v>
      </c>
      <c r="J479" s="5">
        <v>2.7572100000000002</v>
      </c>
      <c r="K479">
        <f>-(Table3256304336368400432464496[[#This Row],[time]]-2)*2</f>
        <v>-1.5144200000000003</v>
      </c>
      <c r="L479" s="7">
        <v>8.42E-5</v>
      </c>
      <c r="M479" s="5">
        <v>2.7572100000000002</v>
      </c>
      <c r="N479">
        <f>-(Table246263311343375407439471503[[#This Row],[time]]-2)*2</f>
        <v>-1.5144200000000003</v>
      </c>
      <c r="O479" s="6">
        <v>9.3681999999999999</v>
      </c>
      <c r="P479" s="5">
        <v>2.7572100000000002</v>
      </c>
      <c r="Q479">
        <f>-(Table4257305337369401433465497[[#This Row],[time]]-2)*2</f>
        <v>-1.5144200000000003</v>
      </c>
      <c r="R479" s="6">
        <v>0.65382200000000001</v>
      </c>
      <c r="S479" s="5">
        <v>2.7572100000000002</v>
      </c>
      <c r="T479">
        <f>-(Table247264312344376408440472504[[#This Row],[time]]-2)*2</f>
        <v>-1.5144200000000003</v>
      </c>
      <c r="U479" s="6">
        <v>8.7787000000000006</v>
      </c>
      <c r="V479" s="5">
        <v>2.7572100000000002</v>
      </c>
      <c r="W479">
        <f>-(Table5258306338370402434466498[[#This Row],[time]]-2)*2</f>
        <v>-1.5144200000000003</v>
      </c>
      <c r="X479" s="6">
        <v>0.525536</v>
      </c>
      <c r="Y479" s="5">
        <v>2.7572100000000002</v>
      </c>
      <c r="Z479">
        <f>-(Table248265313345377409441473505[[#This Row],[time]]-2)*2</f>
        <v>-1.5144200000000003</v>
      </c>
      <c r="AA479" s="6">
        <v>8.0189500000000002</v>
      </c>
      <c r="AB479" s="5">
        <v>2.7572100000000002</v>
      </c>
      <c r="AC479">
        <f>-(Table6259307339371403435467499[[#This Row],[time]]-2)*2</f>
        <v>-1.5144200000000003</v>
      </c>
      <c r="AD479" s="6">
        <v>0.73258100000000004</v>
      </c>
      <c r="AE479" s="5">
        <v>2.7572100000000002</v>
      </c>
      <c r="AF479">
        <f>-(Table249266314346378410442474506[[#This Row],[time]]-2)*2</f>
        <v>-1.5144200000000003</v>
      </c>
      <c r="AG479" s="6">
        <v>8.2636800000000008</v>
      </c>
      <c r="AH479" s="5">
        <v>2.7572100000000002</v>
      </c>
      <c r="AI479">
        <f>-(Table7260308340372404436468500[[#This Row],[time]]-2)*2</f>
        <v>-1.5144200000000003</v>
      </c>
      <c r="AJ479" s="6">
        <v>0.57303000000000004</v>
      </c>
      <c r="AK479" s="5">
        <v>2.7572100000000002</v>
      </c>
      <c r="AL479">
        <f>-(Table250267315347379411443475507[[#This Row],[time]]-2)*2</f>
        <v>-1.5144200000000003</v>
      </c>
      <c r="AM479" s="6">
        <v>7.5105399999999998</v>
      </c>
      <c r="AN479" s="5">
        <v>2.7572100000000002</v>
      </c>
      <c r="AO479">
        <f>-(Table8261309341373405437469501[[#This Row],[time]]-2)*2</f>
        <v>-1.5144200000000003</v>
      </c>
      <c r="AP479" s="6">
        <v>1.9488799999999999</v>
      </c>
      <c r="AQ479" s="5">
        <v>2.7572100000000002</v>
      </c>
      <c r="AR479">
        <f>-(Table252268316348380412444476508[[#This Row],[time]]-2)*2</f>
        <v>-1.5144200000000003</v>
      </c>
      <c r="AS479" s="6">
        <v>7.5072900000000002</v>
      </c>
      <c r="AT479" s="5">
        <v>2.7572100000000002</v>
      </c>
      <c r="AU479">
        <f>-(Table253269317349381413445477509[[#This Row],[time]]-2)*2</f>
        <v>-1.5144200000000003</v>
      </c>
      <c r="AV479" s="6">
        <v>0.81444799999999995</v>
      </c>
    </row>
    <row r="480" spans="1:48">
      <c r="A480" s="5">
        <v>2.8374600000000001</v>
      </c>
      <c r="B480">
        <f>-(Table1254302334366398430462494[[#This Row],[time]]-2)*2</f>
        <v>-1.6749200000000002</v>
      </c>
      <c r="C480" s="6">
        <v>5.4588999999999999</v>
      </c>
      <c r="D480" s="5">
        <v>2.8374600000000001</v>
      </c>
      <c r="E480">
        <f>-(Table2255303335367399431463495[[#This Row],[time]]-2)*2</f>
        <v>-1.6749200000000002</v>
      </c>
      <c r="F480" s="6">
        <v>1.6174599999999999E-4</v>
      </c>
      <c r="G480" s="5">
        <v>2.8374600000000001</v>
      </c>
      <c r="H480">
        <f>-(Table245262310342374406438470502[[#This Row],[time]]-2)*2</f>
        <v>-1.6749200000000002</v>
      </c>
      <c r="I480" s="6">
        <v>4.3824300000000003</v>
      </c>
      <c r="J480" s="5">
        <v>2.8374600000000001</v>
      </c>
      <c r="K480">
        <f>-(Table3256304336368400432464496[[#This Row],[time]]-2)*2</f>
        <v>-1.6749200000000002</v>
      </c>
      <c r="L480" s="7">
        <v>8.1000000000000004E-5</v>
      </c>
      <c r="M480" s="5">
        <v>2.8374600000000001</v>
      </c>
      <c r="N480">
        <f>-(Table246263311343375407439471503[[#This Row],[time]]-2)*2</f>
        <v>-1.6749200000000002</v>
      </c>
      <c r="O480" s="6">
        <v>11.3819</v>
      </c>
      <c r="P480" s="5">
        <v>2.8374600000000001</v>
      </c>
      <c r="Q480">
        <f>-(Table4257305337369401433465497[[#This Row],[time]]-2)*2</f>
        <v>-1.6749200000000002</v>
      </c>
      <c r="R480" s="6">
        <v>0.63517800000000002</v>
      </c>
      <c r="S480" s="5">
        <v>2.8374600000000001</v>
      </c>
      <c r="T480">
        <f>-(Table247264312344376408440472504[[#This Row],[time]]-2)*2</f>
        <v>-1.6749200000000002</v>
      </c>
      <c r="U480" s="6">
        <v>9.8757900000000003</v>
      </c>
      <c r="V480" s="5">
        <v>2.8374600000000001</v>
      </c>
      <c r="W480">
        <f>-(Table5258306338370402434466498[[#This Row],[time]]-2)*2</f>
        <v>-1.6749200000000002</v>
      </c>
      <c r="X480" s="6">
        <v>0.45072899999999999</v>
      </c>
      <c r="Y480" s="5">
        <v>2.8374600000000001</v>
      </c>
      <c r="Z480">
        <f>-(Table248265313345377409441473505[[#This Row],[time]]-2)*2</f>
        <v>-1.6749200000000002</v>
      </c>
      <c r="AA480" s="6">
        <v>9.5062300000000004</v>
      </c>
      <c r="AB480" s="5">
        <v>2.8374600000000001</v>
      </c>
      <c r="AC480">
        <f>-(Table6259307339371403435467499[[#This Row],[time]]-2)*2</f>
        <v>-1.6749200000000002</v>
      </c>
      <c r="AD480" s="6">
        <v>0.536852</v>
      </c>
      <c r="AE480" s="5">
        <v>2.8374600000000001</v>
      </c>
      <c r="AF480">
        <f>-(Table249266314346378410442474506[[#This Row],[time]]-2)*2</f>
        <v>-1.6749200000000002</v>
      </c>
      <c r="AG480" s="6">
        <v>9.8054299999999994</v>
      </c>
      <c r="AH480" s="5">
        <v>2.8374600000000001</v>
      </c>
      <c r="AI480">
        <f>-(Table7260308340372404436468500[[#This Row],[time]]-2)*2</f>
        <v>-1.6749200000000002</v>
      </c>
      <c r="AJ480" s="6">
        <v>0.38301400000000002</v>
      </c>
      <c r="AK480" s="5">
        <v>2.8374600000000001</v>
      </c>
      <c r="AL480">
        <f>-(Table250267315347379411443475507[[#This Row],[time]]-2)*2</f>
        <v>-1.6749200000000002</v>
      </c>
      <c r="AM480" s="6">
        <v>8.6568199999999997</v>
      </c>
      <c r="AN480" s="5">
        <v>2.8374600000000001</v>
      </c>
      <c r="AO480">
        <f>-(Table8261309341373405437469501[[#This Row],[time]]-2)*2</f>
        <v>-1.6749200000000002</v>
      </c>
      <c r="AP480" s="6">
        <v>1.68035</v>
      </c>
      <c r="AQ480" s="5">
        <v>2.8374600000000001</v>
      </c>
      <c r="AR480">
        <f>-(Table252268316348380412444476508[[#This Row],[time]]-2)*2</f>
        <v>-1.6749200000000002</v>
      </c>
      <c r="AS480" s="6">
        <v>8.1261500000000009</v>
      </c>
      <c r="AT480" s="5">
        <v>2.8374600000000001</v>
      </c>
      <c r="AU480">
        <f>-(Table253269317349381413445477509[[#This Row],[time]]-2)*2</f>
        <v>-1.6749200000000002</v>
      </c>
      <c r="AV480" s="6">
        <v>0.55641799999999997</v>
      </c>
    </row>
    <row r="481" spans="1:48">
      <c r="A481" s="5">
        <v>2.87547</v>
      </c>
      <c r="B481">
        <f>-(Table1254302334366398430462494[[#This Row],[time]]-2)*2</f>
        <v>-1.7509399999999999</v>
      </c>
      <c r="C481" s="6">
        <v>5.4874799999999997</v>
      </c>
      <c r="D481" s="5">
        <v>2.87547</v>
      </c>
      <c r="E481">
        <f>-(Table2255303335367399431463495[[#This Row],[time]]-2)*2</f>
        <v>-1.7509399999999999</v>
      </c>
      <c r="F481" s="7">
        <v>9.31E-5</v>
      </c>
      <c r="G481" s="5">
        <v>2.87547</v>
      </c>
      <c r="H481">
        <f>-(Table245262310342374406438470502[[#This Row],[time]]-2)*2</f>
        <v>-1.7509399999999999</v>
      </c>
      <c r="I481" s="6">
        <v>4.8235599999999996</v>
      </c>
      <c r="J481" s="5">
        <v>2.87547</v>
      </c>
      <c r="K481">
        <f>-(Table3256304336368400432464496[[#This Row],[time]]-2)*2</f>
        <v>-1.7509399999999999</v>
      </c>
      <c r="L481" s="7">
        <v>7.9499999999999994E-5</v>
      </c>
      <c r="M481" s="5">
        <v>2.87547</v>
      </c>
      <c r="N481">
        <f>-(Table246263311343375407439471503[[#This Row],[time]]-2)*2</f>
        <v>-1.7509399999999999</v>
      </c>
      <c r="O481" s="6">
        <v>12.1877</v>
      </c>
      <c r="P481" s="5">
        <v>2.87547</v>
      </c>
      <c r="Q481">
        <f>-(Table4257305337369401433465497[[#This Row],[time]]-2)*2</f>
        <v>-1.7509399999999999</v>
      </c>
      <c r="R481" s="6">
        <v>0.63029400000000002</v>
      </c>
      <c r="S481" s="5">
        <v>2.87547</v>
      </c>
      <c r="T481">
        <f>-(Table247264312344376408440472504[[#This Row],[time]]-2)*2</f>
        <v>-1.7509399999999999</v>
      </c>
      <c r="U481" s="6">
        <v>10.301500000000001</v>
      </c>
      <c r="V481" s="5">
        <v>2.87547</v>
      </c>
      <c r="W481">
        <f>-(Table5258306338370402434466498[[#This Row],[time]]-2)*2</f>
        <v>-1.7509399999999999</v>
      </c>
      <c r="X481" s="6">
        <v>0.41580800000000001</v>
      </c>
      <c r="Y481" s="5">
        <v>2.87547</v>
      </c>
      <c r="Z481">
        <f>-(Table248265313345377409441473505[[#This Row],[time]]-2)*2</f>
        <v>-1.7509399999999999</v>
      </c>
      <c r="AA481" s="6">
        <v>10.3027</v>
      </c>
      <c r="AB481" s="5">
        <v>2.87547</v>
      </c>
      <c r="AC481">
        <f>-(Table6259307339371403435467499[[#This Row],[time]]-2)*2</f>
        <v>-1.7509399999999999</v>
      </c>
      <c r="AD481" s="6">
        <v>0.44456600000000002</v>
      </c>
      <c r="AE481" s="5">
        <v>2.87547</v>
      </c>
      <c r="AF481">
        <f>-(Table249266314346378410442474506[[#This Row],[time]]-2)*2</f>
        <v>-1.7509399999999999</v>
      </c>
      <c r="AG481" s="6">
        <v>10.453099999999999</v>
      </c>
      <c r="AH481" s="5">
        <v>2.87547</v>
      </c>
      <c r="AI481">
        <f>-(Table7260308340372404436468500[[#This Row],[time]]-2)*2</f>
        <v>-1.7509399999999999</v>
      </c>
      <c r="AJ481" s="6">
        <v>0.306728</v>
      </c>
      <c r="AK481" s="5">
        <v>2.87547</v>
      </c>
      <c r="AL481">
        <f>-(Table250267315347379411443475507[[#This Row],[time]]-2)*2</f>
        <v>-1.7509399999999999</v>
      </c>
      <c r="AM481" s="6">
        <v>9.08277</v>
      </c>
      <c r="AN481" s="5">
        <v>2.87547</v>
      </c>
      <c r="AO481">
        <f>-(Table8261309341373405437469501[[#This Row],[time]]-2)*2</f>
        <v>-1.7509399999999999</v>
      </c>
      <c r="AP481" s="6">
        <v>1.5335000000000001</v>
      </c>
      <c r="AQ481" s="5">
        <v>2.87547</v>
      </c>
      <c r="AR481">
        <f>-(Table252268316348380412444476508[[#This Row],[time]]-2)*2</f>
        <v>-1.7509399999999999</v>
      </c>
      <c r="AS481" s="6">
        <v>8.3036499999999993</v>
      </c>
      <c r="AT481" s="5">
        <v>2.87547</v>
      </c>
      <c r="AU481">
        <f>-(Table253269317349381413445477509[[#This Row],[time]]-2)*2</f>
        <v>-1.7509399999999999</v>
      </c>
      <c r="AV481" s="6">
        <v>0.432533</v>
      </c>
    </row>
    <row r="482" spans="1:48">
      <c r="A482" s="5">
        <v>2.9134799999999998</v>
      </c>
      <c r="B482">
        <f>-(Table1254302334366398430462494[[#This Row],[time]]-2)*2</f>
        <v>-1.8269599999999997</v>
      </c>
      <c r="C482" s="6">
        <v>5.5011700000000001</v>
      </c>
      <c r="D482" s="5">
        <v>2.9134799999999998</v>
      </c>
      <c r="E482">
        <f>-(Table2255303335367399431463495[[#This Row],[time]]-2)*2</f>
        <v>-1.8269599999999997</v>
      </c>
      <c r="F482" s="7">
        <v>9.2100000000000003E-5</v>
      </c>
      <c r="G482" s="5">
        <v>2.9134799999999998</v>
      </c>
      <c r="H482">
        <f>-(Table245262310342374406438470502[[#This Row],[time]]-2)*2</f>
        <v>-1.8269599999999997</v>
      </c>
      <c r="I482" s="6">
        <v>5.2672999999999996</v>
      </c>
      <c r="J482" s="5">
        <v>2.9134799999999998</v>
      </c>
      <c r="K482">
        <f>-(Table3256304336368400432464496[[#This Row],[time]]-2)*2</f>
        <v>-1.8269599999999997</v>
      </c>
      <c r="L482" s="7">
        <v>7.7999999999999999E-5</v>
      </c>
      <c r="M482" s="5">
        <v>2.9134799999999998</v>
      </c>
      <c r="N482">
        <f>-(Table246263311343375407439471503[[#This Row],[time]]-2)*2</f>
        <v>-1.8269599999999997</v>
      </c>
      <c r="O482" s="6">
        <v>12.9132</v>
      </c>
      <c r="P482" s="5">
        <v>2.9134799999999998</v>
      </c>
      <c r="Q482">
        <f>-(Table4257305337369401433465497[[#This Row],[time]]-2)*2</f>
        <v>-1.8269599999999997</v>
      </c>
      <c r="R482" s="6">
        <v>0.62926499999999996</v>
      </c>
      <c r="S482" s="5">
        <v>2.9134799999999998</v>
      </c>
      <c r="T482">
        <f>-(Table247264312344376408440472504[[#This Row],[time]]-2)*2</f>
        <v>-1.8269599999999997</v>
      </c>
      <c r="U482" s="6">
        <v>10.704000000000001</v>
      </c>
      <c r="V482" s="5">
        <v>2.9134799999999998</v>
      </c>
      <c r="W482">
        <f>-(Table5258306338370402434466498[[#This Row],[time]]-2)*2</f>
        <v>-1.8269599999999997</v>
      </c>
      <c r="X482" s="6">
        <v>0.38482899999999998</v>
      </c>
      <c r="Y482" s="5">
        <v>2.9134799999999998</v>
      </c>
      <c r="Z482">
        <f>-(Table248265313345377409441473505[[#This Row],[time]]-2)*2</f>
        <v>-1.8269599999999997</v>
      </c>
      <c r="AA482" s="6">
        <v>11.0296</v>
      </c>
      <c r="AB482" s="5">
        <v>2.9134799999999998</v>
      </c>
      <c r="AC482">
        <f>-(Table6259307339371403435467499[[#This Row],[time]]-2)*2</f>
        <v>-1.8269599999999997</v>
      </c>
      <c r="AD482" s="6">
        <v>0.345105</v>
      </c>
      <c r="AE482" s="5">
        <v>2.9134799999999998</v>
      </c>
      <c r="AF482">
        <f>-(Table249266314346378410442474506[[#This Row],[time]]-2)*2</f>
        <v>-1.8269599999999997</v>
      </c>
      <c r="AG482" s="6">
        <v>10.993499999999999</v>
      </c>
      <c r="AH482" s="5">
        <v>2.9134799999999998</v>
      </c>
      <c r="AI482">
        <f>-(Table7260308340372404436468500[[#This Row],[time]]-2)*2</f>
        <v>-1.8269599999999997</v>
      </c>
      <c r="AJ482" s="6">
        <v>0.230985</v>
      </c>
      <c r="AK482" s="5">
        <v>2.9134799999999998</v>
      </c>
      <c r="AL482">
        <f>-(Table250267315347379411443475507[[#This Row],[time]]-2)*2</f>
        <v>-1.8269599999999997</v>
      </c>
      <c r="AM482" s="6">
        <v>9.4425399999999993</v>
      </c>
      <c r="AN482" s="5">
        <v>2.9134799999999998</v>
      </c>
      <c r="AO482">
        <f>-(Table8261309341373405437469501[[#This Row],[time]]-2)*2</f>
        <v>-1.8269599999999997</v>
      </c>
      <c r="AP482" s="6">
        <v>1.39184</v>
      </c>
      <c r="AQ482" s="5">
        <v>2.9134799999999998</v>
      </c>
      <c r="AR482">
        <f>-(Table252268316348380412444476508[[#This Row],[time]]-2)*2</f>
        <v>-1.8269599999999997</v>
      </c>
      <c r="AS482" s="6">
        <v>8.4876299999999993</v>
      </c>
      <c r="AT482" s="5">
        <v>2.9134799999999998</v>
      </c>
      <c r="AU482">
        <f>-(Table253269317349381413445477509[[#This Row],[time]]-2)*2</f>
        <v>-1.8269599999999997</v>
      </c>
      <c r="AV482" s="6">
        <v>0.31513099999999999</v>
      </c>
    </row>
    <row r="483" spans="1:48">
      <c r="A483" s="5">
        <v>2.9514900000000002</v>
      </c>
      <c r="B483">
        <f>-(Table1254302334366398430462494[[#This Row],[time]]-2)*2</f>
        <v>-1.9029800000000003</v>
      </c>
      <c r="C483" s="6">
        <v>5.5049400000000004</v>
      </c>
      <c r="D483" s="5">
        <v>2.9514900000000002</v>
      </c>
      <c r="E483">
        <f>-(Table2255303335367399431463495[[#This Row],[time]]-2)*2</f>
        <v>-1.9029800000000003</v>
      </c>
      <c r="F483" s="7">
        <v>9.1199999999999994E-5</v>
      </c>
      <c r="G483" s="5">
        <v>2.9514900000000002</v>
      </c>
      <c r="H483">
        <f>-(Table245262310342374406438470502[[#This Row],[time]]-2)*2</f>
        <v>-1.9029800000000003</v>
      </c>
      <c r="I483" s="6">
        <v>5.7241</v>
      </c>
      <c r="J483" s="5">
        <v>2.9514900000000002</v>
      </c>
      <c r="K483">
        <f>-(Table3256304336368400432464496[[#This Row],[time]]-2)*2</f>
        <v>-1.9029800000000003</v>
      </c>
      <c r="L483" s="7">
        <v>7.6500000000000003E-5</v>
      </c>
      <c r="M483" s="5">
        <v>2.9514900000000002</v>
      </c>
      <c r="N483">
        <f>-(Table246263311343375407439471503[[#This Row],[time]]-2)*2</f>
        <v>-1.9029800000000003</v>
      </c>
      <c r="O483" s="6">
        <v>13.562200000000001</v>
      </c>
      <c r="P483" s="5">
        <v>2.9514900000000002</v>
      </c>
      <c r="Q483">
        <f>-(Table4257305337369401433465497[[#This Row],[time]]-2)*2</f>
        <v>-1.9029800000000003</v>
      </c>
      <c r="R483" s="6">
        <v>0.628799</v>
      </c>
      <c r="S483" s="5">
        <v>2.9514900000000002</v>
      </c>
      <c r="T483">
        <f>-(Table247264312344376408440472504[[#This Row],[time]]-2)*2</f>
        <v>-1.9029800000000003</v>
      </c>
      <c r="U483" s="6">
        <v>11.0769</v>
      </c>
      <c r="V483" s="5">
        <v>2.9514900000000002</v>
      </c>
      <c r="W483">
        <f>-(Table5258306338370402434466498[[#This Row],[time]]-2)*2</f>
        <v>-1.9029800000000003</v>
      </c>
      <c r="X483" s="6">
        <v>0.35834300000000002</v>
      </c>
      <c r="Y483" s="5">
        <v>2.9514900000000002</v>
      </c>
      <c r="Z483">
        <f>-(Table248265313345377409441473505[[#This Row],[time]]-2)*2</f>
        <v>-1.9029800000000003</v>
      </c>
      <c r="AA483" s="6">
        <v>11.702299999999999</v>
      </c>
      <c r="AB483" s="5">
        <v>2.9514900000000002</v>
      </c>
      <c r="AC483">
        <f>-(Table6259307339371403435467499[[#This Row],[time]]-2)*2</f>
        <v>-1.9029800000000003</v>
      </c>
      <c r="AD483" s="6">
        <v>0.24357999999999999</v>
      </c>
      <c r="AE483" s="5">
        <v>2.9514900000000002</v>
      </c>
      <c r="AF483">
        <f>-(Table249266314346378410442474506[[#This Row],[time]]-2)*2</f>
        <v>-1.9029800000000003</v>
      </c>
      <c r="AG483" s="6">
        <v>11.5037</v>
      </c>
      <c r="AH483" s="5">
        <v>2.9514900000000002</v>
      </c>
      <c r="AI483">
        <f>-(Table7260308340372404436468500[[#This Row],[time]]-2)*2</f>
        <v>-1.9029800000000003</v>
      </c>
      <c r="AJ483" s="6">
        <v>0.15846299999999999</v>
      </c>
      <c r="AK483" s="5">
        <v>2.9514900000000002</v>
      </c>
      <c r="AL483">
        <f>-(Table250267315347379411443475507[[#This Row],[time]]-2)*2</f>
        <v>-1.9029800000000003</v>
      </c>
      <c r="AM483" s="6">
        <v>9.94482</v>
      </c>
      <c r="AN483" s="5">
        <v>2.9514900000000002</v>
      </c>
      <c r="AO483">
        <f>-(Table8261309341373405437469501[[#This Row],[time]]-2)*2</f>
        <v>-1.9029800000000003</v>
      </c>
      <c r="AP483" s="6">
        <v>1.23997</v>
      </c>
      <c r="AQ483" s="5">
        <v>2.9514900000000002</v>
      </c>
      <c r="AR483">
        <f>-(Table252268316348380412444476508[[#This Row],[time]]-2)*2</f>
        <v>-1.9029800000000003</v>
      </c>
      <c r="AS483" s="6">
        <v>8.7347800000000007</v>
      </c>
      <c r="AT483" s="5">
        <v>2.9514900000000002</v>
      </c>
      <c r="AU483">
        <f>-(Table253269317349381413445477509[[#This Row],[time]]-2)*2</f>
        <v>-1.9029800000000003</v>
      </c>
      <c r="AV483" s="6">
        <v>0.211895</v>
      </c>
    </row>
    <row r="484" spans="1:48">
      <c r="A484" s="8">
        <v>3</v>
      </c>
      <c r="B484">
        <f>-(Table1254302334366398430462494[[#This Row],[time]]-2)*2</f>
        <v>-2</v>
      </c>
      <c r="C484" s="9">
        <v>5.4931200000000002</v>
      </c>
      <c r="D484" s="8">
        <v>3</v>
      </c>
      <c r="E484">
        <f>-(Table2255303335367399431463495[[#This Row],[time]]-2)*2</f>
        <v>-2</v>
      </c>
      <c r="F484" s="10">
        <v>9.0199999999999997E-5</v>
      </c>
      <c r="G484" s="8">
        <v>3</v>
      </c>
      <c r="H484">
        <f>-(Table245262310342374406438470502[[#This Row],[time]]-2)*2</f>
        <v>-2</v>
      </c>
      <c r="I484" s="9">
        <v>6.3052200000000003</v>
      </c>
      <c r="J484" s="8">
        <v>3</v>
      </c>
      <c r="K484">
        <f>-(Table3256304336368400432464496[[#This Row],[time]]-2)*2</f>
        <v>-2</v>
      </c>
      <c r="L484" s="10">
        <v>7.4800000000000002E-5</v>
      </c>
      <c r="M484" s="8">
        <v>3</v>
      </c>
      <c r="N484">
        <f>-(Table246263311343375407439471503[[#This Row],[time]]-2)*2</f>
        <v>-2</v>
      </c>
      <c r="O484" s="9">
        <v>14.2416</v>
      </c>
      <c r="P484" s="8">
        <v>3</v>
      </c>
      <c r="Q484">
        <f>-(Table4257305337369401433465497[[#This Row],[time]]-2)*2</f>
        <v>-2</v>
      </c>
      <c r="R484" s="9">
        <v>0.62864200000000003</v>
      </c>
      <c r="S484" s="8">
        <v>3</v>
      </c>
      <c r="T484">
        <f>-(Table247264312344376408440472504[[#This Row],[time]]-2)*2</f>
        <v>-2</v>
      </c>
      <c r="U484" s="9">
        <v>11.507400000000001</v>
      </c>
      <c r="V484" s="8">
        <v>3</v>
      </c>
      <c r="W484">
        <f>-(Table5258306338370402434466498[[#This Row],[time]]-2)*2</f>
        <v>-2</v>
      </c>
      <c r="X484" s="9">
        <v>0.329818</v>
      </c>
      <c r="Y484" s="8">
        <v>3</v>
      </c>
      <c r="Z484">
        <f>-(Table248265313345377409441473505[[#This Row],[time]]-2)*2</f>
        <v>-2</v>
      </c>
      <c r="AA484" s="9">
        <v>12.483000000000001</v>
      </c>
      <c r="AB484" s="8">
        <v>3</v>
      </c>
      <c r="AC484">
        <f>-(Table6259307339371403435467499[[#This Row],[time]]-2)*2</f>
        <v>-2</v>
      </c>
      <c r="AD484" s="9">
        <v>0.116031</v>
      </c>
      <c r="AE484" s="8">
        <v>3</v>
      </c>
      <c r="AF484">
        <f>-(Table249266314346378410442474506[[#This Row],[time]]-2)*2</f>
        <v>-2</v>
      </c>
      <c r="AG484" s="9">
        <v>12.154</v>
      </c>
      <c r="AH484" s="8">
        <v>3</v>
      </c>
      <c r="AI484">
        <f>-(Table7260308340372404436468500[[#This Row],[time]]-2)*2</f>
        <v>-2</v>
      </c>
      <c r="AJ484" s="9">
        <v>7.3446800000000007E-2</v>
      </c>
      <c r="AK484" s="8">
        <v>3</v>
      </c>
      <c r="AL484">
        <f>-(Table250267315347379411443475507[[#This Row],[time]]-2)*2</f>
        <v>-2</v>
      </c>
      <c r="AM484" s="9">
        <v>10.484999999999999</v>
      </c>
      <c r="AN484" s="8">
        <v>3</v>
      </c>
      <c r="AO484">
        <f>-(Table8261309341373405437469501[[#This Row],[time]]-2)*2</f>
        <v>-2</v>
      </c>
      <c r="AP484" s="9">
        <v>0.99716700000000003</v>
      </c>
      <c r="AQ484" s="8">
        <v>3</v>
      </c>
      <c r="AR484">
        <f>-(Table252268316348380412444476508[[#This Row],[time]]-2)*2</f>
        <v>-2</v>
      </c>
      <c r="AS484" s="9">
        <v>8.9365500000000004</v>
      </c>
      <c r="AT484" s="8">
        <v>3</v>
      </c>
      <c r="AU484">
        <f>-(Table253269317349381413445477509[[#This Row],[time]]-2)*2</f>
        <v>-2</v>
      </c>
      <c r="AV484" s="9">
        <v>0.17877499999999999</v>
      </c>
    </row>
    <row r="485" spans="1:48">
      <c r="A485" t="s">
        <v>26</v>
      </c>
      <c r="C485">
        <f>AVERAGE(C464:C484)</f>
        <v>3.9772042857142869</v>
      </c>
      <c r="D485" t="s">
        <v>26</v>
      </c>
      <c r="F485">
        <f t="shared" ref="F485" si="170">AVERAGE(F464:F484)</f>
        <v>0.15913157838095235</v>
      </c>
      <c r="G485" t="s">
        <v>26</v>
      </c>
      <c r="I485">
        <f t="shared" ref="I485" si="171">AVERAGE(I464:I484)</f>
        <v>1.8152665523809521</v>
      </c>
      <c r="J485" t="s">
        <v>26</v>
      </c>
      <c r="L485">
        <f t="shared" ref="L485" si="172">AVERAGE(L464:L484)</f>
        <v>8.0368802571428574E-2</v>
      </c>
      <c r="M485" t="s">
        <v>26</v>
      </c>
      <c r="O485">
        <f t="shared" ref="O485" si="173">AVERAGE(O464:O484)</f>
        <v>5.8805321476190482</v>
      </c>
      <c r="P485" t="s">
        <v>26</v>
      </c>
      <c r="R485">
        <f t="shared" ref="R485" si="174">AVERAGE(R464:R484)</f>
        <v>0.47576830476190468</v>
      </c>
      <c r="S485" t="s">
        <v>26</v>
      </c>
      <c r="U485">
        <f t="shared" ref="U485" si="175">AVERAGE(U464:U484)</f>
        <v>4.7642644619047623</v>
      </c>
      <c r="V485" t="s">
        <v>26</v>
      </c>
      <c r="X485">
        <f t="shared" ref="X485" si="176">AVERAGE(X464:X484)</f>
        <v>0.38050748571428566</v>
      </c>
      <c r="Y485" t="s">
        <v>26</v>
      </c>
      <c r="AA485">
        <f t="shared" ref="AA485" si="177">AVERAGE(AA464:AA484)</f>
        <v>5.6652072857142857</v>
      </c>
      <c r="AB485" t="s">
        <v>26</v>
      </c>
      <c r="AD485">
        <f t="shared" ref="AD485" si="178">AVERAGE(AD464:AD484)</f>
        <v>0.81115761904761907</v>
      </c>
      <c r="AE485" t="s">
        <v>26</v>
      </c>
      <c r="AG485">
        <f t="shared" ref="AG485" si="179">AVERAGE(AG464:AG484)</f>
        <v>5.0835067023809515</v>
      </c>
      <c r="AH485" t="s">
        <v>26</v>
      </c>
      <c r="AJ485">
        <f t="shared" ref="AJ485" si="180">AVERAGE(AJ464:AJ484)</f>
        <v>1.4114083714285715</v>
      </c>
      <c r="AK485" t="s">
        <v>26</v>
      </c>
      <c r="AM485">
        <f t="shared" ref="AM485" si="181">AVERAGE(AM464:AM484)</f>
        <v>5.701626666666666</v>
      </c>
      <c r="AN485" t="s">
        <v>26</v>
      </c>
      <c r="AP485">
        <f t="shared" ref="AP485" si="182">AVERAGE(AP464:AP484)</f>
        <v>2.2022831904761899</v>
      </c>
      <c r="AQ485" t="s">
        <v>26</v>
      </c>
      <c r="AS485">
        <f t="shared" ref="AS485" si="183">AVERAGE(AS464:AS484)</f>
        <v>4.8961090952380948</v>
      </c>
      <c r="AT485" t="s">
        <v>26</v>
      </c>
      <c r="AV485">
        <f t="shared" ref="AV485" si="184">AVERAGE(AV464:AV484)</f>
        <v>1.377526142857143</v>
      </c>
    </row>
    <row r="486" spans="1:48">
      <c r="A486" t="s">
        <v>27</v>
      </c>
      <c r="C486">
        <f>MAX(C464:C484)</f>
        <v>5.5049400000000004</v>
      </c>
      <c r="D486" t="s">
        <v>27</v>
      </c>
      <c r="F486">
        <f t="shared" ref="F486:AV486" si="185">MAX(F464:F484)</f>
        <v>0.34208499999999997</v>
      </c>
      <c r="G486" t="s">
        <v>27</v>
      </c>
      <c r="I486">
        <f t="shared" ref="I486:AV486" si="186">MAX(I464:I484)</f>
        <v>6.3052200000000003</v>
      </c>
      <c r="J486" t="s">
        <v>27</v>
      </c>
      <c r="L486">
        <f t="shared" ref="L486:AV486" si="187">MAX(L464:L484)</f>
        <v>0.44737500000000002</v>
      </c>
      <c r="M486" t="s">
        <v>27</v>
      </c>
      <c r="O486">
        <f t="shared" ref="O486:AV486" si="188">MAX(O464:O484)</f>
        <v>14.2416</v>
      </c>
      <c r="P486" t="s">
        <v>27</v>
      </c>
      <c r="R486">
        <f t="shared" ref="R486:AV486" si="189">MAX(R464:R484)</f>
        <v>0.71248400000000001</v>
      </c>
      <c r="S486" t="s">
        <v>27</v>
      </c>
      <c r="U486">
        <f t="shared" ref="U486:AV486" si="190">MAX(U464:U484)</f>
        <v>11.507400000000001</v>
      </c>
      <c r="V486" t="s">
        <v>27</v>
      </c>
      <c r="X486">
        <f t="shared" ref="X486:AV486" si="191">MAX(X464:X484)</f>
        <v>0.66128799999999999</v>
      </c>
      <c r="Y486" t="s">
        <v>27</v>
      </c>
      <c r="AA486">
        <f t="shared" ref="AA486:AV486" si="192">MAX(AA464:AA484)</f>
        <v>12.483000000000001</v>
      </c>
      <c r="AB486" t="s">
        <v>27</v>
      </c>
      <c r="AD486">
        <f t="shared" ref="AD486:AV486" si="193">MAX(AD464:AD484)</f>
        <v>2.1225800000000001</v>
      </c>
      <c r="AE486" t="s">
        <v>27</v>
      </c>
      <c r="AG486">
        <f t="shared" ref="AG486:AV486" si="194">MAX(AG464:AG484)</f>
        <v>12.154</v>
      </c>
      <c r="AH486" t="s">
        <v>27</v>
      </c>
      <c r="AJ486">
        <f t="shared" ref="AJ486:AV486" si="195">MAX(AJ464:AJ484)</f>
        <v>3.5316999999999998</v>
      </c>
      <c r="AK486" t="s">
        <v>27</v>
      </c>
      <c r="AM486">
        <f t="shared" ref="AM486:AV486" si="196">MAX(AM464:AM484)</f>
        <v>10.484999999999999</v>
      </c>
      <c r="AN486" t="s">
        <v>27</v>
      </c>
      <c r="AP486">
        <f t="shared" ref="AP486:AV486" si="197">MAX(AP464:AP484)</f>
        <v>2.9771399999999999</v>
      </c>
      <c r="AQ486" t="s">
        <v>27</v>
      </c>
      <c r="AS486">
        <f t="shared" ref="AS486:AV486" si="198">MAX(AS464:AS484)</f>
        <v>8.9365500000000004</v>
      </c>
      <c r="AT486" t="s">
        <v>27</v>
      </c>
      <c r="AV486">
        <f t="shared" ref="AV486" si="199">MAX(AV464:AV484)</f>
        <v>2.15096</v>
      </c>
    </row>
    <row r="489" spans="1:48">
      <c r="A489" s="1" t="s">
        <v>69</v>
      </c>
    </row>
    <row r="490" spans="1:48">
      <c r="A490" t="s">
        <v>70</v>
      </c>
      <c r="D490" t="s">
        <v>2</v>
      </c>
    </row>
    <row r="491" spans="1:48">
      <c r="A491" t="s">
        <v>71</v>
      </c>
      <c r="D491" t="s">
        <v>4</v>
      </c>
      <c r="E491" t="s">
        <v>5</v>
      </c>
    </row>
    <row r="493" spans="1:48">
      <c r="A493" t="s">
        <v>6</v>
      </c>
      <c r="D493" t="s">
        <v>7</v>
      </c>
      <c r="G493" t="s">
        <v>8</v>
      </c>
      <c r="J493" t="s">
        <v>9</v>
      </c>
      <c r="M493" t="s">
        <v>10</v>
      </c>
      <c r="P493" t="s">
        <v>11</v>
      </c>
      <c r="S493" t="s">
        <v>12</v>
      </c>
      <c r="V493" t="s">
        <v>13</v>
      </c>
      <c r="Y493" t="s">
        <v>14</v>
      </c>
      <c r="AB493" t="s">
        <v>15</v>
      </c>
      <c r="AE493" t="s">
        <v>16</v>
      </c>
      <c r="AH493" t="s">
        <v>17</v>
      </c>
      <c r="AK493" t="s">
        <v>18</v>
      </c>
      <c r="AN493" t="s">
        <v>19</v>
      </c>
      <c r="AQ493" t="s">
        <v>20</v>
      </c>
      <c r="AT493" t="s">
        <v>21</v>
      </c>
    </row>
    <row r="494" spans="1:48">
      <c r="A494" t="s">
        <v>22</v>
      </c>
      <c r="B494" t="s">
        <v>23</v>
      </c>
      <c r="C494" t="s">
        <v>24</v>
      </c>
      <c r="D494" t="s">
        <v>22</v>
      </c>
      <c r="E494" t="s">
        <v>23</v>
      </c>
      <c r="F494" t="s">
        <v>25</v>
      </c>
      <c r="G494" t="s">
        <v>22</v>
      </c>
      <c r="H494" t="s">
        <v>23</v>
      </c>
      <c r="I494" t="s">
        <v>24</v>
      </c>
      <c r="J494" t="s">
        <v>22</v>
      </c>
      <c r="K494" t="s">
        <v>23</v>
      </c>
      <c r="L494" t="s">
        <v>24</v>
      </c>
      <c r="M494" t="s">
        <v>22</v>
      </c>
      <c r="N494" t="s">
        <v>23</v>
      </c>
      <c r="O494" t="s">
        <v>24</v>
      </c>
      <c r="P494" t="s">
        <v>22</v>
      </c>
      <c r="Q494" t="s">
        <v>23</v>
      </c>
      <c r="R494" t="s">
        <v>24</v>
      </c>
      <c r="S494" t="s">
        <v>22</v>
      </c>
      <c r="T494" t="s">
        <v>23</v>
      </c>
      <c r="U494" t="s">
        <v>24</v>
      </c>
      <c r="V494" t="s">
        <v>22</v>
      </c>
      <c r="W494" t="s">
        <v>23</v>
      </c>
      <c r="X494" t="s">
        <v>24</v>
      </c>
      <c r="Y494" t="s">
        <v>22</v>
      </c>
      <c r="Z494" t="s">
        <v>23</v>
      </c>
      <c r="AA494" t="s">
        <v>24</v>
      </c>
      <c r="AB494" t="s">
        <v>22</v>
      </c>
      <c r="AC494" t="s">
        <v>23</v>
      </c>
      <c r="AD494" t="s">
        <v>24</v>
      </c>
      <c r="AE494" t="s">
        <v>22</v>
      </c>
      <c r="AF494" t="s">
        <v>23</v>
      </c>
      <c r="AG494" t="s">
        <v>24</v>
      </c>
      <c r="AH494" t="s">
        <v>22</v>
      </c>
      <c r="AI494" t="s">
        <v>23</v>
      </c>
      <c r="AJ494" t="s">
        <v>24</v>
      </c>
      <c r="AK494" t="s">
        <v>22</v>
      </c>
      <c r="AL494" t="s">
        <v>23</v>
      </c>
      <c r="AM494" t="s">
        <v>24</v>
      </c>
      <c r="AN494" t="s">
        <v>22</v>
      </c>
      <c r="AO494" t="s">
        <v>23</v>
      </c>
      <c r="AP494" t="s">
        <v>24</v>
      </c>
      <c r="AQ494" t="s">
        <v>22</v>
      </c>
      <c r="AR494" t="s">
        <v>23</v>
      </c>
      <c r="AS494" t="s">
        <v>24</v>
      </c>
      <c r="AT494" t="s">
        <v>22</v>
      </c>
      <c r="AU494" t="s">
        <v>23</v>
      </c>
      <c r="AV494" t="s">
        <v>24</v>
      </c>
    </row>
    <row r="495" spans="1:48">
      <c r="A495" s="2">
        <v>2</v>
      </c>
      <c r="B495">
        <f>(Table128631835038241444647810[[#This Row],[time]]-2)*2</f>
        <v>0</v>
      </c>
      <c r="C495" s="3">
        <v>1.9027400000000001</v>
      </c>
      <c r="D495" s="2">
        <v>2</v>
      </c>
      <c r="E495">
        <f>(Table228731935138341544747911[[#This Row],[time]]-2)*2</f>
        <v>0</v>
      </c>
      <c r="F495" s="3">
        <v>1.4947499999999999E-4</v>
      </c>
      <c r="G495" s="2">
        <v>2</v>
      </c>
      <c r="H495">
        <f>(Table24529432635839042245448618[[#This Row],[time]]-2)*2</f>
        <v>0</v>
      </c>
      <c r="I495" s="3">
        <v>2.9130400000000001</v>
      </c>
      <c r="J495" s="2">
        <v>2</v>
      </c>
      <c r="K495">
        <f>(Table328832035238441644848012[[#This Row],[time]]-2)*2</f>
        <v>0</v>
      </c>
      <c r="L495" s="3">
        <v>1.9062500000000001E-4</v>
      </c>
      <c r="M495" s="2">
        <v>2</v>
      </c>
      <c r="N495">
        <f>(Table24629532735939142345548719[[#This Row],[time]]-2)*2</f>
        <v>0</v>
      </c>
      <c r="O495" s="3">
        <v>0.50770800000000005</v>
      </c>
      <c r="P495" s="2">
        <v>2</v>
      </c>
      <c r="Q495">
        <f>(Table428932135338541744948113[[#This Row],[time]]-2)*2</f>
        <v>0</v>
      </c>
      <c r="R495" s="4">
        <v>8.9099999999999997E-5</v>
      </c>
      <c r="S495" s="2">
        <v>2</v>
      </c>
      <c r="T495">
        <f>(Table24729632836039242445648820[[#This Row],[time]]-2)*2</f>
        <v>0</v>
      </c>
      <c r="U495" s="3">
        <v>5.7521099999999999E-2</v>
      </c>
      <c r="V495" s="2">
        <v>2</v>
      </c>
      <c r="W495">
        <f>(Table529032235438641845048214[[#This Row],[time]]-2)*2</f>
        <v>0</v>
      </c>
      <c r="X495" s="4">
        <v>3.4E-5</v>
      </c>
      <c r="Y495" s="2">
        <v>2</v>
      </c>
      <c r="Z495">
        <f>(Table24829732936139342545748921[[#This Row],[time]]-2)*2</f>
        <v>0</v>
      </c>
      <c r="AA495" s="3">
        <v>1.35105E-4</v>
      </c>
      <c r="AB495" s="2">
        <v>2</v>
      </c>
      <c r="AC495">
        <f>(Table629132335538741945148315[[#This Row],[time]]-2)*2</f>
        <v>0</v>
      </c>
      <c r="AD495" s="3">
        <v>3.5339299999999998</v>
      </c>
      <c r="AE495" s="2">
        <v>2</v>
      </c>
      <c r="AF495">
        <f>(Table24929833036239442645849022[[#This Row],[time]]-2)*2</f>
        <v>0</v>
      </c>
      <c r="AG495" s="3">
        <v>0.73697199999999996</v>
      </c>
      <c r="AH495" s="2">
        <v>2</v>
      </c>
      <c r="AI495">
        <f>(Table729232435638842045248416[[#This Row],[time]]-2)*2</f>
        <v>0</v>
      </c>
      <c r="AJ495" s="3">
        <v>0.758687</v>
      </c>
      <c r="AK495" s="2">
        <v>2</v>
      </c>
      <c r="AL495">
        <f>(Table25029933136339542745949123[[#This Row],[time]]-2)*2</f>
        <v>0</v>
      </c>
      <c r="AM495" s="3">
        <v>2.8461599999999998</v>
      </c>
      <c r="AN495" s="2">
        <v>2</v>
      </c>
      <c r="AO495">
        <f>(Table829332535738942145348517[[#This Row],[time]]-2)*2</f>
        <v>0</v>
      </c>
      <c r="AP495" s="3">
        <v>2.5342600000000002</v>
      </c>
      <c r="AQ495" s="2">
        <v>2</v>
      </c>
      <c r="AR495">
        <f>(Table25230033236439642846049224[[#This Row],[time]]-2)*2</f>
        <v>0</v>
      </c>
      <c r="AS495" s="3">
        <v>0.48816500000000002</v>
      </c>
      <c r="AT495" s="2">
        <v>2</v>
      </c>
      <c r="AU495">
        <f>(Table25330133336539742946149325[[#This Row],[time]]-2)*2</f>
        <v>0</v>
      </c>
      <c r="AV495" s="3">
        <v>0.77396900000000002</v>
      </c>
    </row>
    <row r="496" spans="1:48">
      <c r="A496" s="5">
        <v>2.0512600000000001</v>
      </c>
      <c r="B496">
        <f>(Table128631835038241444647810[[#This Row],[time]]-2)*2</f>
        <v>0.10252000000000017</v>
      </c>
      <c r="C496" s="6">
        <v>1.8623499999999999</v>
      </c>
      <c r="D496" s="5">
        <v>2.0512600000000001</v>
      </c>
      <c r="E496">
        <f>(Table228731935138341544747911[[#This Row],[time]]-2)*2</f>
        <v>0.10252000000000017</v>
      </c>
      <c r="F496" s="6">
        <v>2.08896E-4</v>
      </c>
      <c r="G496" s="5">
        <v>2.0512600000000001</v>
      </c>
      <c r="H496">
        <f>(Table24529432635839042245448618[[#This Row],[time]]-2)*2</f>
        <v>0.10252000000000017</v>
      </c>
      <c r="I496" s="6">
        <v>2.8480500000000002</v>
      </c>
      <c r="J496" s="5">
        <v>2.0512600000000001</v>
      </c>
      <c r="K496">
        <f>(Table328832035238441644848012[[#This Row],[time]]-2)*2</f>
        <v>0.10252000000000017</v>
      </c>
      <c r="L496" s="6">
        <v>2.6951399999999999E-4</v>
      </c>
      <c r="M496" s="5">
        <v>2.0512600000000001</v>
      </c>
      <c r="N496">
        <f>(Table24629532735939142345548719[[#This Row],[time]]-2)*2</f>
        <v>0.10252000000000017</v>
      </c>
      <c r="O496" s="6">
        <v>0.47173399999999999</v>
      </c>
      <c r="P496" s="5">
        <v>2.0512600000000001</v>
      </c>
      <c r="Q496">
        <f>(Table428932135338541744948113[[#This Row],[time]]-2)*2</f>
        <v>0.10252000000000017</v>
      </c>
      <c r="R496" s="7">
        <v>8.9900000000000003E-5</v>
      </c>
      <c r="S496" s="5">
        <v>2.0512600000000001</v>
      </c>
      <c r="T496">
        <f>(Table24729632836039242445648820[[#This Row],[time]]-2)*2</f>
        <v>0.10252000000000017</v>
      </c>
      <c r="U496" s="6">
        <v>4.77338E-2</v>
      </c>
      <c r="V496" s="5">
        <v>2.0512600000000001</v>
      </c>
      <c r="W496">
        <f>(Table529032235438641845048214[[#This Row],[time]]-2)*2</f>
        <v>0.10252000000000017</v>
      </c>
      <c r="X496" s="7">
        <v>3.5299999999999997E-5</v>
      </c>
      <c r="Y496" s="5">
        <v>2.0512600000000001</v>
      </c>
      <c r="Z496">
        <f>(Table24829732936139342545748921[[#This Row],[time]]-2)*2</f>
        <v>0.10252000000000017</v>
      </c>
      <c r="AA496" s="6">
        <v>1.20052E-4</v>
      </c>
      <c r="AB496" s="5">
        <v>2.0512600000000001</v>
      </c>
      <c r="AC496">
        <f>(Table629132335538741945148315[[#This Row],[time]]-2)*2</f>
        <v>0.10252000000000017</v>
      </c>
      <c r="AD496" s="6">
        <v>3.6930399999999999</v>
      </c>
      <c r="AE496" s="5">
        <v>2.0512600000000001</v>
      </c>
      <c r="AF496">
        <f>(Table24929833036239442645849022[[#This Row],[time]]-2)*2</f>
        <v>0.10252000000000017</v>
      </c>
      <c r="AG496" s="6">
        <v>0.71416299999999999</v>
      </c>
      <c r="AH496" s="5">
        <v>2.0512600000000001</v>
      </c>
      <c r="AI496">
        <f>(Table729232435638842045248416[[#This Row],[time]]-2)*2</f>
        <v>0.10252000000000017</v>
      </c>
      <c r="AJ496" s="6">
        <v>0.78833799999999998</v>
      </c>
      <c r="AK496" s="5">
        <v>2.0512600000000001</v>
      </c>
      <c r="AL496">
        <f>(Table25029933136339542745949123[[#This Row],[time]]-2)*2</f>
        <v>0.10252000000000017</v>
      </c>
      <c r="AM496" s="6">
        <v>2.8464900000000002</v>
      </c>
      <c r="AN496" s="5">
        <v>2.0512600000000001</v>
      </c>
      <c r="AO496">
        <f>(Table829332535738942145348517[[#This Row],[time]]-2)*2</f>
        <v>0.10252000000000017</v>
      </c>
      <c r="AP496" s="6">
        <v>2.8679700000000001</v>
      </c>
      <c r="AQ496" s="5">
        <v>2.0512600000000001</v>
      </c>
      <c r="AR496">
        <f>(Table25230033236439642846049224[[#This Row],[time]]-2)*2</f>
        <v>0.10252000000000017</v>
      </c>
      <c r="AS496" s="6">
        <v>0.67053600000000002</v>
      </c>
      <c r="AT496" s="5">
        <v>2.0512600000000001</v>
      </c>
      <c r="AU496">
        <f>(Table25330133336539742946149325[[#This Row],[time]]-2)*2</f>
        <v>0.10252000000000017</v>
      </c>
      <c r="AV496" s="6">
        <v>0.925099</v>
      </c>
    </row>
    <row r="497" spans="1:48">
      <c r="A497" s="5">
        <v>2.1153300000000002</v>
      </c>
      <c r="B497">
        <f>(Table128631835038241444647810[[#This Row],[time]]-2)*2</f>
        <v>0.23066000000000031</v>
      </c>
      <c r="C497" s="6">
        <v>1.7374000000000001</v>
      </c>
      <c r="D497" s="5">
        <v>2.1153300000000002</v>
      </c>
      <c r="E497">
        <f>(Table228731935138341544747911[[#This Row],[time]]-2)*2</f>
        <v>0.23066000000000031</v>
      </c>
      <c r="F497" s="6">
        <v>1.40339E-2</v>
      </c>
      <c r="G497" s="5">
        <v>2.1153300000000002</v>
      </c>
      <c r="H497">
        <f>(Table24529432635839042245448618[[#This Row],[time]]-2)*2</f>
        <v>0.23066000000000031</v>
      </c>
      <c r="I497" s="6">
        <v>2.6812100000000001</v>
      </c>
      <c r="J497" s="5">
        <v>2.1153300000000002</v>
      </c>
      <c r="K497">
        <f>(Table328832035238441644848012[[#This Row],[time]]-2)*2</f>
        <v>0.23066000000000031</v>
      </c>
      <c r="L497" s="6">
        <v>3.0665000000000001E-2</v>
      </c>
      <c r="M497" s="5">
        <v>2.1153300000000002</v>
      </c>
      <c r="N497">
        <f>(Table24629532735939142345548719[[#This Row],[time]]-2)*2</f>
        <v>0.23066000000000031</v>
      </c>
      <c r="O497" s="6">
        <v>0.40406900000000001</v>
      </c>
      <c r="P497" s="5">
        <v>2.1153300000000002</v>
      </c>
      <c r="Q497">
        <f>(Table428932135338541744948113[[#This Row],[time]]-2)*2</f>
        <v>0.23066000000000031</v>
      </c>
      <c r="R497" s="7">
        <v>9.1500000000000001E-5</v>
      </c>
      <c r="S497" s="5">
        <v>2.1153300000000002</v>
      </c>
      <c r="T497">
        <f>(Table24729632836039242445648820[[#This Row],[time]]-2)*2</f>
        <v>0.23066000000000031</v>
      </c>
      <c r="U497" s="6">
        <v>3.3869900000000001E-2</v>
      </c>
      <c r="V497" s="5">
        <v>2.1153300000000002</v>
      </c>
      <c r="W497">
        <f>(Table529032235438641845048214[[#This Row],[time]]-2)*2</f>
        <v>0.23066000000000031</v>
      </c>
      <c r="X497" s="7">
        <v>4.1100000000000003E-5</v>
      </c>
      <c r="Y497" s="5">
        <v>2.1153300000000002</v>
      </c>
      <c r="Z497">
        <f>(Table24829732936139342545748921[[#This Row],[time]]-2)*2</f>
        <v>0.23066000000000031</v>
      </c>
      <c r="AA497" s="7">
        <v>8.8200000000000003E-5</v>
      </c>
      <c r="AB497" s="5">
        <v>2.1153300000000002</v>
      </c>
      <c r="AC497">
        <f>(Table629132335538741945148315[[#This Row],[time]]-2)*2</f>
        <v>0.23066000000000031</v>
      </c>
      <c r="AD497" s="6">
        <v>4.0762200000000002</v>
      </c>
      <c r="AE497" s="5">
        <v>2.1153300000000002</v>
      </c>
      <c r="AF497">
        <f>(Table24929833036239442645849022[[#This Row],[time]]-2)*2</f>
        <v>0.23066000000000031</v>
      </c>
      <c r="AG497" s="6">
        <v>0.67316600000000004</v>
      </c>
      <c r="AH497" s="5">
        <v>2.1153300000000002</v>
      </c>
      <c r="AI497">
        <f>(Table729232435638842045248416[[#This Row],[time]]-2)*2</f>
        <v>0.23066000000000031</v>
      </c>
      <c r="AJ497" s="6">
        <v>0.84060000000000001</v>
      </c>
      <c r="AK497" s="5">
        <v>2.1153300000000002</v>
      </c>
      <c r="AL497">
        <f>(Table25029933136339542745949123[[#This Row],[time]]-2)*2</f>
        <v>0.23066000000000031</v>
      </c>
      <c r="AM497" s="6">
        <v>2.8131200000000001</v>
      </c>
      <c r="AN497" s="5">
        <v>2.1153300000000002</v>
      </c>
      <c r="AO497">
        <f>(Table829332535738942145348517[[#This Row],[time]]-2)*2</f>
        <v>0.23066000000000031</v>
      </c>
      <c r="AP497" s="6">
        <v>3.3412099999999998</v>
      </c>
      <c r="AQ497" s="5">
        <v>2.1153300000000002</v>
      </c>
      <c r="AR497">
        <f>(Table25230033236439642846049224[[#This Row],[time]]-2)*2</f>
        <v>0.23066000000000031</v>
      </c>
      <c r="AS497" s="6">
        <v>1.0220800000000001</v>
      </c>
      <c r="AT497" s="5">
        <v>2.1153300000000002</v>
      </c>
      <c r="AU497">
        <f>(Table25330133336539742946149325[[#This Row],[time]]-2)*2</f>
        <v>0.23066000000000031</v>
      </c>
      <c r="AV497" s="6">
        <v>1.1796800000000001</v>
      </c>
    </row>
    <row r="498" spans="1:48">
      <c r="A498" s="5">
        <v>2.1747100000000001</v>
      </c>
      <c r="B498">
        <f>(Table128631835038241444647810[[#This Row],[time]]-2)*2</f>
        <v>0.34942000000000029</v>
      </c>
      <c r="C498" s="6">
        <v>1.60683</v>
      </c>
      <c r="D498" s="5">
        <v>2.1747100000000001</v>
      </c>
      <c r="E498">
        <f>(Table228731935138341544747911[[#This Row],[time]]-2)*2</f>
        <v>0.34942000000000029</v>
      </c>
      <c r="F498" s="6">
        <v>5.7513700000000001E-2</v>
      </c>
      <c r="G498" s="5">
        <v>2.1747100000000001</v>
      </c>
      <c r="H498">
        <f>(Table24529432635839042245448618[[#This Row],[time]]-2)*2</f>
        <v>0.34942000000000029</v>
      </c>
      <c r="I498" s="6">
        <v>2.5058199999999999</v>
      </c>
      <c r="J498" s="5">
        <v>2.1747100000000001</v>
      </c>
      <c r="K498">
        <f>(Table328832035238441644848012[[#This Row],[time]]-2)*2</f>
        <v>0.34942000000000029</v>
      </c>
      <c r="L498" s="6">
        <v>8.10887E-2</v>
      </c>
      <c r="M498" s="5">
        <v>2.1747100000000001</v>
      </c>
      <c r="N498">
        <f>(Table24629532735939142345548719[[#This Row],[time]]-2)*2</f>
        <v>0.34942000000000029</v>
      </c>
      <c r="O498" s="6">
        <v>0.33621899999999999</v>
      </c>
      <c r="P498" s="5">
        <v>2.1747100000000001</v>
      </c>
      <c r="Q498">
        <f>(Table428932135338541744948113[[#This Row],[time]]-2)*2</f>
        <v>0.34942000000000029</v>
      </c>
      <c r="R498" s="7">
        <v>9.3399999999999993E-5</v>
      </c>
      <c r="S498" s="5">
        <v>2.1747100000000001</v>
      </c>
      <c r="T498">
        <f>(Table24729632836039242445648820[[#This Row],[time]]-2)*2</f>
        <v>0.34942000000000029</v>
      </c>
      <c r="U498" s="6">
        <v>2.9652899999999999E-2</v>
      </c>
      <c r="V498" s="5">
        <v>2.1747100000000001</v>
      </c>
      <c r="W498">
        <f>(Table529032235438641845048214[[#This Row],[time]]-2)*2</f>
        <v>0.34942000000000029</v>
      </c>
      <c r="X498" s="7">
        <v>5.02E-5</v>
      </c>
      <c r="Y498" s="5">
        <v>2.1747100000000001</v>
      </c>
      <c r="Z498">
        <f>(Table24829732936139342545748921[[#This Row],[time]]-2)*2</f>
        <v>0.34942000000000029</v>
      </c>
      <c r="AA498" s="6">
        <v>2.7233900000000002E-4</v>
      </c>
      <c r="AB498" s="5">
        <v>2.1747100000000001</v>
      </c>
      <c r="AC498">
        <f>(Table629132335538741945148315[[#This Row],[time]]-2)*2</f>
        <v>0.34942000000000029</v>
      </c>
      <c r="AD498" s="6">
        <v>4.43771</v>
      </c>
      <c r="AE498" s="5">
        <v>2.1747100000000001</v>
      </c>
      <c r="AF498">
        <f>(Table24929833036239442645849022[[#This Row],[time]]-2)*2</f>
        <v>0.34942000000000029</v>
      </c>
      <c r="AG498" s="6">
        <v>0.60745099999999996</v>
      </c>
      <c r="AH498" s="5">
        <v>2.1747100000000001</v>
      </c>
      <c r="AI498">
        <f>(Table729232435638842045248416[[#This Row],[time]]-2)*2</f>
        <v>0.34942000000000029</v>
      </c>
      <c r="AJ498" s="6">
        <v>0.88577399999999995</v>
      </c>
      <c r="AK498" s="5">
        <v>2.1747100000000001</v>
      </c>
      <c r="AL498">
        <f>(Table25029933136339542745949123[[#This Row],[time]]-2)*2</f>
        <v>0.34942000000000029</v>
      </c>
      <c r="AM498" s="6">
        <v>2.7254999999999998</v>
      </c>
      <c r="AN498" s="5">
        <v>2.1747100000000001</v>
      </c>
      <c r="AO498">
        <f>(Table829332535738942145348517[[#This Row],[time]]-2)*2</f>
        <v>0.34942000000000029</v>
      </c>
      <c r="AP498" s="6">
        <v>3.7252800000000001</v>
      </c>
      <c r="AQ498" s="5">
        <v>2.1747100000000001</v>
      </c>
      <c r="AR498">
        <f>(Table25230033236439642846049224[[#This Row],[time]]-2)*2</f>
        <v>0.34942000000000029</v>
      </c>
      <c r="AS498" s="6">
        <v>1.32796</v>
      </c>
      <c r="AT498" s="5">
        <v>2.1747100000000001</v>
      </c>
      <c r="AU498">
        <f>(Table25330133336539742946149325[[#This Row],[time]]-2)*2</f>
        <v>0.34942000000000029</v>
      </c>
      <c r="AV498" s="6">
        <v>1.5152000000000001</v>
      </c>
    </row>
    <row r="499" spans="1:48">
      <c r="A499" s="5">
        <v>2.2010700000000001</v>
      </c>
      <c r="B499">
        <f>(Table128631835038241444647810[[#This Row],[time]]-2)*2</f>
        <v>0.40214000000000016</v>
      </c>
      <c r="C499" s="6">
        <v>1.5469900000000001</v>
      </c>
      <c r="D499" s="5">
        <v>2.2010700000000001</v>
      </c>
      <c r="E499">
        <f>(Table228731935138341544747911[[#This Row],[time]]-2)*2</f>
        <v>0.40214000000000016</v>
      </c>
      <c r="F499" s="6">
        <v>8.1341899999999995E-2</v>
      </c>
      <c r="G499" s="5">
        <v>2.2010700000000001</v>
      </c>
      <c r="H499">
        <f>(Table24529432635839042245448618[[#This Row],[time]]-2)*2</f>
        <v>0.40214000000000016</v>
      </c>
      <c r="I499" s="6">
        <v>2.4231799999999999</v>
      </c>
      <c r="J499" s="5">
        <v>2.2010700000000001</v>
      </c>
      <c r="K499">
        <f>(Table328832035238441644848012[[#This Row],[time]]-2)*2</f>
        <v>0.40214000000000016</v>
      </c>
      <c r="L499" s="6">
        <v>0.106388</v>
      </c>
      <c r="M499" s="5">
        <v>2.2010700000000001</v>
      </c>
      <c r="N499">
        <f>(Table24629532735939142345548719[[#This Row],[time]]-2)*2</f>
        <v>0.40214000000000016</v>
      </c>
      <c r="O499" s="6">
        <v>0.308471</v>
      </c>
      <c r="P499" s="5">
        <v>2.2010700000000001</v>
      </c>
      <c r="Q499">
        <f>(Table428932135338541744948113[[#This Row],[time]]-2)*2</f>
        <v>0.40214000000000016</v>
      </c>
      <c r="R499" s="7">
        <v>9.4099999999999997E-5</v>
      </c>
      <c r="S499" s="5">
        <v>2.2010700000000001</v>
      </c>
      <c r="T499">
        <f>(Table24729632836039242445648820[[#This Row],[time]]-2)*2</f>
        <v>0.40214000000000016</v>
      </c>
      <c r="U499" s="6">
        <v>3.0489800000000001E-2</v>
      </c>
      <c r="V499" s="5">
        <v>2.2010700000000001</v>
      </c>
      <c r="W499">
        <f>(Table529032235438641845048214[[#This Row],[time]]-2)*2</f>
        <v>0.40214000000000016</v>
      </c>
      <c r="X499" s="7">
        <v>5.3000000000000001E-5</v>
      </c>
      <c r="Y499" s="5">
        <v>2.2010700000000001</v>
      </c>
      <c r="Z499">
        <f>(Table24829732936139342545748921[[#This Row],[time]]-2)*2</f>
        <v>0.40214000000000016</v>
      </c>
      <c r="AA499" s="6">
        <v>7.4562700000000001E-4</v>
      </c>
      <c r="AB499" s="5">
        <v>2.2010700000000001</v>
      </c>
      <c r="AC499">
        <f>(Table629132335538741945148315[[#This Row],[time]]-2)*2</f>
        <v>0.40214000000000016</v>
      </c>
      <c r="AD499" s="6">
        <v>4.5710300000000004</v>
      </c>
      <c r="AE499" s="5">
        <v>2.2010700000000001</v>
      </c>
      <c r="AF499">
        <f>(Table24929833036239442645849022[[#This Row],[time]]-2)*2</f>
        <v>0.40214000000000016</v>
      </c>
      <c r="AG499" s="6">
        <v>0.54946700000000004</v>
      </c>
      <c r="AH499" s="5">
        <v>2.2010700000000001</v>
      </c>
      <c r="AI499">
        <f>(Table729232435638842045248416[[#This Row],[time]]-2)*2</f>
        <v>0.40214000000000016</v>
      </c>
      <c r="AJ499" s="6">
        <v>0.94541799999999998</v>
      </c>
      <c r="AK499" s="5">
        <v>2.2010700000000001</v>
      </c>
      <c r="AL499">
        <f>(Table25029933136339542745949123[[#This Row],[time]]-2)*2</f>
        <v>0.40214000000000016</v>
      </c>
      <c r="AM499" s="6">
        <v>2.7147700000000001</v>
      </c>
      <c r="AN499" s="5">
        <v>2.2010700000000001</v>
      </c>
      <c r="AO499">
        <f>(Table829332535738942145348517[[#This Row],[time]]-2)*2</f>
        <v>0.40214000000000016</v>
      </c>
      <c r="AP499" s="6">
        <v>3.8181600000000002</v>
      </c>
      <c r="AQ499" s="5">
        <v>2.2010700000000001</v>
      </c>
      <c r="AR499">
        <f>(Table25230033236439642846049224[[#This Row],[time]]-2)*2</f>
        <v>0.40214000000000016</v>
      </c>
      <c r="AS499" s="6">
        <v>1.45753</v>
      </c>
      <c r="AT499" s="5">
        <v>2.2010700000000001</v>
      </c>
      <c r="AU499">
        <f>(Table25330133336539742946149325[[#This Row],[time]]-2)*2</f>
        <v>0.40214000000000016</v>
      </c>
      <c r="AV499" s="6">
        <v>1.6999</v>
      </c>
    </row>
    <row r="500" spans="1:48">
      <c r="A500" s="5">
        <v>2.2608199999999998</v>
      </c>
      <c r="B500">
        <f>(Table128631835038241444647810[[#This Row],[time]]-2)*2</f>
        <v>0.52163999999999966</v>
      </c>
      <c r="C500" s="6">
        <v>1.4178999999999999</v>
      </c>
      <c r="D500" s="5">
        <v>2.2608199999999998</v>
      </c>
      <c r="E500">
        <f>(Table228731935138341544747911[[#This Row],[time]]-2)*2</f>
        <v>0.52163999999999966</v>
      </c>
      <c r="F500" s="6">
        <v>0.16111800000000001</v>
      </c>
      <c r="G500" s="5">
        <v>2.2608199999999998</v>
      </c>
      <c r="H500">
        <f>(Table24529432635839042245448618[[#This Row],[time]]-2)*2</f>
        <v>0.52163999999999966</v>
      </c>
      <c r="I500" s="6">
        <v>2.2342499999999998</v>
      </c>
      <c r="J500" s="5">
        <v>2.2608199999999998</v>
      </c>
      <c r="K500">
        <f>(Table328832035238441644848012[[#This Row],[time]]-2)*2</f>
        <v>0.52163999999999966</v>
      </c>
      <c r="L500" s="6">
        <v>0.172348</v>
      </c>
      <c r="M500" s="5">
        <v>2.2608199999999998</v>
      </c>
      <c r="N500">
        <f>(Table24629532735939142345548719[[#This Row],[time]]-2)*2</f>
        <v>0.52163999999999966</v>
      </c>
      <c r="O500" s="6">
        <v>0.229349</v>
      </c>
      <c r="P500" s="5">
        <v>2.2608199999999998</v>
      </c>
      <c r="Q500">
        <f>(Table428932135338541744948113[[#This Row],[time]]-2)*2</f>
        <v>0.52163999999999966</v>
      </c>
      <c r="R500" s="7">
        <v>9.6000000000000002E-5</v>
      </c>
      <c r="S500" s="5">
        <v>2.2608199999999998</v>
      </c>
      <c r="T500">
        <f>(Table24729632836039242445648820[[#This Row],[time]]-2)*2</f>
        <v>0.52163999999999966</v>
      </c>
      <c r="U500" s="6">
        <v>3.65616E-2</v>
      </c>
      <c r="V500" s="5">
        <v>2.2608199999999998</v>
      </c>
      <c r="W500">
        <f>(Table529032235438641845048214[[#This Row],[time]]-2)*2</f>
        <v>0.52163999999999966</v>
      </c>
      <c r="X500" s="7">
        <v>5.9799999999999997E-5</v>
      </c>
      <c r="Y500" s="5">
        <v>2.2608199999999998</v>
      </c>
      <c r="Z500">
        <f>(Table24829732936139342545748921[[#This Row],[time]]-2)*2</f>
        <v>0.52163999999999966</v>
      </c>
      <c r="AA500" s="6">
        <v>2.6154199999999999E-2</v>
      </c>
      <c r="AB500" s="5">
        <v>2.2608199999999998</v>
      </c>
      <c r="AC500">
        <f>(Table629132335538741945148315[[#This Row],[time]]-2)*2</f>
        <v>0.52163999999999966</v>
      </c>
      <c r="AD500" s="6">
        <v>4.7458799999999997</v>
      </c>
      <c r="AE500" s="5">
        <v>2.2608199999999998</v>
      </c>
      <c r="AF500">
        <f>(Table24929833036239442645849022[[#This Row],[time]]-2)*2</f>
        <v>0.52163999999999966</v>
      </c>
      <c r="AG500" s="6">
        <v>0.44080200000000003</v>
      </c>
      <c r="AH500" s="5">
        <v>2.2608199999999998</v>
      </c>
      <c r="AI500">
        <f>(Table729232435638842045248416[[#This Row],[time]]-2)*2</f>
        <v>0.52163999999999966</v>
      </c>
      <c r="AJ500" s="6">
        <v>1.5352600000000001</v>
      </c>
      <c r="AK500" s="5">
        <v>2.2608199999999998</v>
      </c>
      <c r="AL500">
        <f>(Table25029933136339542745949123[[#This Row],[time]]-2)*2</f>
        <v>0.52163999999999966</v>
      </c>
      <c r="AM500" s="6">
        <v>2.6493899999999999</v>
      </c>
      <c r="AN500" s="5">
        <v>2.2608199999999998</v>
      </c>
      <c r="AO500">
        <f>(Table829332535738942145348517[[#This Row],[time]]-2)*2</f>
        <v>0.52163999999999966</v>
      </c>
      <c r="AP500" s="6">
        <v>3.9569899999999998</v>
      </c>
      <c r="AQ500" s="5">
        <v>2.2608199999999998</v>
      </c>
      <c r="AR500">
        <f>(Table25230033236439642846049224[[#This Row],[time]]-2)*2</f>
        <v>0.52163999999999966</v>
      </c>
      <c r="AS500" s="6">
        <v>1.7114199999999999</v>
      </c>
      <c r="AT500" s="5">
        <v>2.2608199999999998</v>
      </c>
      <c r="AU500">
        <f>(Table25330133336539742946149325[[#This Row],[time]]-2)*2</f>
        <v>0.52163999999999966</v>
      </c>
      <c r="AV500" s="6">
        <v>2.1951399999999999</v>
      </c>
    </row>
    <row r="501" spans="1:48">
      <c r="A501" s="5">
        <v>2.30335</v>
      </c>
      <c r="B501">
        <f>(Table128631835038241444647810[[#This Row],[time]]-2)*2</f>
        <v>0.60670000000000002</v>
      </c>
      <c r="C501" s="6">
        <v>1.3183</v>
      </c>
      <c r="D501" s="5">
        <v>2.30335</v>
      </c>
      <c r="E501">
        <f>(Table228731935138341544747911[[#This Row],[time]]-2)*2</f>
        <v>0.60670000000000002</v>
      </c>
      <c r="F501" s="6">
        <v>0.24490000000000001</v>
      </c>
      <c r="G501" s="5">
        <v>2.30335</v>
      </c>
      <c r="H501">
        <f>(Table24529432635839042245448618[[#This Row],[time]]-2)*2</f>
        <v>0.60670000000000002</v>
      </c>
      <c r="I501" s="6">
        <v>2.0811099999999998</v>
      </c>
      <c r="J501" s="5">
        <v>2.30335</v>
      </c>
      <c r="K501">
        <f>(Table328832035238441644848012[[#This Row],[time]]-2)*2</f>
        <v>0.60670000000000002</v>
      </c>
      <c r="L501" s="6">
        <v>0.23191999999999999</v>
      </c>
      <c r="M501" s="5">
        <v>2.30335</v>
      </c>
      <c r="N501">
        <f>(Table24629532735939142345548719[[#This Row],[time]]-2)*2</f>
        <v>0.60670000000000002</v>
      </c>
      <c r="O501" s="6">
        <v>0.18467800000000001</v>
      </c>
      <c r="P501" s="5">
        <v>2.30335</v>
      </c>
      <c r="Q501">
        <f>(Table428932135338541744948113[[#This Row],[time]]-2)*2</f>
        <v>0.60670000000000002</v>
      </c>
      <c r="R501" s="6">
        <v>3.3406899999999999E-4</v>
      </c>
      <c r="S501" s="5">
        <v>2.30335</v>
      </c>
      <c r="T501">
        <f>(Table24729632836039242445648820[[#This Row],[time]]-2)*2</f>
        <v>0.60670000000000002</v>
      </c>
      <c r="U501" s="6">
        <v>5.3663500000000003E-2</v>
      </c>
      <c r="V501" s="5">
        <v>2.30335</v>
      </c>
      <c r="W501">
        <f>(Table529032235438641845048214[[#This Row],[time]]-2)*2</f>
        <v>0.60670000000000002</v>
      </c>
      <c r="X501" s="7">
        <v>6.5900000000000003E-5</v>
      </c>
      <c r="Y501" s="5">
        <v>2.30335</v>
      </c>
      <c r="Z501">
        <f>(Table24829732936139342545748921[[#This Row],[time]]-2)*2</f>
        <v>0.60670000000000002</v>
      </c>
      <c r="AA501" s="6">
        <v>5.7183499999999998E-2</v>
      </c>
      <c r="AB501" s="5">
        <v>2.30335</v>
      </c>
      <c r="AC501">
        <f>(Table629132335538741945148315[[#This Row],[time]]-2)*2</f>
        <v>0.60670000000000002</v>
      </c>
      <c r="AD501" s="6">
        <v>4.8700999999999999</v>
      </c>
      <c r="AE501" s="5">
        <v>2.30335</v>
      </c>
      <c r="AF501">
        <f>(Table24929833036239442645849022[[#This Row],[time]]-2)*2</f>
        <v>0.60670000000000002</v>
      </c>
      <c r="AG501" s="6">
        <v>0.37807499999999999</v>
      </c>
      <c r="AH501" s="5">
        <v>2.30335</v>
      </c>
      <c r="AI501">
        <f>(Table729232435638842045248416[[#This Row],[time]]-2)*2</f>
        <v>0.60670000000000002</v>
      </c>
      <c r="AJ501" s="6">
        <v>1.9695</v>
      </c>
      <c r="AK501" s="5">
        <v>2.30335</v>
      </c>
      <c r="AL501">
        <f>(Table25029933136339542745949123[[#This Row],[time]]-2)*2</f>
        <v>0.60670000000000002</v>
      </c>
      <c r="AM501" s="6">
        <v>2.56447</v>
      </c>
      <c r="AN501" s="5">
        <v>2.30335</v>
      </c>
      <c r="AO501">
        <f>(Table829332535738942145348517[[#This Row],[time]]-2)*2</f>
        <v>0.60670000000000002</v>
      </c>
      <c r="AP501" s="6">
        <v>4.0394500000000004</v>
      </c>
      <c r="AQ501" s="5">
        <v>2.30335</v>
      </c>
      <c r="AR501">
        <f>(Table25230033236439642846049224[[#This Row],[time]]-2)*2</f>
        <v>0.60670000000000002</v>
      </c>
      <c r="AS501" s="6">
        <v>1.85527</v>
      </c>
      <c r="AT501" s="5">
        <v>2.30335</v>
      </c>
      <c r="AU501">
        <f>(Table25330133336539742946149325[[#This Row],[time]]-2)*2</f>
        <v>0.60670000000000002</v>
      </c>
      <c r="AV501" s="6">
        <v>2.5722900000000002</v>
      </c>
    </row>
    <row r="502" spans="1:48">
      <c r="A502" s="5">
        <v>2.3604799999999999</v>
      </c>
      <c r="B502">
        <f>(Table128631835038241444647810[[#This Row],[time]]-2)*2</f>
        <v>0.72095999999999982</v>
      </c>
      <c r="C502" s="6">
        <v>1.1981900000000001</v>
      </c>
      <c r="D502" s="5">
        <v>2.3604799999999999</v>
      </c>
      <c r="E502">
        <f>(Table228731935138341544747911[[#This Row],[time]]-2)*2</f>
        <v>0.72095999999999982</v>
      </c>
      <c r="F502" s="6">
        <v>0.36686000000000002</v>
      </c>
      <c r="G502" s="5">
        <v>2.3604799999999999</v>
      </c>
      <c r="H502">
        <f>(Table24529432635839042245448618[[#This Row],[time]]-2)*2</f>
        <v>0.72095999999999982</v>
      </c>
      <c r="I502" s="6">
        <v>1.85836</v>
      </c>
      <c r="J502" s="5">
        <v>2.3604799999999999</v>
      </c>
      <c r="K502">
        <f>(Table328832035238441644848012[[#This Row],[time]]-2)*2</f>
        <v>0.72095999999999982</v>
      </c>
      <c r="L502" s="6">
        <v>0.335229</v>
      </c>
      <c r="M502" s="5">
        <v>2.3604799999999999</v>
      </c>
      <c r="N502">
        <f>(Table24629532735939142345548719[[#This Row],[time]]-2)*2</f>
        <v>0.72095999999999982</v>
      </c>
      <c r="O502" s="6">
        <v>0.20135500000000001</v>
      </c>
      <c r="P502" s="5">
        <v>2.3604799999999999</v>
      </c>
      <c r="Q502">
        <f>(Table428932135338541744948113[[#This Row],[time]]-2)*2</f>
        <v>0.72095999999999982</v>
      </c>
      <c r="R502" s="6">
        <v>4.80422E-2</v>
      </c>
      <c r="S502" s="5">
        <v>2.3604799999999999</v>
      </c>
      <c r="T502">
        <f>(Table24729632836039242445648820[[#This Row],[time]]-2)*2</f>
        <v>0.72095999999999982</v>
      </c>
      <c r="U502" s="6">
        <v>0.113736</v>
      </c>
      <c r="V502" s="5">
        <v>2.3604799999999999</v>
      </c>
      <c r="W502">
        <f>(Table529032235438641845048214[[#This Row],[time]]-2)*2</f>
        <v>0.72095999999999982</v>
      </c>
      <c r="X502" s="7">
        <v>7.6199999999999995E-5</v>
      </c>
      <c r="Y502" s="5">
        <v>2.3604799999999999</v>
      </c>
      <c r="Z502">
        <f>(Table24829732936139342545748921[[#This Row],[time]]-2)*2</f>
        <v>0.72095999999999982</v>
      </c>
      <c r="AA502" s="6">
        <v>0.120656</v>
      </c>
      <c r="AB502" s="5">
        <v>2.3604799999999999</v>
      </c>
      <c r="AC502">
        <f>(Table629132335538741945148315[[#This Row],[time]]-2)*2</f>
        <v>0.72095999999999982</v>
      </c>
      <c r="AD502" s="6">
        <v>5.0391300000000001</v>
      </c>
      <c r="AE502" s="5">
        <v>2.3604799999999999</v>
      </c>
      <c r="AF502">
        <f>(Table24929833036239442645849022[[#This Row],[time]]-2)*2</f>
        <v>0.72095999999999982</v>
      </c>
      <c r="AG502" s="6">
        <v>0.33528000000000002</v>
      </c>
      <c r="AH502" s="5">
        <v>2.3604799999999999</v>
      </c>
      <c r="AI502">
        <f>(Table729232435638842045248416[[#This Row],[time]]-2)*2</f>
        <v>0.72095999999999982</v>
      </c>
      <c r="AJ502" s="6">
        <v>2.4633099999999999</v>
      </c>
      <c r="AK502" s="5">
        <v>2.3604799999999999</v>
      </c>
      <c r="AL502">
        <f>(Table25029933136339542745949123[[#This Row],[time]]-2)*2</f>
        <v>0.72095999999999982</v>
      </c>
      <c r="AM502" s="6">
        <v>2.4514300000000002</v>
      </c>
      <c r="AN502" s="5">
        <v>2.3604799999999999</v>
      </c>
      <c r="AO502">
        <f>(Table829332535738942145348517[[#This Row],[time]]-2)*2</f>
        <v>0.72095999999999982</v>
      </c>
      <c r="AP502" s="6">
        <v>3.9986799999999998</v>
      </c>
      <c r="AQ502" s="5">
        <v>2.3604799999999999</v>
      </c>
      <c r="AR502">
        <f>(Table25230033236439642846049224[[#This Row],[time]]-2)*2</f>
        <v>0.72095999999999982</v>
      </c>
      <c r="AS502" s="6">
        <v>2.0049700000000001</v>
      </c>
      <c r="AT502" s="5">
        <v>2.3604799999999999</v>
      </c>
      <c r="AU502">
        <f>(Table25330133336539742946149325[[#This Row],[time]]-2)*2</f>
        <v>0.72095999999999982</v>
      </c>
      <c r="AV502" s="6">
        <v>3.0520200000000002</v>
      </c>
    </row>
    <row r="503" spans="1:48">
      <c r="A503" s="5">
        <v>2.40395</v>
      </c>
      <c r="B503">
        <f>(Table128631835038241444647810[[#This Row],[time]]-2)*2</f>
        <v>0.80790000000000006</v>
      </c>
      <c r="C503" s="6">
        <v>1.1333800000000001</v>
      </c>
      <c r="D503" s="5">
        <v>2.40395</v>
      </c>
      <c r="E503">
        <f>(Table228731935138341544747911[[#This Row],[time]]-2)*2</f>
        <v>0.80790000000000006</v>
      </c>
      <c r="F503" s="6">
        <v>0.46365099999999998</v>
      </c>
      <c r="G503" s="5">
        <v>2.40395</v>
      </c>
      <c r="H503">
        <f>(Table24529432635839042245448618[[#This Row],[time]]-2)*2</f>
        <v>0.80790000000000006</v>
      </c>
      <c r="I503" s="6">
        <v>1.7201500000000001</v>
      </c>
      <c r="J503" s="5">
        <v>2.40395</v>
      </c>
      <c r="K503">
        <f>(Table328832035238441644848012[[#This Row],[time]]-2)*2</f>
        <v>0.80790000000000006</v>
      </c>
      <c r="L503" s="6">
        <v>0.433944</v>
      </c>
      <c r="M503" s="5">
        <v>2.40395</v>
      </c>
      <c r="N503">
        <f>(Table24629532735939142345548719[[#This Row],[time]]-2)*2</f>
        <v>0.80790000000000006</v>
      </c>
      <c r="O503" s="6">
        <v>0.24923300000000001</v>
      </c>
      <c r="P503" s="5">
        <v>2.40395</v>
      </c>
      <c r="Q503">
        <f>(Table428932135338541744948113[[#This Row],[time]]-2)*2</f>
        <v>0.80790000000000006</v>
      </c>
      <c r="R503" s="6">
        <v>9.7259200000000004E-2</v>
      </c>
      <c r="S503" s="5">
        <v>2.40395</v>
      </c>
      <c r="T503">
        <f>(Table24729632836039242445648820[[#This Row],[time]]-2)*2</f>
        <v>0.80790000000000006</v>
      </c>
      <c r="U503" s="6">
        <v>0.25218400000000002</v>
      </c>
      <c r="V503" s="5">
        <v>2.40395</v>
      </c>
      <c r="W503">
        <f>(Table529032235438641845048214[[#This Row],[time]]-2)*2</f>
        <v>0.80790000000000006</v>
      </c>
      <c r="X503" s="7">
        <v>8.3200000000000003E-5</v>
      </c>
      <c r="Y503" s="5">
        <v>2.40395</v>
      </c>
      <c r="Z503">
        <f>(Table24829732936139342545748921[[#This Row],[time]]-2)*2</f>
        <v>0.80790000000000006</v>
      </c>
      <c r="AA503" s="6">
        <v>0.19494400000000001</v>
      </c>
      <c r="AB503" s="5">
        <v>2.40395</v>
      </c>
      <c r="AC503">
        <f>(Table629132335538741945148315[[#This Row],[time]]-2)*2</f>
        <v>0.80790000000000006</v>
      </c>
      <c r="AD503" s="6">
        <v>5.15517</v>
      </c>
      <c r="AE503" s="5">
        <v>2.40395</v>
      </c>
      <c r="AF503">
        <f>(Table24929833036239442645849022[[#This Row],[time]]-2)*2</f>
        <v>0.80790000000000006</v>
      </c>
      <c r="AG503" s="6">
        <v>0.33666800000000002</v>
      </c>
      <c r="AH503" s="5">
        <v>2.40395</v>
      </c>
      <c r="AI503">
        <f>(Table729232435638842045248416[[#This Row],[time]]-2)*2</f>
        <v>0.80790000000000006</v>
      </c>
      <c r="AJ503" s="6">
        <v>2.7763499999999999</v>
      </c>
      <c r="AK503" s="5">
        <v>2.40395</v>
      </c>
      <c r="AL503">
        <f>(Table25029933136339542745949123[[#This Row],[time]]-2)*2</f>
        <v>0.80790000000000006</v>
      </c>
      <c r="AM503" s="6">
        <v>2.3694299999999999</v>
      </c>
      <c r="AN503" s="5">
        <v>2.40395</v>
      </c>
      <c r="AO503">
        <f>(Table829332535738942145348517[[#This Row],[time]]-2)*2</f>
        <v>0.80790000000000006</v>
      </c>
      <c r="AP503" s="6">
        <v>4.0190599999999996</v>
      </c>
      <c r="AQ503" s="5">
        <v>2.40395</v>
      </c>
      <c r="AR503">
        <f>(Table25230033236439642846049224[[#This Row],[time]]-2)*2</f>
        <v>0.80790000000000006</v>
      </c>
      <c r="AS503" s="6">
        <v>2.04114</v>
      </c>
      <c r="AT503" s="5">
        <v>2.40395</v>
      </c>
      <c r="AU503">
        <f>(Table25330133336539742946149325[[#This Row],[time]]-2)*2</f>
        <v>0.80790000000000006</v>
      </c>
      <c r="AV503" s="6">
        <v>3.46062</v>
      </c>
    </row>
    <row r="504" spans="1:48">
      <c r="A504" s="5">
        <v>2.4554299999999998</v>
      </c>
      <c r="B504">
        <f>(Table128631835038241444647810[[#This Row],[time]]-2)*2</f>
        <v>0.91085999999999956</v>
      </c>
      <c r="C504" s="6">
        <v>1.0913200000000001</v>
      </c>
      <c r="D504" s="5">
        <v>2.4554299999999998</v>
      </c>
      <c r="E504">
        <f>(Table228731935138341544747911[[#This Row],[time]]-2)*2</f>
        <v>0.91085999999999956</v>
      </c>
      <c r="F504" s="6">
        <v>0.58253600000000005</v>
      </c>
      <c r="G504" s="5">
        <v>2.4554299999999998</v>
      </c>
      <c r="H504">
        <f>(Table24529432635839042245448618[[#This Row],[time]]-2)*2</f>
        <v>0.91085999999999956</v>
      </c>
      <c r="I504" s="6">
        <v>1.58813</v>
      </c>
      <c r="J504" s="5">
        <v>2.4554299999999998</v>
      </c>
      <c r="K504">
        <f>(Table328832035238441644848012[[#This Row],[time]]-2)*2</f>
        <v>0.91085999999999956</v>
      </c>
      <c r="L504" s="6">
        <v>0.58179999999999998</v>
      </c>
      <c r="M504" s="5">
        <v>2.4554299999999998</v>
      </c>
      <c r="N504">
        <f>(Table24629532735939142345548719[[#This Row],[time]]-2)*2</f>
        <v>0.91085999999999956</v>
      </c>
      <c r="O504" s="6">
        <v>0.347499</v>
      </c>
      <c r="P504" s="5">
        <v>2.4554299999999998</v>
      </c>
      <c r="Q504">
        <f>(Table428932135338541744948113[[#This Row],[time]]-2)*2</f>
        <v>0.91085999999999956</v>
      </c>
      <c r="R504" s="6">
        <v>0.111522</v>
      </c>
      <c r="S504" s="5">
        <v>2.4554299999999998</v>
      </c>
      <c r="T504">
        <f>(Table24729632836039242445648820[[#This Row],[time]]-2)*2</f>
        <v>0.91085999999999956</v>
      </c>
      <c r="U504" s="6">
        <v>0.39963500000000002</v>
      </c>
      <c r="V504" s="5">
        <v>2.4554299999999998</v>
      </c>
      <c r="W504">
        <f>(Table529032235438641845048214[[#This Row],[time]]-2)*2</f>
        <v>0.91085999999999956</v>
      </c>
      <c r="X504" s="7">
        <v>9.0400000000000002E-5</v>
      </c>
      <c r="Y504" s="5">
        <v>2.4554299999999998</v>
      </c>
      <c r="Z504">
        <f>(Table24829732936139342545748921[[#This Row],[time]]-2)*2</f>
        <v>0.91085999999999956</v>
      </c>
      <c r="AA504" s="6">
        <v>0.30454799999999999</v>
      </c>
      <c r="AB504" s="5">
        <v>2.4554299999999998</v>
      </c>
      <c r="AC504">
        <f>(Table629132335538741945148315[[#This Row],[time]]-2)*2</f>
        <v>0.91085999999999956</v>
      </c>
      <c r="AD504" s="6">
        <v>5.2262300000000002</v>
      </c>
      <c r="AE504" s="5">
        <v>2.4554299999999998</v>
      </c>
      <c r="AF504">
        <f>(Table24929833036239442645849022[[#This Row],[time]]-2)*2</f>
        <v>0.91085999999999956</v>
      </c>
      <c r="AG504" s="6">
        <v>0.35412100000000002</v>
      </c>
      <c r="AH504" s="5">
        <v>2.4554299999999998</v>
      </c>
      <c r="AI504">
        <f>(Table729232435638842045248416[[#This Row],[time]]-2)*2</f>
        <v>0.91085999999999956</v>
      </c>
      <c r="AJ504" s="6">
        <v>3.0762100000000001</v>
      </c>
      <c r="AK504" s="5">
        <v>2.4554299999999998</v>
      </c>
      <c r="AL504">
        <f>(Table25029933136339542745949123[[#This Row],[time]]-2)*2</f>
        <v>0.91085999999999956</v>
      </c>
      <c r="AM504" s="6">
        <v>2.3098999999999998</v>
      </c>
      <c r="AN504" s="5">
        <v>2.4554299999999998</v>
      </c>
      <c r="AO504">
        <f>(Table829332535738942145348517[[#This Row],[time]]-2)*2</f>
        <v>0.91085999999999956</v>
      </c>
      <c r="AP504" s="6">
        <v>4.16981</v>
      </c>
      <c r="AQ504" s="5">
        <v>2.4554299999999998</v>
      </c>
      <c r="AR504">
        <f>(Table25230033236439642846049224[[#This Row],[time]]-2)*2</f>
        <v>0.91085999999999956</v>
      </c>
      <c r="AS504" s="6">
        <v>2.0835900000000001</v>
      </c>
      <c r="AT504" s="5">
        <v>2.4554299999999998</v>
      </c>
      <c r="AU504">
        <f>(Table25330133336539742946149325[[#This Row],[time]]-2)*2</f>
        <v>0.91085999999999956</v>
      </c>
      <c r="AV504" s="6">
        <v>3.9569800000000002</v>
      </c>
    </row>
    <row r="505" spans="1:48">
      <c r="A505" s="5">
        <v>2.51322</v>
      </c>
      <c r="B505">
        <f>(Table128631835038241444647810[[#This Row],[time]]-2)*2</f>
        <v>1.02644</v>
      </c>
      <c r="C505" s="6">
        <v>1.0563800000000001</v>
      </c>
      <c r="D505" s="5">
        <v>2.51322</v>
      </c>
      <c r="E505">
        <f>(Table228731935138341544747911[[#This Row],[time]]-2)*2</f>
        <v>1.02644</v>
      </c>
      <c r="F505" s="6">
        <v>0.72944699999999996</v>
      </c>
      <c r="G505" s="5">
        <v>2.51322</v>
      </c>
      <c r="H505">
        <f>(Table24529432635839042245448618[[#This Row],[time]]-2)*2</f>
        <v>1.02644</v>
      </c>
      <c r="I505" s="6">
        <v>1.45669</v>
      </c>
      <c r="J505" s="5">
        <v>2.51322</v>
      </c>
      <c r="K505">
        <f>(Table328832035238441644848012[[#This Row],[time]]-2)*2</f>
        <v>1.02644</v>
      </c>
      <c r="L505" s="6">
        <v>0.76221700000000003</v>
      </c>
      <c r="M505" s="5">
        <v>2.51322</v>
      </c>
      <c r="N505">
        <f>(Table24629532735939142345548719[[#This Row],[time]]-2)*2</f>
        <v>1.02644</v>
      </c>
      <c r="O505" s="6">
        <v>0.462565</v>
      </c>
      <c r="P505" s="5">
        <v>2.51322</v>
      </c>
      <c r="Q505">
        <f>(Table428932135338541744948113[[#This Row],[time]]-2)*2</f>
        <v>1.02644</v>
      </c>
      <c r="R505" s="6">
        <v>0.13583300000000001</v>
      </c>
      <c r="S505" s="5">
        <v>2.51322</v>
      </c>
      <c r="T505">
        <f>(Table24729632836039242445648820[[#This Row],[time]]-2)*2</f>
        <v>1.02644</v>
      </c>
      <c r="U505" s="6">
        <v>0.56651200000000002</v>
      </c>
      <c r="V505" s="5">
        <v>2.51322</v>
      </c>
      <c r="W505">
        <f>(Table529032235438641845048214[[#This Row],[time]]-2)*2</f>
        <v>1.02644</v>
      </c>
      <c r="X505" s="6">
        <v>1.9169200000000001E-4</v>
      </c>
      <c r="Y505" s="5">
        <v>2.51322</v>
      </c>
      <c r="Z505">
        <f>(Table24829732936139342545748921[[#This Row],[time]]-2)*2</f>
        <v>1.02644</v>
      </c>
      <c r="AA505" s="6">
        <v>0.43407099999999998</v>
      </c>
      <c r="AB505" s="5">
        <v>2.51322</v>
      </c>
      <c r="AC505">
        <f>(Table629132335538741945148315[[#This Row],[time]]-2)*2</f>
        <v>1.02644</v>
      </c>
      <c r="AD505" s="6">
        <v>5.2928899999999999</v>
      </c>
      <c r="AE505" s="5">
        <v>2.51322</v>
      </c>
      <c r="AF505">
        <f>(Table24929833036239442645849022[[#This Row],[time]]-2)*2</f>
        <v>1.02644</v>
      </c>
      <c r="AG505" s="6">
        <v>0.36964900000000001</v>
      </c>
      <c r="AH505" s="5">
        <v>2.51322</v>
      </c>
      <c r="AI505">
        <f>(Table729232435638842045248416[[#This Row],[time]]-2)*2</f>
        <v>1.02644</v>
      </c>
      <c r="AJ505" s="6">
        <v>3.4416500000000001</v>
      </c>
      <c r="AK505" s="5">
        <v>2.51322</v>
      </c>
      <c r="AL505">
        <f>(Table25029933136339542745949123[[#This Row],[time]]-2)*2</f>
        <v>1.02644</v>
      </c>
      <c r="AM505" s="6">
        <v>2.2450800000000002</v>
      </c>
      <c r="AN505" s="5">
        <v>2.51322</v>
      </c>
      <c r="AO505">
        <f>(Table829332535738942145348517[[#This Row],[time]]-2)*2</f>
        <v>1.02644</v>
      </c>
      <c r="AP505" s="6">
        <v>4.8079999999999998</v>
      </c>
      <c r="AQ505" s="5">
        <v>2.51322</v>
      </c>
      <c r="AR505">
        <f>(Table25230033236439642846049224[[#This Row],[time]]-2)*2</f>
        <v>1.02644</v>
      </c>
      <c r="AS505" s="6">
        <v>2.1385100000000001</v>
      </c>
      <c r="AT505" s="5">
        <v>2.51322</v>
      </c>
      <c r="AU505">
        <f>(Table25330133336539742946149325[[#This Row],[time]]-2)*2</f>
        <v>1.02644</v>
      </c>
      <c r="AV505" s="6">
        <v>4.5379699999999996</v>
      </c>
    </row>
    <row r="506" spans="1:48">
      <c r="A506" s="5">
        <v>2.5681400000000001</v>
      </c>
      <c r="B506">
        <f>(Table128631835038241444647810[[#This Row],[time]]-2)*2</f>
        <v>1.1362800000000002</v>
      </c>
      <c r="C506" s="6">
        <v>1.05128</v>
      </c>
      <c r="D506" s="5">
        <v>2.5681400000000001</v>
      </c>
      <c r="E506">
        <f>(Table228731935138341544747911[[#This Row],[time]]-2)*2</f>
        <v>1.1362800000000002</v>
      </c>
      <c r="F506" s="6">
        <v>0.87463500000000005</v>
      </c>
      <c r="G506" s="5">
        <v>2.5681400000000001</v>
      </c>
      <c r="H506">
        <f>(Table24529432635839042245448618[[#This Row],[time]]-2)*2</f>
        <v>1.1362800000000002</v>
      </c>
      <c r="I506" s="6">
        <v>1.36666</v>
      </c>
      <c r="J506" s="5">
        <v>2.5681400000000001</v>
      </c>
      <c r="K506">
        <f>(Table328832035238441644848012[[#This Row],[time]]-2)*2</f>
        <v>1.1362800000000002</v>
      </c>
      <c r="L506" s="6">
        <v>0.95522200000000002</v>
      </c>
      <c r="M506" s="5">
        <v>2.5681400000000001</v>
      </c>
      <c r="N506">
        <f>(Table24629532735939142345548719[[#This Row],[time]]-2)*2</f>
        <v>1.1362800000000002</v>
      </c>
      <c r="O506" s="6">
        <v>0.57731699999999997</v>
      </c>
      <c r="P506" s="5">
        <v>2.5681400000000001</v>
      </c>
      <c r="Q506">
        <f>(Table428932135338541744948113[[#This Row],[time]]-2)*2</f>
        <v>1.1362800000000002</v>
      </c>
      <c r="R506" s="6">
        <v>0.255104</v>
      </c>
      <c r="S506" s="5">
        <v>2.5681400000000001</v>
      </c>
      <c r="T506">
        <f>(Table24729632836039242445648820[[#This Row],[time]]-2)*2</f>
        <v>1.1362800000000002</v>
      </c>
      <c r="U506" s="6">
        <v>0.70846900000000002</v>
      </c>
      <c r="V506" s="5">
        <v>2.5681400000000001</v>
      </c>
      <c r="W506">
        <f>(Table529032235438641845048214[[#This Row],[time]]-2)*2</f>
        <v>1.1362800000000002</v>
      </c>
      <c r="X506" s="6">
        <v>0.16233500000000001</v>
      </c>
      <c r="Y506" s="5">
        <v>2.5681400000000001</v>
      </c>
      <c r="Z506">
        <f>(Table24829732936139342545748921[[#This Row],[time]]-2)*2</f>
        <v>1.1362800000000002</v>
      </c>
      <c r="AA506" s="6">
        <v>0.52468000000000004</v>
      </c>
      <c r="AB506" s="5">
        <v>2.5681400000000001</v>
      </c>
      <c r="AC506">
        <f>(Table629132335538741945148315[[#This Row],[time]]-2)*2</f>
        <v>1.1362800000000002</v>
      </c>
      <c r="AD506" s="6">
        <v>5.3185099999999998</v>
      </c>
      <c r="AE506" s="5">
        <v>2.5681400000000001</v>
      </c>
      <c r="AF506">
        <f>(Table24929833036239442645849022[[#This Row],[time]]-2)*2</f>
        <v>1.1362800000000002</v>
      </c>
      <c r="AG506" s="6">
        <v>0.37520700000000001</v>
      </c>
      <c r="AH506" s="5">
        <v>2.5681400000000001</v>
      </c>
      <c r="AI506">
        <f>(Table729232435638842045248416[[#This Row],[time]]-2)*2</f>
        <v>1.1362800000000002</v>
      </c>
      <c r="AJ506" s="6">
        <v>3.86476</v>
      </c>
      <c r="AK506" s="5">
        <v>2.5681400000000001</v>
      </c>
      <c r="AL506">
        <f>(Table25029933136339542745949123[[#This Row],[time]]-2)*2</f>
        <v>1.1362800000000002</v>
      </c>
      <c r="AM506" s="6">
        <v>2.2235499999999999</v>
      </c>
      <c r="AN506" s="5">
        <v>2.5681400000000001</v>
      </c>
      <c r="AO506">
        <f>(Table829332535738942145348517[[#This Row],[time]]-2)*2</f>
        <v>1.1362800000000002</v>
      </c>
      <c r="AP506" s="6">
        <v>5.5824499999999997</v>
      </c>
      <c r="AQ506" s="5">
        <v>2.5681400000000001</v>
      </c>
      <c r="AR506">
        <f>(Table25230033236439642846049224[[#This Row],[time]]-2)*2</f>
        <v>1.1362800000000002</v>
      </c>
      <c r="AS506" s="6">
        <v>2.1326299999999998</v>
      </c>
      <c r="AT506" s="5">
        <v>2.5681400000000001</v>
      </c>
      <c r="AU506">
        <f>(Table25330133336539742946149325[[#This Row],[time]]-2)*2</f>
        <v>1.1362800000000002</v>
      </c>
      <c r="AV506" s="6">
        <v>5.0369000000000002</v>
      </c>
    </row>
    <row r="507" spans="1:48">
      <c r="A507" s="5">
        <v>2.6059899999999998</v>
      </c>
      <c r="B507">
        <f>(Table128631835038241444647810[[#This Row],[time]]-2)*2</f>
        <v>1.2119799999999996</v>
      </c>
      <c r="C507" s="6">
        <v>1.06091</v>
      </c>
      <c r="D507" s="5">
        <v>2.6059899999999998</v>
      </c>
      <c r="E507">
        <f>(Table228731935138341544747911[[#This Row],[time]]-2)*2</f>
        <v>1.2119799999999996</v>
      </c>
      <c r="F507" s="6">
        <v>0.97632399999999997</v>
      </c>
      <c r="G507" s="5">
        <v>2.6059899999999998</v>
      </c>
      <c r="H507">
        <f>(Table24529432635839042245448618[[#This Row],[time]]-2)*2</f>
        <v>1.2119799999999996</v>
      </c>
      <c r="I507" s="6">
        <v>1.3188299999999999</v>
      </c>
      <c r="J507" s="5">
        <v>2.6059899999999998</v>
      </c>
      <c r="K507">
        <f>(Table328832035238441644848012[[#This Row],[time]]-2)*2</f>
        <v>1.2119799999999996</v>
      </c>
      <c r="L507" s="6">
        <v>1.0981700000000001</v>
      </c>
      <c r="M507" s="5">
        <v>2.6059899999999998</v>
      </c>
      <c r="N507">
        <f>(Table24629532735939142345548719[[#This Row],[time]]-2)*2</f>
        <v>1.2119799999999996</v>
      </c>
      <c r="O507" s="6">
        <v>0.64831300000000003</v>
      </c>
      <c r="P507" s="5">
        <v>2.6059899999999998</v>
      </c>
      <c r="Q507">
        <f>(Table428932135338541744948113[[#This Row],[time]]-2)*2</f>
        <v>1.2119799999999996</v>
      </c>
      <c r="R507" s="6">
        <v>0.36816199999999999</v>
      </c>
      <c r="S507" s="5">
        <v>2.6059899999999998</v>
      </c>
      <c r="T507">
        <f>(Table24729632836039242445648820[[#This Row],[time]]-2)*2</f>
        <v>1.2119799999999996</v>
      </c>
      <c r="U507" s="6">
        <v>0.78428900000000001</v>
      </c>
      <c r="V507" s="5">
        <v>2.6059899999999998</v>
      </c>
      <c r="W507">
        <f>(Table529032235438641845048214[[#This Row],[time]]-2)*2</f>
        <v>1.2119799999999996</v>
      </c>
      <c r="X507" s="6">
        <v>0.35457300000000003</v>
      </c>
      <c r="Y507" s="5">
        <v>2.6059899999999998</v>
      </c>
      <c r="Z507">
        <f>(Table24829732936139342545748921[[#This Row],[time]]-2)*2</f>
        <v>1.2119799999999996</v>
      </c>
      <c r="AA507" s="6">
        <v>0.56867699999999999</v>
      </c>
      <c r="AB507" s="5">
        <v>2.6059899999999998</v>
      </c>
      <c r="AC507">
        <f>(Table629132335538741945148315[[#This Row],[time]]-2)*2</f>
        <v>1.2119799999999996</v>
      </c>
      <c r="AD507" s="6">
        <v>5.3397399999999999</v>
      </c>
      <c r="AE507" s="5">
        <v>2.6059899999999998</v>
      </c>
      <c r="AF507">
        <f>(Table24929833036239442645849022[[#This Row],[time]]-2)*2</f>
        <v>1.2119799999999996</v>
      </c>
      <c r="AG507" s="6">
        <v>0.37287399999999998</v>
      </c>
      <c r="AH507" s="5">
        <v>2.6059899999999998</v>
      </c>
      <c r="AI507">
        <f>(Table729232435638842045248416[[#This Row],[time]]-2)*2</f>
        <v>1.2119799999999996</v>
      </c>
      <c r="AJ507" s="6">
        <v>4.2244099999999998</v>
      </c>
      <c r="AK507" s="5">
        <v>2.6059899999999998</v>
      </c>
      <c r="AL507">
        <f>(Table25029933136339542745949123[[#This Row],[time]]-2)*2</f>
        <v>1.2119799999999996</v>
      </c>
      <c r="AM507" s="6">
        <v>2.2054499999999999</v>
      </c>
      <c r="AN507" s="5">
        <v>2.6059899999999998</v>
      </c>
      <c r="AO507">
        <f>(Table829332535738942145348517[[#This Row],[time]]-2)*2</f>
        <v>1.2119799999999996</v>
      </c>
      <c r="AP507" s="6">
        <v>6.0669399999999998</v>
      </c>
      <c r="AQ507" s="5">
        <v>2.6059899999999998</v>
      </c>
      <c r="AR507">
        <f>(Table25230033236439642846049224[[#This Row],[time]]-2)*2</f>
        <v>1.2119799999999996</v>
      </c>
      <c r="AS507" s="6">
        <v>2.09375</v>
      </c>
      <c r="AT507" s="5">
        <v>2.6059899999999998</v>
      </c>
      <c r="AU507">
        <f>(Table25330133336539742946149325[[#This Row],[time]]-2)*2</f>
        <v>1.2119799999999996</v>
      </c>
      <c r="AV507" s="6">
        <v>5.3083900000000002</v>
      </c>
    </row>
    <row r="508" spans="1:48">
      <c r="A508" s="5">
        <v>2.6506599999999998</v>
      </c>
      <c r="B508">
        <f>(Table128631835038241444647810[[#This Row],[time]]-2)*2</f>
        <v>1.3013199999999996</v>
      </c>
      <c r="C508" s="6">
        <v>1.0954200000000001</v>
      </c>
      <c r="D508" s="5">
        <v>2.6506599999999998</v>
      </c>
      <c r="E508">
        <f>(Table228731935138341544747911[[#This Row],[time]]-2)*2</f>
        <v>1.3013199999999996</v>
      </c>
      <c r="F508" s="6">
        <v>1.1035200000000001</v>
      </c>
      <c r="G508" s="5">
        <v>2.6506599999999998</v>
      </c>
      <c r="H508">
        <f>(Table24529432635839042245448618[[#This Row],[time]]-2)*2</f>
        <v>1.3013199999999996</v>
      </c>
      <c r="I508" s="6">
        <v>1.28338</v>
      </c>
      <c r="J508" s="5">
        <v>2.6506599999999998</v>
      </c>
      <c r="K508">
        <f>(Table328832035238441644848012[[#This Row],[time]]-2)*2</f>
        <v>1.3013199999999996</v>
      </c>
      <c r="L508" s="6">
        <v>1.2786</v>
      </c>
      <c r="M508" s="5">
        <v>2.6506599999999998</v>
      </c>
      <c r="N508">
        <f>(Table24629532735939142345548719[[#This Row],[time]]-2)*2</f>
        <v>1.3013199999999996</v>
      </c>
      <c r="O508" s="6">
        <v>0.72347799999999995</v>
      </c>
      <c r="P508" s="5">
        <v>2.6506599999999998</v>
      </c>
      <c r="Q508">
        <f>(Table428932135338541744948113[[#This Row],[time]]-2)*2</f>
        <v>1.3013199999999996</v>
      </c>
      <c r="R508" s="6">
        <v>0.50555899999999998</v>
      </c>
      <c r="S508" s="5">
        <v>2.6506599999999998</v>
      </c>
      <c r="T508">
        <f>(Table24729632836039242445648820[[#This Row],[time]]-2)*2</f>
        <v>1.3013199999999996</v>
      </c>
      <c r="U508" s="6">
        <v>0.85794899999999996</v>
      </c>
      <c r="V508" s="5">
        <v>2.6506599999999998</v>
      </c>
      <c r="W508">
        <f>(Table529032235438641845048214[[#This Row],[time]]-2)*2</f>
        <v>1.3013199999999996</v>
      </c>
      <c r="X508" s="6">
        <v>0.59183699999999995</v>
      </c>
      <c r="Y508" s="5">
        <v>2.6506599999999998</v>
      </c>
      <c r="Z508">
        <f>(Table24829732936139342545748921[[#This Row],[time]]-2)*2</f>
        <v>1.3013199999999996</v>
      </c>
      <c r="AA508" s="6">
        <v>0.56150299999999997</v>
      </c>
      <c r="AB508" s="5">
        <v>2.6506599999999998</v>
      </c>
      <c r="AC508">
        <f>(Table629132335538741945148315[[#This Row],[time]]-2)*2</f>
        <v>1.3013199999999996</v>
      </c>
      <c r="AD508" s="6">
        <v>5.4338499999999996</v>
      </c>
      <c r="AE508" s="5">
        <v>2.6506599999999998</v>
      </c>
      <c r="AF508">
        <f>(Table24929833036239442645849022[[#This Row],[time]]-2)*2</f>
        <v>1.3013199999999996</v>
      </c>
      <c r="AG508" s="6">
        <v>0.39717000000000002</v>
      </c>
      <c r="AH508" s="5">
        <v>2.6506599999999998</v>
      </c>
      <c r="AI508">
        <f>(Table729232435638842045248416[[#This Row],[time]]-2)*2</f>
        <v>1.3013199999999996</v>
      </c>
      <c r="AJ508" s="6">
        <v>4.7057700000000002</v>
      </c>
      <c r="AK508" s="5">
        <v>2.6506599999999998</v>
      </c>
      <c r="AL508">
        <f>(Table25029933136339542745949123[[#This Row],[time]]-2)*2</f>
        <v>1.3013199999999996</v>
      </c>
      <c r="AM508" s="6">
        <v>2.1526100000000001</v>
      </c>
      <c r="AN508" s="5">
        <v>2.6506599999999998</v>
      </c>
      <c r="AO508">
        <f>(Table829332535738942145348517[[#This Row],[time]]-2)*2</f>
        <v>1.3013199999999996</v>
      </c>
      <c r="AP508" s="6">
        <v>6.6109900000000001</v>
      </c>
      <c r="AQ508" s="5">
        <v>2.6506599999999998</v>
      </c>
      <c r="AR508">
        <f>(Table25230033236439642846049224[[#This Row],[time]]-2)*2</f>
        <v>1.3013199999999996</v>
      </c>
      <c r="AS508" s="6">
        <v>2.0110199999999998</v>
      </c>
      <c r="AT508" s="5">
        <v>2.6506599999999998</v>
      </c>
      <c r="AU508">
        <f>(Table25330133336539742946149325[[#This Row],[time]]-2)*2</f>
        <v>1.3013199999999996</v>
      </c>
      <c r="AV508" s="6">
        <v>5.6305399999999999</v>
      </c>
    </row>
    <row r="509" spans="1:48">
      <c r="A509" s="5">
        <v>2.7035499999999999</v>
      </c>
      <c r="B509">
        <f>(Table128631835038241444647810[[#This Row],[time]]-2)*2</f>
        <v>1.4070999999999998</v>
      </c>
      <c r="C509" s="6">
        <v>1.16309</v>
      </c>
      <c r="D509" s="5">
        <v>2.7035499999999999</v>
      </c>
      <c r="E509">
        <f>(Table228731935138341544747911[[#This Row],[time]]-2)*2</f>
        <v>1.4070999999999998</v>
      </c>
      <c r="F509" s="6">
        <v>1.2751699999999999</v>
      </c>
      <c r="G509" s="5">
        <v>2.7035499999999999</v>
      </c>
      <c r="H509">
        <f>(Table24529432635839042245448618[[#This Row],[time]]-2)*2</f>
        <v>1.4070999999999998</v>
      </c>
      <c r="I509" s="6">
        <v>1.27033</v>
      </c>
      <c r="J509" s="5">
        <v>2.7035499999999999</v>
      </c>
      <c r="K509">
        <f>(Table328832035238441644848012[[#This Row],[time]]-2)*2</f>
        <v>1.4070999999999998</v>
      </c>
      <c r="L509" s="6">
        <v>1.5117799999999999</v>
      </c>
      <c r="M509" s="5">
        <v>2.7035499999999999</v>
      </c>
      <c r="N509">
        <f>(Table24629532735939142345548719[[#This Row],[time]]-2)*2</f>
        <v>1.4070999999999998</v>
      </c>
      <c r="O509" s="6">
        <v>0.80122800000000005</v>
      </c>
      <c r="P509" s="5">
        <v>2.7035499999999999</v>
      </c>
      <c r="Q509">
        <f>(Table428932135338541744948113[[#This Row],[time]]-2)*2</f>
        <v>1.4070999999999998</v>
      </c>
      <c r="R509" s="6">
        <v>0.67317000000000005</v>
      </c>
      <c r="S509" s="5">
        <v>2.7035499999999999</v>
      </c>
      <c r="T509">
        <f>(Table24729632836039242445648820[[#This Row],[time]]-2)*2</f>
        <v>1.4070999999999998</v>
      </c>
      <c r="U509" s="6">
        <v>0.93541700000000005</v>
      </c>
      <c r="V509" s="5">
        <v>2.7035499999999999</v>
      </c>
      <c r="W509">
        <f>(Table529032235438641845048214[[#This Row],[time]]-2)*2</f>
        <v>1.4070999999999998</v>
      </c>
      <c r="X509" s="6">
        <v>0.88508600000000004</v>
      </c>
      <c r="Y509" s="5">
        <v>2.7035499999999999</v>
      </c>
      <c r="Z509">
        <f>(Table24829732936139342545748921[[#This Row],[time]]-2)*2</f>
        <v>1.4070999999999998</v>
      </c>
      <c r="AA509" s="6">
        <v>0.55210499999999996</v>
      </c>
      <c r="AB509" s="5">
        <v>2.7035499999999999</v>
      </c>
      <c r="AC509">
        <f>(Table629132335538741945148315[[#This Row],[time]]-2)*2</f>
        <v>1.4070999999999998</v>
      </c>
      <c r="AD509" s="6">
        <v>5.6280000000000001</v>
      </c>
      <c r="AE509" s="5">
        <v>2.7035499999999999</v>
      </c>
      <c r="AF509">
        <f>(Table24929833036239442645849022[[#This Row],[time]]-2)*2</f>
        <v>1.4070999999999998</v>
      </c>
      <c r="AG509" s="6">
        <v>0.43250100000000002</v>
      </c>
      <c r="AH509" s="5">
        <v>2.7035499999999999</v>
      </c>
      <c r="AI509">
        <f>(Table729232435638842045248416[[#This Row],[time]]-2)*2</f>
        <v>1.4070999999999998</v>
      </c>
      <c r="AJ509" s="6">
        <v>5.2373599999999998</v>
      </c>
      <c r="AK509" s="5">
        <v>2.7035499999999999</v>
      </c>
      <c r="AL509">
        <f>(Table25029933136339542745949123[[#This Row],[time]]-2)*2</f>
        <v>1.4070999999999998</v>
      </c>
      <c r="AM509" s="6">
        <v>2.0771299999999999</v>
      </c>
      <c r="AN509" s="5">
        <v>2.7035499999999999</v>
      </c>
      <c r="AO509">
        <f>(Table829332535738942145348517[[#This Row],[time]]-2)*2</f>
        <v>1.4070999999999998</v>
      </c>
      <c r="AP509" s="6">
        <v>7.2079599999999999</v>
      </c>
      <c r="AQ509" s="5">
        <v>2.7035499999999999</v>
      </c>
      <c r="AR509">
        <f>(Table25230033236439642846049224[[#This Row],[time]]-2)*2</f>
        <v>1.4070999999999998</v>
      </c>
      <c r="AS509" s="6">
        <v>1.88107</v>
      </c>
      <c r="AT509" s="5">
        <v>2.7035499999999999</v>
      </c>
      <c r="AU509">
        <f>(Table25330133336539742946149325[[#This Row],[time]]-2)*2</f>
        <v>1.4070999999999998</v>
      </c>
      <c r="AV509" s="6">
        <v>6.0084999999999997</v>
      </c>
    </row>
    <row r="510" spans="1:48">
      <c r="A510" s="5">
        <v>2.7593999999999999</v>
      </c>
      <c r="B510">
        <f>(Table128631835038241444647810[[#This Row],[time]]-2)*2</f>
        <v>1.5187999999999997</v>
      </c>
      <c r="C510" s="6">
        <v>1.24963</v>
      </c>
      <c r="D510" s="5">
        <v>2.7593999999999999</v>
      </c>
      <c r="E510">
        <f>(Table228731935138341544747911[[#This Row],[time]]-2)*2</f>
        <v>1.5187999999999997</v>
      </c>
      <c r="F510" s="6">
        <v>1.46021</v>
      </c>
      <c r="G510" s="5">
        <v>2.7593999999999999</v>
      </c>
      <c r="H510">
        <f>(Table24529432635839042245448618[[#This Row],[time]]-2)*2</f>
        <v>1.5187999999999997</v>
      </c>
      <c r="I510" s="6">
        <v>1.27166</v>
      </c>
      <c r="J510" s="5">
        <v>2.7593999999999999</v>
      </c>
      <c r="K510">
        <f>(Table328832035238441644848012[[#This Row],[time]]-2)*2</f>
        <v>1.5187999999999997</v>
      </c>
      <c r="L510" s="6">
        <v>1.7584</v>
      </c>
      <c r="M510" s="5">
        <v>2.7593999999999999</v>
      </c>
      <c r="N510">
        <f>(Table24629532735939142345548719[[#This Row],[time]]-2)*2</f>
        <v>1.5187999999999997</v>
      </c>
      <c r="O510" s="6">
        <v>0.85770999999999997</v>
      </c>
      <c r="P510" s="5">
        <v>2.7593999999999999</v>
      </c>
      <c r="Q510">
        <f>(Table428932135338541744948113[[#This Row],[time]]-2)*2</f>
        <v>1.5187999999999997</v>
      </c>
      <c r="R510" s="6">
        <v>0.88532100000000002</v>
      </c>
      <c r="S510" s="5">
        <v>2.7593999999999999</v>
      </c>
      <c r="T510">
        <f>(Table24729632836039242445648820[[#This Row],[time]]-2)*2</f>
        <v>1.5187999999999997</v>
      </c>
      <c r="U510" s="6">
        <v>0.99715500000000001</v>
      </c>
      <c r="V510" s="5">
        <v>2.7593999999999999</v>
      </c>
      <c r="W510">
        <f>(Table529032235438641845048214[[#This Row],[time]]-2)*2</f>
        <v>1.5187999999999997</v>
      </c>
      <c r="X510" s="6">
        <v>1.1996800000000001</v>
      </c>
      <c r="Y510" s="5">
        <v>2.7593999999999999</v>
      </c>
      <c r="Z510">
        <f>(Table24829732936139342545748921[[#This Row],[time]]-2)*2</f>
        <v>1.5187999999999997</v>
      </c>
      <c r="AA510" s="6">
        <v>0.55710999999999999</v>
      </c>
      <c r="AB510" s="5">
        <v>2.7593999999999999</v>
      </c>
      <c r="AC510">
        <f>(Table629132335538741945148315[[#This Row],[time]]-2)*2</f>
        <v>1.5187999999999997</v>
      </c>
      <c r="AD510" s="6">
        <v>5.8580300000000003</v>
      </c>
      <c r="AE510" s="5">
        <v>2.7593999999999999</v>
      </c>
      <c r="AF510">
        <f>(Table24929833036239442645849022[[#This Row],[time]]-2)*2</f>
        <v>1.5187999999999997</v>
      </c>
      <c r="AG510" s="6">
        <v>0.46268199999999998</v>
      </c>
      <c r="AH510" s="5">
        <v>2.7593999999999999</v>
      </c>
      <c r="AI510">
        <f>(Table729232435638842045248416[[#This Row],[time]]-2)*2</f>
        <v>1.5187999999999997</v>
      </c>
      <c r="AJ510" s="6">
        <v>5.76518</v>
      </c>
      <c r="AK510" s="5">
        <v>2.7593999999999999</v>
      </c>
      <c r="AL510">
        <f>(Table25029933136339542745949123[[#This Row],[time]]-2)*2</f>
        <v>1.5187999999999997</v>
      </c>
      <c r="AM510" s="6">
        <v>1.9825999999999999</v>
      </c>
      <c r="AN510" s="5">
        <v>2.7593999999999999</v>
      </c>
      <c r="AO510">
        <f>(Table829332535738942145348517[[#This Row],[time]]-2)*2</f>
        <v>1.5187999999999997</v>
      </c>
      <c r="AP510" s="6">
        <v>7.7378200000000001</v>
      </c>
      <c r="AQ510" s="5">
        <v>2.7593999999999999</v>
      </c>
      <c r="AR510">
        <f>(Table25230033236439642846049224[[#This Row],[time]]-2)*2</f>
        <v>1.5187999999999997</v>
      </c>
      <c r="AS510" s="6">
        <v>1.72472</v>
      </c>
      <c r="AT510" s="5">
        <v>2.7593999999999999</v>
      </c>
      <c r="AU510">
        <f>(Table25330133336539742946149325[[#This Row],[time]]-2)*2</f>
        <v>1.5187999999999997</v>
      </c>
      <c r="AV510" s="6">
        <v>6.3939000000000004</v>
      </c>
    </row>
    <row r="511" spans="1:48">
      <c r="A511" s="5">
        <v>2.8112300000000001</v>
      </c>
      <c r="B511">
        <f>(Table128631835038241444647810[[#This Row],[time]]-2)*2</f>
        <v>1.6224600000000002</v>
      </c>
      <c r="C511" s="6">
        <v>1.32467</v>
      </c>
      <c r="D511" s="5">
        <v>2.8112300000000001</v>
      </c>
      <c r="E511">
        <f>(Table228731935138341544747911[[#This Row],[time]]-2)*2</f>
        <v>1.6224600000000002</v>
      </c>
      <c r="F511" s="6">
        <v>1.6403300000000001</v>
      </c>
      <c r="G511" s="5">
        <v>2.8112300000000001</v>
      </c>
      <c r="H511">
        <f>(Table24529432635839042245448618[[#This Row],[time]]-2)*2</f>
        <v>1.6224600000000002</v>
      </c>
      <c r="I511" s="6">
        <v>1.27539</v>
      </c>
      <c r="J511" s="5">
        <v>2.8112300000000001</v>
      </c>
      <c r="K511">
        <f>(Table328832035238441644848012[[#This Row],[time]]-2)*2</f>
        <v>1.6224600000000002</v>
      </c>
      <c r="L511" s="6">
        <v>1.9824999999999999</v>
      </c>
      <c r="M511" s="5">
        <v>2.8112300000000001</v>
      </c>
      <c r="N511">
        <f>(Table24629532735939142345548719[[#This Row],[time]]-2)*2</f>
        <v>1.6224600000000002</v>
      </c>
      <c r="O511" s="6">
        <v>0.91106799999999999</v>
      </c>
      <c r="P511" s="5">
        <v>2.8112300000000001</v>
      </c>
      <c r="Q511">
        <f>(Table428932135338541744948113[[#This Row],[time]]-2)*2</f>
        <v>1.6224600000000002</v>
      </c>
      <c r="R511" s="6">
        <v>1.1511400000000001</v>
      </c>
      <c r="S511" s="5">
        <v>2.8112300000000001</v>
      </c>
      <c r="T511">
        <f>(Table24729632836039242445648820[[#This Row],[time]]-2)*2</f>
        <v>1.6224600000000002</v>
      </c>
      <c r="U511" s="6">
        <v>1.03684</v>
      </c>
      <c r="V511" s="5">
        <v>2.8112300000000001</v>
      </c>
      <c r="W511">
        <f>(Table529032235438641845048214[[#This Row],[time]]-2)*2</f>
        <v>1.6224600000000002</v>
      </c>
      <c r="X511" s="6">
        <v>1.5027699999999999</v>
      </c>
      <c r="Y511" s="5">
        <v>2.8112300000000001</v>
      </c>
      <c r="Z511">
        <f>(Table24829732936139342545748921[[#This Row],[time]]-2)*2</f>
        <v>1.6224600000000002</v>
      </c>
      <c r="AA511" s="6">
        <v>0.57971600000000001</v>
      </c>
      <c r="AB511" s="5">
        <v>2.8112300000000001</v>
      </c>
      <c r="AC511">
        <f>(Table629132335538741945148315[[#This Row],[time]]-2)*2</f>
        <v>1.6224600000000002</v>
      </c>
      <c r="AD511" s="6">
        <v>6.0950499999999996</v>
      </c>
      <c r="AE511" s="5">
        <v>2.8112300000000001</v>
      </c>
      <c r="AF511">
        <f>(Table24929833036239442645849022[[#This Row],[time]]-2)*2</f>
        <v>1.6224600000000002</v>
      </c>
      <c r="AG511" s="6">
        <v>0.48308099999999998</v>
      </c>
      <c r="AH511" s="5">
        <v>2.8112300000000001</v>
      </c>
      <c r="AI511">
        <f>(Table729232435638842045248416[[#This Row],[time]]-2)*2</f>
        <v>1.6224600000000002</v>
      </c>
      <c r="AJ511" s="6">
        <v>6.2374900000000002</v>
      </c>
      <c r="AK511" s="5">
        <v>2.8112300000000001</v>
      </c>
      <c r="AL511">
        <f>(Table25029933136339542745949123[[#This Row],[time]]-2)*2</f>
        <v>1.6224600000000002</v>
      </c>
      <c r="AM511" s="6">
        <v>1.89503</v>
      </c>
      <c r="AN511" s="5">
        <v>2.8112300000000001</v>
      </c>
      <c r="AO511">
        <f>(Table829332535738942145348517[[#This Row],[time]]-2)*2</f>
        <v>1.6224600000000002</v>
      </c>
      <c r="AP511" s="6">
        <v>8.0053800000000006</v>
      </c>
      <c r="AQ511" s="5">
        <v>2.8112300000000001</v>
      </c>
      <c r="AR511">
        <f>(Table25230033236439642846049224[[#This Row],[time]]-2)*2</f>
        <v>1.6224600000000002</v>
      </c>
      <c r="AS511" s="6">
        <v>1.5631999999999999</v>
      </c>
      <c r="AT511" s="5">
        <v>2.8112300000000001</v>
      </c>
      <c r="AU511">
        <f>(Table25330133336539742946149325[[#This Row],[time]]-2)*2</f>
        <v>1.6224600000000002</v>
      </c>
      <c r="AV511" s="6">
        <v>6.6355300000000002</v>
      </c>
    </row>
    <row r="512" spans="1:48">
      <c r="A512" s="5">
        <v>2.8549699999999998</v>
      </c>
      <c r="B512">
        <f>(Table128631835038241444647810[[#This Row],[time]]-2)*2</f>
        <v>1.7099399999999996</v>
      </c>
      <c r="C512" s="6">
        <v>1.3912899999999999</v>
      </c>
      <c r="D512" s="5">
        <v>2.8549699999999998</v>
      </c>
      <c r="E512">
        <f>(Table228731935138341544747911[[#This Row],[time]]-2)*2</f>
        <v>1.7099399999999996</v>
      </c>
      <c r="F512" s="6">
        <v>1.81793</v>
      </c>
      <c r="G512" s="5">
        <v>2.8549699999999998</v>
      </c>
      <c r="H512">
        <f>(Table24529432635839042245448618[[#This Row],[time]]-2)*2</f>
        <v>1.7099399999999996</v>
      </c>
      <c r="I512" s="6">
        <v>1.2879499999999999</v>
      </c>
      <c r="J512" s="5">
        <v>2.8549699999999998</v>
      </c>
      <c r="K512">
        <f>(Table328832035238441644848012[[#This Row],[time]]-2)*2</f>
        <v>1.7099399999999996</v>
      </c>
      <c r="L512" s="6">
        <v>2.1703100000000002</v>
      </c>
      <c r="M512" s="5">
        <v>2.8549699999999998</v>
      </c>
      <c r="N512">
        <f>(Table24629532735939142345548719[[#This Row],[time]]-2)*2</f>
        <v>1.7099399999999996</v>
      </c>
      <c r="O512" s="6">
        <v>0.926207</v>
      </c>
      <c r="P512" s="5">
        <v>2.8549699999999998</v>
      </c>
      <c r="Q512">
        <f>(Table428932135338541744948113[[#This Row],[time]]-2)*2</f>
        <v>1.7099399999999996</v>
      </c>
      <c r="R512" s="6">
        <v>1.39872</v>
      </c>
      <c r="S512" s="5">
        <v>2.8549699999999998</v>
      </c>
      <c r="T512">
        <f>(Table24729632836039242445648820[[#This Row],[time]]-2)*2</f>
        <v>1.7099399999999996</v>
      </c>
      <c r="U512" s="6">
        <v>1.0414300000000001</v>
      </c>
      <c r="V512" s="5">
        <v>2.8549699999999998</v>
      </c>
      <c r="W512">
        <f>(Table529032235438641845048214[[#This Row],[time]]-2)*2</f>
        <v>1.7099399999999996</v>
      </c>
      <c r="X512" s="6">
        <v>1.7391399999999999</v>
      </c>
      <c r="Y512" s="5">
        <v>2.8549699999999998</v>
      </c>
      <c r="Z512">
        <f>(Table24829732936139342545748921[[#This Row],[time]]-2)*2</f>
        <v>1.7099399999999996</v>
      </c>
      <c r="AA512" s="6">
        <v>0.61204099999999995</v>
      </c>
      <c r="AB512" s="5">
        <v>2.8549699999999998</v>
      </c>
      <c r="AC512">
        <f>(Table629132335538741945148315[[#This Row],[time]]-2)*2</f>
        <v>1.7099399999999996</v>
      </c>
      <c r="AD512" s="6">
        <v>6.3270799999999996</v>
      </c>
      <c r="AE512" s="5">
        <v>2.8549699999999998</v>
      </c>
      <c r="AF512">
        <f>(Table24929833036239442645849022[[#This Row],[time]]-2)*2</f>
        <v>1.7099399999999996</v>
      </c>
      <c r="AG512" s="6">
        <v>0.49695800000000001</v>
      </c>
      <c r="AH512" s="5">
        <v>2.8549699999999998</v>
      </c>
      <c r="AI512">
        <f>(Table729232435638842045248416[[#This Row],[time]]-2)*2</f>
        <v>1.7099399999999996</v>
      </c>
      <c r="AJ512" s="6">
        <v>6.6380699999999999</v>
      </c>
      <c r="AK512" s="5">
        <v>2.8549699999999998</v>
      </c>
      <c r="AL512">
        <f>(Table25029933136339542745949123[[#This Row],[time]]-2)*2</f>
        <v>1.7099399999999996</v>
      </c>
      <c r="AM512" s="6">
        <v>1.8043400000000001</v>
      </c>
      <c r="AN512" s="5">
        <v>2.8549699999999998</v>
      </c>
      <c r="AO512">
        <f>(Table829332535738942145348517[[#This Row],[time]]-2)*2</f>
        <v>1.7099399999999996</v>
      </c>
      <c r="AP512" s="6">
        <v>8.1657600000000006</v>
      </c>
      <c r="AQ512" s="5">
        <v>2.8549699999999998</v>
      </c>
      <c r="AR512">
        <f>(Table25230033236439642846049224[[#This Row],[time]]-2)*2</f>
        <v>1.7099399999999996</v>
      </c>
      <c r="AS512" s="6">
        <v>1.4250100000000001</v>
      </c>
      <c r="AT512" s="5">
        <v>2.8549699999999998</v>
      </c>
      <c r="AU512">
        <f>(Table25330133336539742946149325[[#This Row],[time]]-2)*2</f>
        <v>1.7099399999999996</v>
      </c>
      <c r="AV512" s="6">
        <v>6.8551500000000001</v>
      </c>
    </row>
    <row r="513" spans="1:48">
      <c r="A513" s="5">
        <v>2.90794</v>
      </c>
      <c r="B513">
        <f>(Table128631835038241444647810[[#This Row],[time]]-2)*2</f>
        <v>1.8158799999999999</v>
      </c>
      <c r="C513" s="6">
        <v>1.4728600000000001</v>
      </c>
      <c r="D513" s="5">
        <v>2.90794</v>
      </c>
      <c r="E513">
        <f>(Table228731935138341544747911[[#This Row],[time]]-2)*2</f>
        <v>1.8158799999999999</v>
      </c>
      <c r="F513" s="6">
        <v>2.0652900000000001</v>
      </c>
      <c r="G513" s="5">
        <v>2.90794</v>
      </c>
      <c r="H513">
        <f>(Table24529432635839042245448618[[#This Row],[time]]-2)*2</f>
        <v>1.8158799999999999</v>
      </c>
      <c r="I513" s="6">
        <v>1.3080400000000001</v>
      </c>
      <c r="J513" s="5">
        <v>2.90794</v>
      </c>
      <c r="K513">
        <f>(Table328832035238441644848012[[#This Row],[time]]-2)*2</f>
        <v>1.8158799999999999</v>
      </c>
      <c r="L513" s="6">
        <v>2.38748</v>
      </c>
      <c r="M513" s="5">
        <v>2.90794</v>
      </c>
      <c r="N513">
        <f>(Table24629532735939142345548719[[#This Row],[time]]-2)*2</f>
        <v>1.8158799999999999</v>
      </c>
      <c r="O513" s="6">
        <v>0.916242</v>
      </c>
      <c r="P513" s="5">
        <v>2.90794</v>
      </c>
      <c r="Q513">
        <f>(Table428932135338541744948113[[#This Row],[time]]-2)*2</f>
        <v>1.8158799999999999</v>
      </c>
      <c r="R513" s="6">
        <v>1.7008099999999999</v>
      </c>
      <c r="S513" s="5">
        <v>2.90794</v>
      </c>
      <c r="T513">
        <f>(Table24729632836039242445648820[[#This Row],[time]]-2)*2</f>
        <v>1.8158799999999999</v>
      </c>
      <c r="U513" s="6">
        <v>1.01712</v>
      </c>
      <c r="V513" s="5">
        <v>2.90794</v>
      </c>
      <c r="W513">
        <f>(Table529032235438641845048214[[#This Row],[time]]-2)*2</f>
        <v>1.8158799999999999</v>
      </c>
      <c r="X513" s="6">
        <v>1.9918100000000001</v>
      </c>
      <c r="Y513" s="5">
        <v>2.90794</v>
      </c>
      <c r="Z513">
        <f>(Table24829732936139342545748921[[#This Row],[time]]-2)*2</f>
        <v>1.8158799999999999</v>
      </c>
      <c r="AA513" s="6">
        <v>0.65748200000000001</v>
      </c>
      <c r="AB513" s="5">
        <v>2.90794</v>
      </c>
      <c r="AC513">
        <f>(Table629132335538741945148315[[#This Row],[time]]-2)*2</f>
        <v>1.8158799999999999</v>
      </c>
      <c r="AD513" s="6">
        <v>6.5771199999999999</v>
      </c>
      <c r="AE513" s="5">
        <v>2.90794</v>
      </c>
      <c r="AF513">
        <f>(Table24929833036239442645849022[[#This Row],[time]]-2)*2</f>
        <v>1.8158799999999999</v>
      </c>
      <c r="AG513" s="6">
        <v>0.50538000000000005</v>
      </c>
      <c r="AH513" s="5">
        <v>2.90794</v>
      </c>
      <c r="AI513">
        <f>(Table729232435638842045248416[[#This Row],[time]]-2)*2</f>
        <v>1.8158799999999999</v>
      </c>
      <c r="AJ513" s="6">
        <v>7.0746200000000004</v>
      </c>
      <c r="AK513" s="5">
        <v>2.90794</v>
      </c>
      <c r="AL513">
        <f>(Table25029933136339542745949123[[#This Row],[time]]-2)*2</f>
        <v>1.8158799999999999</v>
      </c>
      <c r="AM513" s="6">
        <v>1.69533</v>
      </c>
      <c r="AN513" s="5">
        <v>2.90794</v>
      </c>
      <c r="AO513">
        <f>(Table829332535738942145348517[[#This Row],[time]]-2)*2</f>
        <v>1.8158799999999999</v>
      </c>
      <c r="AP513" s="6">
        <v>8.2058999999999997</v>
      </c>
      <c r="AQ513" s="5">
        <v>2.90794</v>
      </c>
      <c r="AR513">
        <f>(Table25230033236439642846049224[[#This Row],[time]]-2)*2</f>
        <v>1.8158799999999999</v>
      </c>
      <c r="AS513" s="6">
        <v>1.2255199999999999</v>
      </c>
      <c r="AT513" s="5">
        <v>2.90794</v>
      </c>
      <c r="AU513">
        <f>(Table25330133336539742946149325[[#This Row],[time]]-2)*2</f>
        <v>1.8158799999999999</v>
      </c>
      <c r="AV513" s="6">
        <v>7.0858499999999998</v>
      </c>
    </row>
    <row r="514" spans="1:48">
      <c r="A514" s="5">
        <v>2.9546399999999999</v>
      </c>
      <c r="B514">
        <f>(Table128631835038241444647810[[#This Row],[time]]-2)*2</f>
        <v>1.9092799999999999</v>
      </c>
      <c r="C514" s="6">
        <v>1.55053</v>
      </c>
      <c r="D514" s="5">
        <v>2.9546399999999999</v>
      </c>
      <c r="E514">
        <f>(Table228731935138341544747911[[#This Row],[time]]-2)*2</f>
        <v>1.9092799999999999</v>
      </c>
      <c r="F514" s="6">
        <v>2.3298999999999999</v>
      </c>
      <c r="G514" s="5">
        <v>2.9546399999999999</v>
      </c>
      <c r="H514">
        <f>(Table24529432635839042245448618[[#This Row],[time]]-2)*2</f>
        <v>1.9092799999999999</v>
      </c>
      <c r="I514" s="6">
        <v>1.3340399999999999</v>
      </c>
      <c r="J514" s="5">
        <v>2.9546399999999999</v>
      </c>
      <c r="K514">
        <f>(Table328832035238441644848012[[#This Row],[time]]-2)*2</f>
        <v>1.9092799999999999</v>
      </c>
      <c r="L514" s="6">
        <v>2.5768800000000001</v>
      </c>
      <c r="M514" s="5">
        <v>2.9546399999999999</v>
      </c>
      <c r="N514">
        <f>(Table24629532735939142345548719[[#This Row],[time]]-2)*2</f>
        <v>1.9092799999999999</v>
      </c>
      <c r="O514" s="6">
        <v>0.885606</v>
      </c>
      <c r="P514" s="5">
        <v>2.9546399999999999</v>
      </c>
      <c r="Q514">
        <f>(Table428932135338541744948113[[#This Row],[time]]-2)*2</f>
        <v>1.9092799999999999</v>
      </c>
      <c r="R514" s="6">
        <v>1.98003</v>
      </c>
      <c r="S514" s="5">
        <v>2.9546399999999999</v>
      </c>
      <c r="T514">
        <f>(Table24729632836039242445648820[[#This Row],[time]]-2)*2</f>
        <v>1.9092799999999999</v>
      </c>
      <c r="U514" s="6">
        <v>0.96672999999999998</v>
      </c>
      <c r="V514" s="5">
        <v>2.9546399999999999</v>
      </c>
      <c r="W514">
        <f>(Table529032235438641845048214[[#This Row],[time]]-2)*2</f>
        <v>1.9092799999999999</v>
      </c>
      <c r="X514" s="6">
        <v>2.17835</v>
      </c>
      <c r="Y514" s="5">
        <v>2.9546399999999999</v>
      </c>
      <c r="Z514">
        <f>(Table24829732936139342545748921[[#This Row],[time]]-2)*2</f>
        <v>1.9092799999999999</v>
      </c>
      <c r="AA514" s="6">
        <v>0.68507200000000001</v>
      </c>
      <c r="AB514" s="5">
        <v>2.9546399999999999</v>
      </c>
      <c r="AC514">
        <f>(Table629132335538741945148315[[#This Row],[time]]-2)*2</f>
        <v>1.9092799999999999</v>
      </c>
      <c r="AD514" s="6">
        <v>6.7910700000000004</v>
      </c>
      <c r="AE514" s="5">
        <v>2.9546399999999999</v>
      </c>
      <c r="AF514">
        <f>(Table24929833036239442645849022[[#This Row],[time]]-2)*2</f>
        <v>1.9092799999999999</v>
      </c>
      <c r="AG514" s="6">
        <v>0.50491299999999995</v>
      </c>
      <c r="AH514" s="5">
        <v>2.9546399999999999</v>
      </c>
      <c r="AI514">
        <f>(Table729232435638842045248416[[#This Row],[time]]-2)*2</f>
        <v>1.9092799999999999</v>
      </c>
      <c r="AJ514" s="6">
        <v>7.4283099999999997</v>
      </c>
      <c r="AK514" s="5">
        <v>2.9546399999999999</v>
      </c>
      <c r="AL514">
        <f>(Table25029933136339542745949123[[#This Row],[time]]-2)*2</f>
        <v>1.9092799999999999</v>
      </c>
      <c r="AM514" s="6">
        <v>1.5948199999999999</v>
      </c>
      <c r="AN514" s="5">
        <v>2.9546399999999999</v>
      </c>
      <c r="AO514">
        <f>(Table829332535738942145348517[[#This Row],[time]]-2)*2</f>
        <v>1.9092799999999999</v>
      </c>
      <c r="AP514" s="6">
        <v>8.1575900000000008</v>
      </c>
      <c r="AQ514" s="5">
        <v>2.9546399999999999</v>
      </c>
      <c r="AR514">
        <f>(Table25230033236439642846049224[[#This Row],[time]]-2)*2</f>
        <v>1.9092799999999999</v>
      </c>
      <c r="AS514" s="6">
        <v>1.04765</v>
      </c>
      <c r="AT514" s="5">
        <v>2.9546399999999999</v>
      </c>
      <c r="AU514">
        <f>(Table25330133336539742946149325[[#This Row],[time]]-2)*2</f>
        <v>1.9092799999999999</v>
      </c>
      <c r="AV514" s="6">
        <v>7.2696100000000001</v>
      </c>
    </row>
    <row r="515" spans="1:48">
      <c r="A515" s="8">
        <v>3</v>
      </c>
      <c r="B515">
        <f>(Table128631835038241444647810[[#This Row],[time]]-2)*2</f>
        <v>2</v>
      </c>
      <c r="C515" s="9">
        <v>1.61792</v>
      </c>
      <c r="D515" s="8">
        <v>3</v>
      </c>
      <c r="E515">
        <f>(Table228731935138341544747911[[#This Row],[time]]-2)*2</f>
        <v>2</v>
      </c>
      <c r="F515" s="9">
        <v>2.6331799999999999</v>
      </c>
      <c r="G515" s="8">
        <v>3</v>
      </c>
      <c r="H515">
        <f>(Table24529432635839042245448618[[#This Row],[time]]-2)*2</f>
        <v>2</v>
      </c>
      <c r="I515" s="9">
        <v>1.3527199999999999</v>
      </c>
      <c r="J515" s="8">
        <v>3</v>
      </c>
      <c r="K515">
        <f>(Table328832035238441644848012[[#This Row],[time]]-2)*2</f>
        <v>2</v>
      </c>
      <c r="L515" s="9">
        <v>2.7371799999999999</v>
      </c>
      <c r="M515" s="8">
        <v>3</v>
      </c>
      <c r="N515">
        <f>(Table24629532735939142345548719[[#This Row],[time]]-2)*2</f>
        <v>2</v>
      </c>
      <c r="O515" s="9">
        <v>0.84406300000000001</v>
      </c>
      <c r="P515" s="8">
        <v>3</v>
      </c>
      <c r="Q515">
        <f>(Table428932135338541744948113[[#This Row],[time]]-2)*2</f>
        <v>2</v>
      </c>
      <c r="R515" s="9">
        <v>2.26979</v>
      </c>
      <c r="S515" s="8">
        <v>3</v>
      </c>
      <c r="T515">
        <f>(Table24729632836039242445648820[[#This Row],[time]]-2)*2</f>
        <v>2</v>
      </c>
      <c r="U515" s="9">
        <v>0.894146</v>
      </c>
      <c r="V515" s="8">
        <v>3</v>
      </c>
      <c r="W515">
        <f>(Table529032235438641845048214[[#This Row],[time]]-2)*2</f>
        <v>2</v>
      </c>
      <c r="X515" s="9">
        <v>2.2939799999999999</v>
      </c>
      <c r="Y515" s="8">
        <v>3</v>
      </c>
      <c r="Z515">
        <f>(Table24829732936139342545748921[[#This Row],[time]]-2)*2</f>
        <v>2</v>
      </c>
      <c r="AA515" s="9">
        <v>0.70043299999999997</v>
      </c>
      <c r="AB515" s="8">
        <v>3</v>
      </c>
      <c r="AC515">
        <f>(Table629132335538741945148315[[#This Row],[time]]-2)*2</f>
        <v>2</v>
      </c>
      <c r="AD515" s="9">
        <v>7.0102799999999998</v>
      </c>
      <c r="AE515" s="8">
        <v>3</v>
      </c>
      <c r="AF515">
        <f>(Table24929833036239442645849022[[#This Row],[time]]-2)*2</f>
        <v>2</v>
      </c>
      <c r="AG515" s="9">
        <v>0.49614599999999998</v>
      </c>
      <c r="AH515" s="8">
        <v>3</v>
      </c>
      <c r="AI515">
        <f>(Table729232435638842045248416[[#This Row],[time]]-2)*2</f>
        <v>2</v>
      </c>
      <c r="AJ515" s="9">
        <v>7.7612800000000002</v>
      </c>
      <c r="AK515" s="8">
        <v>3</v>
      </c>
      <c r="AL515">
        <f>(Table25029933136339542745949123[[#This Row],[time]]-2)*2</f>
        <v>2</v>
      </c>
      <c r="AM515" s="9">
        <v>1.48797</v>
      </c>
      <c r="AN515" s="8">
        <v>3</v>
      </c>
      <c r="AO515">
        <f>(Table829332535738942145348517[[#This Row],[time]]-2)*2</f>
        <v>2</v>
      </c>
      <c r="AP515" s="9">
        <v>7.9304399999999999</v>
      </c>
      <c r="AQ515" s="8">
        <v>3</v>
      </c>
      <c r="AR515">
        <f>(Table25230033236439642846049224[[#This Row],[time]]-2)*2</f>
        <v>2</v>
      </c>
      <c r="AS515" s="9">
        <v>0.86692400000000003</v>
      </c>
      <c r="AT515" s="8">
        <v>3</v>
      </c>
      <c r="AU515">
        <f>(Table25330133336539742946149325[[#This Row],[time]]-2)*2</f>
        <v>2</v>
      </c>
      <c r="AV515" s="9">
        <v>7.3434299999999997</v>
      </c>
    </row>
    <row r="516" spans="1:48">
      <c r="A516" t="s">
        <v>26</v>
      </c>
      <c r="C516">
        <f>AVERAGE(C495:C515)</f>
        <v>1.3737800000000004</v>
      </c>
      <c r="D516" t="s">
        <v>26</v>
      </c>
      <c r="F516">
        <f t="shared" ref="F516" si="200">AVERAGE(F495:F515)</f>
        <v>0.89896423195238084</v>
      </c>
      <c r="G516" t="s">
        <v>26</v>
      </c>
      <c r="I516">
        <f t="shared" ref="I516" si="201">AVERAGE(I495:I515)</f>
        <v>1.7799519047619048</v>
      </c>
      <c r="J516" t="s">
        <v>26</v>
      </c>
      <c r="L516">
        <f t="shared" ref="L516" si="202">AVERAGE(L495:L515)</f>
        <v>1.0091705637619046</v>
      </c>
      <c r="M516" t="s">
        <v>26</v>
      </c>
      <c r="O516">
        <f t="shared" ref="O516" si="203">AVERAGE(O495:O515)</f>
        <v>0.56162438095238099</v>
      </c>
      <c r="P516" t="s">
        <v>26</v>
      </c>
      <c r="R516">
        <f t="shared" ref="R516" si="204">AVERAGE(R495:R515)</f>
        <v>0.55149287947619052</v>
      </c>
      <c r="S516" t="s">
        <v>26</v>
      </c>
      <c r="U516">
        <f t="shared" ref="U516" si="205">AVERAGE(U495:U515)</f>
        <v>0.51719545714285708</v>
      </c>
      <c r="V516" t="s">
        <v>26</v>
      </c>
      <c r="X516">
        <f t="shared" ref="X516" si="206">AVERAGE(X495:X515)</f>
        <v>0.614301990095238</v>
      </c>
      <c r="Y516" t="s">
        <v>26</v>
      </c>
      <c r="AA516">
        <f t="shared" ref="AA516" si="207">AVERAGE(AA495:AA515)</f>
        <v>0.33989223919047623</v>
      </c>
      <c r="AB516" t="s">
        <v>26</v>
      </c>
      <c r="AD516">
        <f t="shared" ref="AD516" si="208">AVERAGE(AD495:AD515)</f>
        <v>5.2866695238095236</v>
      </c>
      <c r="AE516" t="s">
        <v>26</v>
      </c>
      <c r="AG516">
        <f t="shared" ref="AG516" si="209">AVERAGE(AG495:AG515)</f>
        <v>0.47727266666666668</v>
      </c>
      <c r="AH516" t="s">
        <v>26</v>
      </c>
      <c r="AJ516">
        <f t="shared" ref="AJ516" si="210">AVERAGE(AJ495:AJ515)</f>
        <v>3.7342070000000001</v>
      </c>
      <c r="AK516" t="s">
        <v>26</v>
      </c>
      <c r="AM516">
        <f t="shared" ref="AM516" si="211">AVERAGE(AM495:AM515)</f>
        <v>2.2692652380952381</v>
      </c>
      <c r="AN516" t="s">
        <v>26</v>
      </c>
      <c r="AP516">
        <f t="shared" ref="AP516" si="212">AVERAGE(AP495:AP515)</f>
        <v>5.4738142857142869</v>
      </c>
      <c r="AQ516" t="s">
        <v>26</v>
      </c>
      <c r="AS516">
        <f t="shared" ref="AS516" si="213">AVERAGE(AS495:AS515)</f>
        <v>1.5606030952380952</v>
      </c>
      <c r="AT516" t="s">
        <v>26</v>
      </c>
      <c r="AV516">
        <f t="shared" ref="AV516" si="214">AVERAGE(AV495:AV515)</f>
        <v>4.2588889523809517</v>
      </c>
    </row>
    <row r="517" spans="1:48">
      <c r="A517" t="s">
        <v>27</v>
      </c>
      <c r="C517">
        <f>MAX(C495:C515)</f>
        <v>1.9027400000000001</v>
      </c>
      <c r="D517" t="s">
        <v>27</v>
      </c>
      <c r="F517">
        <f t="shared" ref="F517:AV517" si="215">MAX(F495:F515)</f>
        <v>2.6331799999999999</v>
      </c>
      <c r="G517" t="s">
        <v>27</v>
      </c>
      <c r="I517">
        <f t="shared" ref="I517:AV517" si="216">MAX(I495:I515)</f>
        <v>2.9130400000000001</v>
      </c>
      <c r="J517" t="s">
        <v>27</v>
      </c>
      <c r="L517">
        <f t="shared" ref="L517:AV517" si="217">MAX(L495:L515)</f>
        <v>2.7371799999999999</v>
      </c>
      <c r="M517" t="s">
        <v>27</v>
      </c>
      <c r="O517">
        <f t="shared" ref="O517:AV517" si="218">MAX(O495:O515)</f>
        <v>0.926207</v>
      </c>
      <c r="P517" t="s">
        <v>27</v>
      </c>
      <c r="R517">
        <f t="shared" ref="R517:AV517" si="219">MAX(R495:R515)</f>
        <v>2.26979</v>
      </c>
      <c r="S517" t="s">
        <v>27</v>
      </c>
      <c r="U517">
        <f t="shared" ref="U517:AV517" si="220">MAX(U495:U515)</f>
        <v>1.0414300000000001</v>
      </c>
      <c r="V517" t="s">
        <v>27</v>
      </c>
      <c r="X517">
        <f t="shared" ref="X517:AV517" si="221">MAX(X495:X515)</f>
        <v>2.2939799999999999</v>
      </c>
      <c r="Y517" t="s">
        <v>27</v>
      </c>
      <c r="AA517">
        <f t="shared" ref="AA517:AV517" si="222">MAX(AA495:AA515)</f>
        <v>0.70043299999999997</v>
      </c>
      <c r="AB517" t="s">
        <v>27</v>
      </c>
      <c r="AD517">
        <f t="shared" ref="AD517:AV517" si="223">MAX(AD495:AD515)</f>
        <v>7.0102799999999998</v>
      </c>
      <c r="AE517" t="s">
        <v>27</v>
      </c>
      <c r="AG517">
        <f t="shared" ref="AG517:AV517" si="224">MAX(AG495:AG515)</f>
        <v>0.73697199999999996</v>
      </c>
      <c r="AH517" t="s">
        <v>27</v>
      </c>
      <c r="AJ517">
        <f t="shared" ref="AJ517:AV517" si="225">MAX(AJ495:AJ515)</f>
        <v>7.7612800000000002</v>
      </c>
      <c r="AK517" t="s">
        <v>27</v>
      </c>
      <c r="AM517">
        <f t="shared" ref="AM517:AV517" si="226">MAX(AM495:AM515)</f>
        <v>2.8464900000000002</v>
      </c>
      <c r="AN517" t="s">
        <v>27</v>
      </c>
      <c r="AP517">
        <f t="shared" ref="AP517:AV517" si="227">MAX(AP495:AP515)</f>
        <v>8.2058999999999997</v>
      </c>
      <c r="AQ517" t="s">
        <v>27</v>
      </c>
      <c r="AS517">
        <f t="shared" ref="AS517:AV517" si="228">MAX(AS495:AS515)</f>
        <v>2.1385100000000001</v>
      </c>
      <c r="AT517" t="s">
        <v>27</v>
      </c>
      <c r="AV517">
        <f t="shared" ref="AV517" si="229">MAX(AV495:AV515)</f>
        <v>7.3434299999999997</v>
      </c>
    </row>
    <row r="519" spans="1:48">
      <c r="A519" t="s">
        <v>72</v>
      </c>
      <c r="D519" t="s">
        <v>2</v>
      </c>
    </row>
    <row r="520" spans="1:48">
      <c r="A520" t="s">
        <v>73</v>
      </c>
      <c r="D520" t="s">
        <v>4</v>
      </c>
      <c r="E520" t="s">
        <v>5</v>
      </c>
    </row>
    <row r="521" spans="1:48">
      <c r="D521" t="s">
        <v>30</v>
      </c>
    </row>
    <row r="523" spans="1:48">
      <c r="A523" t="s">
        <v>6</v>
      </c>
      <c r="D523" t="s">
        <v>7</v>
      </c>
      <c r="G523" t="s">
        <v>8</v>
      </c>
      <c r="J523" t="s">
        <v>9</v>
      </c>
      <c r="M523" t="s">
        <v>10</v>
      </c>
      <c r="P523" t="s">
        <v>11</v>
      </c>
      <c r="S523" t="s">
        <v>12</v>
      </c>
      <c r="V523" t="s">
        <v>13</v>
      </c>
      <c r="Y523" t="s">
        <v>14</v>
      </c>
      <c r="AB523" t="s">
        <v>15</v>
      </c>
      <c r="AE523" t="s">
        <v>16</v>
      </c>
      <c r="AH523" t="s">
        <v>17</v>
      </c>
      <c r="AK523" t="s">
        <v>18</v>
      </c>
      <c r="AN523" t="s">
        <v>19</v>
      </c>
      <c r="AQ523" t="s">
        <v>20</v>
      </c>
      <c r="AT523" t="s">
        <v>21</v>
      </c>
    </row>
    <row r="524" spans="1:48">
      <c r="A524" t="s">
        <v>22</v>
      </c>
      <c r="B524" t="s">
        <v>23</v>
      </c>
      <c r="C524" t="s">
        <v>24</v>
      </c>
      <c r="D524" t="s">
        <v>22</v>
      </c>
      <c r="E524" t="s">
        <v>23</v>
      </c>
      <c r="F524" t="s">
        <v>25</v>
      </c>
      <c r="G524" t="s">
        <v>22</v>
      </c>
      <c r="H524" t="s">
        <v>23</v>
      </c>
      <c r="I524" t="s">
        <v>24</v>
      </c>
      <c r="J524" t="s">
        <v>22</v>
      </c>
      <c r="K524" t="s">
        <v>23</v>
      </c>
      <c r="L524" t="s">
        <v>24</v>
      </c>
      <c r="M524" t="s">
        <v>22</v>
      </c>
      <c r="N524" t="s">
        <v>23</v>
      </c>
      <c r="O524" t="s">
        <v>24</v>
      </c>
      <c r="P524" t="s">
        <v>22</v>
      </c>
      <c r="Q524" t="s">
        <v>23</v>
      </c>
      <c r="R524" t="s">
        <v>24</v>
      </c>
      <c r="S524" t="s">
        <v>22</v>
      </c>
      <c r="T524" t="s">
        <v>23</v>
      </c>
      <c r="U524" t="s">
        <v>24</v>
      </c>
      <c r="V524" t="s">
        <v>22</v>
      </c>
      <c r="W524" t="s">
        <v>23</v>
      </c>
      <c r="X524" t="s">
        <v>24</v>
      </c>
      <c r="Y524" t="s">
        <v>22</v>
      </c>
      <c r="Z524" t="s">
        <v>23</v>
      </c>
      <c r="AA524" t="s">
        <v>24</v>
      </c>
      <c r="AB524" t="s">
        <v>22</v>
      </c>
      <c r="AC524" t="s">
        <v>23</v>
      </c>
      <c r="AD524" t="s">
        <v>24</v>
      </c>
      <c r="AE524" t="s">
        <v>22</v>
      </c>
      <c r="AF524" t="s">
        <v>23</v>
      </c>
      <c r="AG524" t="s">
        <v>24</v>
      </c>
      <c r="AH524" t="s">
        <v>22</v>
      </c>
      <c r="AI524" t="s">
        <v>23</v>
      </c>
      <c r="AJ524" t="s">
        <v>24</v>
      </c>
      <c r="AK524" t="s">
        <v>22</v>
      </c>
      <c r="AL524" t="s">
        <v>23</v>
      </c>
      <c r="AM524" t="s">
        <v>24</v>
      </c>
      <c r="AN524" t="s">
        <v>22</v>
      </c>
      <c r="AO524" t="s">
        <v>23</v>
      </c>
      <c r="AP524" t="s">
        <v>24</v>
      </c>
      <c r="AQ524" t="s">
        <v>22</v>
      </c>
      <c r="AR524" t="s">
        <v>23</v>
      </c>
      <c r="AS524" t="s">
        <v>24</v>
      </c>
      <c r="AT524" t="s">
        <v>22</v>
      </c>
      <c r="AU524" t="s">
        <v>23</v>
      </c>
      <c r="AV524" t="s">
        <v>24</v>
      </c>
    </row>
    <row r="525" spans="1:48">
      <c r="A525" s="2">
        <v>2</v>
      </c>
      <c r="B525">
        <f>-(Table125430233436639843046249426[[#This Row],[time]]-2)*2</f>
        <v>0</v>
      </c>
      <c r="C525" s="3">
        <v>3.0626899999999999</v>
      </c>
      <c r="D525" s="2">
        <v>2</v>
      </c>
      <c r="E525">
        <f>-(Table225530333536739943146349527[[#This Row],[time]]-2)*2</f>
        <v>0</v>
      </c>
      <c r="F525" s="3">
        <v>0.45641300000000001</v>
      </c>
      <c r="G525" s="2">
        <v>2</v>
      </c>
      <c r="H525" s="2">
        <f t="shared" ref="H525:H545" si="230">-(G525-2)*2</f>
        <v>0</v>
      </c>
      <c r="I525" s="3">
        <v>2.9130400000000001</v>
      </c>
      <c r="J525" s="2">
        <v>2</v>
      </c>
      <c r="K525">
        <f>-(Table325630433636840043246449628[[#This Row],[time]]-2)*2</f>
        <v>0</v>
      </c>
      <c r="L525" s="3">
        <v>0.54701100000000002</v>
      </c>
      <c r="M525" s="2">
        <v>2</v>
      </c>
      <c r="N525">
        <f>-(Table24626331134337540743947150335[[#This Row],[time]]-2)*2</f>
        <v>0</v>
      </c>
      <c r="O525" s="3">
        <v>0.20782</v>
      </c>
      <c r="P525" s="2">
        <v>2</v>
      </c>
      <c r="Q525">
        <f>-(Table425730533736940143346549729[[#This Row],[time]]-2)*2</f>
        <v>0</v>
      </c>
      <c r="R525" s="3">
        <v>1.65883</v>
      </c>
      <c r="S525" s="2">
        <v>2</v>
      </c>
      <c r="T525">
        <f>-(Table24726431234437640844047250436[[#This Row],[time]]-2)*2</f>
        <v>0</v>
      </c>
      <c r="U525" s="4">
        <v>7.2200000000000007E-5</v>
      </c>
      <c r="V525" s="2">
        <v>2</v>
      </c>
      <c r="W525">
        <f>-(Table525830633837040243446649830[[#This Row],[time]]-2)*2</f>
        <v>0</v>
      </c>
      <c r="X525" s="3">
        <v>1.6875899999999999</v>
      </c>
      <c r="Y525" s="2">
        <v>2</v>
      </c>
      <c r="Z525">
        <f>-(Table24826531334537740944147350537[[#This Row],[time]]-2)*2</f>
        <v>0</v>
      </c>
      <c r="AA525" s="3">
        <v>0.73722699999999997</v>
      </c>
      <c r="AB525" s="2">
        <v>2</v>
      </c>
      <c r="AC525">
        <f>-(Table625930733937140343546749931[[#This Row],[time]]-2)*2</f>
        <v>0</v>
      </c>
      <c r="AD525" s="3">
        <v>2.37304</v>
      </c>
      <c r="AE525" s="2">
        <v>2</v>
      </c>
      <c r="AF525">
        <f>-(Table24926631434637841044247450638[[#This Row],[time]]-2)*2</f>
        <v>0</v>
      </c>
      <c r="AG525" s="3">
        <v>2.67897E-2</v>
      </c>
      <c r="AH525" s="2">
        <v>2</v>
      </c>
      <c r="AI525">
        <f>-(Table726030834037240443646850032[[#This Row],[time]]-2)*2</f>
        <v>0</v>
      </c>
      <c r="AJ525" s="3">
        <v>3.3025099999999998</v>
      </c>
      <c r="AK525" s="2">
        <v>2</v>
      </c>
      <c r="AL525">
        <f>-(Table25026731534737941144347550739[[#This Row],[time]]-2)*2</f>
        <v>0</v>
      </c>
      <c r="AM525" s="3">
        <v>2.1039699999999999</v>
      </c>
      <c r="AN525" s="2">
        <v>2</v>
      </c>
      <c r="AO525">
        <f>-(Table826130934137340543746950133[[#This Row],[time]]-2)*2</f>
        <v>0</v>
      </c>
      <c r="AP525" s="3">
        <v>3.0576500000000002</v>
      </c>
      <c r="AQ525" s="2">
        <v>2</v>
      </c>
      <c r="AR525">
        <f>-(Table25226831634838041244447650840[[#This Row],[time]]-2)*2</f>
        <v>0</v>
      </c>
      <c r="AS525" s="3">
        <v>0.64618100000000001</v>
      </c>
      <c r="AT525" s="2">
        <v>2</v>
      </c>
      <c r="AU525">
        <f>-(Table25326931734938141344547750941[[#This Row],[time]]-2)*2</f>
        <v>0</v>
      </c>
      <c r="AV525" s="3">
        <v>0.64670499999999997</v>
      </c>
    </row>
    <row r="526" spans="1:48">
      <c r="A526" s="5">
        <v>2.0502600000000002</v>
      </c>
      <c r="B526">
        <f>-(Table125430233436639843046249426[[#This Row],[time]]-2)*2</f>
        <v>-0.10052000000000039</v>
      </c>
      <c r="C526" s="6">
        <v>3.1686899999999998</v>
      </c>
      <c r="D526" s="5">
        <v>2.0502600000000002</v>
      </c>
      <c r="E526">
        <f>-(Table225530333536739943146349527[[#This Row],[time]]-2)*2</f>
        <v>-0.10052000000000039</v>
      </c>
      <c r="F526" s="6">
        <v>0.40948800000000002</v>
      </c>
      <c r="G526" s="5">
        <v>2.0502600000000002</v>
      </c>
      <c r="H526" s="2">
        <f t="shared" si="230"/>
        <v>-0.10052000000000039</v>
      </c>
      <c r="I526" s="6">
        <v>2.9839699999999998</v>
      </c>
      <c r="J526" s="5">
        <v>2.0502600000000002</v>
      </c>
      <c r="K526">
        <f>-(Table325630433636840043246449628[[#This Row],[time]]-2)*2</f>
        <v>-0.10052000000000039</v>
      </c>
      <c r="L526" s="6">
        <v>0.49889099999999997</v>
      </c>
      <c r="M526" s="5">
        <v>2.0502600000000002</v>
      </c>
      <c r="N526">
        <f>-(Table24626331134337540743947150335[[#This Row],[time]]-2)*2</f>
        <v>-0.10052000000000039</v>
      </c>
      <c r="O526" s="6">
        <v>0.22545200000000001</v>
      </c>
      <c r="P526" s="5">
        <v>2.0502600000000002</v>
      </c>
      <c r="Q526">
        <f>-(Table425730533736940143346549729[[#This Row],[time]]-2)*2</f>
        <v>-0.10052000000000039</v>
      </c>
      <c r="R526" s="6">
        <v>1.59195</v>
      </c>
      <c r="S526" s="5">
        <v>2.0502600000000002</v>
      </c>
      <c r="T526">
        <f>-(Table24726431234437640844047250436[[#This Row],[time]]-2)*2</f>
        <v>-0.10052000000000039</v>
      </c>
      <c r="U526" s="7">
        <v>7.3399999999999995E-5</v>
      </c>
      <c r="V526" s="5">
        <v>2.0502600000000002</v>
      </c>
      <c r="W526">
        <f>-(Table525830633837040243446649830[[#This Row],[time]]-2)*2</f>
        <v>-0.10052000000000039</v>
      </c>
      <c r="X526" s="6">
        <v>1.6181399999999999</v>
      </c>
      <c r="Y526" s="5">
        <v>2.0502600000000002</v>
      </c>
      <c r="Z526">
        <f>-(Table24826531334537740944147350537[[#This Row],[time]]-2)*2</f>
        <v>-0.10052000000000039</v>
      </c>
      <c r="AA526" s="6">
        <v>0.76592099999999996</v>
      </c>
      <c r="AB526" s="5">
        <v>2.0502600000000002</v>
      </c>
      <c r="AC526">
        <f>-(Table625930733937140343546749931[[#This Row],[time]]-2)*2</f>
        <v>-0.10052000000000039</v>
      </c>
      <c r="AD526" s="6">
        <v>2.3347099999999998</v>
      </c>
      <c r="AE526" s="5">
        <v>2.0502600000000002</v>
      </c>
      <c r="AF526">
        <f>-(Table24926631434637841044247450638[[#This Row],[time]]-2)*2</f>
        <v>-0.10052000000000039</v>
      </c>
      <c r="AG526" s="6">
        <v>4.9000000000000002E-2</v>
      </c>
      <c r="AH526" s="5">
        <v>2.0502600000000002</v>
      </c>
      <c r="AI526">
        <f>-(Table726030834037240443646850032[[#This Row],[time]]-2)*2</f>
        <v>-0.10052000000000039</v>
      </c>
      <c r="AJ526" s="6">
        <v>3.2364899999999999</v>
      </c>
      <c r="AK526" s="5">
        <v>2.0502600000000002</v>
      </c>
      <c r="AL526">
        <f>-(Table25026731534737941144347550739[[#This Row],[time]]-2)*2</f>
        <v>-0.10052000000000039</v>
      </c>
      <c r="AM526" s="6">
        <v>2.26187</v>
      </c>
      <c r="AN526" s="5">
        <v>2.0502600000000002</v>
      </c>
      <c r="AO526">
        <f>-(Table826130934137340543746950133[[#This Row],[time]]-2)*2</f>
        <v>-0.10052000000000039</v>
      </c>
      <c r="AP526" s="6">
        <v>3.0237799999999999</v>
      </c>
      <c r="AQ526" s="5">
        <v>2.0502600000000002</v>
      </c>
      <c r="AR526">
        <f>-(Table25226831634838041244447650840[[#This Row],[time]]-2)*2</f>
        <v>-0.10052000000000039</v>
      </c>
      <c r="AS526" s="6">
        <v>0.74672300000000003</v>
      </c>
      <c r="AT526" s="5">
        <v>2.0502600000000002</v>
      </c>
      <c r="AU526">
        <f>-(Table25326931734938141344547750941[[#This Row],[time]]-2)*2</f>
        <v>-0.10052000000000039</v>
      </c>
      <c r="AV526" s="6">
        <v>0.76485599999999998</v>
      </c>
    </row>
    <row r="527" spans="1:48">
      <c r="A527" s="5">
        <v>2.1143299999999998</v>
      </c>
      <c r="B527">
        <f>-(Table125430233436639843046249426[[#This Row],[time]]-2)*2</f>
        <v>-0.22865999999999964</v>
      </c>
      <c r="C527" s="6">
        <v>3.35886</v>
      </c>
      <c r="D527" s="5">
        <v>2.1143299999999998</v>
      </c>
      <c r="E527">
        <f>-(Table225530333536739943146349527[[#This Row],[time]]-2)*2</f>
        <v>-0.22865999999999964</v>
      </c>
      <c r="F527" s="6">
        <v>0.29131600000000002</v>
      </c>
      <c r="G527" s="5">
        <v>2.1143299999999998</v>
      </c>
      <c r="H527" s="2">
        <f t="shared" si="230"/>
        <v>-0.22865999999999964</v>
      </c>
      <c r="I527" s="6">
        <v>3.1269499999999999</v>
      </c>
      <c r="J527" s="5">
        <v>2.1143299999999998</v>
      </c>
      <c r="K527">
        <f>-(Table325630433636840043246449628[[#This Row],[time]]-2)*2</f>
        <v>-0.22865999999999964</v>
      </c>
      <c r="L527" s="6">
        <v>0.37714399999999998</v>
      </c>
      <c r="M527" s="5">
        <v>2.1143299999999998</v>
      </c>
      <c r="N527">
        <f>-(Table24626331134337540743947150335[[#This Row],[time]]-2)*2</f>
        <v>-0.22865999999999964</v>
      </c>
      <c r="O527" s="6">
        <v>0.21745600000000001</v>
      </c>
      <c r="P527" s="5">
        <v>2.1143299999999998</v>
      </c>
      <c r="Q527">
        <f>-(Table425730533736940143346549729[[#This Row],[time]]-2)*2</f>
        <v>-0.22865999999999964</v>
      </c>
      <c r="R527" s="6">
        <v>1.3743799999999999</v>
      </c>
      <c r="S527" s="5">
        <v>2.1143299999999998</v>
      </c>
      <c r="T527">
        <f>-(Table24726431234437640844047250436[[#This Row],[time]]-2)*2</f>
        <v>-0.22865999999999964</v>
      </c>
      <c r="U527" s="7">
        <v>7.64E-5</v>
      </c>
      <c r="V527" s="5">
        <v>2.1143299999999998</v>
      </c>
      <c r="W527">
        <f>-(Table525830633837040243446649830[[#This Row],[time]]-2)*2</f>
        <v>-0.22865999999999964</v>
      </c>
      <c r="X527" s="6">
        <v>1.41092</v>
      </c>
      <c r="Y527" s="5">
        <v>2.1143299999999998</v>
      </c>
      <c r="Z527">
        <f>-(Table24826531334537740944147350537[[#This Row],[time]]-2)*2</f>
        <v>-0.22865999999999964</v>
      </c>
      <c r="AA527" s="6">
        <v>0.84016500000000005</v>
      </c>
      <c r="AB527" s="5">
        <v>2.1143299999999998</v>
      </c>
      <c r="AC527">
        <f>-(Table625930733937140343546749931[[#This Row],[time]]-2)*2</f>
        <v>-0.22865999999999964</v>
      </c>
      <c r="AD527" s="6">
        <v>2.2432500000000002</v>
      </c>
      <c r="AE527" s="5">
        <v>2.1143299999999998</v>
      </c>
      <c r="AF527">
        <f>-(Table24926631434637841044247450638[[#This Row],[time]]-2)*2</f>
        <v>-0.22865999999999964</v>
      </c>
      <c r="AG527" s="6">
        <v>0.11916300000000001</v>
      </c>
      <c r="AH527" s="5">
        <v>2.1143299999999998</v>
      </c>
      <c r="AI527">
        <f>-(Table726030834037240443646850032[[#This Row],[time]]-2)*2</f>
        <v>-0.22865999999999964</v>
      </c>
      <c r="AJ527" s="6">
        <v>3.2591800000000002</v>
      </c>
      <c r="AK527" s="5">
        <v>2.1143299999999998</v>
      </c>
      <c r="AL527">
        <f>-(Table25026731534737941144347550739[[#This Row],[time]]-2)*2</f>
        <v>-0.22865999999999964</v>
      </c>
      <c r="AM527" s="6">
        <v>2.5874100000000002</v>
      </c>
      <c r="AN527" s="5">
        <v>2.1143299999999998</v>
      </c>
      <c r="AO527">
        <f>-(Table826130934137340543746950133[[#This Row],[time]]-2)*2</f>
        <v>-0.22865999999999964</v>
      </c>
      <c r="AP527" s="6">
        <v>2.8089499999999998</v>
      </c>
      <c r="AQ527" s="5">
        <v>2.1143299999999998</v>
      </c>
      <c r="AR527">
        <f>-(Table25226831634838041244447650840[[#This Row],[time]]-2)*2</f>
        <v>-0.22865999999999964</v>
      </c>
      <c r="AS527" s="6">
        <v>0.96545599999999998</v>
      </c>
      <c r="AT527" s="5">
        <v>2.1143299999999998</v>
      </c>
      <c r="AU527">
        <f>-(Table25326931734938141344547750941[[#This Row],[time]]-2)*2</f>
        <v>-0.22865999999999964</v>
      </c>
      <c r="AV527" s="6">
        <v>0.98805500000000002</v>
      </c>
    </row>
    <row r="528" spans="1:48">
      <c r="A528" s="5">
        <v>2.1643300000000001</v>
      </c>
      <c r="B528">
        <f>-(Table125430233436639843046249426[[#This Row],[time]]-2)*2</f>
        <v>-0.32866000000000017</v>
      </c>
      <c r="C528" s="6">
        <v>3.50054</v>
      </c>
      <c r="D528" s="5">
        <v>2.1643300000000001</v>
      </c>
      <c r="E528">
        <f>-(Table225530333536739943146349527[[#This Row],[time]]-2)*2</f>
        <v>-0.32866000000000017</v>
      </c>
      <c r="F528" s="6">
        <v>0.19966200000000001</v>
      </c>
      <c r="G528" s="5">
        <v>2.1643300000000001</v>
      </c>
      <c r="H528" s="2">
        <f t="shared" si="230"/>
        <v>-0.32866000000000017</v>
      </c>
      <c r="I528" s="6">
        <v>3.2585500000000001</v>
      </c>
      <c r="J528" s="5">
        <v>2.1643300000000001</v>
      </c>
      <c r="K528">
        <f>-(Table325630433636840043246449628[[#This Row],[time]]-2)*2</f>
        <v>-0.32866000000000017</v>
      </c>
      <c r="L528" s="6">
        <v>0.27637600000000001</v>
      </c>
      <c r="M528" s="5">
        <v>2.1643300000000001</v>
      </c>
      <c r="N528">
        <f>-(Table24626331134337540743947150335[[#This Row],[time]]-2)*2</f>
        <v>-0.32866000000000017</v>
      </c>
      <c r="O528" s="6">
        <v>0.43228299999999997</v>
      </c>
      <c r="P528" s="5">
        <v>2.1643300000000001</v>
      </c>
      <c r="Q528">
        <f>-(Table425730533736940143346549729[[#This Row],[time]]-2)*2</f>
        <v>-0.32866000000000017</v>
      </c>
      <c r="R528" s="6">
        <v>1.16222</v>
      </c>
      <c r="S528" s="5">
        <v>2.1643300000000001</v>
      </c>
      <c r="T528">
        <f>-(Table24726431234437640844047250436[[#This Row],[time]]-2)*2</f>
        <v>-0.32866000000000017</v>
      </c>
      <c r="U528" s="7">
        <v>7.9499999999999994E-5</v>
      </c>
      <c r="V528" s="5">
        <v>2.1643300000000001</v>
      </c>
      <c r="W528">
        <f>-(Table525830633837040243446649830[[#This Row],[time]]-2)*2</f>
        <v>-0.32866000000000017</v>
      </c>
      <c r="X528" s="6">
        <v>1.18838</v>
      </c>
      <c r="Y528" s="5">
        <v>2.1643300000000001</v>
      </c>
      <c r="Z528">
        <f>-(Table24826531334537740944147350537[[#This Row],[time]]-2)*2</f>
        <v>-0.32866000000000017</v>
      </c>
      <c r="AA528" s="6">
        <v>0.94279900000000005</v>
      </c>
      <c r="AB528" s="5">
        <v>2.1643300000000001</v>
      </c>
      <c r="AC528">
        <f>-(Table625930733937140343546749931[[#This Row],[time]]-2)*2</f>
        <v>-0.32866000000000017</v>
      </c>
      <c r="AD528" s="6">
        <v>2.0070600000000001</v>
      </c>
      <c r="AE528" s="5">
        <v>2.1643300000000001</v>
      </c>
      <c r="AF528">
        <f>-(Table24926631434637841044247450638[[#This Row],[time]]-2)*2</f>
        <v>-0.32866000000000017</v>
      </c>
      <c r="AG528" s="6">
        <v>0.18205399999999999</v>
      </c>
      <c r="AH528" s="5">
        <v>2.1643300000000001</v>
      </c>
      <c r="AI528">
        <f>-(Table726030834037240443646850032[[#This Row],[time]]-2)*2</f>
        <v>-0.32866000000000017</v>
      </c>
      <c r="AJ528" s="6">
        <v>3.3466800000000001</v>
      </c>
      <c r="AK528" s="5">
        <v>2.1643300000000001</v>
      </c>
      <c r="AL528">
        <f>-(Table25026731534737941144347550739[[#This Row],[time]]-2)*2</f>
        <v>-0.32866000000000017</v>
      </c>
      <c r="AM528" s="6">
        <v>2.8982700000000001</v>
      </c>
      <c r="AN528" s="5">
        <v>2.1643300000000001</v>
      </c>
      <c r="AO528">
        <f>-(Table826130934137340543746950133[[#This Row],[time]]-2)*2</f>
        <v>-0.32866000000000017</v>
      </c>
      <c r="AP528" s="6">
        <v>2.6406000000000001</v>
      </c>
      <c r="AQ528" s="5">
        <v>2.1643300000000001</v>
      </c>
      <c r="AR528">
        <f>-(Table25226831634838041244447650840[[#This Row],[time]]-2)*2</f>
        <v>-0.32866000000000017</v>
      </c>
      <c r="AS528" s="6">
        <v>1.2503299999999999</v>
      </c>
      <c r="AT528" s="5">
        <v>2.1643300000000001</v>
      </c>
      <c r="AU528">
        <f>-(Table25326931734938141344547750941[[#This Row],[time]]-2)*2</f>
        <v>-0.32866000000000017</v>
      </c>
      <c r="AV528" s="6">
        <v>1.13998</v>
      </c>
    </row>
    <row r="529" spans="1:48">
      <c r="A529" s="5">
        <v>2.2143299999999999</v>
      </c>
      <c r="B529">
        <f>-(Table125430233436639843046249426[[#This Row],[time]]-2)*2</f>
        <v>-0.42865999999999982</v>
      </c>
      <c r="C529" s="6">
        <v>3.6194099999999998</v>
      </c>
      <c r="D529" s="5">
        <v>2.2143299999999999</v>
      </c>
      <c r="E529">
        <f>-(Table225530333536739943146349527[[#This Row],[time]]-2)*2</f>
        <v>-0.42865999999999982</v>
      </c>
      <c r="F529" s="6">
        <v>0.103462</v>
      </c>
      <c r="G529" s="5">
        <v>2.2143299999999999</v>
      </c>
      <c r="H529" s="2">
        <f t="shared" si="230"/>
        <v>-0.42865999999999982</v>
      </c>
      <c r="I529" s="6">
        <v>3.40666</v>
      </c>
      <c r="J529" s="5">
        <v>2.2143299999999999</v>
      </c>
      <c r="K529">
        <f>-(Table325630433636840043246449628[[#This Row],[time]]-2)*2</f>
        <v>-0.42865999999999982</v>
      </c>
      <c r="L529" s="6">
        <v>0.172126</v>
      </c>
      <c r="M529" s="5">
        <v>2.2143299999999999</v>
      </c>
      <c r="N529">
        <f>-(Table24626331134337540743947150335[[#This Row],[time]]-2)*2</f>
        <v>-0.42865999999999982</v>
      </c>
      <c r="O529" s="6">
        <v>0.79759199999999997</v>
      </c>
      <c r="P529" s="5">
        <v>2.2143299999999999</v>
      </c>
      <c r="Q529">
        <f>-(Table425730533736940143346549729[[#This Row],[time]]-2)*2</f>
        <v>-0.42865999999999982</v>
      </c>
      <c r="R529" s="6">
        <v>0.99047200000000002</v>
      </c>
      <c r="S529" s="5">
        <v>2.2143299999999999</v>
      </c>
      <c r="T529">
        <f>-(Table24726431234437640844047250436[[#This Row],[time]]-2)*2</f>
        <v>-0.42865999999999982</v>
      </c>
      <c r="U529" s="7">
        <v>8.3100000000000001E-5</v>
      </c>
      <c r="V529" s="5">
        <v>2.2143299999999999</v>
      </c>
      <c r="W529">
        <f>-(Table525830633837040243446649830[[#This Row],[time]]-2)*2</f>
        <v>-0.42865999999999982</v>
      </c>
      <c r="X529" s="6">
        <v>0.97141200000000005</v>
      </c>
      <c r="Y529" s="5">
        <v>2.2143299999999999</v>
      </c>
      <c r="Z529">
        <f>-(Table24826531334537740944147350537[[#This Row],[time]]-2)*2</f>
        <v>-0.42865999999999982</v>
      </c>
      <c r="AA529" s="6">
        <v>1.08592</v>
      </c>
      <c r="AB529" s="5">
        <v>2.2143299999999999</v>
      </c>
      <c r="AC529">
        <f>-(Table625930733937140343546749931[[#This Row],[time]]-2)*2</f>
        <v>-0.42865999999999982</v>
      </c>
      <c r="AD529" s="6">
        <v>1.6908099999999999</v>
      </c>
      <c r="AE529" s="5">
        <v>2.2143299999999999</v>
      </c>
      <c r="AF529">
        <f>-(Table24926631434637841044247450638[[#This Row],[time]]-2)*2</f>
        <v>-0.42865999999999982</v>
      </c>
      <c r="AG529" s="6">
        <v>0.24118700000000001</v>
      </c>
      <c r="AH529" s="5">
        <v>2.2143299999999999</v>
      </c>
      <c r="AI529">
        <f>-(Table726030834037240443646850032[[#This Row],[time]]-2)*2</f>
        <v>-0.42865999999999982</v>
      </c>
      <c r="AJ529" s="6">
        <v>3.38504</v>
      </c>
      <c r="AK529" s="5">
        <v>2.2143299999999999</v>
      </c>
      <c r="AL529">
        <f>-(Table25026731534737941144347550739[[#This Row],[time]]-2)*2</f>
        <v>-0.42865999999999982</v>
      </c>
      <c r="AM529" s="6">
        <v>3.1985600000000001</v>
      </c>
      <c r="AN529" s="5">
        <v>2.2143299999999999</v>
      </c>
      <c r="AO529">
        <f>-(Table826130934137340543746950133[[#This Row],[time]]-2)*2</f>
        <v>-0.42865999999999982</v>
      </c>
      <c r="AP529" s="6">
        <v>2.55992</v>
      </c>
      <c r="AQ529" s="5">
        <v>2.2143299999999999</v>
      </c>
      <c r="AR529">
        <f>-(Table25226831634838041244447650840[[#This Row],[time]]-2)*2</f>
        <v>-0.42865999999999982</v>
      </c>
      <c r="AS529" s="6">
        <v>1.5691200000000001</v>
      </c>
      <c r="AT529" s="5">
        <v>2.2143299999999999</v>
      </c>
      <c r="AU529">
        <f>-(Table25326931734938141344547750941[[#This Row],[time]]-2)*2</f>
        <v>-0.42865999999999982</v>
      </c>
      <c r="AV529" s="6">
        <v>1.29467</v>
      </c>
    </row>
    <row r="530" spans="1:48">
      <c r="A530" s="5">
        <v>2.2643300000000002</v>
      </c>
      <c r="B530">
        <f>-(Table125430233436639843046249426[[#This Row],[time]]-2)*2</f>
        <v>-0.52866000000000035</v>
      </c>
      <c r="C530" s="6">
        <v>3.7123400000000002</v>
      </c>
      <c r="D530" s="5">
        <v>2.2643300000000002</v>
      </c>
      <c r="E530">
        <f>-(Table225530333536739943146349527[[#This Row],[time]]-2)*2</f>
        <v>-0.52866000000000035</v>
      </c>
      <c r="F530" s="6">
        <v>3.7188400000000003E-2</v>
      </c>
      <c r="G530" s="5">
        <v>2.2643300000000002</v>
      </c>
      <c r="H530" s="2">
        <f t="shared" si="230"/>
        <v>-0.52866000000000035</v>
      </c>
      <c r="I530" s="6">
        <v>3.57918</v>
      </c>
      <c r="J530" s="5">
        <v>2.2643300000000002</v>
      </c>
      <c r="K530">
        <f>-(Table325630433636840043246449628[[#This Row],[time]]-2)*2</f>
        <v>-0.52866000000000035</v>
      </c>
      <c r="L530" s="6">
        <v>5.7397700000000003E-2</v>
      </c>
      <c r="M530" s="5">
        <v>2.2643300000000002</v>
      </c>
      <c r="N530">
        <f>-(Table24626331134337540743947150335[[#This Row],[time]]-2)*2</f>
        <v>-0.52866000000000035</v>
      </c>
      <c r="O530" s="6">
        <v>1.2716499999999999</v>
      </c>
      <c r="P530" s="5">
        <v>2.2643300000000002</v>
      </c>
      <c r="Q530">
        <f>-(Table425730533736940143346549729[[#This Row],[time]]-2)*2</f>
        <v>-0.52866000000000035</v>
      </c>
      <c r="R530" s="6">
        <v>0.89363400000000004</v>
      </c>
      <c r="S530" s="5">
        <v>2.2643300000000002</v>
      </c>
      <c r="T530">
        <f>-(Table24726431234437640844047250436[[#This Row],[time]]-2)*2</f>
        <v>-0.52866000000000035</v>
      </c>
      <c r="U530" s="7">
        <v>8.6399999999999999E-5</v>
      </c>
      <c r="V530" s="5">
        <v>2.2643300000000002</v>
      </c>
      <c r="W530">
        <f>-(Table525830633837040243446649830[[#This Row],[time]]-2)*2</f>
        <v>-0.52866000000000035</v>
      </c>
      <c r="X530" s="6">
        <v>0.80115899999999995</v>
      </c>
      <c r="Y530" s="5">
        <v>2.2643300000000002</v>
      </c>
      <c r="Z530">
        <f>-(Table24826531334537740944147350537[[#This Row],[time]]-2)*2</f>
        <v>-0.52866000000000035</v>
      </c>
      <c r="AA530" s="6">
        <v>1.27698</v>
      </c>
      <c r="AB530" s="5">
        <v>2.2643300000000002</v>
      </c>
      <c r="AC530">
        <f>-(Table625930733937140343546749931[[#This Row],[time]]-2)*2</f>
        <v>-0.52866000000000035</v>
      </c>
      <c r="AD530" s="6">
        <v>1.3414299999999999</v>
      </c>
      <c r="AE530" s="5">
        <v>2.2643300000000002</v>
      </c>
      <c r="AF530">
        <f>-(Table24926631434637841044247450638[[#This Row],[time]]-2)*2</f>
        <v>-0.52866000000000035</v>
      </c>
      <c r="AG530" s="6">
        <v>0.30531599999999998</v>
      </c>
      <c r="AH530" s="5">
        <v>2.2643300000000002</v>
      </c>
      <c r="AI530">
        <f>-(Table726030834037240443646850032[[#This Row],[time]]-2)*2</f>
        <v>-0.52866000000000035</v>
      </c>
      <c r="AJ530" s="6">
        <v>3.2564000000000002</v>
      </c>
      <c r="AK530" s="5">
        <v>2.2643300000000002</v>
      </c>
      <c r="AL530">
        <f>-(Table25026731534737941144347550739[[#This Row],[time]]-2)*2</f>
        <v>-0.52866000000000035</v>
      </c>
      <c r="AM530" s="6">
        <v>3.5147499999999998</v>
      </c>
      <c r="AN530" s="5">
        <v>2.2643300000000002</v>
      </c>
      <c r="AO530">
        <f>-(Table826130934137340543746950133[[#This Row],[time]]-2)*2</f>
        <v>-0.52866000000000035</v>
      </c>
      <c r="AP530" s="6">
        <v>2.5072100000000002</v>
      </c>
      <c r="AQ530" s="5">
        <v>2.2643300000000002</v>
      </c>
      <c r="AR530">
        <f>-(Table25226831634838041244447650840[[#This Row],[time]]-2)*2</f>
        <v>-0.52866000000000035</v>
      </c>
      <c r="AS530" s="6">
        <v>1.9443999999999999</v>
      </c>
      <c r="AT530" s="5">
        <v>2.2643300000000002</v>
      </c>
      <c r="AU530">
        <f>-(Table25326931734938141344547750941[[#This Row],[time]]-2)*2</f>
        <v>-0.52866000000000035</v>
      </c>
      <c r="AV530" s="6">
        <v>1.45404</v>
      </c>
    </row>
    <row r="531" spans="1:48">
      <c r="A531" s="5">
        <v>2.3237100000000002</v>
      </c>
      <c r="B531">
        <f>-(Table125430233436639843046249426[[#This Row],[time]]-2)*2</f>
        <v>-0.64742000000000033</v>
      </c>
      <c r="C531" s="6">
        <v>3.77305</v>
      </c>
      <c r="D531" s="5">
        <v>2.3237100000000002</v>
      </c>
      <c r="E531">
        <f>-(Table225530333536739943146349527[[#This Row],[time]]-2)*2</f>
        <v>-0.64742000000000033</v>
      </c>
      <c r="F531" s="6">
        <v>3.7450100000000001E-4</v>
      </c>
      <c r="G531" s="5">
        <v>2.3237100000000002</v>
      </c>
      <c r="H531" s="2">
        <f t="shared" si="230"/>
        <v>-0.64742000000000033</v>
      </c>
      <c r="I531" s="6">
        <v>3.7943899999999999</v>
      </c>
      <c r="J531" s="5">
        <v>2.3237100000000002</v>
      </c>
      <c r="K531">
        <f>-(Table325630433636840043246449628[[#This Row],[time]]-2)*2</f>
        <v>-0.64742000000000033</v>
      </c>
      <c r="L531" s="6">
        <v>3.2668999999999998E-4</v>
      </c>
      <c r="M531" s="5">
        <v>2.3237100000000002</v>
      </c>
      <c r="N531">
        <f>-(Table24626331134337540743947150335[[#This Row],[time]]-2)*2</f>
        <v>-0.64742000000000033</v>
      </c>
      <c r="O531" s="6">
        <v>1.7436400000000001</v>
      </c>
      <c r="P531" s="5">
        <v>2.3237100000000002</v>
      </c>
      <c r="Q531">
        <f>-(Table425730533736940143346549729[[#This Row],[time]]-2)*2</f>
        <v>-0.64742000000000033</v>
      </c>
      <c r="R531" s="6">
        <v>0.800728</v>
      </c>
      <c r="S531" s="5">
        <v>2.3237100000000002</v>
      </c>
      <c r="T531">
        <f>-(Table24726431234437640844047250436[[#This Row],[time]]-2)*2</f>
        <v>-0.64742000000000033</v>
      </c>
      <c r="U531" s="7">
        <v>9.0699999999999996E-5</v>
      </c>
      <c r="V531" s="5">
        <v>2.3237100000000002</v>
      </c>
      <c r="W531">
        <f>-(Table525830633837040243446649830[[#This Row],[time]]-2)*2</f>
        <v>-0.64742000000000033</v>
      </c>
      <c r="X531" s="6">
        <v>0.62160700000000002</v>
      </c>
      <c r="Y531" s="5">
        <v>2.3237100000000002</v>
      </c>
      <c r="Z531">
        <f>-(Table24826531334537740944147350537[[#This Row],[time]]-2)*2</f>
        <v>-0.64742000000000033</v>
      </c>
      <c r="AA531" s="6">
        <v>1.5336399999999999</v>
      </c>
      <c r="AB531" s="5">
        <v>2.3237100000000002</v>
      </c>
      <c r="AC531">
        <f>-(Table625930733937140343546749931[[#This Row],[time]]-2)*2</f>
        <v>-0.64742000000000033</v>
      </c>
      <c r="AD531" s="6">
        <v>0.99616099999999996</v>
      </c>
      <c r="AE531" s="5">
        <v>2.3237100000000002</v>
      </c>
      <c r="AF531">
        <f>-(Table24926631434637841044247450638[[#This Row],[time]]-2)*2</f>
        <v>-0.64742000000000033</v>
      </c>
      <c r="AG531" s="6">
        <v>0.54720400000000002</v>
      </c>
      <c r="AH531" s="5">
        <v>2.3237100000000002</v>
      </c>
      <c r="AI531">
        <f>-(Table726030834037240443646850032[[#This Row],[time]]-2)*2</f>
        <v>-0.64742000000000033</v>
      </c>
      <c r="AJ531" s="6">
        <v>2.9445600000000001</v>
      </c>
      <c r="AK531" s="5">
        <v>2.3237100000000002</v>
      </c>
      <c r="AL531">
        <f>-(Table25026731534737941144347550739[[#This Row],[time]]-2)*2</f>
        <v>-0.64742000000000033</v>
      </c>
      <c r="AM531" s="6">
        <v>3.90334</v>
      </c>
      <c r="AN531" s="5">
        <v>2.3237100000000002</v>
      </c>
      <c r="AO531">
        <f>-(Table826130934137340543746950133[[#This Row],[time]]-2)*2</f>
        <v>-0.64742000000000033</v>
      </c>
      <c r="AP531" s="6">
        <v>2.4670700000000001</v>
      </c>
      <c r="AQ531" s="5">
        <v>2.3237100000000002</v>
      </c>
      <c r="AR531">
        <f>-(Table25226831634838041244447650840[[#This Row],[time]]-2)*2</f>
        <v>-0.64742000000000033</v>
      </c>
      <c r="AS531" s="6">
        <v>2.5105900000000001</v>
      </c>
      <c r="AT531" s="5">
        <v>2.3237100000000002</v>
      </c>
      <c r="AU531">
        <f>-(Table25326931734938141344547750941[[#This Row],[time]]-2)*2</f>
        <v>-0.64742000000000033</v>
      </c>
      <c r="AV531" s="6">
        <v>1.64042</v>
      </c>
    </row>
    <row r="532" spans="1:48">
      <c r="A532" s="5">
        <v>2.3500700000000001</v>
      </c>
      <c r="B532">
        <f>-(Table125430233436639843046249426[[#This Row],[time]]-2)*2</f>
        <v>-0.70014000000000021</v>
      </c>
      <c r="C532" s="6">
        <v>3.7846799999999998</v>
      </c>
      <c r="D532" s="5">
        <v>2.3500700000000001</v>
      </c>
      <c r="E532">
        <f>-(Table225530333536739943146349527[[#This Row],[time]]-2)*2</f>
        <v>-0.70014000000000021</v>
      </c>
      <c r="F532" s="6">
        <v>1.3532400000000001E-4</v>
      </c>
      <c r="G532" s="5">
        <v>2.3500700000000001</v>
      </c>
      <c r="H532" s="2">
        <f t="shared" si="230"/>
        <v>-0.70014000000000021</v>
      </c>
      <c r="I532" s="6">
        <v>3.8930899999999999</v>
      </c>
      <c r="J532" s="5">
        <v>2.3500700000000001</v>
      </c>
      <c r="K532">
        <f>-(Table325630433636840043246449628[[#This Row],[time]]-2)*2</f>
        <v>-0.70014000000000021</v>
      </c>
      <c r="L532" s="6">
        <v>1.05004E-4</v>
      </c>
      <c r="M532" s="5">
        <v>2.3500700000000001</v>
      </c>
      <c r="N532">
        <f>-(Table24626331134337540743947150335[[#This Row],[time]]-2)*2</f>
        <v>-0.70014000000000021</v>
      </c>
      <c r="O532" s="6">
        <v>1.8869800000000001</v>
      </c>
      <c r="P532" s="5">
        <v>2.3500700000000001</v>
      </c>
      <c r="Q532">
        <f>-(Table425730533736940143346549729[[#This Row],[time]]-2)*2</f>
        <v>-0.70014000000000021</v>
      </c>
      <c r="R532" s="6">
        <v>0.75778500000000004</v>
      </c>
      <c r="S532" s="5">
        <v>2.3500700000000001</v>
      </c>
      <c r="T532">
        <f>-(Table24726431234437640844047250436[[#This Row],[time]]-2)*2</f>
        <v>-0.70014000000000021</v>
      </c>
      <c r="U532" s="6">
        <v>1.21189E-3</v>
      </c>
      <c r="V532" s="5">
        <v>2.3500700000000001</v>
      </c>
      <c r="W532">
        <f>-(Table525830633837040243446649830[[#This Row],[time]]-2)*2</f>
        <v>-0.70014000000000021</v>
      </c>
      <c r="X532" s="6">
        <v>0.54797799999999997</v>
      </c>
      <c r="Y532" s="5">
        <v>2.3500700000000001</v>
      </c>
      <c r="Z532">
        <f>-(Table24826531334537740944147350537[[#This Row],[time]]-2)*2</f>
        <v>-0.70014000000000021</v>
      </c>
      <c r="AA532" s="6">
        <v>1.6761299999999999</v>
      </c>
      <c r="AB532" s="5">
        <v>2.3500700000000001</v>
      </c>
      <c r="AC532">
        <f>-(Table625930733937140343546749931[[#This Row],[time]]-2)*2</f>
        <v>-0.70014000000000021</v>
      </c>
      <c r="AD532" s="6">
        <v>0.85967800000000005</v>
      </c>
      <c r="AE532" s="5">
        <v>2.3500700000000001</v>
      </c>
      <c r="AF532">
        <f>-(Table24926631434637841044247450638[[#This Row],[time]]-2)*2</f>
        <v>-0.70014000000000021</v>
      </c>
      <c r="AG532" s="6">
        <v>0.75840700000000005</v>
      </c>
      <c r="AH532" s="5">
        <v>2.3500700000000001</v>
      </c>
      <c r="AI532">
        <f>-(Table726030834037240443646850032[[#This Row],[time]]-2)*2</f>
        <v>-0.70014000000000021</v>
      </c>
      <c r="AJ532" s="6">
        <v>2.75163</v>
      </c>
      <c r="AK532" s="5">
        <v>2.3500700000000001</v>
      </c>
      <c r="AL532">
        <f>-(Table25026731534737941144347550739[[#This Row],[time]]-2)*2</f>
        <v>-0.70014000000000021</v>
      </c>
      <c r="AM532" s="6">
        <v>4.0712000000000002</v>
      </c>
      <c r="AN532" s="5">
        <v>2.3500700000000001</v>
      </c>
      <c r="AO532">
        <f>-(Table826130934137340543746950133[[#This Row],[time]]-2)*2</f>
        <v>-0.70014000000000021</v>
      </c>
      <c r="AP532" s="6">
        <v>2.4623900000000001</v>
      </c>
      <c r="AQ532" s="5">
        <v>2.3500700000000001</v>
      </c>
      <c r="AR532">
        <f>-(Table25226831634838041244447650840[[#This Row],[time]]-2)*2</f>
        <v>-0.70014000000000021</v>
      </c>
      <c r="AS532" s="6">
        <v>2.77379</v>
      </c>
      <c r="AT532" s="5">
        <v>2.3500700000000001</v>
      </c>
      <c r="AU532">
        <f>-(Table25326931734938141344547750941[[#This Row],[time]]-2)*2</f>
        <v>-0.70014000000000021</v>
      </c>
      <c r="AV532" s="6">
        <v>1.7220800000000001</v>
      </c>
    </row>
    <row r="533" spans="1:48">
      <c r="A533" s="5">
        <v>2.4160699999999999</v>
      </c>
      <c r="B533">
        <f>-(Table125430233436639843046249426[[#This Row],[time]]-2)*2</f>
        <v>-0.83213999999999988</v>
      </c>
      <c r="C533" s="6">
        <v>3.76647</v>
      </c>
      <c r="D533" s="5">
        <v>2.4160699999999999</v>
      </c>
      <c r="E533">
        <f>-(Table225530333536739943146349527[[#This Row],[time]]-2)*2</f>
        <v>-0.83213999999999988</v>
      </c>
      <c r="F533" s="7">
        <v>9.4500000000000007E-5</v>
      </c>
      <c r="G533" s="5">
        <v>2.4160699999999999</v>
      </c>
      <c r="H533" s="2">
        <f t="shared" si="230"/>
        <v>-0.83213999999999988</v>
      </c>
      <c r="I533" s="6">
        <v>4.1307799999999997</v>
      </c>
      <c r="J533" s="5">
        <v>2.4160699999999999</v>
      </c>
      <c r="K533">
        <f>-(Table325630433636840043246449628[[#This Row],[time]]-2)*2</f>
        <v>-0.83213999999999988</v>
      </c>
      <c r="L533" s="7">
        <v>9.4400000000000004E-5</v>
      </c>
      <c r="M533" s="5">
        <v>2.4160699999999999</v>
      </c>
      <c r="N533">
        <f>-(Table24626331134337540743947150335[[#This Row],[time]]-2)*2</f>
        <v>-0.83213999999999988</v>
      </c>
      <c r="O533" s="6">
        <v>1.9532499999999999</v>
      </c>
      <c r="P533" s="5">
        <v>2.4160699999999999</v>
      </c>
      <c r="Q533">
        <f>-(Table425730533736940143346549729[[#This Row],[time]]-2)*2</f>
        <v>-0.83213999999999988</v>
      </c>
      <c r="R533" s="6">
        <v>0.75015900000000002</v>
      </c>
      <c r="S533" s="5">
        <v>2.4160699999999999</v>
      </c>
      <c r="T533">
        <f>-(Table24726431234437640844047250436[[#This Row],[time]]-2)*2</f>
        <v>-0.83213999999999988</v>
      </c>
      <c r="U533" s="6">
        <v>8.1317899999999999E-2</v>
      </c>
      <c r="V533" s="5">
        <v>2.4160699999999999</v>
      </c>
      <c r="W533">
        <f>-(Table525830633837040243446649830[[#This Row],[time]]-2)*2</f>
        <v>-0.83213999999999988</v>
      </c>
      <c r="X533" s="6">
        <v>0.49200899999999997</v>
      </c>
      <c r="Y533" s="5">
        <v>2.4160699999999999</v>
      </c>
      <c r="Z533">
        <f>-(Table24826531334537740944147350537[[#This Row],[time]]-2)*2</f>
        <v>-0.83213999999999988</v>
      </c>
      <c r="AA533" s="6">
        <v>2.1170900000000001</v>
      </c>
      <c r="AB533" s="5">
        <v>2.4160699999999999</v>
      </c>
      <c r="AC533">
        <f>-(Table625930733937140343546749931[[#This Row],[time]]-2)*2</f>
        <v>-0.83213999999999988</v>
      </c>
      <c r="AD533" s="6">
        <v>0.58684700000000001</v>
      </c>
      <c r="AE533" s="5">
        <v>2.4160699999999999</v>
      </c>
      <c r="AF533">
        <f>-(Table24926631434637841044247450638[[#This Row],[time]]-2)*2</f>
        <v>-0.83213999999999988</v>
      </c>
      <c r="AG533" s="6">
        <v>1.27206</v>
      </c>
      <c r="AH533" s="5">
        <v>2.4160699999999999</v>
      </c>
      <c r="AI533">
        <f>-(Table726030834037240443646850032[[#This Row],[time]]-2)*2</f>
        <v>-0.83213999999999988</v>
      </c>
      <c r="AJ533" s="6">
        <v>2.26329</v>
      </c>
      <c r="AK533" s="5">
        <v>2.4160699999999999</v>
      </c>
      <c r="AL533">
        <f>-(Table25026731534737941144347550739[[#This Row],[time]]-2)*2</f>
        <v>-0.83213999999999988</v>
      </c>
      <c r="AM533" s="6">
        <v>4.6384699999999999</v>
      </c>
      <c r="AN533" s="5">
        <v>2.4160699999999999</v>
      </c>
      <c r="AO533">
        <f>-(Table826130934137340543746950133[[#This Row],[time]]-2)*2</f>
        <v>-0.83213999999999988</v>
      </c>
      <c r="AP533" s="6">
        <v>2.4305099999999999</v>
      </c>
      <c r="AQ533" s="5">
        <v>2.4160699999999999</v>
      </c>
      <c r="AR533">
        <f>-(Table25226831634838041244447650840[[#This Row],[time]]-2)*2</f>
        <v>-0.83213999999999988</v>
      </c>
      <c r="AS533" s="6">
        <v>3.4677699999999998</v>
      </c>
      <c r="AT533" s="5">
        <v>2.4160699999999999</v>
      </c>
      <c r="AU533">
        <f>-(Table25326931734938141344547750941[[#This Row],[time]]-2)*2</f>
        <v>-0.83213999999999988</v>
      </c>
      <c r="AV533" s="6">
        <v>1.8968499999999999</v>
      </c>
    </row>
    <row r="534" spans="1:48">
      <c r="A534" s="5">
        <v>2.4573700000000001</v>
      </c>
      <c r="B534">
        <f>-(Table125430233436639843046249426[[#This Row],[time]]-2)*2</f>
        <v>-0.91474000000000011</v>
      </c>
      <c r="C534" s="6">
        <v>3.7637299999999998</v>
      </c>
      <c r="D534" s="5">
        <v>2.4573700000000001</v>
      </c>
      <c r="E534">
        <f>-(Table225530333536739943146349527[[#This Row],[time]]-2)*2</f>
        <v>-0.91474000000000011</v>
      </c>
      <c r="F534" s="7">
        <v>9.2600000000000001E-5</v>
      </c>
      <c r="G534" s="5">
        <v>2.4573700000000001</v>
      </c>
      <c r="H534" s="2">
        <f t="shared" si="230"/>
        <v>-0.91474000000000011</v>
      </c>
      <c r="I534" s="6">
        <v>4.2652000000000001</v>
      </c>
      <c r="J534" s="5">
        <v>2.4573700000000001</v>
      </c>
      <c r="K534">
        <f>-(Table325630433636840043246449628[[#This Row],[time]]-2)*2</f>
        <v>-0.91474000000000011</v>
      </c>
      <c r="L534" s="7">
        <v>9.2499999999999999E-5</v>
      </c>
      <c r="M534" s="5">
        <v>2.4573700000000001</v>
      </c>
      <c r="N534">
        <f>-(Table24626331134337540743947150335[[#This Row],[time]]-2)*2</f>
        <v>-0.91474000000000011</v>
      </c>
      <c r="O534" s="6">
        <v>2.0053700000000001</v>
      </c>
      <c r="P534" s="5">
        <v>2.4573700000000001</v>
      </c>
      <c r="Q534">
        <f>-(Table425730533736940143346549729[[#This Row],[time]]-2)*2</f>
        <v>-0.91474000000000011</v>
      </c>
      <c r="R534" s="6">
        <v>0.74775499999999995</v>
      </c>
      <c r="S534" s="5">
        <v>2.4573700000000001</v>
      </c>
      <c r="T534">
        <f>-(Table24726431234437640844047250436[[#This Row],[time]]-2)*2</f>
        <v>-0.91474000000000011</v>
      </c>
      <c r="U534" s="6">
        <v>0.15665899999999999</v>
      </c>
      <c r="V534" s="5">
        <v>2.4573700000000001</v>
      </c>
      <c r="W534">
        <f>-(Table525830633837040243446649830[[#This Row],[time]]-2)*2</f>
        <v>-0.91474000000000011</v>
      </c>
      <c r="X534" s="6">
        <v>0.45631899999999997</v>
      </c>
      <c r="Y534" s="5">
        <v>2.4573700000000001</v>
      </c>
      <c r="Z534">
        <f>-(Table24826531334537740944147350537[[#This Row],[time]]-2)*2</f>
        <v>-0.91474000000000011</v>
      </c>
      <c r="AA534" s="6">
        <v>2.37799</v>
      </c>
      <c r="AB534" s="5">
        <v>2.4573700000000001</v>
      </c>
      <c r="AC534">
        <f>-(Table625930733937140343546749931[[#This Row],[time]]-2)*2</f>
        <v>-0.91474000000000011</v>
      </c>
      <c r="AD534" s="6">
        <v>0.51971100000000003</v>
      </c>
      <c r="AE534" s="5">
        <v>2.4573700000000001</v>
      </c>
      <c r="AF534">
        <f>-(Table24926631434637841044247450638[[#This Row],[time]]-2)*2</f>
        <v>-0.91474000000000011</v>
      </c>
      <c r="AG534" s="6">
        <v>1.59866</v>
      </c>
      <c r="AH534" s="5">
        <v>2.4573700000000001</v>
      </c>
      <c r="AI534">
        <f>-(Table726030834037240443646850032[[#This Row],[time]]-2)*2</f>
        <v>-0.91474000000000011</v>
      </c>
      <c r="AJ534" s="6">
        <v>2.0693299999999999</v>
      </c>
      <c r="AK534" s="5">
        <v>2.4573700000000001</v>
      </c>
      <c r="AL534">
        <f>-(Table25026731534737941144347550739[[#This Row],[time]]-2)*2</f>
        <v>-0.91474000000000011</v>
      </c>
      <c r="AM534" s="6">
        <v>5.0760899999999998</v>
      </c>
      <c r="AN534" s="5">
        <v>2.4573700000000001</v>
      </c>
      <c r="AO534">
        <f>-(Table826130934137340543746950133[[#This Row],[time]]-2)*2</f>
        <v>-0.91474000000000011</v>
      </c>
      <c r="AP534" s="6">
        <v>2.4237000000000002</v>
      </c>
      <c r="AQ534" s="5">
        <v>2.4573700000000001</v>
      </c>
      <c r="AR534">
        <f>-(Table25226831634838041244447650840[[#This Row],[time]]-2)*2</f>
        <v>-0.91474000000000011</v>
      </c>
      <c r="AS534" s="6">
        <v>3.8910399999999998</v>
      </c>
      <c r="AT534" s="5">
        <v>2.4573700000000001</v>
      </c>
      <c r="AU534">
        <f>-(Table25326931734938141344547750941[[#This Row],[time]]-2)*2</f>
        <v>-0.91474000000000011</v>
      </c>
      <c r="AV534" s="6">
        <v>1.988</v>
      </c>
    </row>
    <row r="535" spans="1:48">
      <c r="A535" s="5">
        <v>2.5130699999999999</v>
      </c>
      <c r="B535">
        <f>-(Table125430233436639843046249426[[#This Row],[time]]-2)*2</f>
        <v>-1.0261399999999998</v>
      </c>
      <c r="C535" s="6">
        <v>3.8134199999999998</v>
      </c>
      <c r="D535" s="5">
        <v>2.5130699999999999</v>
      </c>
      <c r="E535">
        <f>-(Table225530333536739943146349527[[#This Row],[time]]-2)*2</f>
        <v>-1.0261399999999998</v>
      </c>
      <c r="F535" s="7">
        <v>9.0400000000000002E-5</v>
      </c>
      <c r="G535" s="5">
        <v>2.5130699999999999</v>
      </c>
      <c r="H535" s="2">
        <f t="shared" si="230"/>
        <v>-1.0261399999999998</v>
      </c>
      <c r="I535" s="6">
        <v>4.4266300000000003</v>
      </c>
      <c r="J535" s="5">
        <v>2.5130699999999999</v>
      </c>
      <c r="K535">
        <f>-(Table325630433636840043246449628[[#This Row],[time]]-2)*2</f>
        <v>-1.0261399999999998</v>
      </c>
      <c r="L535" s="7">
        <v>9.0400000000000002E-5</v>
      </c>
      <c r="M535" s="5">
        <v>2.5130699999999999</v>
      </c>
      <c r="N535">
        <f>-(Table24626331134337540743947150335[[#This Row],[time]]-2)*2</f>
        <v>-1.0261399999999998</v>
      </c>
      <c r="O535" s="6">
        <v>2.4595799999999999</v>
      </c>
      <c r="P535" s="5">
        <v>2.5130699999999999</v>
      </c>
      <c r="Q535">
        <f>-(Table425730533736940143346549729[[#This Row],[time]]-2)*2</f>
        <v>-1.0261399999999998</v>
      </c>
      <c r="R535" s="6">
        <v>0.73728000000000005</v>
      </c>
      <c r="S535" s="5">
        <v>2.5130699999999999</v>
      </c>
      <c r="T535">
        <f>-(Table24726431234437640844047250436[[#This Row],[time]]-2)*2</f>
        <v>-1.0261399999999998</v>
      </c>
      <c r="U535" s="6">
        <v>0.43782100000000002</v>
      </c>
      <c r="V535" s="5">
        <v>2.5130699999999999</v>
      </c>
      <c r="W535">
        <f>-(Table525830633837040243446649830[[#This Row],[time]]-2)*2</f>
        <v>-1.0261399999999998</v>
      </c>
      <c r="X535" s="6">
        <v>0.38777299999999998</v>
      </c>
      <c r="Y535" s="5">
        <v>2.5130699999999999</v>
      </c>
      <c r="Z535">
        <f>-(Table24826531334537740944147350537[[#This Row],[time]]-2)*2</f>
        <v>-1.0261399999999998</v>
      </c>
      <c r="AA535" s="6">
        <v>2.7586499999999998</v>
      </c>
      <c r="AB535" s="5">
        <v>2.5130699999999999</v>
      </c>
      <c r="AC535">
        <f>-(Table625930733937140343546749931[[#This Row],[time]]-2)*2</f>
        <v>-1.0261399999999998</v>
      </c>
      <c r="AD535" s="6">
        <v>0.59952099999999997</v>
      </c>
      <c r="AE535" s="5">
        <v>2.5130699999999999</v>
      </c>
      <c r="AF535">
        <f>-(Table24926631434637841044247450638[[#This Row],[time]]-2)*2</f>
        <v>-1.0261399999999998</v>
      </c>
      <c r="AG535" s="6">
        <v>2.1823600000000001</v>
      </c>
      <c r="AH535" s="5">
        <v>2.5130699999999999</v>
      </c>
      <c r="AI535">
        <f>-(Table726030834037240443646850032[[#This Row],[time]]-2)*2</f>
        <v>-1.0261399999999998</v>
      </c>
      <c r="AJ535" s="6">
        <v>1.88676</v>
      </c>
      <c r="AK535" s="5">
        <v>2.5130699999999999</v>
      </c>
      <c r="AL535">
        <f>-(Table25026731534737941144347550739[[#This Row],[time]]-2)*2</f>
        <v>-1.0261399999999998</v>
      </c>
      <c r="AM535" s="6">
        <v>5.7355799999999997</v>
      </c>
      <c r="AN535" s="5">
        <v>2.5130699999999999</v>
      </c>
      <c r="AO535">
        <f>-(Table826130934137340543746950133[[#This Row],[time]]-2)*2</f>
        <v>-1.0261399999999998</v>
      </c>
      <c r="AP535" s="6">
        <v>2.4318599999999999</v>
      </c>
      <c r="AQ535" s="5">
        <v>2.5130699999999999</v>
      </c>
      <c r="AR535">
        <f>-(Table25226831634838041244447650840[[#This Row],[time]]-2)*2</f>
        <v>-1.0261399999999998</v>
      </c>
      <c r="AS535" s="6">
        <v>4.4449399999999999</v>
      </c>
      <c r="AT535" s="5">
        <v>2.5130699999999999</v>
      </c>
      <c r="AU535">
        <f>-(Table25326931734938141344547750941[[#This Row],[time]]-2)*2</f>
        <v>-1.0261399999999998</v>
      </c>
      <c r="AV535" s="6">
        <v>2.0842299999999998</v>
      </c>
    </row>
    <row r="536" spans="1:48">
      <c r="A536" s="5">
        <v>2.5545399999999998</v>
      </c>
      <c r="B536">
        <f>-(Table125430233436639843046249426[[#This Row],[time]]-2)*2</f>
        <v>-1.1090799999999996</v>
      </c>
      <c r="C536" s="6">
        <v>3.9447100000000002</v>
      </c>
      <c r="D536" s="5">
        <v>2.5545399999999998</v>
      </c>
      <c r="E536">
        <f>-(Table225530333536739943146349527[[#This Row],[time]]-2)*2</f>
        <v>-1.1090799999999996</v>
      </c>
      <c r="F536" s="7">
        <v>9.0000000000000006E-5</v>
      </c>
      <c r="G536" s="5">
        <v>2.5545399999999998</v>
      </c>
      <c r="H536" s="2">
        <f t="shared" si="230"/>
        <v>-1.1090799999999996</v>
      </c>
      <c r="I536" s="6">
        <v>4.5559399999999997</v>
      </c>
      <c r="J536" s="5">
        <v>2.5545399999999998</v>
      </c>
      <c r="K536">
        <f>-(Table325630433636840043246449628[[#This Row],[time]]-2)*2</f>
        <v>-1.1090799999999996</v>
      </c>
      <c r="L536" s="7">
        <v>9.0000000000000006E-5</v>
      </c>
      <c r="M536" s="5">
        <v>2.5545399999999998</v>
      </c>
      <c r="N536">
        <f>-(Table24626331134337540743947150335[[#This Row],[time]]-2)*2</f>
        <v>-1.1090799999999996</v>
      </c>
      <c r="O536" s="6">
        <v>3.0145900000000001</v>
      </c>
      <c r="P536" s="5">
        <v>2.5545399999999998</v>
      </c>
      <c r="Q536">
        <f>-(Table425730533736940143346549729[[#This Row],[time]]-2)*2</f>
        <v>-1.1090799999999996</v>
      </c>
      <c r="R536" s="6">
        <v>0.72334200000000004</v>
      </c>
      <c r="S536" s="5">
        <v>2.5545399999999998</v>
      </c>
      <c r="T536">
        <f>-(Table24726431234437640844047250436[[#This Row],[time]]-2)*2</f>
        <v>-1.1090799999999996</v>
      </c>
      <c r="U536" s="6">
        <v>0.78809099999999999</v>
      </c>
      <c r="V536" s="5">
        <v>2.5545399999999998</v>
      </c>
      <c r="W536">
        <f>-(Table525830633837040243446649830[[#This Row],[time]]-2)*2</f>
        <v>-1.1090799999999996</v>
      </c>
      <c r="X536" s="6">
        <v>0.32769799999999999</v>
      </c>
      <c r="Y536" s="5">
        <v>2.5545399999999998</v>
      </c>
      <c r="Z536">
        <f>-(Table24826531334537740944147350537[[#This Row],[time]]-2)*2</f>
        <v>-1.1090799999999996</v>
      </c>
      <c r="AA536" s="6">
        <v>3.0760299999999998</v>
      </c>
      <c r="AB536" s="5">
        <v>2.5545399999999998</v>
      </c>
      <c r="AC536">
        <f>-(Table625930733937140343546749931[[#This Row],[time]]-2)*2</f>
        <v>-1.1090799999999996</v>
      </c>
      <c r="AD536" s="6">
        <v>0.64850200000000002</v>
      </c>
      <c r="AE536" s="5">
        <v>2.5545399999999998</v>
      </c>
      <c r="AF536">
        <f>-(Table24926631434637841044247450638[[#This Row],[time]]-2)*2</f>
        <v>-1.1090799999999996</v>
      </c>
      <c r="AG536" s="6">
        <v>2.7199900000000001</v>
      </c>
      <c r="AH536" s="5">
        <v>2.5545399999999998</v>
      </c>
      <c r="AI536">
        <f>-(Table726030834037240443646850032[[#This Row],[time]]-2)*2</f>
        <v>-1.1090799999999996</v>
      </c>
      <c r="AJ536" s="6">
        <v>1.7390699999999999</v>
      </c>
      <c r="AK536" s="5">
        <v>2.5545399999999998</v>
      </c>
      <c r="AL536">
        <f>-(Table25026731534737941144347550739[[#This Row],[time]]-2)*2</f>
        <v>-1.1090799999999996</v>
      </c>
      <c r="AM536" s="6">
        <v>6.3386699999999996</v>
      </c>
      <c r="AN536" s="5">
        <v>2.5545399999999998</v>
      </c>
      <c r="AO536">
        <f>-(Table826130934137340543746950133[[#This Row],[time]]-2)*2</f>
        <v>-1.1090799999999996</v>
      </c>
      <c r="AP536" s="6">
        <v>2.4007700000000001</v>
      </c>
      <c r="AQ536" s="5">
        <v>2.5545399999999998</v>
      </c>
      <c r="AR536">
        <f>-(Table25226831634838041244447650840[[#This Row],[time]]-2)*2</f>
        <v>-1.1090799999999996</v>
      </c>
      <c r="AS536" s="6">
        <v>4.8648600000000002</v>
      </c>
      <c r="AT536" s="5">
        <v>2.5545399999999998</v>
      </c>
      <c r="AU536">
        <f>-(Table25326931734938141344547750941[[#This Row],[time]]-2)*2</f>
        <v>-1.1090799999999996</v>
      </c>
      <c r="AV536" s="6">
        <v>2.1250200000000001</v>
      </c>
    </row>
    <row r="537" spans="1:48">
      <c r="A537" s="5">
        <v>2.6011500000000001</v>
      </c>
      <c r="B537">
        <f>-(Table125430233436639843046249426[[#This Row],[time]]-2)*2</f>
        <v>-1.2023000000000001</v>
      </c>
      <c r="C537" s="6">
        <v>4.1255600000000001</v>
      </c>
      <c r="D537" s="5">
        <v>2.6011500000000001</v>
      </c>
      <c r="E537">
        <f>-(Table225530333536739943146349527[[#This Row],[time]]-2)*2</f>
        <v>-1.2023000000000001</v>
      </c>
      <c r="F537" s="7">
        <v>9.0199999999999997E-5</v>
      </c>
      <c r="G537" s="5">
        <v>2.6011500000000001</v>
      </c>
      <c r="H537" s="2">
        <f t="shared" si="230"/>
        <v>-1.2023000000000001</v>
      </c>
      <c r="I537" s="6">
        <v>4.6772799999999997</v>
      </c>
      <c r="J537" s="5">
        <v>2.6011500000000001</v>
      </c>
      <c r="K537">
        <f>-(Table325630433636840043246449628[[#This Row],[time]]-2)*2</f>
        <v>-1.2023000000000001</v>
      </c>
      <c r="L537" s="7">
        <v>9.0099999999999995E-5</v>
      </c>
      <c r="M537" s="5">
        <v>2.6011500000000001</v>
      </c>
      <c r="N537">
        <f>-(Table24626331134337540743947150335[[#This Row],[time]]-2)*2</f>
        <v>-1.2023000000000001</v>
      </c>
      <c r="O537" s="6">
        <v>3.72824</v>
      </c>
      <c r="P537" s="5">
        <v>2.6011500000000001</v>
      </c>
      <c r="Q537">
        <f>-(Table425730533736940143346549729[[#This Row],[time]]-2)*2</f>
        <v>-1.2023000000000001</v>
      </c>
      <c r="R537" s="6">
        <v>0.74176600000000004</v>
      </c>
      <c r="S537" s="5">
        <v>2.6011500000000001</v>
      </c>
      <c r="T537">
        <f>-(Table24726431234437640844047250436[[#This Row],[time]]-2)*2</f>
        <v>-1.2023000000000001</v>
      </c>
      <c r="U537" s="6">
        <v>1.18923</v>
      </c>
      <c r="V537" s="5">
        <v>2.6011500000000001</v>
      </c>
      <c r="W537">
        <f>-(Table525830633837040243446649830[[#This Row],[time]]-2)*2</f>
        <v>-1.2023000000000001</v>
      </c>
      <c r="X537" s="6">
        <v>0.28192600000000001</v>
      </c>
      <c r="Y537" s="5">
        <v>2.6011500000000001</v>
      </c>
      <c r="Z537">
        <f>-(Table24826531334537740944147350537[[#This Row],[time]]-2)*2</f>
        <v>-1.2023000000000001</v>
      </c>
      <c r="AA537" s="6">
        <v>3.4198300000000001</v>
      </c>
      <c r="AB537" s="5">
        <v>2.6011500000000001</v>
      </c>
      <c r="AC537">
        <f>-(Table625930733937140343546749931[[#This Row],[time]]-2)*2</f>
        <v>-1.2023000000000001</v>
      </c>
      <c r="AD537" s="6">
        <v>0.65604899999999999</v>
      </c>
      <c r="AE537" s="5">
        <v>2.6011500000000001</v>
      </c>
      <c r="AF537">
        <f>-(Table24926631434637841044247450638[[#This Row],[time]]-2)*2</f>
        <v>-1.2023000000000001</v>
      </c>
      <c r="AG537" s="6">
        <v>3.2959100000000001</v>
      </c>
      <c r="AH537" s="5">
        <v>2.6011500000000001</v>
      </c>
      <c r="AI537">
        <f>-(Table726030834037240443646850032[[#This Row],[time]]-2)*2</f>
        <v>-1.2023000000000001</v>
      </c>
      <c r="AJ537" s="6">
        <v>1.57664</v>
      </c>
      <c r="AK537" s="5">
        <v>2.6011500000000001</v>
      </c>
      <c r="AL537">
        <f>-(Table25026731534737941144347550739[[#This Row],[time]]-2)*2</f>
        <v>-1.2023000000000001</v>
      </c>
      <c r="AM537" s="6">
        <v>6.9405299999999999</v>
      </c>
      <c r="AN537" s="5">
        <v>2.6011500000000001</v>
      </c>
      <c r="AO537">
        <f>-(Table826130934137340543746950133[[#This Row],[time]]-2)*2</f>
        <v>-1.2023000000000001</v>
      </c>
      <c r="AP537" s="6">
        <v>2.3297300000000001</v>
      </c>
      <c r="AQ537" s="5">
        <v>2.6011500000000001</v>
      </c>
      <c r="AR537">
        <f>-(Table25226831634838041244447650840[[#This Row],[time]]-2)*2</f>
        <v>-1.2023000000000001</v>
      </c>
      <c r="AS537" s="6">
        <v>5.2754399999999997</v>
      </c>
      <c r="AT537" s="5">
        <v>2.6011500000000001</v>
      </c>
      <c r="AU537">
        <f>-(Table25326931734938141344547750941[[#This Row],[time]]-2)*2</f>
        <v>-1.2023000000000001</v>
      </c>
      <c r="AV537" s="6">
        <v>2.1416200000000001</v>
      </c>
    </row>
    <row r="538" spans="1:48">
      <c r="A538" s="5">
        <v>2.6678799999999998</v>
      </c>
      <c r="B538">
        <f>-(Table125430233436639843046249426[[#This Row],[time]]-2)*2</f>
        <v>-1.3357599999999996</v>
      </c>
      <c r="C538" s="6">
        <v>4.4119900000000003</v>
      </c>
      <c r="D538" s="5">
        <v>2.6678799999999998</v>
      </c>
      <c r="E538">
        <f>-(Table225530333536739943146349527[[#This Row],[time]]-2)*2</f>
        <v>-1.3357599999999996</v>
      </c>
      <c r="F538" s="7">
        <v>9.09E-5</v>
      </c>
      <c r="G538" s="5">
        <v>2.6678799999999998</v>
      </c>
      <c r="H538" s="2">
        <f t="shared" si="230"/>
        <v>-1.3357599999999996</v>
      </c>
      <c r="I538" s="6">
        <v>4.8273900000000003</v>
      </c>
      <c r="J538" s="5">
        <v>2.6678799999999998</v>
      </c>
      <c r="K538">
        <f>-(Table325630433636840043246449628[[#This Row],[time]]-2)*2</f>
        <v>-1.3357599999999996</v>
      </c>
      <c r="L538" s="7">
        <v>9.0400000000000002E-5</v>
      </c>
      <c r="M538" s="5">
        <v>2.6678799999999998</v>
      </c>
      <c r="N538">
        <f>-(Table24626331134337540743947150335[[#This Row],[time]]-2)*2</f>
        <v>-1.3357599999999996</v>
      </c>
      <c r="O538" s="6">
        <v>4.4068399999999999</v>
      </c>
      <c r="P538" s="5">
        <v>2.6678799999999998</v>
      </c>
      <c r="Q538">
        <f>-(Table425730533736940143346549729[[#This Row],[time]]-2)*2</f>
        <v>-1.3357599999999996</v>
      </c>
      <c r="R538" s="6">
        <v>0.78698599999999996</v>
      </c>
      <c r="S538" s="5">
        <v>2.6678799999999998</v>
      </c>
      <c r="T538">
        <f>-(Table24726431234437640844047250436[[#This Row],[time]]-2)*2</f>
        <v>-1.3357599999999996</v>
      </c>
      <c r="U538" s="6">
        <v>1.86287</v>
      </c>
      <c r="V538" s="5">
        <v>2.6678799999999998</v>
      </c>
      <c r="W538">
        <f>-(Table525830633837040243446649830[[#This Row],[time]]-2)*2</f>
        <v>-1.3357599999999996</v>
      </c>
      <c r="X538" s="6">
        <v>0.22733700000000001</v>
      </c>
      <c r="Y538" s="5">
        <v>2.6678799999999998</v>
      </c>
      <c r="Z538">
        <f>-(Table24826531334537740944147350537[[#This Row],[time]]-2)*2</f>
        <v>-1.3357599999999996</v>
      </c>
      <c r="AA538" s="6">
        <v>3.9727199999999998</v>
      </c>
      <c r="AB538" s="5">
        <v>2.6678799999999998</v>
      </c>
      <c r="AC538">
        <f>-(Table625930733937140343546749931[[#This Row],[time]]-2)*2</f>
        <v>-1.3357599999999996</v>
      </c>
      <c r="AD538" s="6">
        <v>0.79134400000000005</v>
      </c>
      <c r="AE538" s="5">
        <v>2.6678799999999998</v>
      </c>
      <c r="AF538">
        <f>-(Table24926631434637841044247450638[[#This Row],[time]]-2)*2</f>
        <v>-1.3357599999999996</v>
      </c>
      <c r="AG538" s="6">
        <v>4.1165399999999996</v>
      </c>
      <c r="AH538" s="5">
        <v>2.6678799999999998</v>
      </c>
      <c r="AI538">
        <f>-(Table726030834037240443646850032[[#This Row],[time]]-2)*2</f>
        <v>-1.3357599999999996</v>
      </c>
      <c r="AJ538" s="6">
        <v>1.4401299999999999</v>
      </c>
      <c r="AK538" s="5">
        <v>2.6678799999999998</v>
      </c>
      <c r="AL538">
        <f>-(Table25026731534737941144347550739[[#This Row],[time]]-2)*2</f>
        <v>-1.3357599999999996</v>
      </c>
      <c r="AM538" s="6">
        <v>7.8367000000000004</v>
      </c>
      <c r="AN538" s="5">
        <v>2.6678799999999998</v>
      </c>
      <c r="AO538">
        <f>-(Table826130934137340543746950133[[#This Row],[time]]-2)*2</f>
        <v>-1.3357599999999996</v>
      </c>
      <c r="AP538" s="6">
        <v>2.19909</v>
      </c>
      <c r="AQ538" s="5">
        <v>2.6678799999999998</v>
      </c>
      <c r="AR538">
        <f>-(Table25226831634838041244447650840[[#This Row],[time]]-2)*2</f>
        <v>-1.3357599999999996</v>
      </c>
      <c r="AS538" s="6">
        <v>5.9088399999999996</v>
      </c>
      <c r="AT538" s="5">
        <v>2.6678799999999998</v>
      </c>
      <c r="AU538">
        <f>-(Table25326931734938141344547750941[[#This Row],[time]]-2)*2</f>
        <v>-1.3357599999999996</v>
      </c>
      <c r="AV538" s="6">
        <v>2.10175</v>
      </c>
    </row>
    <row r="539" spans="1:48">
      <c r="A539" s="5">
        <v>2.70445</v>
      </c>
      <c r="B539">
        <f>-(Table125430233436639843046249426[[#This Row],[time]]-2)*2</f>
        <v>-1.4089</v>
      </c>
      <c r="C539" s="6">
        <v>4.5433300000000001</v>
      </c>
      <c r="D539" s="5">
        <v>2.70445</v>
      </c>
      <c r="E539">
        <f>-(Table225530333536739943146349527[[#This Row],[time]]-2)*2</f>
        <v>-1.4089</v>
      </c>
      <c r="F539" s="7">
        <v>9.1299999999999997E-5</v>
      </c>
      <c r="G539" s="5">
        <v>2.70445</v>
      </c>
      <c r="H539" s="2">
        <f t="shared" si="230"/>
        <v>-1.4089</v>
      </c>
      <c r="I539" s="6">
        <v>4.8869899999999999</v>
      </c>
      <c r="J539" s="5">
        <v>2.70445</v>
      </c>
      <c r="K539">
        <f>-(Table325630433636840043246449628[[#This Row],[time]]-2)*2</f>
        <v>-1.4089</v>
      </c>
      <c r="L539" s="7">
        <v>9.0500000000000004E-5</v>
      </c>
      <c r="M539" s="5">
        <v>2.70445</v>
      </c>
      <c r="N539">
        <f>-(Table24626331134337540743947150335[[#This Row],[time]]-2)*2</f>
        <v>-1.4089</v>
      </c>
      <c r="O539" s="6">
        <v>4.6015600000000001</v>
      </c>
      <c r="P539" s="5">
        <v>2.70445</v>
      </c>
      <c r="Q539">
        <f>-(Table425730533736940143346549729[[#This Row],[time]]-2)*2</f>
        <v>-1.4089</v>
      </c>
      <c r="R539" s="6">
        <v>0.80755999999999994</v>
      </c>
      <c r="S539" s="5">
        <v>2.70445</v>
      </c>
      <c r="T539">
        <f>-(Table24726431234437640844047250436[[#This Row],[time]]-2)*2</f>
        <v>-1.4089</v>
      </c>
      <c r="U539" s="6">
        <v>2.2987500000000001</v>
      </c>
      <c r="V539" s="5">
        <v>2.70445</v>
      </c>
      <c r="W539">
        <f>-(Table525830633837040243446649830[[#This Row],[time]]-2)*2</f>
        <v>-1.4089</v>
      </c>
      <c r="X539" s="6">
        <v>0.19222600000000001</v>
      </c>
      <c r="Y539" s="5">
        <v>2.70445</v>
      </c>
      <c r="Z539">
        <f>-(Table24826531334537740944147350537[[#This Row],[time]]-2)*2</f>
        <v>-1.4089</v>
      </c>
      <c r="AA539" s="6">
        <v>4.3165500000000003</v>
      </c>
      <c r="AB539" s="5">
        <v>2.70445</v>
      </c>
      <c r="AC539">
        <f>-(Table625930733937140343546749931[[#This Row],[time]]-2)*2</f>
        <v>-1.4089</v>
      </c>
      <c r="AD539" s="6">
        <v>0.90804399999999996</v>
      </c>
      <c r="AE539" s="5">
        <v>2.70445</v>
      </c>
      <c r="AF539">
        <f>-(Table24926631434637841044247450638[[#This Row],[time]]-2)*2</f>
        <v>-1.4089</v>
      </c>
      <c r="AG539" s="6">
        <v>4.56534</v>
      </c>
      <c r="AH539" s="5">
        <v>2.70445</v>
      </c>
      <c r="AI539">
        <f>-(Table726030834037240443646850032[[#This Row],[time]]-2)*2</f>
        <v>-1.4089</v>
      </c>
      <c r="AJ539" s="6">
        <v>1.3702399999999999</v>
      </c>
      <c r="AK539" s="5">
        <v>2.70445</v>
      </c>
      <c r="AL539">
        <f>-(Table25026731534737941144347550739[[#This Row],[time]]-2)*2</f>
        <v>-1.4089</v>
      </c>
      <c r="AM539" s="6">
        <v>8.5039400000000001</v>
      </c>
      <c r="AN539" s="5">
        <v>2.70445</v>
      </c>
      <c r="AO539">
        <f>-(Table826130934137340543746950133[[#This Row],[time]]-2)*2</f>
        <v>-1.4089</v>
      </c>
      <c r="AP539" s="6">
        <v>2.1182599999999998</v>
      </c>
      <c r="AQ539" s="5">
        <v>2.70445</v>
      </c>
      <c r="AR539">
        <f>-(Table25226831634838041244447650840[[#This Row],[time]]-2)*2</f>
        <v>-1.4089</v>
      </c>
      <c r="AS539" s="6">
        <v>6.3262200000000002</v>
      </c>
      <c r="AT539" s="5">
        <v>2.70445</v>
      </c>
      <c r="AU539">
        <f>-(Table25326931734938141344547750941[[#This Row],[time]]-2)*2</f>
        <v>-1.4089</v>
      </c>
      <c r="AV539" s="6">
        <v>2.06921</v>
      </c>
    </row>
    <row r="540" spans="1:48">
      <c r="A540" s="5">
        <v>2.7544499999999998</v>
      </c>
      <c r="B540">
        <f>-(Table125430233436639843046249426[[#This Row],[time]]-2)*2</f>
        <v>-1.5088999999999997</v>
      </c>
      <c r="C540" s="6">
        <v>4.6980199999999996</v>
      </c>
      <c r="D540" s="5">
        <v>2.7544499999999998</v>
      </c>
      <c r="E540">
        <f>-(Table225530333536739943146349527[[#This Row],[time]]-2)*2</f>
        <v>-1.5088999999999997</v>
      </c>
      <c r="F540" s="7">
        <v>9.1799999999999995E-5</v>
      </c>
      <c r="G540" s="5">
        <v>2.7544499999999998</v>
      </c>
      <c r="H540" s="2">
        <f t="shared" si="230"/>
        <v>-1.5088999999999997</v>
      </c>
      <c r="I540" s="6">
        <v>4.9643499999999996</v>
      </c>
      <c r="J540" s="5">
        <v>2.7544499999999998</v>
      </c>
      <c r="K540">
        <f>-(Table325630433636840043246449628[[#This Row],[time]]-2)*2</f>
        <v>-1.5088999999999997</v>
      </c>
      <c r="L540" s="7">
        <v>9.0500000000000004E-5</v>
      </c>
      <c r="M540" s="5">
        <v>2.7544499999999998</v>
      </c>
      <c r="N540">
        <f>-(Table24626331134337540743947150335[[#This Row],[time]]-2)*2</f>
        <v>-1.5088999999999997</v>
      </c>
      <c r="O540" s="6">
        <v>4.7938599999999996</v>
      </c>
      <c r="P540" s="5">
        <v>2.7544499999999998</v>
      </c>
      <c r="Q540">
        <f>-(Table425730533736940143346549729[[#This Row],[time]]-2)*2</f>
        <v>-1.5088999999999997</v>
      </c>
      <c r="R540" s="6">
        <v>0.83698399999999995</v>
      </c>
      <c r="S540" s="5">
        <v>2.7544499999999998</v>
      </c>
      <c r="T540">
        <f>-(Table24726431234437640844047250436[[#This Row],[time]]-2)*2</f>
        <v>-1.5088999999999997</v>
      </c>
      <c r="U540" s="6">
        <v>2.9567399999999999</v>
      </c>
      <c r="V540" s="5">
        <v>2.7544499999999998</v>
      </c>
      <c r="W540">
        <f>-(Table525830633837040243446649830[[#This Row],[time]]-2)*2</f>
        <v>-1.5088999999999997</v>
      </c>
      <c r="X540" s="6">
        <v>0.145786</v>
      </c>
      <c r="Y540" s="5">
        <v>2.7544499999999998</v>
      </c>
      <c r="Z540">
        <f>-(Table24826531334537740944147350537[[#This Row],[time]]-2)*2</f>
        <v>-1.5088999999999997</v>
      </c>
      <c r="AA540" s="6">
        <v>4.8091100000000004</v>
      </c>
      <c r="AB540" s="5">
        <v>2.7544499999999998</v>
      </c>
      <c r="AC540">
        <f>-(Table625930733937140343546749931[[#This Row],[time]]-2)*2</f>
        <v>-1.5088999999999997</v>
      </c>
      <c r="AD540" s="6">
        <v>1.0120499999999999</v>
      </c>
      <c r="AE540" s="5">
        <v>2.7544499999999998</v>
      </c>
      <c r="AF540">
        <f>-(Table24926631434637841044247450638[[#This Row],[time]]-2)*2</f>
        <v>-1.5088999999999997</v>
      </c>
      <c r="AG540" s="6">
        <v>5.1652199999999997</v>
      </c>
      <c r="AH540" s="5">
        <v>2.7544499999999998</v>
      </c>
      <c r="AI540">
        <f>-(Table726030834037240443646850032[[#This Row],[time]]-2)*2</f>
        <v>-1.5088999999999997</v>
      </c>
      <c r="AJ540" s="6">
        <v>1.23051</v>
      </c>
      <c r="AK540" s="5">
        <v>2.7544499999999998</v>
      </c>
      <c r="AL540">
        <f>-(Table25026731534737941144347550739[[#This Row],[time]]-2)*2</f>
        <v>-1.5088999999999997</v>
      </c>
      <c r="AM540" s="6">
        <v>9.2768999999999995</v>
      </c>
      <c r="AN540" s="5">
        <v>2.7544499999999998</v>
      </c>
      <c r="AO540">
        <f>-(Table826130934137340543746950133[[#This Row],[time]]-2)*2</f>
        <v>-1.5088999999999997</v>
      </c>
      <c r="AP540" s="6">
        <v>2.0068299999999999</v>
      </c>
      <c r="AQ540" s="5">
        <v>2.7544499999999998</v>
      </c>
      <c r="AR540">
        <f>-(Table25226831634838041244447650840[[#This Row],[time]]-2)*2</f>
        <v>-1.5088999999999997</v>
      </c>
      <c r="AS540" s="6">
        <v>6.8396499999999998</v>
      </c>
      <c r="AT540" s="5">
        <v>2.7544499999999998</v>
      </c>
      <c r="AU540">
        <f>-(Table25326931734938141344547750941[[#This Row],[time]]-2)*2</f>
        <v>-1.5088999999999997</v>
      </c>
      <c r="AV540" s="6">
        <v>2.0218400000000001</v>
      </c>
    </row>
    <row r="541" spans="1:48">
      <c r="A541" s="5">
        <v>2.8193899999999998</v>
      </c>
      <c r="B541">
        <f>-(Table125430233436639843046249426[[#This Row],[time]]-2)*2</f>
        <v>-1.6387799999999997</v>
      </c>
      <c r="C541" s="6">
        <v>4.8711599999999997</v>
      </c>
      <c r="D541" s="5">
        <v>2.8193899999999998</v>
      </c>
      <c r="E541">
        <f>-(Table225530333536739943146349527[[#This Row],[time]]-2)*2</f>
        <v>-1.6387799999999997</v>
      </c>
      <c r="F541" s="7">
        <v>9.2399999999999996E-5</v>
      </c>
      <c r="G541" s="5">
        <v>2.8193899999999998</v>
      </c>
      <c r="H541" s="2">
        <f t="shared" si="230"/>
        <v>-1.6387799999999997</v>
      </c>
      <c r="I541" s="6">
        <v>5.1322400000000004</v>
      </c>
      <c r="J541" s="5">
        <v>2.8193899999999998</v>
      </c>
      <c r="K541">
        <f>-(Table325630433636840043246449628[[#This Row],[time]]-2)*2</f>
        <v>-1.6387799999999997</v>
      </c>
      <c r="L541" s="7">
        <v>9.0099999999999995E-5</v>
      </c>
      <c r="M541" s="5">
        <v>2.8193899999999998</v>
      </c>
      <c r="N541">
        <f>-(Table24626331134337540743947150335[[#This Row],[time]]-2)*2</f>
        <v>-1.6387799999999997</v>
      </c>
      <c r="O541" s="6">
        <v>4.7778799999999997</v>
      </c>
      <c r="P541" s="5">
        <v>2.8193899999999998</v>
      </c>
      <c r="Q541">
        <f>-(Table425730533736940143346549729[[#This Row],[time]]-2)*2</f>
        <v>-1.6387799999999997</v>
      </c>
      <c r="R541" s="6">
        <v>0.85399099999999994</v>
      </c>
      <c r="S541" s="5">
        <v>2.8193899999999998</v>
      </c>
      <c r="T541">
        <f>-(Table24726431234437640844047250436[[#This Row],[time]]-2)*2</f>
        <v>-1.6387799999999997</v>
      </c>
      <c r="U541" s="6">
        <v>3.83175</v>
      </c>
      <c r="V541" s="5">
        <v>2.8193899999999998</v>
      </c>
      <c r="W541">
        <f>-(Table525830633837040243446649830[[#This Row],[time]]-2)*2</f>
        <v>-1.6387799999999997</v>
      </c>
      <c r="X541" s="6">
        <v>0.14075599999999999</v>
      </c>
      <c r="Y541" s="5">
        <v>2.8193899999999998</v>
      </c>
      <c r="Z541">
        <f>-(Table24826531334537740944147350537[[#This Row],[time]]-2)*2</f>
        <v>-1.6387799999999997</v>
      </c>
      <c r="AA541" s="6">
        <v>5.4905299999999997</v>
      </c>
      <c r="AB541" s="5">
        <v>2.8193899999999998</v>
      </c>
      <c r="AC541">
        <f>-(Table625930733937140343546749931[[#This Row],[time]]-2)*2</f>
        <v>-1.6387799999999997</v>
      </c>
      <c r="AD541" s="6">
        <v>1.04071</v>
      </c>
      <c r="AE541" s="5">
        <v>2.8193899999999998</v>
      </c>
      <c r="AF541">
        <f>-(Table24926631434637841044247450638[[#This Row],[time]]-2)*2</f>
        <v>-1.6387799999999997</v>
      </c>
      <c r="AG541" s="6">
        <v>5.9092900000000004</v>
      </c>
      <c r="AH541" s="5">
        <v>2.8193899999999998</v>
      </c>
      <c r="AI541">
        <f>-(Table726030834037240443646850032[[#This Row],[time]]-2)*2</f>
        <v>-1.6387799999999997</v>
      </c>
      <c r="AJ541" s="6">
        <v>1.01003</v>
      </c>
      <c r="AK541" s="5">
        <v>2.8193899999999998</v>
      </c>
      <c r="AL541">
        <f>-(Table25026731534737941144347550739[[#This Row],[time]]-2)*2</f>
        <v>-1.6387799999999997</v>
      </c>
      <c r="AM541" s="6">
        <v>10.0779</v>
      </c>
      <c r="AN541" s="5">
        <v>2.8193899999999998</v>
      </c>
      <c r="AO541">
        <f>-(Table826130934137340543746950133[[#This Row],[time]]-2)*2</f>
        <v>-1.6387799999999997</v>
      </c>
      <c r="AP541" s="6">
        <v>1.8634599999999999</v>
      </c>
      <c r="AQ541" s="5">
        <v>2.8193899999999998</v>
      </c>
      <c r="AR541">
        <f>-(Table25226831634838041244447650840[[#This Row],[time]]-2)*2</f>
        <v>-1.6387799999999997</v>
      </c>
      <c r="AS541" s="6">
        <v>7.4937199999999997</v>
      </c>
      <c r="AT541" s="5">
        <v>2.8193899999999998</v>
      </c>
      <c r="AU541">
        <f>-(Table25326931734938141344547750941[[#This Row],[time]]-2)*2</f>
        <v>-1.6387799999999997</v>
      </c>
      <c r="AV541" s="6">
        <v>1.94241</v>
      </c>
    </row>
    <row r="542" spans="1:48">
      <c r="A542" s="5">
        <v>2.8549899999999999</v>
      </c>
      <c r="B542">
        <f>-(Table125430233436639843046249426[[#This Row],[time]]-2)*2</f>
        <v>-1.7099799999999998</v>
      </c>
      <c r="C542" s="6">
        <v>4.9576399999999996</v>
      </c>
      <c r="D542" s="5">
        <v>2.8549899999999999</v>
      </c>
      <c r="E542">
        <f>-(Table225530333536739943146349527[[#This Row],[time]]-2)*2</f>
        <v>-1.7099799999999998</v>
      </c>
      <c r="F542" s="7">
        <v>9.2399999999999996E-5</v>
      </c>
      <c r="G542" s="5">
        <v>2.8549899999999999</v>
      </c>
      <c r="H542" s="2">
        <f t="shared" si="230"/>
        <v>-1.7099799999999998</v>
      </c>
      <c r="I542" s="6">
        <v>5.2511999999999999</v>
      </c>
      <c r="J542" s="5">
        <v>2.8549899999999999</v>
      </c>
      <c r="K542">
        <f>-(Table325630433636840043246449628[[#This Row],[time]]-2)*2</f>
        <v>-1.7099799999999998</v>
      </c>
      <c r="L542" s="7">
        <v>8.9499999999999994E-5</v>
      </c>
      <c r="M542" s="5">
        <v>2.8549899999999999</v>
      </c>
      <c r="N542">
        <f>-(Table24626331134337540743947150335[[#This Row],[time]]-2)*2</f>
        <v>-1.7099799999999998</v>
      </c>
      <c r="O542" s="6">
        <v>5.0066100000000002</v>
      </c>
      <c r="P542" s="5">
        <v>2.8549899999999999</v>
      </c>
      <c r="Q542">
        <f>-(Table425730533736940143346549729[[#This Row],[time]]-2)*2</f>
        <v>-1.7099799999999998</v>
      </c>
      <c r="R542" s="6">
        <v>0.85151200000000005</v>
      </c>
      <c r="S542" s="5">
        <v>2.8549899999999999</v>
      </c>
      <c r="T542">
        <f>-(Table24726431234437640844047250436[[#This Row],[time]]-2)*2</f>
        <v>-1.7099799999999998</v>
      </c>
      <c r="U542" s="6">
        <v>4.3277299999999999</v>
      </c>
      <c r="V542" s="5">
        <v>2.8549899999999999</v>
      </c>
      <c r="W542">
        <f>-(Table525830633837040243446649830[[#This Row],[time]]-2)*2</f>
        <v>-1.7099799999999998</v>
      </c>
      <c r="X542" s="6">
        <v>0.13672500000000001</v>
      </c>
      <c r="Y542" s="5">
        <v>2.8549899999999999</v>
      </c>
      <c r="Z542">
        <f>-(Table24826531334537740944147350537[[#This Row],[time]]-2)*2</f>
        <v>-1.7099799999999998</v>
      </c>
      <c r="AA542" s="6">
        <v>5.89039</v>
      </c>
      <c r="AB542" s="5">
        <v>2.8549899999999999</v>
      </c>
      <c r="AC542">
        <f>-(Table625930733937140343546749931[[#This Row],[time]]-2)*2</f>
        <v>-1.7099799999999998</v>
      </c>
      <c r="AD542" s="6">
        <v>1.01183</v>
      </c>
      <c r="AE542" s="5">
        <v>2.8549899999999999</v>
      </c>
      <c r="AF542">
        <f>-(Table24926631434637841044247450638[[#This Row],[time]]-2)*2</f>
        <v>-1.7099799999999998</v>
      </c>
      <c r="AG542" s="6">
        <v>6.3028899999999997</v>
      </c>
      <c r="AH542" s="5">
        <v>2.8549899999999999</v>
      </c>
      <c r="AI542">
        <f>-(Table726030834037240443646850032[[#This Row],[time]]-2)*2</f>
        <v>-1.7099799999999998</v>
      </c>
      <c r="AJ542" s="6">
        <v>0.88858400000000004</v>
      </c>
      <c r="AK542" s="5">
        <v>2.8549899999999999</v>
      </c>
      <c r="AL542">
        <f>-(Table25026731534737941144347550739[[#This Row],[time]]-2)*2</f>
        <v>-1.7099799999999998</v>
      </c>
      <c r="AM542" s="6">
        <v>10.2309</v>
      </c>
      <c r="AN542" s="5">
        <v>2.8549899999999999</v>
      </c>
      <c r="AO542">
        <f>-(Table826130934137340543746950133[[#This Row],[time]]-2)*2</f>
        <v>-1.7099799999999998</v>
      </c>
      <c r="AP542" s="6">
        <v>1.76332</v>
      </c>
      <c r="AQ542" s="5">
        <v>2.8549899999999999</v>
      </c>
      <c r="AR542">
        <f>-(Table25226831634838041244447650840[[#This Row],[time]]-2)*2</f>
        <v>-1.7099799999999998</v>
      </c>
      <c r="AS542" s="6">
        <v>7.8032300000000001</v>
      </c>
      <c r="AT542" s="5">
        <v>2.8549899999999999</v>
      </c>
      <c r="AU542">
        <f>-(Table25326931734938141344547750941[[#This Row],[time]]-2)*2</f>
        <v>-1.7099799999999998</v>
      </c>
      <c r="AV542" s="6">
        <v>1.8758600000000001</v>
      </c>
    </row>
    <row r="543" spans="1:48">
      <c r="A543" s="5">
        <v>2.9143599999999998</v>
      </c>
      <c r="B543">
        <f>-(Table125430233436639843046249426[[#This Row],[time]]-2)*2</f>
        <v>-1.8287199999999997</v>
      </c>
      <c r="C543" s="6">
        <v>5.11782</v>
      </c>
      <c r="D543" s="5">
        <v>2.9143599999999998</v>
      </c>
      <c r="E543">
        <f>-(Table225530333536739943146349527[[#This Row],[time]]-2)*2</f>
        <v>-1.8287199999999997</v>
      </c>
      <c r="F543" s="7">
        <v>9.1799999999999995E-5</v>
      </c>
      <c r="G543" s="5">
        <v>2.9143599999999998</v>
      </c>
      <c r="H543" s="2">
        <f t="shared" si="230"/>
        <v>-1.8287199999999997</v>
      </c>
      <c r="I543" s="6">
        <v>5.4823000000000004</v>
      </c>
      <c r="J543" s="5">
        <v>2.9143599999999998</v>
      </c>
      <c r="K543">
        <f>-(Table325630433636840043246449628[[#This Row],[time]]-2)*2</f>
        <v>-1.8287199999999997</v>
      </c>
      <c r="L543" s="7">
        <v>8.7899999999999995E-5</v>
      </c>
      <c r="M543" s="5">
        <v>2.9143599999999998</v>
      </c>
      <c r="N543">
        <f>-(Table24626331134337540743947150335[[#This Row],[time]]-2)*2</f>
        <v>-1.8287199999999997</v>
      </c>
      <c r="O543" s="6">
        <v>5.7277500000000003</v>
      </c>
      <c r="P543" s="5">
        <v>2.9143599999999998</v>
      </c>
      <c r="Q543">
        <f>-(Table425730533736940143346549729[[#This Row],[time]]-2)*2</f>
        <v>-1.8287199999999997</v>
      </c>
      <c r="R543" s="6">
        <v>0.84719100000000003</v>
      </c>
      <c r="S543" s="5">
        <v>2.9143599999999998</v>
      </c>
      <c r="T543">
        <f>-(Table24726431234437640844047250436[[#This Row],[time]]-2)*2</f>
        <v>-1.8287199999999997</v>
      </c>
      <c r="U543" s="6">
        <v>5.2298799999999996</v>
      </c>
      <c r="V543" s="5">
        <v>2.9143599999999998</v>
      </c>
      <c r="W543">
        <f>-(Table525830633837040243446649830[[#This Row],[time]]-2)*2</f>
        <v>-1.8287199999999997</v>
      </c>
      <c r="X543" s="6">
        <v>0.13055900000000001</v>
      </c>
      <c r="Y543" s="5">
        <v>2.9143599999999998</v>
      </c>
      <c r="Z543">
        <f>-(Table24826531334537740944147350537[[#This Row],[time]]-2)*2</f>
        <v>-1.8287199999999997</v>
      </c>
      <c r="AA543" s="6">
        <v>6.6286399999999999</v>
      </c>
      <c r="AB543" s="5">
        <v>2.9143599999999998</v>
      </c>
      <c r="AC543">
        <f>-(Table625930733937140343546749931[[#This Row],[time]]-2)*2</f>
        <v>-1.8287199999999997</v>
      </c>
      <c r="AD543" s="6">
        <v>0.91274299999999997</v>
      </c>
      <c r="AE543" s="5">
        <v>2.9143599999999998</v>
      </c>
      <c r="AF543">
        <f>-(Table24926631434637841044247450638[[#This Row],[time]]-2)*2</f>
        <v>-1.8287199999999997</v>
      </c>
      <c r="AG543" s="6">
        <v>7.0249899999999998</v>
      </c>
      <c r="AH543" s="5">
        <v>2.9143599999999998</v>
      </c>
      <c r="AI543">
        <f>-(Table726030834037240443646850032[[#This Row],[time]]-2)*2</f>
        <v>-1.8287199999999997</v>
      </c>
      <c r="AJ543" s="6">
        <v>0.70173200000000002</v>
      </c>
      <c r="AK543" s="5">
        <v>2.9143599999999998</v>
      </c>
      <c r="AL543">
        <f>-(Table25026731534737941144347550739[[#This Row],[time]]-2)*2</f>
        <v>-1.8287199999999997</v>
      </c>
      <c r="AM543" s="6">
        <v>10.2081</v>
      </c>
      <c r="AN543" s="5">
        <v>2.9143599999999998</v>
      </c>
      <c r="AO543">
        <f>-(Table826130934137340543746950133[[#This Row],[time]]-2)*2</f>
        <v>-1.8287199999999997</v>
      </c>
      <c r="AP543" s="6">
        <v>1.57036</v>
      </c>
      <c r="AQ543" s="5">
        <v>2.9143599999999998</v>
      </c>
      <c r="AR543">
        <f>-(Table25226831634838041244447650840[[#This Row],[time]]-2)*2</f>
        <v>-1.8287199999999997</v>
      </c>
      <c r="AS543" s="6">
        <v>8.1886399999999995</v>
      </c>
      <c r="AT543" s="5">
        <v>2.9143599999999998</v>
      </c>
      <c r="AU543">
        <f>-(Table25326931734938141344547750941[[#This Row],[time]]-2)*2</f>
        <v>-1.8287199999999997</v>
      </c>
      <c r="AV543" s="6">
        <v>1.72786</v>
      </c>
    </row>
    <row r="544" spans="1:48">
      <c r="A544" s="5">
        <v>2.95655</v>
      </c>
      <c r="B544">
        <f>-(Table125430233436639843046249426[[#This Row],[time]]-2)*2</f>
        <v>-1.9131</v>
      </c>
      <c r="C544" s="6">
        <v>5.2395399999999999</v>
      </c>
      <c r="D544" s="5">
        <v>2.95655</v>
      </c>
      <c r="E544">
        <f>-(Table225530333536739943146349527[[#This Row],[time]]-2)*2</f>
        <v>-1.9131</v>
      </c>
      <c r="F544" s="7">
        <v>9.09E-5</v>
      </c>
      <c r="G544" s="5">
        <v>2.95655</v>
      </c>
      <c r="H544" s="2">
        <f t="shared" si="230"/>
        <v>-1.9131</v>
      </c>
      <c r="I544" s="6">
        <v>5.6779599999999997</v>
      </c>
      <c r="J544" s="5">
        <v>2.95655</v>
      </c>
      <c r="K544">
        <f>-(Table325630433636840043246449628[[#This Row],[time]]-2)*2</f>
        <v>-1.9131</v>
      </c>
      <c r="L544" s="7">
        <v>8.6199999999999995E-5</v>
      </c>
      <c r="M544" s="5">
        <v>2.95655</v>
      </c>
      <c r="N544">
        <f>-(Table24626331134337540743947150335[[#This Row],[time]]-2)*2</f>
        <v>-1.9131</v>
      </c>
      <c r="O544" s="6">
        <v>6.3729500000000003</v>
      </c>
      <c r="P544" s="5">
        <v>2.95655</v>
      </c>
      <c r="Q544">
        <f>-(Table425730533736940143346549729[[#This Row],[time]]-2)*2</f>
        <v>-1.9131</v>
      </c>
      <c r="R544" s="6">
        <v>0.84234200000000004</v>
      </c>
      <c r="S544" s="5">
        <v>2.95655</v>
      </c>
      <c r="T544">
        <f>-(Table24726431234437640844047250436[[#This Row],[time]]-2)*2</f>
        <v>-1.9131</v>
      </c>
      <c r="U544" s="6">
        <v>5.8981000000000003</v>
      </c>
      <c r="V544" s="5">
        <v>2.95655</v>
      </c>
      <c r="W544">
        <f>-(Table525830633837040243446649830[[#This Row],[time]]-2)*2</f>
        <v>-1.9131</v>
      </c>
      <c r="X544" s="6">
        <v>0.126384</v>
      </c>
      <c r="Y544" s="5">
        <v>2.95655</v>
      </c>
      <c r="Z544">
        <f>-(Table24826531334537740944147350537[[#This Row],[time]]-2)*2</f>
        <v>-1.9131</v>
      </c>
      <c r="AA544" s="6">
        <v>7.1958399999999996</v>
      </c>
      <c r="AB544" s="5">
        <v>2.95655</v>
      </c>
      <c r="AC544">
        <f>-(Table625930733937140343546749931[[#This Row],[time]]-2)*2</f>
        <v>-1.9131</v>
      </c>
      <c r="AD544" s="6">
        <v>0.822465</v>
      </c>
      <c r="AE544" s="5">
        <v>2.95655</v>
      </c>
      <c r="AF544">
        <f>-(Table24926631434637841044247450638[[#This Row],[time]]-2)*2</f>
        <v>-1.9131</v>
      </c>
      <c r="AG544" s="6">
        <v>7.6012500000000003</v>
      </c>
      <c r="AH544" s="5">
        <v>2.95655</v>
      </c>
      <c r="AI544">
        <f>-(Table726030834037240443646850032[[#This Row],[time]]-2)*2</f>
        <v>-1.9131</v>
      </c>
      <c r="AJ544" s="6">
        <v>0.59085600000000005</v>
      </c>
      <c r="AK544" s="5">
        <v>2.95655</v>
      </c>
      <c r="AL544">
        <f>-(Table25026731534737941144347550739[[#This Row],[time]]-2)*2</f>
        <v>-1.9131</v>
      </c>
      <c r="AM544" s="6">
        <v>10.1442</v>
      </c>
      <c r="AN544" s="5">
        <v>2.95655</v>
      </c>
      <c r="AO544">
        <f>-(Table826130934137340543746950133[[#This Row],[time]]-2)*2</f>
        <v>-1.9131</v>
      </c>
      <c r="AP544" s="6">
        <v>1.42537</v>
      </c>
      <c r="AQ544" s="5">
        <v>2.95655</v>
      </c>
      <c r="AR544">
        <f>-(Table25226831634838041244447650840[[#This Row],[time]]-2)*2</f>
        <v>-1.9131</v>
      </c>
      <c r="AS544" s="6">
        <v>8.3901199999999996</v>
      </c>
      <c r="AT544" s="5">
        <v>2.95655</v>
      </c>
      <c r="AU544">
        <f>-(Table25326931734938141344547750941[[#This Row],[time]]-2)*2</f>
        <v>-1.9131</v>
      </c>
      <c r="AV544" s="6">
        <v>1.6001000000000001</v>
      </c>
    </row>
    <row r="545" spans="1:48">
      <c r="A545" s="8">
        <v>3</v>
      </c>
      <c r="B545">
        <f>-(Table125430233436639843046249426[[#This Row],[time]]-2)*2</f>
        <v>-2</v>
      </c>
      <c r="C545" s="9">
        <v>5.3357900000000003</v>
      </c>
      <c r="D545" s="8">
        <v>3</v>
      </c>
      <c r="E545">
        <f>-(Table225530333536739943146349527[[#This Row],[time]]-2)*2</f>
        <v>-2</v>
      </c>
      <c r="F545" s="10">
        <v>8.9800000000000001E-5</v>
      </c>
      <c r="G545" s="8">
        <v>3</v>
      </c>
      <c r="H545" s="2">
        <f t="shared" si="230"/>
        <v>-2</v>
      </c>
      <c r="I545" s="9">
        <v>5.8386300000000002</v>
      </c>
      <c r="J545" s="8">
        <v>3</v>
      </c>
      <c r="K545">
        <f>-(Table325630433636840043246449628[[#This Row],[time]]-2)*2</f>
        <v>-2</v>
      </c>
      <c r="L545" s="10">
        <v>8.4400000000000005E-5</v>
      </c>
      <c r="M545" s="8">
        <v>3</v>
      </c>
      <c r="N545">
        <f>-(Table24626331134337540743947150335[[#This Row],[time]]-2)*2</f>
        <v>-2</v>
      </c>
      <c r="O545" s="9">
        <v>7.0354999999999999</v>
      </c>
      <c r="P545" s="8">
        <v>3</v>
      </c>
      <c r="Q545">
        <f>-(Table425730533736940143346549729[[#This Row],[time]]-2)*2</f>
        <v>-2</v>
      </c>
      <c r="R545" s="9">
        <v>0.82730300000000001</v>
      </c>
      <c r="S545" s="8">
        <v>3</v>
      </c>
      <c r="T545">
        <f>-(Table24726431234437640844047250436[[#This Row],[time]]-2)*2</f>
        <v>-2</v>
      </c>
      <c r="U545" s="9">
        <v>6.6220299999999996</v>
      </c>
      <c r="V545" s="8">
        <v>3</v>
      </c>
      <c r="W545">
        <f>-(Table525830633837040243446649830[[#This Row],[time]]-2)*2</f>
        <v>-2</v>
      </c>
      <c r="X545" s="9">
        <v>0.121064</v>
      </c>
      <c r="Y545" s="8">
        <v>3</v>
      </c>
      <c r="Z545">
        <f>-(Table24826531334537740944147350537[[#This Row],[time]]-2)*2</f>
        <v>-2</v>
      </c>
      <c r="AA545" s="9">
        <v>7.8400600000000003</v>
      </c>
      <c r="AB545" s="8">
        <v>3</v>
      </c>
      <c r="AC545">
        <f>-(Table625930733937140343546749931[[#This Row],[time]]-2)*2</f>
        <v>-2</v>
      </c>
      <c r="AD545" s="9">
        <v>0.71706899999999996</v>
      </c>
      <c r="AE545" s="8">
        <v>3</v>
      </c>
      <c r="AF545">
        <f>-(Table24926631434637841044247450638[[#This Row],[time]]-2)*2</f>
        <v>-2</v>
      </c>
      <c r="AG545" s="9">
        <v>8.2877899999999993</v>
      </c>
      <c r="AH545" s="8">
        <v>3</v>
      </c>
      <c r="AI545">
        <f>-(Table726030834037240443646850032[[#This Row],[time]]-2)*2</f>
        <v>-2</v>
      </c>
      <c r="AJ545" s="9">
        <v>0.486211</v>
      </c>
      <c r="AK545" s="8">
        <v>3</v>
      </c>
      <c r="AL545">
        <f>-(Table25026731534737941144347550739[[#This Row],[time]]-2)*2</f>
        <v>-2</v>
      </c>
      <c r="AM545" s="9">
        <v>10.0999</v>
      </c>
      <c r="AN545" s="8">
        <v>3</v>
      </c>
      <c r="AO545">
        <f>-(Table826130934137340543746950133[[#This Row],[time]]-2)*2</f>
        <v>-2</v>
      </c>
      <c r="AP545" s="9">
        <v>1.2886</v>
      </c>
      <c r="AQ545" s="8">
        <v>3</v>
      </c>
      <c r="AR545">
        <f>-(Table25226831634838041244447650840[[#This Row],[time]]-2)*2</f>
        <v>-2</v>
      </c>
      <c r="AS545" s="9">
        <v>8.6719399999999993</v>
      </c>
      <c r="AT545" s="8">
        <v>3</v>
      </c>
      <c r="AU545">
        <f>-(Table25326931734938141344547750941[[#This Row],[time]]-2)*2</f>
        <v>-2</v>
      </c>
      <c r="AV545" s="9">
        <v>1.45713</v>
      </c>
    </row>
    <row r="546" spans="1:48">
      <c r="A546" t="s">
        <v>26</v>
      </c>
      <c r="C546">
        <f>AVERAGE(C525:C545)</f>
        <v>4.1223542857142856</v>
      </c>
      <c r="D546" t="s">
        <v>26</v>
      </c>
      <c r="F546">
        <f t="shared" ref="F546" si="231">AVERAGE(F525:F545)</f>
        <v>7.139182023809526E-2</v>
      </c>
      <c r="G546" t="s">
        <v>26</v>
      </c>
      <c r="I546">
        <f t="shared" ref="I546" si="232">AVERAGE(I525:I545)</f>
        <v>4.33679619047619</v>
      </c>
      <c r="J546" t="s">
        <v>26</v>
      </c>
      <c r="L546">
        <f t="shared" ref="L546" si="233">AVERAGE(L525:L545)</f>
        <v>9.1930680666666653E-2</v>
      </c>
      <c r="M546" t="s">
        <v>26</v>
      </c>
      <c r="O546">
        <f t="shared" ref="O546" si="234">AVERAGE(O525:O545)</f>
        <v>2.9841358571428569</v>
      </c>
      <c r="P546" t="s">
        <v>26</v>
      </c>
      <c r="R546">
        <f t="shared" ref="R546" si="235">AVERAGE(R525:R545)</f>
        <v>0.93257952380952369</v>
      </c>
      <c r="S546" t="s">
        <v>26</v>
      </c>
      <c r="U546">
        <f t="shared" ref="U546" si="236">AVERAGE(U525:U545)</f>
        <v>1.6991782138095239</v>
      </c>
      <c r="V546" t="s">
        <v>26</v>
      </c>
      <c r="X546">
        <f t="shared" ref="X546" si="237">AVERAGE(X525:X545)</f>
        <v>0.57208323809523809</v>
      </c>
      <c r="Y546" t="s">
        <v>26</v>
      </c>
      <c r="AA546">
        <f t="shared" ref="AA546" si="238">AVERAGE(AA525:AA545)</f>
        <v>3.2739148571428567</v>
      </c>
      <c r="AB546" t="s">
        <v>26</v>
      </c>
      <c r="AD546">
        <f t="shared" ref="AD546" si="239">AVERAGE(AD525:AD545)</f>
        <v>1.1463344761904761</v>
      </c>
      <c r="AE546" t="s">
        <v>26</v>
      </c>
      <c r="AG546">
        <f t="shared" ref="AG546" si="240">AVERAGE(AG525:AG545)</f>
        <v>2.9653052714285715</v>
      </c>
      <c r="AH546" t="s">
        <v>26</v>
      </c>
      <c r="AJ546">
        <f t="shared" ref="AJ546" si="241">AVERAGE(AJ525:AJ545)</f>
        <v>2.0350415714285712</v>
      </c>
      <c r="AK546" t="s">
        <v>26</v>
      </c>
      <c r="AM546">
        <f t="shared" ref="AM546" si="242">AVERAGE(AM525:AM545)</f>
        <v>6.1736785714285718</v>
      </c>
      <c r="AN546" t="s">
        <v>26</v>
      </c>
      <c r="AP546">
        <f t="shared" ref="AP546" si="243">AVERAGE(AP525:AP545)</f>
        <v>2.2752109523809527</v>
      </c>
      <c r="AQ546" t="s">
        <v>26</v>
      </c>
      <c r="AS546">
        <f t="shared" ref="AS546" si="244">AVERAGE(AS525:AS545)</f>
        <v>4.4749047619047611</v>
      </c>
      <c r="AT546" t="s">
        <v>26</v>
      </c>
      <c r="AV546">
        <f t="shared" ref="AV546" si="245">AVERAGE(AV525:AV545)</f>
        <v>1.651556476190476</v>
      </c>
    </row>
    <row r="547" spans="1:48">
      <c r="A547" t="s">
        <v>27</v>
      </c>
      <c r="C547">
        <f>MAX(C525:C545)</f>
        <v>5.3357900000000003</v>
      </c>
      <c r="D547" t="s">
        <v>27</v>
      </c>
      <c r="F547">
        <f t="shared" ref="F547:AV547" si="246">MAX(F525:F545)</f>
        <v>0.45641300000000001</v>
      </c>
      <c r="G547" t="s">
        <v>27</v>
      </c>
      <c r="I547">
        <f t="shared" ref="I547:AV547" si="247">MAX(I525:I545)</f>
        <v>5.8386300000000002</v>
      </c>
      <c r="J547" t="s">
        <v>27</v>
      </c>
      <c r="L547">
        <f t="shared" ref="L547:AV547" si="248">MAX(L525:L545)</f>
        <v>0.54701100000000002</v>
      </c>
      <c r="M547" t="s">
        <v>27</v>
      </c>
      <c r="O547">
        <f t="shared" ref="O547:AV547" si="249">MAX(O525:O545)</f>
        <v>7.0354999999999999</v>
      </c>
      <c r="P547" t="s">
        <v>27</v>
      </c>
      <c r="R547">
        <f t="shared" ref="R547:AV547" si="250">MAX(R525:R545)</f>
        <v>1.65883</v>
      </c>
      <c r="S547" t="s">
        <v>27</v>
      </c>
      <c r="U547">
        <f t="shared" ref="U547:AV547" si="251">MAX(U525:U545)</f>
        <v>6.6220299999999996</v>
      </c>
      <c r="V547" t="s">
        <v>27</v>
      </c>
      <c r="X547">
        <f t="shared" ref="X547:AV547" si="252">MAX(X525:X545)</f>
        <v>1.6875899999999999</v>
      </c>
      <c r="Y547" t="s">
        <v>27</v>
      </c>
      <c r="AA547">
        <f t="shared" ref="AA547:AV547" si="253">MAX(AA525:AA545)</f>
        <v>7.8400600000000003</v>
      </c>
      <c r="AB547" t="s">
        <v>27</v>
      </c>
      <c r="AD547">
        <f t="shared" ref="AD547:AV547" si="254">MAX(AD525:AD545)</f>
        <v>2.37304</v>
      </c>
      <c r="AE547" t="s">
        <v>27</v>
      </c>
      <c r="AG547">
        <f t="shared" ref="AG547:AV547" si="255">MAX(AG525:AG545)</f>
        <v>8.2877899999999993</v>
      </c>
      <c r="AH547" t="s">
        <v>27</v>
      </c>
      <c r="AJ547">
        <f t="shared" ref="AJ547:AV547" si="256">MAX(AJ525:AJ545)</f>
        <v>3.38504</v>
      </c>
      <c r="AK547" t="s">
        <v>27</v>
      </c>
      <c r="AM547">
        <f t="shared" ref="AM547:AV547" si="257">MAX(AM525:AM545)</f>
        <v>10.2309</v>
      </c>
      <c r="AN547" t="s">
        <v>27</v>
      </c>
      <c r="AP547">
        <f t="shared" ref="AP547:AV547" si="258">MAX(AP525:AP545)</f>
        <v>3.0576500000000002</v>
      </c>
      <c r="AQ547" t="s">
        <v>27</v>
      </c>
      <c r="AS547">
        <f t="shared" ref="AS547:AV547" si="259">MAX(AS525:AS545)</f>
        <v>8.6719399999999993</v>
      </c>
      <c r="AT547" t="s">
        <v>27</v>
      </c>
      <c r="AV547">
        <f t="shared" ref="AV547" si="260">MAX(AV525:AV545)</f>
        <v>2.1416200000000001</v>
      </c>
    </row>
    <row r="550" spans="1:48">
      <c r="A550" s="1" t="s">
        <v>74</v>
      </c>
    </row>
    <row r="551" spans="1:48">
      <c r="A551" t="s">
        <v>75</v>
      </c>
      <c r="D551" t="s">
        <v>2</v>
      </c>
    </row>
    <row r="552" spans="1:48">
      <c r="A552" t="s">
        <v>76</v>
      </c>
      <c r="D552" t="s">
        <v>4</v>
      </c>
      <c r="E552" t="s">
        <v>5</v>
      </c>
    </row>
    <row r="554" spans="1:48">
      <c r="A554" t="s">
        <v>6</v>
      </c>
      <c r="D554" t="s">
        <v>7</v>
      </c>
      <c r="G554" t="s">
        <v>8</v>
      </c>
      <c r="J554" t="s">
        <v>9</v>
      </c>
      <c r="M554" t="s">
        <v>10</v>
      </c>
      <c r="P554" t="s">
        <v>11</v>
      </c>
      <c r="S554" t="s">
        <v>12</v>
      </c>
      <c r="V554" t="s">
        <v>13</v>
      </c>
      <c r="Y554" t="s">
        <v>14</v>
      </c>
      <c r="AB554" t="s">
        <v>15</v>
      </c>
      <c r="AE554" t="s">
        <v>16</v>
      </c>
      <c r="AH554" t="s">
        <v>17</v>
      </c>
      <c r="AK554" t="s">
        <v>18</v>
      </c>
      <c r="AN554" t="s">
        <v>19</v>
      </c>
      <c r="AQ554" t="s">
        <v>20</v>
      </c>
      <c r="AT554" t="s">
        <v>21</v>
      </c>
    </row>
    <row r="555" spans="1:48">
      <c r="A555" t="s">
        <v>22</v>
      </c>
      <c r="B555" t="s">
        <v>23</v>
      </c>
      <c r="C555" t="s">
        <v>24</v>
      </c>
      <c r="D555" t="s">
        <v>22</v>
      </c>
      <c r="E555" t="s">
        <v>23</v>
      </c>
      <c r="F555" t="s">
        <v>25</v>
      </c>
      <c r="G555" t="s">
        <v>22</v>
      </c>
      <c r="H555" t="s">
        <v>23</v>
      </c>
      <c r="I555" t="s">
        <v>24</v>
      </c>
      <c r="J555" t="s">
        <v>22</v>
      </c>
      <c r="K555" t="s">
        <v>23</v>
      </c>
      <c r="L555" t="s">
        <v>24</v>
      </c>
      <c r="M555" t="s">
        <v>22</v>
      </c>
      <c r="N555" t="s">
        <v>23</v>
      </c>
      <c r="O555" t="s">
        <v>24</v>
      </c>
      <c r="P555" t="s">
        <v>22</v>
      </c>
      <c r="Q555" t="s">
        <v>23</v>
      </c>
      <c r="R555" t="s">
        <v>24</v>
      </c>
      <c r="S555" t="s">
        <v>22</v>
      </c>
      <c r="T555" t="s">
        <v>23</v>
      </c>
      <c r="U555" t="s">
        <v>24</v>
      </c>
      <c r="V555" t="s">
        <v>22</v>
      </c>
      <c r="W555" t="s">
        <v>23</v>
      </c>
      <c r="X555" t="s">
        <v>24</v>
      </c>
      <c r="Y555" t="s">
        <v>22</v>
      </c>
      <c r="Z555" t="s">
        <v>23</v>
      </c>
      <c r="AA555" t="s">
        <v>24</v>
      </c>
      <c r="AB555" t="s">
        <v>22</v>
      </c>
      <c r="AC555" t="s">
        <v>23</v>
      </c>
      <c r="AD555" t="s">
        <v>24</v>
      </c>
      <c r="AE555" t="s">
        <v>22</v>
      </c>
      <c r="AF555" t="s">
        <v>23</v>
      </c>
      <c r="AG555" t="s">
        <v>24</v>
      </c>
      <c r="AH555" t="s">
        <v>22</v>
      </c>
      <c r="AI555" t="s">
        <v>23</v>
      </c>
      <c r="AJ555" t="s">
        <v>24</v>
      </c>
      <c r="AK555" t="s">
        <v>22</v>
      </c>
      <c r="AL555" t="s">
        <v>23</v>
      </c>
      <c r="AM555" t="s">
        <v>24</v>
      </c>
      <c r="AN555" t="s">
        <v>22</v>
      </c>
      <c r="AO555" t="s">
        <v>23</v>
      </c>
      <c r="AP555" t="s">
        <v>24</v>
      </c>
      <c r="AQ555" t="s">
        <v>22</v>
      </c>
      <c r="AR555" t="s">
        <v>23</v>
      </c>
      <c r="AS555" t="s">
        <v>24</v>
      </c>
      <c r="AT555" t="s">
        <v>22</v>
      </c>
      <c r="AU555" t="s">
        <v>23</v>
      </c>
      <c r="AV555" t="s">
        <v>24</v>
      </c>
    </row>
    <row r="556" spans="1:48">
      <c r="A556" s="2">
        <v>2</v>
      </c>
      <c r="B556">
        <f>(Table12863183503824144464781042[[#This Row],[time]]-2)*2</f>
        <v>0</v>
      </c>
      <c r="C556" s="3">
        <v>1.27335</v>
      </c>
      <c r="D556" s="2">
        <v>2</v>
      </c>
      <c r="E556">
        <f>(Table22873193513834154474791143[[#This Row],[time]]-2)*2</f>
        <v>0</v>
      </c>
      <c r="F556" s="4">
        <v>8.0500000000000005E-5</v>
      </c>
      <c r="G556" s="2">
        <v>2</v>
      </c>
      <c r="H556">
        <f>(Table2452943263583904224544861850[[#This Row],[time]]-2)*2</f>
        <v>0</v>
      </c>
      <c r="I556" s="3">
        <v>1.6633100000000001</v>
      </c>
      <c r="J556" s="2">
        <v>2</v>
      </c>
      <c r="K556">
        <f>(Table32883203523844164484801244[[#This Row],[time]]-2)*2</f>
        <v>0</v>
      </c>
      <c r="L556" s="4">
        <v>6.8399999999999996E-5</v>
      </c>
      <c r="M556" s="2">
        <v>2</v>
      </c>
      <c r="N556">
        <f>(Table2462953273593914234554871951[[#This Row],[time]]-2)*2</f>
        <v>0</v>
      </c>
      <c r="O556" s="3">
        <v>4.1299099999999998E-4</v>
      </c>
      <c r="P556" s="2">
        <v>2</v>
      </c>
      <c r="Q556">
        <f>(Table42893213533854174494811345[[#This Row],[time]]-2)*2</f>
        <v>0</v>
      </c>
      <c r="R556" s="4">
        <v>6.5699999999999998E-5</v>
      </c>
      <c r="S556" s="2">
        <v>2</v>
      </c>
      <c r="T556">
        <f>(Table2472963283603924244564882052[[#This Row],[time]]-2)*2</f>
        <v>0</v>
      </c>
      <c r="U556" s="4">
        <v>8.0400000000000003E-5</v>
      </c>
      <c r="V556" s="2">
        <v>2</v>
      </c>
      <c r="W556">
        <f>(Table52903223543864184504821446[[#This Row],[time]]-2)*2</f>
        <v>0</v>
      </c>
      <c r="X556" s="3">
        <v>0</v>
      </c>
      <c r="Y556" s="2">
        <v>2</v>
      </c>
      <c r="Z556">
        <f>(Table2482973293613934254574892153[[#This Row],[time]]-2)*2</f>
        <v>0</v>
      </c>
      <c r="AA556" s="4">
        <v>8.6899999999999998E-5</v>
      </c>
      <c r="AB556" s="2">
        <v>2</v>
      </c>
      <c r="AC556">
        <f>(Table62913233553874194514831547[[#This Row],[time]]-2)*2</f>
        <v>0</v>
      </c>
      <c r="AD556" s="3">
        <v>1.31071</v>
      </c>
      <c r="AE556" s="2">
        <v>2</v>
      </c>
      <c r="AF556">
        <f>(Table2492983303623944264584902254[[#This Row],[time]]-2)*2</f>
        <v>0</v>
      </c>
      <c r="AG556" s="3">
        <v>0.424348</v>
      </c>
      <c r="AH556" s="2">
        <v>2</v>
      </c>
      <c r="AI556">
        <f>(Table72923243563884204524841648[[#This Row],[time]]-2)*2</f>
        <v>0</v>
      </c>
      <c r="AJ556" s="3">
        <v>0.383793</v>
      </c>
      <c r="AK556" s="2">
        <v>2</v>
      </c>
      <c r="AL556">
        <f>(Table2502993313633954274594912355[[#This Row],[time]]-2)*2</f>
        <v>0</v>
      </c>
      <c r="AM556" s="3">
        <v>2.63558</v>
      </c>
      <c r="AN556" s="2">
        <v>2</v>
      </c>
      <c r="AO556">
        <f>(Table82933253573894214534851749[[#This Row],[time]]-2)*2</f>
        <v>0</v>
      </c>
      <c r="AP556" s="3">
        <v>2.2269899999999998</v>
      </c>
      <c r="AQ556" s="2">
        <v>2</v>
      </c>
      <c r="AR556">
        <f>(Table2523003323643964284604922456[[#This Row],[time]]-2)*2</f>
        <v>0</v>
      </c>
      <c r="AS556" s="3">
        <v>0.36094700000000002</v>
      </c>
      <c r="AT556" s="2">
        <v>2</v>
      </c>
      <c r="AU556">
        <f>(Table2533013333653974294614932557[[#This Row],[time]]-2)*2</f>
        <v>0</v>
      </c>
      <c r="AV556" s="3">
        <v>0.45384099999999999</v>
      </c>
    </row>
    <row r="557" spans="1:48">
      <c r="A557" s="5">
        <v>2.0572599999999999</v>
      </c>
      <c r="B557">
        <f>(Table12863183503824144464781042[[#This Row],[time]]-2)*2</f>
        <v>0.11451999999999973</v>
      </c>
      <c r="C557" s="6">
        <v>1.06948</v>
      </c>
      <c r="D557" s="5">
        <v>2.0572599999999999</v>
      </c>
      <c r="E557">
        <f>(Table22873193513834154474791143[[#This Row],[time]]-2)*2</f>
        <v>0.11451999999999973</v>
      </c>
      <c r="F557" s="6">
        <v>0.119768</v>
      </c>
      <c r="G557" s="5">
        <v>2.0572599999999999</v>
      </c>
      <c r="H557">
        <f>(Table2452943263583904224544861850[[#This Row],[time]]-2)*2</f>
        <v>0.11451999999999973</v>
      </c>
      <c r="I557" s="6">
        <v>2.8960400000000002</v>
      </c>
      <c r="J557" s="5">
        <v>2.0572599999999999</v>
      </c>
      <c r="K557">
        <f>(Table32883203523844164484801244[[#This Row],[time]]-2)*2</f>
        <v>0.11451999999999973</v>
      </c>
      <c r="L557" s="6">
        <v>0.164405</v>
      </c>
      <c r="M557" s="5">
        <v>2.0572599999999999</v>
      </c>
      <c r="N557">
        <f>(Table2462953273593914234554871951[[#This Row],[time]]-2)*2</f>
        <v>0.11451999999999973</v>
      </c>
      <c r="O557" s="6">
        <v>0.448772</v>
      </c>
      <c r="P557" s="5">
        <v>2.0572599999999999</v>
      </c>
      <c r="Q557">
        <f>(Table42893213533854174494811345[[#This Row],[time]]-2)*2</f>
        <v>0.11451999999999973</v>
      </c>
      <c r="R557" s="7">
        <v>9.7200000000000004E-5</v>
      </c>
      <c r="S557" s="5">
        <v>2.0572599999999999</v>
      </c>
      <c r="T557">
        <f>(Table2472963283603924244564882052[[#This Row],[time]]-2)*2</f>
        <v>0.11451999999999973</v>
      </c>
      <c r="U557" s="6">
        <v>7.2408600000000004E-2</v>
      </c>
      <c r="V557" s="5">
        <v>2.0572599999999999</v>
      </c>
      <c r="W557">
        <f>(Table52903223543864184504821446[[#This Row],[time]]-2)*2</f>
        <v>0.11451999999999973</v>
      </c>
      <c r="X557" s="7">
        <v>3.9199999999999997E-5</v>
      </c>
      <c r="Y557" s="5">
        <v>2.0572599999999999</v>
      </c>
      <c r="Z557">
        <f>(Table2482973293613934254574892153[[#This Row],[time]]-2)*2</f>
        <v>0.11451999999999973</v>
      </c>
      <c r="AA557" s="6">
        <v>2.9362099999999999E-2</v>
      </c>
      <c r="AB557" s="5">
        <v>2.0572599999999999</v>
      </c>
      <c r="AC557">
        <f>(Table62913233553874194514831547[[#This Row],[time]]-2)*2</f>
        <v>0.11451999999999973</v>
      </c>
      <c r="AD557" s="6">
        <v>1.9370799999999999</v>
      </c>
      <c r="AE557" s="5">
        <v>2.0572599999999999</v>
      </c>
      <c r="AF557">
        <f>(Table2492983303623944264584902254[[#This Row],[time]]-2)*2</f>
        <v>0.11451999999999973</v>
      </c>
      <c r="AG557" s="6">
        <v>0.50273800000000002</v>
      </c>
      <c r="AH557" s="5">
        <v>2.0572599999999999</v>
      </c>
      <c r="AI557">
        <f>(Table72923243563884204524841648[[#This Row],[time]]-2)*2</f>
        <v>0.11451999999999973</v>
      </c>
      <c r="AJ557" s="6">
        <v>0.78248499999999999</v>
      </c>
      <c r="AK557" s="5">
        <v>2.0572599999999999</v>
      </c>
      <c r="AL557">
        <f>(Table2502993313633954274594912355[[#This Row],[time]]-2)*2</f>
        <v>0.11451999999999973</v>
      </c>
      <c r="AM557" s="6">
        <v>2.9343900000000001</v>
      </c>
      <c r="AN557" s="5">
        <v>2.0572599999999999</v>
      </c>
      <c r="AO557">
        <f>(Table82933253573894214534851749[[#This Row],[time]]-2)*2</f>
        <v>0.11451999999999973</v>
      </c>
      <c r="AP557" s="6">
        <v>3.0493999999999999</v>
      </c>
      <c r="AQ557" s="5">
        <v>2.0572599999999999</v>
      </c>
      <c r="AR557">
        <f>(Table2523003323643964284604922456[[#This Row],[time]]-2)*2</f>
        <v>0.11451999999999973</v>
      </c>
      <c r="AS557" s="6">
        <v>0.62658800000000003</v>
      </c>
      <c r="AT557" s="5">
        <v>2.0572599999999999</v>
      </c>
      <c r="AU557">
        <f>(Table2533013333653974294614932557[[#This Row],[time]]-2)*2</f>
        <v>0.11451999999999973</v>
      </c>
      <c r="AV557" s="6">
        <v>1.10477</v>
      </c>
    </row>
    <row r="558" spans="1:48">
      <c r="A558" s="5">
        <v>2.10093</v>
      </c>
      <c r="B558">
        <f>(Table12863183503824144464781042[[#This Row],[time]]-2)*2</f>
        <v>0.20185999999999993</v>
      </c>
      <c r="C558" s="6">
        <v>0.96082800000000002</v>
      </c>
      <c r="D558" s="5">
        <v>2.10093</v>
      </c>
      <c r="E558">
        <f>(Table22873193513834154474791143[[#This Row],[time]]-2)*2</f>
        <v>0.20185999999999993</v>
      </c>
      <c r="F558" s="6">
        <v>0.239121</v>
      </c>
      <c r="G558" s="5">
        <v>2.10093</v>
      </c>
      <c r="H558">
        <f>(Table2452943263583904224544861850[[#This Row],[time]]-2)*2</f>
        <v>0.20185999999999993</v>
      </c>
      <c r="I558" s="6">
        <v>3.0446800000000001</v>
      </c>
      <c r="J558" s="5">
        <v>2.10093</v>
      </c>
      <c r="K558">
        <f>(Table32883203523844164484801244[[#This Row],[time]]-2)*2</f>
        <v>0.20185999999999993</v>
      </c>
      <c r="L558" s="6">
        <v>0.367228</v>
      </c>
      <c r="M558" s="5">
        <v>2.10093</v>
      </c>
      <c r="N558">
        <f>(Table2462953273593914234554871951[[#This Row],[time]]-2)*2</f>
        <v>0.20185999999999993</v>
      </c>
      <c r="O558" s="6">
        <v>0.60621899999999995</v>
      </c>
      <c r="P558" s="5">
        <v>2.10093</v>
      </c>
      <c r="Q558">
        <f>(Table42893213533854174494811345[[#This Row],[time]]-2)*2</f>
        <v>0.20185999999999993</v>
      </c>
      <c r="R558" s="6">
        <v>3.74349E-2</v>
      </c>
      <c r="S558" s="5">
        <v>2.10093</v>
      </c>
      <c r="T558">
        <f>(Table2472963283603924244564882052[[#This Row],[time]]-2)*2</f>
        <v>0.20185999999999993</v>
      </c>
      <c r="U558" s="6">
        <v>0.108871</v>
      </c>
      <c r="V558" s="5">
        <v>2.10093</v>
      </c>
      <c r="W558">
        <f>(Table52903223543864184504821446[[#This Row],[time]]-2)*2</f>
        <v>0.20185999999999993</v>
      </c>
      <c r="X558" s="7">
        <v>5.2099999999999999E-5</v>
      </c>
      <c r="Y558" s="5">
        <v>2.10093</v>
      </c>
      <c r="Z558">
        <f>(Table2482973293613934254574892153[[#This Row],[time]]-2)*2</f>
        <v>0.20185999999999993</v>
      </c>
      <c r="AA558" s="6">
        <v>0.16930300000000001</v>
      </c>
      <c r="AB558" s="5">
        <v>2.10093</v>
      </c>
      <c r="AC558">
        <f>(Table62913233553874194514831547[[#This Row],[time]]-2)*2</f>
        <v>0.20185999999999993</v>
      </c>
      <c r="AD558" s="6">
        <v>1.87883</v>
      </c>
      <c r="AE558" s="5">
        <v>2.10093</v>
      </c>
      <c r="AF558">
        <f>(Table2492983303623944264584902254[[#This Row],[time]]-2)*2</f>
        <v>0.20185999999999993</v>
      </c>
      <c r="AG558" s="6">
        <v>0.41985299999999998</v>
      </c>
      <c r="AH558" s="5">
        <v>2.10093</v>
      </c>
      <c r="AI558">
        <f>(Table72923243563884204524841648[[#This Row],[time]]-2)*2</f>
        <v>0.20185999999999993</v>
      </c>
      <c r="AJ558" s="6">
        <v>0.80898099999999995</v>
      </c>
      <c r="AK558" s="5">
        <v>2.10093</v>
      </c>
      <c r="AL558">
        <f>(Table2502993313633954274594912355[[#This Row],[time]]-2)*2</f>
        <v>0.20185999999999993</v>
      </c>
      <c r="AM558" s="6">
        <v>2.8879999999999999</v>
      </c>
      <c r="AN558" s="5">
        <v>2.10093</v>
      </c>
      <c r="AO558">
        <f>(Table82933253573894214534851749[[#This Row],[time]]-2)*2</f>
        <v>0.20185999999999993</v>
      </c>
      <c r="AP558" s="6">
        <v>3.3572899999999999</v>
      </c>
      <c r="AQ558" s="5">
        <v>2.10093</v>
      </c>
      <c r="AR558">
        <f>(Table2523003323643964284604922456[[#This Row],[time]]-2)*2</f>
        <v>0.20185999999999993</v>
      </c>
      <c r="AS558" s="6">
        <v>0.950152</v>
      </c>
      <c r="AT558" s="5">
        <v>2.10093</v>
      </c>
      <c r="AU558">
        <f>(Table2533013333653974294614932557[[#This Row],[time]]-2)*2</f>
        <v>0.20185999999999993</v>
      </c>
      <c r="AV558" s="6">
        <v>1.4169</v>
      </c>
    </row>
    <row r="559" spans="1:48">
      <c r="A559" s="5">
        <v>2.1614399999999998</v>
      </c>
      <c r="B559">
        <f>(Table12863183503824144464781042[[#This Row],[time]]-2)*2</f>
        <v>0.32287999999999961</v>
      </c>
      <c r="C559" s="6">
        <v>0.99441100000000004</v>
      </c>
      <c r="D559" s="5">
        <v>2.1614399999999998</v>
      </c>
      <c r="E559">
        <f>(Table22873193513834154474791143[[#This Row],[time]]-2)*2</f>
        <v>0.32287999999999961</v>
      </c>
      <c r="F559" s="6">
        <v>0.37834400000000001</v>
      </c>
      <c r="G559" s="5">
        <v>2.1614399999999998</v>
      </c>
      <c r="H559">
        <f>(Table2452943263583904224544861850[[#This Row],[time]]-2)*2</f>
        <v>0.32287999999999961</v>
      </c>
      <c r="I559" s="6">
        <v>3.19292</v>
      </c>
      <c r="J559" s="5">
        <v>2.1614399999999998</v>
      </c>
      <c r="K559">
        <f>(Table32883203523844164484801244[[#This Row],[time]]-2)*2</f>
        <v>0.32287999999999961</v>
      </c>
      <c r="L559" s="6">
        <v>0.68372100000000002</v>
      </c>
      <c r="M559" s="5">
        <v>2.1614399999999998</v>
      </c>
      <c r="N559">
        <f>(Table2462953273593914234554871951[[#This Row],[time]]-2)*2</f>
        <v>0.32287999999999961</v>
      </c>
      <c r="O559" s="6">
        <v>0.77923299999999995</v>
      </c>
      <c r="P559" s="5">
        <v>2.1614399999999998</v>
      </c>
      <c r="Q559">
        <f>(Table42893213533854174494811345[[#This Row],[time]]-2)*2</f>
        <v>0.32287999999999961</v>
      </c>
      <c r="R559" s="6">
        <v>0.32515500000000003</v>
      </c>
      <c r="S559" s="5">
        <v>2.1614399999999998</v>
      </c>
      <c r="T559">
        <f>(Table2472963283603924244564882052[[#This Row],[time]]-2)*2</f>
        <v>0.32287999999999961</v>
      </c>
      <c r="U559" s="6">
        <v>0.13453999999999999</v>
      </c>
      <c r="V559" s="5">
        <v>2.1614399999999998</v>
      </c>
      <c r="W559">
        <f>(Table52903223543864184504821446[[#This Row],[time]]-2)*2</f>
        <v>0.32287999999999961</v>
      </c>
      <c r="X559" s="7">
        <v>7.5300000000000001E-5</v>
      </c>
      <c r="Y559" s="5">
        <v>2.1614399999999998</v>
      </c>
      <c r="Z559">
        <f>(Table2482973293613934254574892153[[#This Row],[time]]-2)*2</f>
        <v>0.32287999999999961</v>
      </c>
      <c r="AA559" s="6">
        <v>0.32439499999999999</v>
      </c>
      <c r="AB559" s="5">
        <v>2.1614399999999998</v>
      </c>
      <c r="AC559">
        <f>(Table62913233553874194514831547[[#This Row],[time]]-2)*2</f>
        <v>0.32287999999999961</v>
      </c>
      <c r="AD559" s="6">
        <v>2.11266</v>
      </c>
      <c r="AE559" s="5">
        <v>2.1614399999999998</v>
      </c>
      <c r="AF559">
        <f>(Table2492983303623944264584902254[[#This Row],[time]]-2)*2</f>
        <v>0.32287999999999961</v>
      </c>
      <c r="AG559" s="6">
        <v>0.42832700000000001</v>
      </c>
      <c r="AH559" s="5">
        <v>2.1614399999999998</v>
      </c>
      <c r="AI559">
        <f>(Table72923243563884204524841648[[#This Row],[time]]-2)*2</f>
        <v>0.32287999999999961</v>
      </c>
      <c r="AJ559" s="6">
        <v>1.5961399999999999</v>
      </c>
      <c r="AK559" s="5">
        <v>2.1614399999999998</v>
      </c>
      <c r="AL559">
        <f>(Table2502993313633954274594912355[[#This Row],[time]]-2)*2</f>
        <v>0.32287999999999961</v>
      </c>
      <c r="AM559" s="6">
        <v>2.7907899999999999</v>
      </c>
      <c r="AN559" s="5">
        <v>2.1614399999999998</v>
      </c>
      <c r="AO559">
        <f>(Table82933253573894214534851749[[#This Row],[time]]-2)*2</f>
        <v>0.32287999999999961</v>
      </c>
      <c r="AP559" s="6">
        <v>3.6049600000000002</v>
      </c>
      <c r="AQ559" s="5">
        <v>2.1614399999999998</v>
      </c>
      <c r="AR559">
        <f>(Table2523003323643964284604922456[[#This Row],[time]]-2)*2</f>
        <v>0.32287999999999961</v>
      </c>
      <c r="AS559" s="6">
        <v>1.41201</v>
      </c>
      <c r="AT559" s="5">
        <v>2.1614399999999998</v>
      </c>
      <c r="AU559">
        <f>(Table2533013333653974294614932557[[#This Row],[time]]-2)*2</f>
        <v>0.32287999999999961</v>
      </c>
      <c r="AV559" s="6">
        <v>1.9674700000000001</v>
      </c>
    </row>
    <row r="560" spans="1:48">
      <c r="A560" s="5">
        <v>2.20045</v>
      </c>
      <c r="B560">
        <f>(Table12863183503824144464781042[[#This Row],[time]]-2)*2</f>
        <v>0.40090000000000003</v>
      </c>
      <c r="C560" s="6">
        <v>1.12215</v>
      </c>
      <c r="D560" s="5">
        <v>2.20045</v>
      </c>
      <c r="E560">
        <f>(Table22873193513834154474791143[[#This Row],[time]]-2)*2</f>
        <v>0.40090000000000003</v>
      </c>
      <c r="F560" s="6">
        <v>0.44529600000000003</v>
      </c>
      <c r="G560" s="5">
        <v>2.20045</v>
      </c>
      <c r="H560">
        <f>(Table2452943263583904224544861850[[#This Row],[time]]-2)*2</f>
        <v>0.40090000000000003</v>
      </c>
      <c r="I560" s="6">
        <v>3.2803200000000001</v>
      </c>
      <c r="J560" s="5">
        <v>2.20045</v>
      </c>
      <c r="K560">
        <f>(Table32883203523844164484801244[[#This Row],[time]]-2)*2</f>
        <v>0.40090000000000003</v>
      </c>
      <c r="L560" s="6">
        <v>0.92226699999999995</v>
      </c>
      <c r="M560" s="5">
        <v>2.20045</v>
      </c>
      <c r="N560">
        <f>(Table2462953273593914234554871951[[#This Row],[time]]-2)*2</f>
        <v>0.40090000000000003</v>
      </c>
      <c r="O560" s="6">
        <v>0.88506300000000004</v>
      </c>
      <c r="P560" s="5">
        <v>2.20045</v>
      </c>
      <c r="Q560">
        <f>(Table42893213533854174494811345[[#This Row],[time]]-2)*2</f>
        <v>0.40090000000000003</v>
      </c>
      <c r="R560" s="6">
        <v>0.470217</v>
      </c>
      <c r="S560" s="5">
        <v>2.20045</v>
      </c>
      <c r="T560">
        <f>(Table2472963283603924244564882052[[#This Row],[time]]-2)*2</f>
        <v>0.40090000000000003</v>
      </c>
      <c r="U560" s="6">
        <v>0.30360599999999999</v>
      </c>
      <c r="V560" s="5">
        <v>2.20045</v>
      </c>
      <c r="W560">
        <f>(Table52903223543864184504821446[[#This Row],[time]]-2)*2</f>
        <v>0.40090000000000003</v>
      </c>
      <c r="X560" s="6">
        <v>1.89693E-4</v>
      </c>
      <c r="Y560" s="5">
        <v>2.20045</v>
      </c>
      <c r="Z560">
        <f>(Table2482973293613934254574892153[[#This Row],[time]]-2)*2</f>
        <v>0.40090000000000003</v>
      </c>
      <c r="AA560" s="6">
        <v>0.433394</v>
      </c>
      <c r="AB560" s="5">
        <v>2.20045</v>
      </c>
      <c r="AC560">
        <f>(Table62913233553874194514831547[[#This Row],[time]]-2)*2</f>
        <v>0.40090000000000003</v>
      </c>
      <c r="AD560" s="6">
        <v>2.3210600000000001</v>
      </c>
      <c r="AE560" s="5">
        <v>2.20045</v>
      </c>
      <c r="AF560">
        <f>(Table2492983303623944264584902254[[#This Row],[time]]-2)*2</f>
        <v>0.40090000000000003</v>
      </c>
      <c r="AG560" s="6">
        <v>0.44044800000000001</v>
      </c>
      <c r="AH560" s="5">
        <v>2.20045</v>
      </c>
      <c r="AI560">
        <f>(Table72923243563884204524841648[[#This Row],[time]]-2)*2</f>
        <v>0.40090000000000003</v>
      </c>
      <c r="AJ560" s="6">
        <v>2.0866799999999999</v>
      </c>
      <c r="AK560" s="5">
        <v>2.20045</v>
      </c>
      <c r="AL560">
        <f>(Table2502993313633954274594912355[[#This Row],[time]]-2)*2</f>
        <v>0.40090000000000003</v>
      </c>
      <c r="AM560" s="6">
        <v>2.6749000000000001</v>
      </c>
      <c r="AN560" s="5">
        <v>2.20045</v>
      </c>
      <c r="AO560">
        <f>(Table82933253573894214534851749[[#This Row],[time]]-2)*2</f>
        <v>0.40090000000000003</v>
      </c>
      <c r="AP560" s="6">
        <v>3.7054800000000001</v>
      </c>
      <c r="AQ560" s="5">
        <v>2.20045</v>
      </c>
      <c r="AR560">
        <f>(Table2523003323643964284604922456[[#This Row],[time]]-2)*2</f>
        <v>0.40090000000000003</v>
      </c>
      <c r="AS560" s="6">
        <v>1.5995299999999999</v>
      </c>
      <c r="AT560" s="5">
        <v>2.20045</v>
      </c>
      <c r="AU560">
        <f>(Table2533013333653974294614932557[[#This Row],[time]]-2)*2</f>
        <v>0.40090000000000003</v>
      </c>
      <c r="AV560" s="6">
        <v>2.3504</v>
      </c>
    </row>
    <row r="561" spans="1:48">
      <c r="A561" s="5">
        <v>2.26098</v>
      </c>
      <c r="B561">
        <f>(Table12863183503824144464781042[[#This Row],[time]]-2)*2</f>
        <v>0.52195999999999998</v>
      </c>
      <c r="C561" s="6">
        <v>1.4615</v>
      </c>
      <c r="D561" s="5">
        <v>2.26098</v>
      </c>
      <c r="E561">
        <f>(Table22873193513834154474791143[[#This Row],[time]]-2)*2</f>
        <v>0.52195999999999998</v>
      </c>
      <c r="F561" s="6">
        <v>0.86917500000000003</v>
      </c>
      <c r="G561" s="5">
        <v>2.26098</v>
      </c>
      <c r="H561">
        <f>(Table2452943263583904224544861850[[#This Row],[time]]-2)*2</f>
        <v>0.52195999999999998</v>
      </c>
      <c r="I561" s="6">
        <v>3.3051900000000001</v>
      </c>
      <c r="J561" s="5">
        <v>2.26098</v>
      </c>
      <c r="K561">
        <f>(Table32883203523844164484801244[[#This Row],[time]]-2)*2</f>
        <v>0.52195999999999998</v>
      </c>
      <c r="L561" s="6">
        <v>1.30149</v>
      </c>
      <c r="M561" s="5">
        <v>2.26098</v>
      </c>
      <c r="N561">
        <f>(Table2462953273593914234554871951[[#This Row],[time]]-2)*2</f>
        <v>0.52195999999999998</v>
      </c>
      <c r="O561" s="6">
        <v>0.98600299999999996</v>
      </c>
      <c r="P561" s="5">
        <v>2.26098</v>
      </c>
      <c r="Q561">
        <f>(Table42893213533854174494811345[[#This Row],[time]]-2)*2</f>
        <v>0.52195999999999998</v>
      </c>
      <c r="R561" s="6">
        <v>0.60673200000000005</v>
      </c>
      <c r="S561" s="5">
        <v>2.26098</v>
      </c>
      <c r="T561">
        <f>(Table2472963283603924244564882052[[#This Row],[time]]-2)*2</f>
        <v>0.52195999999999998</v>
      </c>
      <c r="U561" s="6">
        <v>0.53068000000000004</v>
      </c>
      <c r="V561" s="5">
        <v>2.26098</v>
      </c>
      <c r="W561">
        <f>(Table52903223543864184504821446[[#This Row],[time]]-2)*2</f>
        <v>0.52195999999999998</v>
      </c>
      <c r="X561" s="6">
        <v>0.106354</v>
      </c>
      <c r="Y561" s="5">
        <v>2.26098</v>
      </c>
      <c r="Z561">
        <f>(Table2482973293613934254574892153[[#This Row],[time]]-2)*2</f>
        <v>0.52195999999999998</v>
      </c>
      <c r="AA561" s="6">
        <v>0.56963699999999995</v>
      </c>
      <c r="AB561" s="5">
        <v>2.26098</v>
      </c>
      <c r="AC561">
        <f>(Table62913233553874194514831547[[#This Row],[time]]-2)*2</f>
        <v>0.52195999999999998</v>
      </c>
      <c r="AD561" s="6">
        <v>2.6478000000000002</v>
      </c>
      <c r="AE561" s="5">
        <v>2.26098</v>
      </c>
      <c r="AF561">
        <f>(Table2492983303623944264584902254[[#This Row],[time]]-2)*2</f>
        <v>0.52195999999999998</v>
      </c>
      <c r="AG561" s="6">
        <v>0.450849</v>
      </c>
      <c r="AH561" s="5">
        <v>2.26098</v>
      </c>
      <c r="AI561">
        <f>(Table72923243563884204524841648[[#This Row],[time]]-2)*2</f>
        <v>0.52195999999999998</v>
      </c>
      <c r="AJ561" s="6">
        <v>2.7353900000000002</v>
      </c>
      <c r="AK561" s="5">
        <v>2.26098</v>
      </c>
      <c r="AL561">
        <f>(Table2502993313633954274594912355[[#This Row],[time]]-2)*2</f>
        <v>0.52195999999999998</v>
      </c>
      <c r="AM561" s="6">
        <v>2.5495299999999999</v>
      </c>
      <c r="AN561" s="5">
        <v>2.26098</v>
      </c>
      <c r="AO561">
        <f>(Table82933253573894214534851749[[#This Row],[time]]-2)*2</f>
        <v>0.52195999999999998</v>
      </c>
      <c r="AP561" s="6">
        <v>3.7616700000000001</v>
      </c>
      <c r="AQ561" s="5">
        <v>2.26098</v>
      </c>
      <c r="AR561">
        <f>(Table2523003323643964284604922456[[#This Row],[time]]-2)*2</f>
        <v>0.52195999999999998</v>
      </c>
      <c r="AS561" s="6">
        <v>1.89113</v>
      </c>
      <c r="AT561" s="5">
        <v>2.26098</v>
      </c>
      <c r="AU561">
        <f>(Table2533013333653974294614932557[[#This Row],[time]]-2)*2</f>
        <v>0.52195999999999998</v>
      </c>
      <c r="AV561" s="6">
        <v>2.92503</v>
      </c>
    </row>
    <row r="562" spans="1:48">
      <c r="A562" s="5">
        <v>2.3064900000000002</v>
      </c>
      <c r="B562">
        <f>(Table12863183503824144464781042[[#This Row],[time]]-2)*2</f>
        <v>0.6129800000000003</v>
      </c>
      <c r="C562" s="6">
        <v>1.74848</v>
      </c>
      <c r="D562" s="5">
        <v>2.3064900000000002</v>
      </c>
      <c r="E562">
        <f>(Table22873193513834154474791143[[#This Row],[time]]-2)*2</f>
        <v>0.6129800000000003</v>
      </c>
      <c r="F562" s="6">
        <v>1.38391</v>
      </c>
      <c r="G562" s="5">
        <v>2.3064900000000002</v>
      </c>
      <c r="H562">
        <f>(Table2452943263583904224544861850[[#This Row],[time]]-2)*2</f>
        <v>0.6129800000000003</v>
      </c>
      <c r="I562" s="6">
        <v>3.2037800000000001</v>
      </c>
      <c r="J562" s="5">
        <v>2.3064900000000002</v>
      </c>
      <c r="K562">
        <f>(Table32883203523844164484801244[[#This Row],[time]]-2)*2</f>
        <v>0.6129800000000003</v>
      </c>
      <c r="L562" s="6">
        <v>1.75536</v>
      </c>
      <c r="M562" s="5">
        <v>2.3064900000000002</v>
      </c>
      <c r="N562">
        <f>(Table2462953273593914234554871951[[#This Row],[time]]-2)*2</f>
        <v>0.6129800000000003</v>
      </c>
      <c r="O562" s="6">
        <v>1.0303199999999999</v>
      </c>
      <c r="P562" s="5">
        <v>2.3064900000000002</v>
      </c>
      <c r="Q562">
        <f>(Table42893213533854174494811345[[#This Row],[time]]-2)*2</f>
        <v>0.6129800000000003</v>
      </c>
      <c r="R562" s="6">
        <v>0.69469899999999996</v>
      </c>
      <c r="S562" s="5">
        <v>2.3064900000000002</v>
      </c>
      <c r="T562">
        <f>(Table2472963283603924244564882052[[#This Row],[time]]-2)*2</f>
        <v>0.6129800000000003</v>
      </c>
      <c r="U562" s="6">
        <v>0.67553399999999997</v>
      </c>
      <c r="V562" s="5">
        <v>2.3064900000000002</v>
      </c>
      <c r="W562">
        <f>(Table52903223543864184504821446[[#This Row],[time]]-2)*2</f>
        <v>0.6129800000000003</v>
      </c>
      <c r="X562" s="6">
        <v>0.38690000000000002</v>
      </c>
      <c r="Y562" s="5">
        <v>2.3064900000000002</v>
      </c>
      <c r="Z562">
        <f>(Table2482973293613934254574892153[[#This Row],[time]]-2)*2</f>
        <v>0.6129800000000003</v>
      </c>
      <c r="AA562" s="6">
        <v>0.634494</v>
      </c>
      <c r="AB562" s="5">
        <v>2.3064900000000002</v>
      </c>
      <c r="AC562">
        <f>(Table62913233553874194514831547[[#This Row],[time]]-2)*2</f>
        <v>0.6129800000000003</v>
      </c>
      <c r="AD562" s="6">
        <v>2.9064000000000001</v>
      </c>
      <c r="AE562" s="5">
        <v>2.3064900000000002</v>
      </c>
      <c r="AF562">
        <f>(Table2492983303623944264584902254[[#This Row],[time]]-2)*2</f>
        <v>0.6129800000000003</v>
      </c>
      <c r="AG562" s="6">
        <v>0.44833600000000001</v>
      </c>
      <c r="AH562" s="5">
        <v>2.3064900000000002</v>
      </c>
      <c r="AI562">
        <f>(Table72923243563884204524841648[[#This Row],[time]]-2)*2</f>
        <v>0.6129800000000003</v>
      </c>
      <c r="AJ562" s="6">
        <v>3.2191399999999999</v>
      </c>
      <c r="AK562" s="5">
        <v>2.3064900000000002</v>
      </c>
      <c r="AL562">
        <f>(Table2502993313633954274594912355[[#This Row],[time]]-2)*2</f>
        <v>0.6129800000000003</v>
      </c>
      <c r="AM562" s="6">
        <v>2.4809000000000001</v>
      </c>
      <c r="AN562" s="5">
        <v>2.3064900000000002</v>
      </c>
      <c r="AO562">
        <f>(Table82933253573894214534851749[[#This Row],[time]]-2)*2</f>
        <v>0.6129800000000003</v>
      </c>
      <c r="AP562" s="6">
        <v>3.6899700000000002</v>
      </c>
      <c r="AQ562" s="5">
        <v>2.3064900000000002</v>
      </c>
      <c r="AR562">
        <f>(Table2523003323643964284604922456[[#This Row],[time]]-2)*2</f>
        <v>0.6129800000000003</v>
      </c>
      <c r="AS562" s="6">
        <v>1.9940800000000001</v>
      </c>
      <c r="AT562" s="5">
        <v>2.3064900000000002</v>
      </c>
      <c r="AU562">
        <f>(Table2533013333653974294614932557[[#This Row],[time]]-2)*2</f>
        <v>0.6129800000000003</v>
      </c>
      <c r="AV562" s="6">
        <v>3.3313899999999999</v>
      </c>
    </row>
    <row r="563" spans="1:48">
      <c r="A563" s="5">
        <v>2.3541699999999999</v>
      </c>
      <c r="B563">
        <f>(Table12863183503824144464781042[[#This Row],[time]]-2)*2</f>
        <v>0.70833999999999975</v>
      </c>
      <c r="C563" s="6">
        <v>2.0802200000000002</v>
      </c>
      <c r="D563" s="5">
        <v>2.3541699999999999</v>
      </c>
      <c r="E563">
        <f>(Table22873193513834154474791143[[#This Row],[time]]-2)*2</f>
        <v>0.70833999999999975</v>
      </c>
      <c r="F563" s="6">
        <v>1.8206</v>
      </c>
      <c r="G563" s="5">
        <v>2.3541699999999999</v>
      </c>
      <c r="H563">
        <f>(Table2452943263583904224544861850[[#This Row],[time]]-2)*2</f>
        <v>0.70833999999999975</v>
      </c>
      <c r="I563" s="6">
        <v>3.0600100000000001</v>
      </c>
      <c r="J563" s="5">
        <v>2.3541699999999999</v>
      </c>
      <c r="K563">
        <f>(Table32883203523844164484801244[[#This Row],[time]]-2)*2</f>
        <v>0.70833999999999975</v>
      </c>
      <c r="L563" s="6">
        <v>2.2801300000000002</v>
      </c>
      <c r="M563" s="5">
        <v>2.3541699999999999</v>
      </c>
      <c r="N563">
        <f>(Table2462953273593914234554871951[[#This Row],[time]]-2)*2</f>
        <v>0.70833999999999975</v>
      </c>
      <c r="O563" s="6">
        <v>1.07202</v>
      </c>
      <c r="P563" s="5">
        <v>2.3541699999999999</v>
      </c>
      <c r="Q563">
        <f>(Table42893213533854174494811345[[#This Row],[time]]-2)*2</f>
        <v>0.70833999999999975</v>
      </c>
      <c r="R563" s="6">
        <v>0.78052999999999995</v>
      </c>
      <c r="S563" s="5">
        <v>2.3541699999999999</v>
      </c>
      <c r="T563">
        <f>(Table2472963283603924244564882052[[#This Row],[time]]-2)*2</f>
        <v>0.70833999999999975</v>
      </c>
      <c r="U563" s="6">
        <v>0.82274000000000003</v>
      </c>
      <c r="V563" s="5">
        <v>2.3541699999999999</v>
      </c>
      <c r="W563">
        <f>(Table52903223543864184504821446[[#This Row],[time]]-2)*2</f>
        <v>0.70833999999999975</v>
      </c>
      <c r="X563" s="6">
        <v>0.69293899999999997</v>
      </c>
      <c r="Y563" s="5">
        <v>2.3541699999999999</v>
      </c>
      <c r="Z563">
        <f>(Table2482973293613934254574892153[[#This Row],[time]]-2)*2</f>
        <v>0.70833999999999975</v>
      </c>
      <c r="AA563" s="6">
        <v>0.65290400000000004</v>
      </c>
      <c r="AB563" s="5">
        <v>2.3541699999999999</v>
      </c>
      <c r="AC563">
        <f>(Table62913233553874194514831547[[#This Row],[time]]-2)*2</f>
        <v>0.70833999999999975</v>
      </c>
      <c r="AD563" s="6">
        <v>3.1888299999999998</v>
      </c>
      <c r="AE563" s="5">
        <v>2.3541699999999999</v>
      </c>
      <c r="AF563">
        <f>(Table2492983303623944264584902254[[#This Row],[time]]-2)*2</f>
        <v>0.70833999999999975</v>
      </c>
      <c r="AG563" s="6">
        <v>0.46246100000000001</v>
      </c>
      <c r="AH563" s="5">
        <v>2.3541699999999999</v>
      </c>
      <c r="AI563">
        <f>(Table72923243563884204524841648[[#This Row],[time]]-2)*2</f>
        <v>0.70833999999999975</v>
      </c>
      <c r="AJ563" s="6">
        <v>3.7747199999999999</v>
      </c>
      <c r="AK563" s="5">
        <v>2.3541699999999999</v>
      </c>
      <c r="AL563">
        <f>(Table2502993313633954274594912355[[#This Row],[time]]-2)*2</f>
        <v>0.70833999999999975</v>
      </c>
      <c r="AM563" s="6">
        <v>2.4004300000000001</v>
      </c>
      <c r="AN563" s="5">
        <v>2.3541699999999999</v>
      </c>
      <c r="AO563">
        <f>(Table82933253573894214534851749[[#This Row],[time]]-2)*2</f>
        <v>0.70833999999999975</v>
      </c>
      <c r="AP563" s="6">
        <v>3.89208</v>
      </c>
      <c r="AQ563" s="5">
        <v>2.3541699999999999</v>
      </c>
      <c r="AR563">
        <f>(Table2523003323643964284604922456[[#This Row],[time]]-2)*2</f>
        <v>0.70833999999999975</v>
      </c>
      <c r="AS563" s="6">
        <v>2.12757</v>
      </c>
      <c r="AT563" s="5">
        <v>2.3541699999999999</v>
      </c>
      <c r="AU563">
        <f>(Table2533013333653974294614932557[[#This Row],[time]]-2)*2</f>
        <v>0.70833999999999975</v>
      </c>
      <c r="AV563" s="6">
        <v>3.8094399999999999</v>
      </c>
    </row>
    <row r="564" spans="1:48">
      <c r="A564" s="5">
        <v>2.40279</v>
      </c>
      <c r="B564">
        <f>(Table12863183503824144464781042[[#This Row],[time]]-2)*2</f>
        <v>0.80557999999999996</v>
      </c>
      <c r="C564" s="6">
        <v>2.4195899999999999</v>
      </c>
      <c r="D564" s="5">
        <v>2.40279</v>
      </c>
      <c r="E564">
        <f>(Table22873193513834154474791143[[#This Row],[time]]-2)*2</f>
        <v>0.80557999999999996</v>
      </c>
      <c r="F564" s="6">
        <v>2.28308</v>
      </c>
      <c r="G564" s="5">
        <v>2.40279</v>
      </c>
      <c r="H564">
        <f>(Table2452943263583904224544861850[[#This Row],[time]]-2)*2</f>
        <v>0.80557999999999996</v>
      </c>
      <c r="I564" s="6">
        <v>2.9679899999999999</v>
      </c>
      <c r="J564" s="5">
        <v>2.40279</v>
      </c>
      <c r="K564">
        <f>(Table32883203523844164484801244[[#This Row],[time]]-2)*2</f>
        <v>0.80557999999999996</v>
      </c>
      <c r="L564" s="6">
        <v>2.8374199999999998</v>
      </c>
      <c r="M564" s="5">
        <v>2.40279</v>
      </c>
      <c r="N564">
        <f>(Table2462953273593914234554871951[[#This Row],[time]]-2)*2</f>
        <v>0.80557999999999996</v>
      </c>
      <c r="O564" s="6">
        <v>1.1143099999999999</v>
      </c>
      <c r="P564" s="5">
        <v>2.40279</v>
      </c>
      <c r="Q564">
        <f>(Table42893213533854174494811345[[#This Row],[time]]-2)*2</f>
        <v>0.80557999999999996</v>
      </c>
      <c r="R564" s="6">
        <v>0.94547400000000004</v>
      </c>
      <c r="S564" s="5">
        <v>2.40279</v>
      </c>
      <c r="T564">
        <f>(Table2472963283603924244564882052[[#This Row],[time]]-2)*2</f>
        <v>0.80557999999999996</v>
      </c>
      <c r="U564" s="6">
        <v>0.95872100000000005</v>
      </c>
      <c r="V564" s="5">
        <v>2.40279</v>
      </c>
      <c r="W564">
        <f>(Table52903223543864184504821446[[#This Row],[time]]-2)*2</f>
        <v>0.80557999999999996</v>
      </c>
      <c r="X564" s="6">
        <v>1.04925</v>
      </c>
      <c r="Y564" s="5">
        <v>2.40279</v>
      </c>
      <c r="Z564">
        <f>(Table2482973293613934254574892153[[#This Row],[time]]-2)*2</f>
        <v>0.80557999999999996</v>
      </c>
      <c r="AA564" s="6">
        <v>0.630413</v>
      </c>
      <c r="AB564" s="5">
        <v>2.40279</v>
      </c>
      <c r="AC564">
        <f>(Table62913233553874194514831547[[#This Row],[time]]-2)*2</f>
        <v>0.80557999999999996</v>
      </c>
      <c r="AD564" s="6">
        <v>3.5199699999999998</v>
      </c>
      <c r="AE564" s="5">
        <v>2.40279</v>
      </c>
      <c r="AF564">
        <f>(Table2492983303623944264584902254[[#This Row],[time]]-2)*2</f>
        <v>0.80557999999999996</v>
      </c>
      <c r="AG564" s="6">
        <v>0.48162100000000002</v>
      </c>
      <c r="AH564" s="5">
        <v>2.40279</v>
      </c>
      <c r="AI564">
        <f>(Table72923243563884204524841648[[#This Row],[time]]-2)*2</f>
        <v>0.80557999999999996</v>
      </c>
      <c r="AJ564" s="6">
        <v>4.4939600000000004</v>
      </c>
      <c r="AK564" s="5">
        <v>2.40279</v>
      </c>
      <c r="AL564">
        <f>(Table2502993313633954274594912355[[#This Row],[time]]-2)*2</f>
        <v>0.80557999999999996</v>
      </c>
      <c r="AM564" s="6">
        <v>2.3629600000000002</v>
      </c>
      <c r="AN564" s="5">
        <v>2.40279</v>
      </c>
      <c r="AO564">
        <f>(Table82933253573894214534851749[[#This Row],[time]]-2)*2</f>
        <v>0.80557999999999996</v>
      </c>
      <c r="AP564" s="6">
        <v>4.3588899999999997</v>
      </c>
      <c r="AQ564" s="5">
        <v>2.40279</v>
      </c>
      <c r="AR564">
        <f>(Table2523003323643964284604922456[[#This Row],[time]]-2)*2</f>
        <v>0.80557999999999996</v>
      </c>
      <c r="AS564" s="6">
        <v>2.1303200000000002</v>
      </c>
      <c r="AT564" s="5">
        <v>2.40279</v>
      </c>
      <c r="AU564">
        <f>(Table2533013333653974294614932557[[#This Row],[time]]-2)*2</f>
        <v>0.80557999999999996</v>
      </c>
      <c r="AV564" s="6">
        <v>4.3074500000000002</v>
      </c>
    </row>
    <row r="565" spans="1:48">
      <c r="A565" s="5">
        <v>2.45146</v>
      </c>
      <c r="B565">
        <f>(Table12863183503824144464781042[[#This Row],[time]]-2)*2</f>
        <v>0.90291999999999994</v>
      </c>
      <c r="C565" s="6">
        <v>2.7074600000000002</v>
      </c>
      <c r="D565" s="5">
        <v>2.45146</v>
      </c>
      <c r="E565">
        <f>(Table22873193513834154474791143[[#This Row],[time]]-2)*2</f>
        <v>0.90291999999999994</v>
      </c>
      <c r="F565" s="6">
        <v>2.6771199999999999</v>
      </c>
      <c r="G565" s="5">
        <v>2.45146</v>
      </c>
      <c r="H565">
        <f>(Table2452943263583904224544861850[[#This Row],[time]]-2)*2</f>
        <v>0.90291999999999994</v>
      </c>
      <c r="I565" s="6">
        <v>2.8953700000000002</v>
      </c>
      <c r="J565" s="5">
        <v>2.45146</v>
      </c>
      <c r="K565">
        <f>(Table32883203523844164484801244[[#This Row],[time]]-2)*2</f>
        <v>0.90291999999999994</v>
      </c>
      <c r="L565" s="6">
        <v>3.25298</v>
      </c>
      <c r="M565" s="5">
        <v>2.45146</v>
      </c>
      <c r="N565">
        <f>(Table2462953273593914234554871951[[#This Row],[time]]-2)*2</f>
        <v>0.90291999999999994</v>
      </c>
      <c r="O565" s="6">
        <v>1.1260399999999999</v>
      </c>
      <c r="P565" s="5">
        <v>2.45146</v>
      </c>
      <c r="Q565">
        <f>(Table42893213533854174494811345[[#This Row],[time]]-2)*2</f>
        <v>0.90291999999999994</v>
      </c>
      <c r="R565" s="6">
        <v>1.1706700000000001</v>
      </c>
      <c r="S565" s="5">
        <v>2.45146</v>
      </c>
      <c r="T565">
        <f>(Table2472963283603924244564882052[[#This Row],[time]]-2)*2</f>
        <v>0.90291999999999994</v>
      </c>
      <c r="U565" s="6">
        <v>1.0382100000000001</v>
      </c>
      <c r="V565" s="5">
        <v>2.45146</v>
      </c>
      <c r="W565">
        <f>(Table52903223543864184504821446[[#This Row],[time]]-2)*2</f>
        <v>0.90291999999999994</v>
      </c>
      <c r="X565" s="6">
        <v>1.5635300000000001</v>
      </c>
      <c r="Y565" s="5">
        <v>2.45146</v>
      </c>
      <c r="Z565">
        <f>(Table2482973293613934254574892153[[#This Row],[time]]-2)*2</f>
        <v>0.90291999999999994</v>
      </c>
      <c r="AA565" s="6">
        <v>0.61204199999999997</v>
      </c>
      <c r="AB565" s="5">
        <v>2.45146</v>
      </c>
      <c r="AC565">
        <f>(Table62913233553874194514831547[[#This Row],[time]]-2)*2</f>
        <v>0.90291999999999994</v>
      </c>
      <c r="AD565" s="6">
        <v>3.9053800000000001</v>
      </c>
      <c r="AE565" s="5">
        <v>2.45146</v>
      </c>
      <c r="AF565">
        <f>(Table2492983303623944264584902254[[#This Row],[time]]-2)*2</f>
        <v>0.90291999999999994</v>
      </c>
      <c r="AG565" s="6">
        <v>0.49311500000000003</v>
      </c>
      <c r="AH565" s="5">
        <v>2.45146</v>
      </c>
      <c r="AI565">
        <f>(Table72923243563884204524841648[[#This Row],[time]]-2)*2</f>
        <v>0.90291999999999994</v>
      </c>
      <c r="AJ565" s="6">
        <v>5.1753299999999998</v>
      </c>
      <c r="AK565" s="5">
        <v>2.45146</v>
      </c>
      <c r="AL565">
        <f>(Table2502993313633954274594912355[[#This Row],[time]]-2)*2</f>
        <v>0.90291999999999994</v>
      </c>
      <c r="AM565" s="6">
        <v>2.3270599999999999</v>
      </c>
      <c r="AN565" s="5">
        <v>2.45146</v>
      </c>
      <c r="AO565">
        <f>(Table82933253573894214534851749[[#This Row],[time]]-2)*2</f>
        <v>0.90291999999999994</v>
      </c>
      <c r="AP565" s="6">
        <v>5.0744699999999998</v>
      </c>
      <c r="AQ565" s="5">
        <v>2.45146</v>
      </c>
      <c r="AR565">
        <f>(Table2523003323643964284604922456[[#This Row],[time]]-2)*2</f>
        <v>0.90291999999999994</v>
      </c>
      <c r="AS565" s="6">
        <v>2.0960800000000002</v>
      </c>
      <c r="AT565" s="5">
        <v>2.45146</v>
      </c>
      <c r="AU565">
        <f>(Table2533013333653974294614932557[[#This Row],[time]]-2)*2</f>
        <v>0.90291999999999994</v>
      </c>
      <c r="AV565" s="6">
        <v>4.80307</v>
      </c>
    </row>
    <row r="566" spans="1:48">
      <c r="A566" s="5">
        <v>2.5014400000000001</v>
      </c>
      <c r="B566">
        <f>(Table12863183503824144464781042[[#This Row],[time]]-2)*2</f>
        <v>1.0028800000000002</v>
      </c>
      <c r="C566" s="6">
        <v>2.8815300000000001</v>
      </c>
      <c r="D566" s="5">
        <v>2.5014400000000001</v>
      </c>
      <c r="E566">
        <f>(Table22873193513834154474791143[[#This Row],[time]]-2)*2</f>
        <v>1.0028800000000002</v>
      </c>
      <c r="F566" s="6">
        <v>2.8954800000000001</v>
      </c>
      <c r="G566" s="5">
        <v>2.5014400000000001</v>
      </c>
      <c r="H566">
        <f>(Table2452943263583904224544861850[[#This Row],[time]]-2)*2</f>
        <v>1.0028800000000002</v>
      </c>
      <c r="I566" s="6">
        <v>2.8029999999999999</v>
      </c>
      <c r="J566" s="5">
        <v>2.5014400000000001</v>
      </c>
      <c r="K566">
        <f>(Table32883203523844164484801244[[#This Row],[time]]-2)*2</f>
        <v>1.0028800000000002</v>
      </c>
      <c r="L566" s="6">
        <v>3.5119899999999999</v>
      </c>
      <c r="M566" s="5">
        <v>2.5014400000000001</v>
      </c>
      <c r="N566">
        <f>(Table2462953273593914234554871951[[#This Row],[time]]-2)*2</f>
        <v>1.0028800000000002</v>
      </c>
      <c r="O566" s="6">
        <v>1.133</v>
      </c>
      <c r="P566" s="5">
        <v>2.5014400000000001</v>
      </c>
      <c r="Q566">
        <f>(Table42893213533854174494811345[[#This Row],[time]]-2)*2</f>
        <v>1.0028800000000002</v>
      </c>
      <c r="R566" s="6">
        <v>1.4056200000000001</v>
      </c>
      <c r="S566" s="5">
        <v>2.5014400000000001</v>
      </c>
      <c r="T566">
        <f>(Table2472963283603924244564882052[[#This Row],[time]]-2)*2</f>
        <v>1.0028800000000002</v>
      </c>
      <c r="U566" s="6">
        <v>1.0965199999999999</v>
      </c>
      <c r="V566" s="5">
        <v>2.5014400000000001</v>
      </c>
      <c r="W566">
        <f>(Table52903223543864184504821446[[#This Row],[time]]-2)*2</f>
        <v>1.0028800000000002</v>
      </c>
      <c r="X566" s="6">
        <v>2.0009700000000001</v>
      </c>
      <c r="Y566" s="5">
        <v>2.5014400000000001</v>
      </c>
      <c r="Z566">
        <f>(Table2482973293613934254574892153[[#This Row],[time]]-2)*2</f>
        <v>1.0028800000000002</v>
      </c>
      <c r="AA566" s="6">
        <v>0.59487800000000002</v>
      </c>
      <c r="AB566" s="5">
        <v>2.5014400000000001</v>
      </c>
      <c r="AC566">
        <f>(Table62913233553874194514831547[[#This Row],[time]]-2)*2</f>
        <v>1.0028800000000002</v>
      </c>
      <c r="AD566" s="6">
        <v>4.3561800000000002</v>
      </c>
      <c r="AE566" s="5">
        <v>2.5014400000000001</v>
      </c>
      <c r="AF566">
        <f>(Table2492983303623944264584902254[[#This Row],[time]]-2)*2</f>
        <v>1.0028800000000002</v>
      </c>
      <c r="AG566" s="6">
        <v>0.49914999999999998</v>
      </c>
      <c r="AH566" s="5">
        <v>2.5014400000000001</v>
      </c>
      <c r="AI566">
        <f>(Table72923243563884204524841648[[#This Row],[time]]-2)*2</f>
        <v>1.0028800000000002</v>
      </c>
      <c r="AJ566" s="6">
        <v>5.8592500000000003</v>
      </c>
      <c r="AK566" s="5">
        <v>2.5014400000000001</v>
      </c>
      <c r="AL566">
        <f>(Table2502993313633954274594912355[[#This Row],[time]]-2)*2</f>
        <v>1.0028800000000002</v>
      </c>
      <c r="AM566" s="6">
        <v>2.2757700000000001</v>
      </c>
      <c r="AN566" s="5">
        <v>2.5014400000000001</v>
      </c>
      <c r="AO566">
        <f>(Table82933253573894214534851749[[#This Row],[time]]-2)*2</f>
        <v>1.0028800000000002</v>
      </c>
      <c r="AP566" s="6">
        <v>5.7408299999999999</v>
      </c>
      <c r="AQ566" s="5">
        <v>2.5014400000000001</v>
      </c>
      <c r="AR566">
        <f>(Table2523003323643964284604922456[[#This Row],[time]]-2)*2</f>
        <v>1.0028800000000002</v>
      </c>
      <c r="AS566" s="6">
        <v>2.05159</v>
      </c>
      <c r="AT566" s="5">
        <v>2.5014400000000001</v>
      </c>
      <c r="AU566">
        <f>(Table2533013333653974294614932557[[#This Row],[time]]-2)*2</f>
        <v>1.0028800000000002</v>
      </c>
      <c r="AV566" s="6">
        <v>5.2289199999999996</v>
      </c>
    </row>
    <row r="567" spans="1:48">
      <c r="A567" s="5">
        <v>2.5542600000000002</v>
      </c>
      <c r="B567">
        <f>(Table12863183503824144464781042[[#This Row],[time]]-2)*2</f>
        <v>1.1085200000000004</v>
      </c>
      <c r="C567" s="6">
        <v>2.9692400000000001</v>
      </c>
      <c r="D567" s="5">
        <v>2.5542600000000002</v>
      </c>
      <c r="E567">
        <f>(Table22873193513834154474791143[[#This Row],[time]]-2)*2</f>
        <v>1.1085200000000004</v>
      </c>
      <c r="F567" s="6">
        <v>3.0474899999999998</v>
      </c>
      <c r="G567" s="5">
        <v>2.5542600000000002</v>
      </c>
      <c r="H567">
        <f>(Table2452943263583904224544861850[[#This Row],[time]]-2)*2</f>
        <v>1.1085200000000004</v>
      </c>
      <c r="I567" s="6">
        <v>2.7194500000000001</v>
      </c>
      <c r="J567" s="5">
        <v>2.5542600000000002</v>
      </c>
      <c r="K567">
        <f>(Table32883203523844164484801244[[#This Row],[time]]-2)*2</f>
        <v>1.1085200000000004</v>
      </c>
      <c r="L567" s="6">
        <v>3.7099000000000002</v>
      </c>
      <c r="M567" s="5">
        <v>2.5542600000000002</v>
      </c>
      <c r="N567">
        <f>(Table2462953273593914234554871951[[#This Row],[time]]-2)*2</f>
        <v>1.1085200000000004</v>
      </c>
      <c r="O567" s="6">
        <v>1.1082000000000001</v>
      </c>
      <c r="P567" s="5">
        <v>2.5542600000000002</v>
      </c>
      <c r="Q567">
        <f>(Table42893213533854174494811345[[#This Row],[time]]-2)*2</f>
        <v>1.1085200000000004</v>
      </c>
      <c r="R567" s="6">
        <v>1.76363</v>
      </c>
      <c r="S567" s="5">
        <v>2.5542600000000002</v>
      </c>
      <c r="T567">
        <f>(Table2472963283603924244564882052[[#This Row],[time]]-2)*2</f>
        <v>1.1085200000000004</v>
      </c>
      <c r="U567" s="6">
        <v>1.1105100000000001</v>
      </c>
      <c r="V567" s="5">
        <v>2.5542600000000002</v>
      </c>
      <c r="W567">
        <f>(Table52903223543864184504821446[[#This Row],[time]]-2)*2</f>
        <v>1.1085200000000004</v>
      </c>
      <c r="X567" s="6">
        <v>2.2773099999999999</v>
      </c>
      <c r="Y567" s="5">
        <v>2.5542600000000002</v>
      </c>
      <c r="Z567">
        <f>(Table2482973293613934254574892153[[#This Row],[time]]-2)*2</f>
        <v>1.1085200000000004</v>
      </c>
      <c r="AA567" s="6">
        <v>0.577345</v>
      </c>
      <c r="AB567" s="5">
        <v>2.5542600000000002</v>
      </c>
      <c r="AC567">
        <f>(Table62913233553874194514831547[[#This Row],[time]]-2)*2</f>
        <v>1.1085200000000004</v>
      </c>
      <c r="AD567" s="6">
        <v>4.8263499999999997</v>
      </c>
      <c r="AE567" s="5">
        <v>2.5542600000000002</v>
      </c>
      <c r="AF567">
        <f>(Table2492983303623944264584902254[[#This Row],[time]]-2)*2</f>
        <v>1.1085200000000004</v>
      </c>
      <c r="AG567" s="6">
        <v>0.49406299999999997</v>
      </c>
      <c r="AH567" s="5">
        <v>2.5542600000000002</v>
      </c>
      <c r="AI567">
        <f>(Table72923243563884204524841648[[#This Row],[time]]-2)*2</f>
        <v>1.1085200000000004</v>
      </c>
      <c r="AJ567" s="6">
        <v>6.5357099999999999</v>
      </c>
      <c r="AK567" s="5">
        <v>2.5542600000000002</v>
      </c>
      <c r="AL567">
        <f>(Table2502993313633954274594912355[[#This Row],[time]]-2)*2</f>
        <v>1.1085200000000004</v>
      </c>
      <c r="AM567" s="6">
        <v>2.2196099999999999</v>
      </c>
      <c r="AN567" s="5">
        <v>2.5542600000000002</v>
      </c>
      <c r="AO567">
        <f>(Table82933253573894214534851749[[#This Row],[time]]-2)*2</f>
        <v>1.1085200000000004</v>
      </c>
      <c r="AP567" s="6">
        <v>6.3857900000000001</v>
      </c>
      <c r="AQ567" s="5">
        <v>2.5542600000000002</v>
      </c>
      <c r="AR567">
        <f>(Table2523003323643964284604922456[[#This Row],[time]]-2)*2</f>
        <v>1.1085200000000004</v>
      </c>
      <c r="AS567" s="6">
        <v>1.97664</v>
      </c>
      <c r="AT567" s="5">
        <v>2.5542600000000002</v>
      </c>
      <c r="AU567">
        <f>(Table2533013333653974294614932557[[#This Row],[time]]-2)*2</f>
        <v>1.1085200000000004</v>
      </c>
      <c r="AV567" s="6">
        <v>5.6465199999999998</v>
      </c>
    </row>
    <row r="568" spans="1:48">
      <c r="A568" s="5">
        <v>2.6053999999999999</v>
      </c>
      <c r="B568">
        <f>(Table12863183503824144464781042[[#This Row],[time]]-2)*2</f>
        <v>1.2107999999999999</v>
      </c>
      <c r="C568" s="6">
        <v>3.0055000000000001</v>
      </c>
      <c r="D568" s="5">
        <v>2.6053999999999999</v>
      </c>
      <c r="E568">
        <f>(Table22873193513834154474791143[[#This Row],[time]]-2)*2</f>
        <v>1.2107999999999999</v>
      </c>
      <c r="F568" s="6">
        <v>3.1293199999999999</v>
      </c>
      <c r="G568" s="5">
        <v>2.6053999999999999</v>
      </c>
      <c r="H568">
        <f>(Table2452943263583904224544861850[[#This Row],[time]]-2)*2</f>
        <v>1.2107999999999999</v>
      </c>
      <c r="I568" s="6">
        <v>2.6124399999999999</v>
      </c>
      <c r="J568" s="5">
        <v>2.6053999999999999</v>
      </c>
      <c r="K568">
        <f>(Table32883203523844164484801244[[#This Row],[time]]-2)*2</f>
        <v>1.2107999999999999</v>
      </c>
      <c r="L568" s="6">
        <v>3.83785</v>
      </c>
      <c r="M568" s="5">
        <v>2.6053999999999999</v>
      </c>
      <c r="N568">
        <f>(Table2462953273593914234554871951[[#This Row],[time]]-2)*2</f>
        <v>1.2107999999999999</v>
      </c>
      <c r="O568" s="6">
        <v>1.0172099999999999</v>
      </c>
      <c r="P568" s="5">
        <v>2.6053999999999999</v>
      </c>
      <c r="Q568">
        <f>(Table42893213533854174494811345[[#This Row],[time]]-2)*2</f>
        <v>1.2107999999999999</v>
      </c>
      <c r="R568" s="6">
        <v>2.0714899999999998</v>
      </c>
      <c r="S568" s="5">
        <v>2.6053999999999999</v>
      </c>
      <c r="T568">
        <f>(Table2472963283603924244564882052[[#This Row],[time]]-2)*2</f>
        <v>1.2107999999999999</v>
      </c>
      <c r="U568" s="6">
        <v>1.0367299999999999</v>
      </c>
      <c r="V568" s="5">
        <v>2.6053999999999999</v>
      </c>
      <c r="W568">
        <f>(Table52903223543864184504821446[[#This Row],[time]]-2)*2</f>
        <v>1.2107999999999999</v>
      </c>
      <c r="X568" s="6">
        <v>2.4964599999999999</v>
      </c>
      <c r="Y568" s="5">
        <v>2.6053999999999999</v>
      </c>
      <c r="Z568">
        <f>(Table2482973293613934254574892153[[#This Row],[time]]-2)*2</f>
        <v>1.2107999999999999</v>
      </c>
      <c r="AA568" s="6">
        <v>0.55986199999999997</v>
      </c>
      <c r="AB568" s="5">
        <v>2.6053999999999999</v>
      </c>
      <c r="AC568">
        <f>(Table62913233553874194514831547[[#This Row],[time]]-2)*2</f>
        <v>1.2107999999999999</v>
      </c>
      <c r="AD568" s="6">
        <v>5.2805799999999996</v>
      </c>
      <c r="AE568" s="5">
        <v>2.6053999999999999</v>
      </c>
      <c r="AF568">
        <f>(Table2492983303623944264584902254[[#This Row],[time]]-2)*2</f>
        <v>1.2107999999999999</v>
      </c>
      <c r="AG568" s="6">
        <v>0.48166399999999998</v>
      </c>
      <c r="AH568" s="5">
        <v>2.6053999999999999</v>
      </c>
      <c r="AI568">
        <f>(Table72923243563884204524841648[[#This Row],[time]]-2)*2</f>
        <v>1.2107999999999999</v>
      </c>
      <c r="AJ568" s="6">
        <v>7.1135400000000004</v>
      </c>
      <c r="AK568" s="5">
        <v>2.6053999999999999</v>
      </c>
      <c r="AL568">
        <f>(Table2502993313633954274594912355[[#This Row],[time]]-2)*2</f>
        <v>1.2107999999999999</v>
      </c>
      <c r="AM568" s="6">
        <v>2.1251000000000002</v>
      </c>
      <c r="AN568" s="5">
        <v>2.6053999999999999</v>
      </c>
      <c r="AO568">
        <f>(Table82933253573894214534851749[[#This Row],[time]]-2)*2</f>
        <v>1.2107999999999999</v>
      </c>
      <c r="AP568" s="6">
        <v>6.9427399999999997</v>
      </c>
      <c r="AQ568" s="5">
        <v>2.6053999999999999</v>
      </c>
      <c r="AR568">
        <f>(Table2523003323643964284604922456[[#This Row],[time]]-2)*2</f>
        <v>1.2107999999999999</v>
      </c>
      <c r="AS568" s="6">
        <v>1.8850899999999999</v>
      </c>
      <c r="AT568" s="5">
        <v>2.6053999999999999</v>
      </c>
      <c r="AU568">
        <f>(Table2533013333653974294614932557[[#This Row],[time]]-2)*2</f>
        <v>1.2107999999999999</v>
      </c>
      <c r="AV568" s="6">
        <v>5.9454399999999996</v>
      </c>
    </row>
    <row r="569" spans="1:48">
      <c r="A569" s="5">
        <v>2.6603500000000002</v>
      </c>
      <c r="B569">
        <f>(Table12863183503824144464781042[[#This Row],[time]]-2)*2</f>
        <v>1.3207000000000004</v>
      </c>
      <c r="C569" s="6">
        <v>3.0128599999999999</v>
      </c>
      <c r="D569" s="5">
        <v>2.6603500000000002</v>
      </c>
      <c r="E569">
        <f>(Table22873193513834154474791143[[#This Row],[time]]-2)*2</f>
        <v>1.3207000000000004</v>
      </c>
      <c r="F569" s="6">
        <v>3.2039599999999999</v>
      </c>
      <c r="G569" s="5">
        <v>2.6603500000000002</v>
      </c>
      <c r="H569">
        <f>(Table2452943263583904224544861850[[#This Row],[time]]-2)*2</f>
        <v>1.3207000000000004</v>
      </c>
      <c r="I569" s="6">
        <v>2.48678</v>
      </c>
      <c r="J569" s="5">
        <v>2.6603500000000002</v>
      </c>
      <c r="K569">
        <f>(Table32883203523844164484801244[[#This Row],[time]]-2)*2</f>
        <v>1.3207000000000004</v>
      </c>
      <c r="L569" s="6">
        <v>3.9140700000000002</v>
      </c>
      <c r="M569" s="5">
        <v>2.6603500000000002</v>
      </c>
      <c r="N569">
        <f>(Table2462953273593914234554871951[[#This Row],[time]]-2)*2</f>
        <v>1.3207000000000004</v>
      </c>
      <c r="O569" s="6">
        <v>0.91303199999999995</v>
      </c>
      <c r="P569" s="5">
        <v>2.6603500000000002</v>
      </c>
      <c r="Q569">
        <f>(Table42893213533854174494811345[[#This Row],[time]]-2)*2</f>
        <v>1.3207000000000004</v>
      </c>
      <c r="R569" s="6">
        <v>2.3692500000000001</v>
      </c>
      <c r="S569" s="5">
        <v>2.6603500000000002</v>
      </c>
      <c r="T569">
        <f>(Table2472963283603924244564882052[[#This Row],[time]]-2)*2</f>
        <v>1.3207000000000004</v>
      </c>
      <c r="U569" s="6">
        <v>0.94489199999999995</v>
      </c>
      <c r="V569" s="5">
        <v>2.6603500000000002</v>
      </c>
      <c r="W569">
        <f>(Table52903223543864184504821446[[#This Row],[time]]-2)*2</f>
        <v>1.3207000000000004</v>
      </c>
      <c r="X569" s="6">
        <v>2.7185199999999998</v>
      </c>
      <c r="Y569" s="5">
        <v>2.6603500000000002</v>
      </c>
      <c r="Z569">
        <f>(Table2482973293613934254574892153[[#This Row],[time]]-2)*2</f>
        <v>1.3207000000000004</v>
      </c>
      <c r="AA569" s="6">
        <v>0.54782699999999995</v>
      </c>
      <c r="AB569" s="5">
        <v>2.6603500000000002</v>
      </c>
      <c r="AC569">
        <f>(Table62913233553874194514831547[[#This Row],[time]]-2)*2</f>
        <v>1.3207000000000004</v>
      </c>
      <c r="AD569" s="6">
        <v>5.7410300000000003</v>
      </c>
      <c r="AE569" s="5">
        <v>2.6603500000000002</v>
      </c>
      <c r="AF569">
        <f>(Table2492983303623944264584902254[[#This Row],[time]]-2)*2</f>
        <v>1.3207000000000004</v>
      </c>
      <c r="AG569" s="6">
        <v>0.46528900000000001</v>
      </c>
      <c r="AH569" s="5">
        <v>2.6603500000000002</v>
      </c>
      <c r="AI569">
        <f>(Table72923243563884204524841648[[#This Row],[time]]-2)*2</f>
        <v>1.3207000000000004</v>
      </c>
      <c r="AJ569" s="6">
        <v>7.6911699999999996</v>
      </c>
      <c r="AK569" s="5">
        <v>2.6603500000000002</v>
      </c>
      <c r="AL569">
        <f>(Table2502993313633954274594912355[[#This Row],[time]]-2)*2</f>
        <v>1.3207000000000004</v>
      </c>
      <c r="AM569" s="6">
        <v>2.0225200000000001</v>
      </c>
      <c r="AN569" s="5">
        <v>2.6603500000000002</v>
      </c>
      <c r="AO569">
        <f>(Table82933253573894214534851749[[#This Row],[time]]-2)*2</f>
        <v>1.3207000000000004</v>
      </c>
      <c r="AP569" s="6">
        <v>7.3403799999999997</v>
      </c>
      <c r="AQ569" s="5">
        <v>2.6603500000000002</v>
      </c>
      <c r="AR569">
        <f>(Table2523003323643964284604922456[[#This Row],[time]]-2)*2</f>
        <v>1.3207000000000004</v>
      </c>
      <c r="AS569" s="6">
        <v>1.77118</v>
      </c>
      <c r="AT569" s="5">
        <v>2.6603500000000002</v>
      </c>
      <c r="AU569">
        <f>(Table2533013333653974294614932557[[#This Row],[time]]-2)*2</f>
        <v>1.3207000000000004</v>
      </c>
      <c r="AV569" s="6">
        <v>6.2614799999999997</v>
      </c>
    </row>
    <row r="570" spans="1:48">
      <c r="A570" s="5">
        <v>2.7067299999999999</v>
      </c>
      <c r="B570">
        <f>(Table12863183503824144464781042[[#This Row],[time]]-2)*2</f>
        <v>1.4134599999999997</v>
      </c>
      <c r="C570" s="6">
        <v>2.9955400000000001</v>
      </c>
      <c r="D570" s="5">
        <v>2.7067299999999999</v>
      </c>
      <c r="E570">
        <f>(Table22873193513834154474791143[[#This Row],[time]]-2)*2</f>
        <v>1.4134599999999997</v>
      </c>
      <c r="F570" s="6">
        <v>3.24539</v>
      </c>
      <c r="G570" s="5">
        <v>2.7067299999999999</v>
      </c>
      <c r="H570">
        <f>(Table2452943263583904224544861850[[#This Row],[time]]-2)*2</f>
        <v>1.4134599999999997</v>
      </c>
      <c r="I570" s="6">
        <v>2.3727800000000001</v>
      </c>
      <c r="J570" s="5">
        <v>2.7067299999999999</v>
      </c>
      <c r="K570">
        <f>(Table32883203523844164484801244[[#This Row],[time]]-2)*2</f>
        <v>1.4134599999999997</v>
      </c>
      <c r="L570" s="6">
        <v>3.95242</v>
      </c>
      <c r="M570" s="5">
        <v>2.7067299999999999</v>
      </c>
      <c r="N570">
        <f>(Table2462953273593914234554871951[[#This Row],[time]]-2)*2</f>
        <v>1.4134599999999997</v>
      </c>
      <c r="O570" s="6">
        <v>0.81680299999999995</v>
      </c>
      <c r="P570" s="5">
        <v>2.7067299999999999</v>
      </c>
      <c r="Q570">
        <f>(Table42893213533854174494811345[[#This Row],[time]]-2)*2</f>
        <v>1.4134599999999997</v>
      </c>
      <c r="R570" s="6">
        <v>2.5856599999999998</v>
      </c>
      <c r="S570" s="5">
        <v>2.7067299999999999</v>
      </c>
      <c r="T570">
        <f>(Table2472963283603924244564882052[[#This Row],[time]]-2)*2</f>
        <v>1.4134599999999997</v>
      </c>
      <c r="U570" s="6">
        <v>0.85975299999999999</v>
      </c>
      <c r="V570" s="5">
        <v>2.7067299999999999</v>
      </c>
      <c r="W570">
        <f>(Table52903223543864184504821446[[#This Row],[time]]-2)*2</f>
        <v>1.4134599999999997</v>
      </c>
      <c r="X570" s="6">
        <v>2.8841899999999998</v>
      </c>
      <c r="Y570" s="5">
        <v>2.7067299999999999</v>
      </c>
      <c r="Z570">
        <f>(Table2482973293613934254574892153[[#This Row],[time]]-2)*2</f>
        <v>1.4134599999999997</v>
      </c>
      <c r="AA570" s="6">
        <v>0.54186999999999996</v>
      </c>
      <c r="AB570" s="5">
        <v>2.7067299999999999</v>
      </c>
      <c r="AC570">
        <f>(Table62913233553874194514831547[[#This Row],[time]]-2)*2</f>
        <v>1.4134599999999997</v>
      </c>
      <c r="AD570" s="6">
        <v>6.1445299999999996</v>
      </c>
      <c r="AE570" s="5">
        <v>2.7067299999999999</v>
      </c>
      <c r="AF570">
        <f>(Table2492983303623944264584902254[[#This Row],[time]]-2)*2</f>
        <v>1.4134599999999997</v>
      </c>
      <c r="AG570" s="6">
        <v>0.44661499999999998</v>
      </c>
      <c r="AH570" s="5">
        <v>2.7067299999999999</v>
      </c>
      <c r="AI570">
        <f>(Table72923243563884204524841648[[#This Row],[time]]-2)*2</f>
        <v>1.4134599999999997</v>
      </c>
      <c r="AJ570" s="6">
        <v>8.1603899999999996</v>
      </c>
      <c r="AK570" s="5">
        <v>2.7067299999999999</v>
      </c>
      <c r="AL570">
        <f>(Table2502993313633954274594912355[[#This Row],[time]]-2)*2</f>
        <v>1.4134599999999997</v>
      </c>
      <c r="AM570" s="6">
        <v>1.92961</v>
      </c>
      <c r="AN570" s="5">
        <v>2.7067299999999999</v>
      </c>
      <c r="AO570">
        <f>(Table82933253573894214534851749[[#This Row],[time]]-2)*2</f>
        <v>1.4134599999999997</v>
      </c>
      <c r="AP570" s="6">
        <v>7.5786800000000003</v>
      </c>
      <c r="AQ570" s="5">
        <v>2.7067299999999999</v>
      </c>
      <c r="AR570">
        <f>(Table2523003323643964284604922456[[#This Row],[time]]-2)*2</f>
        <v>1.4134599999999997</v>
      </c>
      <c r="AS570" s="6">
        <v>1.6862900000000001</v>
      </c>
      <c r="AT570" s="5">
        <v>2.7067299999999999</v>
      </c>
      <c r="AU570">
        <f>(Table2533013333653974294614932557[[#This Row],[time]]-2)*2</f>
        <v>1.4134599999999997</v>
      </c>
      <c r="AV570" s="6">
        <v>6.5087999999999999</v>
      </c>
    </row>
    <row r="571" spans="1:48">
      <c r="A571" s="5">
        <v>2.75203</v>
      </c>
      <c r="B571">
        <f>(Table12863183503824144464781042[[#This Row],[time]]-2)*2</f>
        <v>1.50406</v>
      </c>
      <c r="C571" s="6">
        <v>2.9674499999999999</v>
      </c>
      <c r="D571" s="5">
        <v>2.75203</v>
      </c>
      <c r="E571">
        <f>(Table22873193513834154474791143[[#This Row],[time]]-2)*2</f>
        <v>1.50406</v>
      </c>
      <c r="F571" s="6">
        <v>3.2690899999999998</v>
      </c>
      <c r="G571" s="5">
        <v>2.75203</v>
      </c>
      <c r="H571">
        <f>(Table2452943263583904224544861850[[#This Row],[time]]-2)*2</f>
        <v>1.50406</v>
      </c>
      <c r="I571" s="6">
        <v>2.2563</v>
      </c>
      <c r="J571" s="5">
        <v>2.75203</v>
      </c>
      <c r="K571">
        <f>(Table32883203523844164484801244[[#This Row],[time]]-2)*2</f>
        <v>1.50406</v>
      </c>
      <c r="L571" s="6">
        <v>3.97871</v>
      </c>
      <c r="M571" s="5">
        <v>2.75203</v>
      </c>
      <c r="N571">
        <f>(Table2462953273593914234554871951[[#This Row],[time]]-2)*2</f>
        <v>1.50406</v>
      </c>
      <c r="O571" s="6">
        <v>0.71582599999999996</v>
      </c>
      <c r="P571" s="5">
        <v>2.75203</v>
      </c>
      <c r="Q571">
        <f>(Table42893213533854174494811345[[#This Row],[time]]-2)*2</f>
        <v>1.50406</v>
      </c>
      <c r="R571" s="6">
        <v>2.8117899999999998</v>
      </c>
      <c r="S571" s="5">
        <v>2.75203</v>
      </c>
      <c r="T571">
        <f>(Table2472963283603924244564882052[[#This Row],[time]]-2)*2</f>
        <v>1.50406</v>
      </c>
      <c r="U571" s="6">
        <v>0.77417199999999997</v>
      </c>
      <c r="V571" s="5">
        <v>2.75203</v>
      </c>
      <c r="W571">
        <f>(Table52903223543864184504821446[[#This Row],[time]]-2)*2</f>
        <v>1.50406</v>
      </c>
      <c r="X571" s="6">
        <v>3.1077400000000002</v>
      </c>
      <c r="Y571" s="5">
        <v>2.75203</v>
      </c>
      <c r="Z571">
        <f>(Table2482973293613934254574892153[[#This Row],[time]]-2)*2</f>
        <v>1.50406</v>
      </c>
      <c r="AA571" s="6">
        <v>0.52866500000000005</v>
      </c>
      <c r="AB571" s="5">
        <v>2.75203</v>
      </c>
      <c r="AC571">
        <f>(Table62913233553874194514831547[[#This Row],[time]]-2)*2</f>
        <v>1.50406</v>
      </c>
      <c r="AD571" s="6">
        <v>6.5368700000000004</v>
      </c>
      <c r="AE571" s="5">
        <v>2.75203</v>
      </c>
      <c r="AF571">
        <f>(Table2492983303623944264584902254[[#This Row],[time]]-2)*2</f>
        <v>1.50406</v>
      </c>
      <c r="AG571" s="6">
        <v>0.42095300000000002</v>
      </c>
      <c r="AH571" s="5">
        <v>2.75203</v>
      </c>
      <c r="AI571">
        <f>(Table72923243563884204524841648[[#This Row],[time]]-2)*2</f>
        <v>1.50406</v>
      </c>
      <c r="AJ571" s="6">
        <v>8.5693800000000007</v>
      </c>
      <c r="AK571" s="5">
        <v>2.75203</v>
      </c>
      <c r="AL571">
        <f>(Table2502993313633954274594912355[[#This Row],[time]]-2)*2</f>
        <v>1.50406</v>
      </c>
      <c r="AM571" s="6">
        <v>1.8411999999999999</v>
      </c>
      <c r="AN571" s="5">
        <v>2.75203</v>
      </c>
      <c r="AO571">
        <f>(Table82933253573894214534851749[[#This Row],[time]]-2)*2</f>
        <v>1.50406</v>
      </c>
      <c r="AP571" s="6">
        <v>7.6891400000000001</v>
      </c>
      <c r="AQ571" s="5">
        <v>2.75203</v>
      </c>
      <c r="AR571">
        <f>(Table2523003323643964284604922456[[#This Row],[time]]-2)*2</f>
        <v>1.50406</v>
      </c>
      <c r="AS571" s="6">
        <v>1.59714</v>
      </c>
      <c r="AT571" s="5">
        <v>2.75203</v>
      </c>
      <c r="AU571">
        <f>(Table2533013333653974294614932557[[#This Row],[time]]-2)*2</f>
        <v>1.50406</v>
      </c>
      <c r="AV571" s="6">
        <v>6.6867299999999998</v>
      </c>
    </row>
    <row r="572" spans="1:48">
      <c r="A572" s="5">
        <v>2.8035700000000001</v>
      </c>
      <c r="B572">
        <f>(Table12863183503824144464781042[[#This Row],[time]]-2)*2</f>
        <v>1.6071400000000002</v>
      </c>
      <c r="C572" s="6">
        <v>2.919</v>
      </c>
      <c r="D572" s="5">
        <v>2.8035700000000001</v>
      </c>
      <c r="E572">
        <f>(Table22873193513834154474791143[[#This Row],[time]]-2)*2</f>
        <v>1.6071400000000002</v>
      </c>
      <c r="F572" s="6">
        <v>3.2787000000000002</v>
      </c>
      <c r="G572" s="5">
        <v>2.8035700000000001</v>
      </c>
      <c r="H572">
        <f>(Table2452943263583904224544861850[[#This Row],[time]]-2)*2</f>
        <v>1.6071400000000002</v>
      </c>
      <c r="I572" s="6">
        <v>2.1194700000000002</v>
      </c>
      <c r="J572" s="5">
        <v>2.8035700000000001</v>
      </c>
      <c r="K572">
        <f>(Table32883203523844164484801244[[#This Row],[time]]-2)*2</f>
        <v>1.6071400000000002</v>
      </c>
      <c r="L572" s="6">
        <v>4.0046200000000001</v>
      </c>
      <c r="M572" s="5">
        <v>2.8035700000000001</v>
      </c>
      <c r="N572">
        <f>(Table2462953273593914234554871951[[#This Row],[time]]-2)*2</f>
        <v>1.6071400000000002</v>
      </c>
      <c r="O572" s="6">
        <v>0.62014599999999998</v>
      </c>
      <c r="P572" s="5">
        <v>2.8035700000000001</v>
      </c>
      <c r="Q572">
        <f>(Table42893213533854174494811345[[#This Row],[time]]-2)*2</f>
        <v>1.6071400000000002</v>
      </c>
      <c r="R572" s="6">
        <v>3.1076700000000002</v>
      </c>
      <c r="S572" s="5">
        <v>2.8035700000000001</v>
      </c>
      <c r="T572">
        <f>(Table2472963283603924244564882052[[#This Row],[time]]-2)*2</f>
        <v>1.6071400000000002</v>
      </c>
      <c r="U572" s="6">
        <v>0.66088599999999997</v>
      </c>
      <c r="V572" s="5">
        <v>2.8035700000000001</v>
      </c>
      <c r="W572">
        <f>(Table52903223543864184504821446[[#This Row],[time]]-2)*2</f>
        <v>1.6071400000000002</v>
      </c>
      <c r="X572" s="6">
        <v>3.45581</v>
      </c>
      <c r="Y572" s="5">
        <v>2.8035700000000001</v>
      </c>
      <c r="Z572">
        <f>(Table2482973293613934254574892153[[#This Row],[time]]-2)*2</f>
        <v>1.6071400000000002</v>
      </c>
      <c r="AA572" s="6">
        <v>0.47994599999999998</v>
      </c>
      <c r="AB572" s="5">
        <v>2.8035700000000001</v>
      </c>
      <c r="AC572">
        <f>(Table62913233553874194514831547[[#This Row],[time]]-2)*2</f>
        <v>1.6071400000000002</v>
      </c>
      <c r="AD572" s="6">
        <v>6.9948100000000002</v>
      </c>
      <c r="AE572" s="5">
        <v>2.8035700000000001</v>
      </c>
      <c r="AF572">
        <f>(Table2492983303623944264584902254[[#This Row],[time]]-2)*2</f>
        <v>1.6071400000000002</v>
      </c>
      <c r="AG572" s="6">
        <v>0.36981199999999997</v>
      </c>
      <c r="AH572" s="5">
        <v>2.8035700000000001</v>
      </c>
      <c r="AI572">
        <f>(Table72923243563884204524841648[[#This Row],[time]]-2)*2</f>
        <v>1.6071400000000002</v>
      </c>
      <c r="AJ572" s="6">
        <v>9.0139899999999997</v>
      </c>
      <c r="AK572" s="5">
        <v>2.8035700000000001</v>
      </c>
      <c r="AL572">
        <f>(Table2502993313633954274594912355[[#This Row],[time]]-2)*2</f>
        <v>1.6071400000000002</v>
      </c>
      <c r="AM572" s="6">
        <v>1.71353</v>
      </c>
      <c r="AN572" s="5">
        <v>2.8035700000000001</v>
      </c>
      <c r="AO572">
        <f>(Table82933253573894214534851749[[#This Row],[time]]-2)*2</f>
        <v>1.6071400000000002</v>
      </c>
      <c r="AP572" s="6">
        <v>7.69421</v>
      </c>
      <c r="AQ572" s="5">
        <v>2.8035700000000001</v>
      </c>
      <c r="AR572">
        <f>(Table2523003323643964284604922456[[#This Row],[time]]-2)*2</f>
        <v>1.6071400000000002</v>
      </c>
      <c r="AS572" s="6">
        <v>1.4817499999999999</v>
      </c>
      <c r="AT572" s="5">
        <v>2.8035700000000001</v>
      </c>
      <c r="AU572">
        <f>(Table2533013333653974294614932557[[#This Row],[time]]-2)*2</f>
        <v>1.6071400000000002</v>
      </c>
      <c r="AV572" s="6">
        <v>6.8940900000000003</v>
      </c>
    </row>
    <row r="573" spans="1:48">
      <c r="A573" s="5">
        <v>2.8512200000000001</v>
      </c>
      <c r="B573">
        <f>(Table12863183503824144464781042[[#This Row],[time]]-2)*2</f>
        <v>1.7024400000000002</v>
      </c>
      <c r="C573" s="6">
        <v>2.8776799999999998</v>
      </c>
      <c r="D573" s="5">
        <v>2.8512200000000001</v>
      </c>
      <c r="E573">
        <f>(Table22873193513834154474791143[[#This Row],[time]]-2)*2</f>
        <v>1.7024400000000002</v>
      </c>
      <c r="F573" s="6">
        <v>3.27508</v>
      </c>
      <c r="G573" s="5">
        <v>2.8512200000000001</v>
      </c>
      <c r="H573">
        <f>(Table2452943263583904224544861850[[#This Row],[time]]-2)*2</f>
        <v>1.7024400000000002</v>
      </c>
      <c r="I573" s="6">
        <v>2.0008400000000002</v>
      </c>
      <c r="J573" s="5">
        <v>2.8512200000000001</v>
      </c>
      <c r="K573">
        <f>(Table32883203523844164484801244[[#This Row],[time]]-2)*2</f>
        <v>1.7024400000000002</v>
      </c>
      <c r="L573" s="6">
        <v>4.0148999999999999</v>
      </c>
      <c r="M573" s="5">
        <v>2.8512200000000001</v>
      </c>
      <c r="N573">
        <f>(Table2462953273593914234554871951[[#This Row],[time]]-2)*2</f>
        <v>1.7024400000000002</v>
      </c>
      <c r="O573" s="6">
        <v>0.53010599999999997</v>
      </c>
      <c r="P573" s="5">
        <v>2.8512200000000001</v>
      </c>
      <c r="Q573">
        <f>(Table42893213533854174494811345[[#This Row],[time]]-2)*2</f>
        <v>1.7024400000000002</v>
      </c>
      <c r="R573" s="6">
        <v>3.3914599999999999</v>
      </c>
      <c r="S573" s="5">
        <v>2.8512200000000001</v>
      </c>
      <c r="T573">
        <f>(Table2472963283603924244564882052[[#This Row],[time]]-2)*2</f>
        <v>1.7024400000000002</v>
      </c>
      <c r="U573" s="6">
        <v>0.55463499999999999</v>
      </c>
      <c r="V573" s="5">
        <v>2.8512200000000001</v>
      </c>
      <c r="W573">
        <f>(Table52903223543864184504821446[[#This Row],[time]]-2)*2</f>
        <v>1.7024400000000002</v>
      </c>
      <c r="X573" s="6">
        <v>3.7154799999999999</v>
      </c>
      <c r="Y573" s="5">
        <v>2.8512200000000001</v>
      </c>
      <c r="Z573">
        <f>(Table2482973293613934254574892153[[#This Row],[time]]-2)*2</f>
        <v>1.7024400000000002</v>
      </c>
      <c r="AA573" s="6">
        <v>0.40299400000000002</v>
      </c>
      <c r="AB573" s="5">
        <v>2.8512200000000001</v>
      </c>
      <c r="AC573">
        <f>(Table62913233553874194514831547[[#This Row],[time]]-2)*2</f>
        <v>1.7024400000000002</v>
      </c>
      <c r="AD573" s="6">
        <v>7.3918699999999999</v>
      </c>
      <c r="AE573" s="5">
        <v>2.8512200000000001</v>
      </c>
      <c r="AF573">
        <f>(Table2492983303623944264584902254[[#This Row],[time]]-2)*2</f>
        <v>1.7024400000000002</v>
      </c>
      <c r="AG573" s="6">
        <v>0.30277500000000002</v>
      </c>
      <c r="AH573" s="5">
        <v>2.8512200000000001</v>
      </c>
      <c r="AI573">
        <f>(Table72923243563884204524841648[[#This Row],[time]]-2)*2</f>
        <v>1.7024400000000002</v>
      </c>
      <c r="AJ573" s="6">
        <v>9.3863500000000002</v>
      </c>
      <c r="AK573" s="5">
        <v>2.8512200000000001</v>
      </c>
      <c r="AL573">
        <f>(Table2502993313633954274594912355[[#This Row],[time]]-2)*2</f>
        <v>1.7024400000000002</v>
      </c>
      <c r="AM573" s="6">
        <v>1.5987499999999999</v>
      </c>
      <c r="AN573" s="5">
        <v>2.8512200000000001</v>
      </c>
      <c r="AO573">
        <f>(Table82933253573894214534851749[[#This Row],[time]]-2)*2</f>
        <v>1.7024400000000002</v>
      </c>
      <c r="AP573" s="6">
        <v>7.6201699999999999</v>
      </c>
      <c r="AQ573" s="5">
        <v>2.8512200000000001</v>
      </c>
      <c r="AR573">
        <f>(Table2523003323643964284604922456[[#This Row],[time]]-2)*2</f>
        <v>1.7024400000000002</v>
      </c>
      <c r="AS573" s="6">
        <v>1.3646799999999999</v>
      </c>
      <c r="AT573" s="5">
        <v>2.8512200000000001</v>
      </c>
      <c r="AU573">
        <f>(Table2533013333653974294614932557[[#This Row],[time]]-2)*2</f>
        <v>1.7024400000000002</v>
      </c>
      <c r="AV573" s="6">
        <v>7.0237800000000004</v>
      </c>
    </row>
    <row r="574" spans="1:48">
      <c r="A574" s="5">
        <v>2.9115199999999999</v>
      </c>
      <c r="B574">
        <f>(Table12863183503824144464781042[[#This Row],[time]]-2)*2</f>
        <v>1.8230399999999998</v>
      </c>
      <c r="C574" s="6">
        <v>2.8182900000000002</v>
      </c>
      <c r="D574" s="5">
        <v>2.9115199999999999</v>
      </c>
      <c r="E574">
        <f>(Table22873193513834154474791143[[#This Row],[time]]-2)*2</f>
        <v>1.8230399999999998</v>
      </c>
      <c r="F574" s="6">
        <v>3.2425799999999998</v>
      </c>
      <c r="G574" s="5">
        <v>2.9115199999999999</v>
      </c>
      <c r="H574">
        <f>(Table2452943263583904224544861850[[#This Row],[time]]-2)*2</f>
        <v>1.8230399999999998</v>
      </c>
      <c r="I574" s="6">
        <v>1.85267</v>
      </c>
      <c r="J574" s="5">
        <v>2.9115199999999999</v>
      </c>
      <c r="K574">
        <f>(Table32883203523844164484801244[[#This Row],[time]]-2)*2</f>
        <v>1.8230399999999998</v>
      </c>
      <c r="L574" s="6">
        <v>4.0150800000000002</v>
      </c>
      <c r="M574" s="5">
        <v>2.9115199999999999</v>
      </c>
      <c r="N574">
        <f>(Table2462953273593914234554871951[[#This Row],[time]]-2)*2</f>
        <v>1.8230399999999998</v>
      </c>
      <c r="O574" s="6">
        <v>0.42006599999999999</v>
      </c>
      <c r="P574" s="5">
        <v>2.9115199999999999</v>
      </c>
      <c r="Q574">
        <f>(Table42893213533854174494811345[[#This Row],[time]]-2)*2</f>
        <v>1.8230399999999998</v>
      </c>
      <c r="R574" s="6">
        <v>3.7292800000000002</v>
      </c>
      <c r="S574" s="5">
        <v>2.9115199999999999</v>
      </c>
      <c r="T574">
        <f>(Table2472963283603924244564882052[[#This Row],[time]]-2)*2</f>
        <v>1.8230399999999998</v>
      </c>
      <c r="U574" s="6">
        <v>0.43159199999999998</v>
      </c>
      <c r="V574" s="5">
        <v>2.9115199999999999</v>
      </c>
      <c r="W574">
        <f>(Table52903223543864184504821446[[#This Row],[time]]-2)*2</f>
        <v>1.8230399999999998</v>
      </c>
      <c r="X574" s="6">
        <v>3.9561299999999999</v>
      </c>
      <c r="Y574" s="5">
        <v>2.9115199999999999</v>
      </c>
      <c r="Z574">
        <f>(Table2482973293613934254574892153[[#This Row],[time]]-2)*2</f>
        <v>1.8230399999999998</v>
      </c>
      <c r="AA574" s="6">
        <v>0.28426000000000001</v>
      </c>
      <c r="AB574" s="5">
        <v>2.9115199999999999</v>
      </c>
      <c r="AC574">
        <f>(Table62913233553874194514831547[[#This Row],[time]]-2)*2</f>
        <v>1.8230399999999998</v>
      </c>
      <c r="AD574" s="6">
        <v>7.80802</v>
      </c>
      <c r="AE574" s="5">
        <v>2.9115199999999999</v>
      </c>
      <c r="AF574">
        <f>(Table2492983303623944264584902254[[#This Row],[time]]-2)*2</f>
        <v>1.8230399999999998</v>
      </c>
      <c r="AG574" s="6">
        <v>0.21182400000000001</v>
      </c>
      <c r="AH574" s="5">
        <v>2.9115199999999999</v>
      </c>
      <c r="AI574">
        <f>(Table72923243563884204524841648[[#This Row],[time]]-2)*2</f>
        <v>1.8230399999999998</v>
      </c>
      <c r="AJ574" s="6">
        <v>9.7407299999999992</v>
      </c>
      <c r="AK574" s="5">
        <v>2.9115199999999999</v>
      </c>
      <c r="AL574">
        <f>(Table2502993313633954274594912355[[#This Row],[time]]-2)*2</f>
        <v>1.8230399999999998</v>
      </c>
      <c r="AM574" s="6">
        <v>1.4384300000000001</v>
      </c>
      <c r="AN574" s="5">
        <v>2.9115199999999999</v>
      </c>
      <c r="AO574">
        <f>(Table82933253573894214534851749[[#This Row],[time]]-2)*2</f>
        <v>1.8230399999999998</v>
      </c>
      <c r="AP574" s="6">
        <v>7.4143400000000002</v>
      </c>
      <c r="AQ574" s="5">
        <v>2.9115199999999999</v>
      </c>
      <c r="AR574">
        <f>(Table2523003323643964284604922456[[#This Row],[time]]-2)*2</f>
        <v>1.8230399999999998</v>
      </c>
      <c r="AS574" s="6">
        <v>1.2025300000000001</v>
      </c>
      <c r="AT574" s="5">
        <v>2.9115199999999999</v>
      </c>
      <c r="AU574">
        <f>(Table2533013333653974294614932557[[#This Row],[time]]-2)*2</f>
        <v>1.8230399999999998</v>
      </c>
      <c r="AV574" s="6">
        <v>7.1512900000000004</v>
      </c>
    </row>
    <row r="575" spans="1:48">
      <c r="A575" s="5">
        <v>2.95614</v>
      </c>
      <c r="B575">
        <f>(Table12863183503824144464781042[[#This Row],[time]]-2)*2</f>
        <v>1.91228</v>
      </c>
      <c r="C575" s="6">
        <v>2.78132</v>
      </c>
      <c r="D575" s="5">
        <v>2.95614</v>
      </c>
      <c r="E575">
        <f>(Table22873193513834154474791143[[#This Row],[time]]-2)*2</f>
        <v>1.91228</v>
      </c>
      <c r="F575" s="6">
        <v>3.2024599999999999</v>
      </c>
      <c r="G575" s="5">
        <v>2.95614</v>
      </c>
      <c r="H575">
        <f>(Table2452943263583904224544861850[[#This Row],[time]]-2)*2</f>
        <v>1.91228</v>
      </c>
      <c r="I575" s="6">
        <v>1.7539</v>
      </c>
      <c r="J575" s="5">
        <v>2.95614</v>
      </c>
      <c r="K575">
        <f>(Table32883203523844164484801244[[#This Row],[time]]-2)*2</f>
        <v>1.91228</v>
      </c>
      <c r="L575" s="6">
        <v>3.9987300000000001</v>
      </c>
      <c r="M575" s="5">
        <v>2.95614</v>
      </c>
      <c r="N575">
        <f>(Table2462953273593914234554871951[[#This Row],[time]]-2)*2</f>
        <v>1.91228</v>
      </c>
      <c r="O575" s="6">
        <v>0.34533599999999998</v>
      </c>
      <c r="P575" s="5">
        <v>2.95614</v>
      </c>
      <c r="Q575">
        <f>(Table42893213533854174494811345[[#This Row],[time]]-2)*2</f>
        <v>1.91228</v>
      </c>
      <c r="R575" s="6">
        <v>3.9287100000000001</v>
      </c>
      <c r="S575" s="5">
        <v>2.95614</v>
      </c>
      <c r="T575">
        <f>(Table2472963283603924244564882052[[#This Row],[time]]-2)*2</f>
        <v>1.91228</v>
      </c>
      <c r="U575" s="6">
        <v>0.350352</v>
      </c>
      <c r="V575" s="5">
        <v>2.95614</v>
      </c>
      <c r="W575">
        <f>(Table52903223543864184504821446[[#This Row],[time]]-2)*2</f>
        <v>1.91228</v>
      </c>
      <c r="X575" s="6">
        <v>4.1189</v>
      </c>
      <c r="Y575" s="5">
        <v>2.95614</v>
      </c>
      <c r="Z575">
        <f>(Table2482973293613934254574892153[[#This Row],[time]]-2)*2</f>
        <v>1.91228</v>
      </c>
      <c r="AA575" s="6">
        <v>0.18723699999999999</v>
      </c>
      <c r="AB575" s="5">
        <v>2.95614</v>
      </c>
      <c r="AC575">
        <f>(Table62913233553874194514831547[[#This Row],[time]]-2)*2</f>
        <v>1.91228</v>
      </c>
      <c r="AD575" s="6">
        <v>8.1158599999999996</v>
      </c>
      <c r="AE575" s="5">
        <v>2.95614</v>
      </c>
      <c r="AF575">
        <f>(Table2492983303623944264584902254[[#This Row],[time]]-2)*2</f>
        <v>1.91228</v>
      </c>
      <c r="AG575" s="6">
        <v>0.14049400000000001</v>
      </c>
      <c r="AH575" s="5">
        <v>2.95614</v>
      </c>
      <c r="AI575">
        <f>(Table72923243563884204524841648[[#This Row],[time]]-2)*2</f>
        <v>1.91228</v>
      </c>
      <c r="AJ575" s="6">
        <v>9.93919</v>
      </c>
      <c r="AK575" s="5">
        <v>2.95614</v>
      </c>
      <c r="AL575">
        <f>(Table2502993313633954274594912355[[#This Row],[time]]-2)*2</f>
        <v>1.91228</v>
      </c>
      <c r="AM575" s="6">
        <v>1.31986</v>
      </c>
      <c r="AN575" s="5">
        <v>2.95614</v>
      </c>
      <c r="AO575">
        <f>(Table82933253573894214534851749[[#This Row],[time]]-2)*2</f>
        <v>1.91228</v>
      </c>
      <c r="AP575" s="6">
        <v>7.3587100000000003</v>
      </c>
      <c r="AQ575" s="5">
        <v>2.95614</v>
      </c>
      <c r="AR575">
        <f>(Table2523003323643964284604922456[[#This Row],[time]]-2)*2</f>
        <v>1.91228</v>
      </c>
      <c r="AS575" s="6">
        <v>1.0806199999999999</v>
      </c>
      <c r="AT575" s="5">
        <v>2.95614</v>
      </c>
      <c r="AU575">
        <f>(Table2533013333653974294614932557[[#This Row],[time]]-2)*2</f>
        <v>1.91228</v>
      </c>
      <c r="AV575" s="6">
        <v>7.2475699999999996</v>
      </c>
    </row>
    <row r="576" spans="1:48">
      <c r="A576" s="8">
        <v>3</v>
      </c>
      <c r="B576">
        <f>(Table12863183503824144464781042[[#This Row],[time]]-2)*2</f>
        <v>2</v>
      </c>
      <c r="C576" s="9">
        <v>2.7436799999999999</v>
      </c>
      <c r="D576" s="8">
        <v>3</v>
      </c>
      <c r="E576">
        <f>(Table22873193513834154474791143[[#This Row],[time]]-2)*2</f>
        <v>2</v>
      </c>
      <c r="F576" s="9">
        <v>3.1558700000000002</v>
      </c>
      <c r="G576" s="8">
        <v>3</v>
      </c>
      <c r="H576">
        <f>(Table2452943263583904224544861850[[#This Row],[time]]-2)*2</f>
        <v>2</v>
      </c>
      <c r="I576" s="9">
        <v>1.66954</v>
      </c>
      <c r="J576" s="8">
        <v>3</v>
      </c>
      <c r="K576">
        <f>(Table32883203523844164484801244[[#This Row],[time]]-2)*2</f>
        <v>2</v>
      </c>
      <c r="L576" s="9">
        <v>3.9676800000000001</v>
      </c>
      <c r="M576" s="8">
        <v>3</v>
      </c>
      <c r="N576">
        <f>(Table2462953273593914234554871951[[#This Row],[time]]-2)*2</f>
        <v>2</v>
      </c>
      <c r="O576" s="9">
        <v>0.27535199999999999</v>
      </c>
      <c r="P576" s="8">
        <v>3</v>
      </c>
      <c r="Q576">
        <f>(Table42893213533854174494811345[[#This Row],[time]]-2)*2</f>
        <v>2</v>
      </c>
      <c r="R576" s="9">
        <v>4.1010400000000002</v>
      </c>
      <c r="S576" s="8">
        <v>3</v>
      </c>
      <c r="T576">
        <f>(Table2472963283603924244564882052[[#This Row],[time]]-2)*2</f>
        <v>2</v>
      </c>
      <c r="U576" s="9">
        <v>0.276113</v>
      </c>
      <c r="V576" s="8">
        <v>3</v>
      </c>
      <c r="W576">
        <f>(Table52903223543864184504821446[[#This Row],[time]]-2)*2</f>
        <v>2</v>
      </c>
      <c r="X576" s="9">
        <v>4.2301299999999999</v>
      </c>
      <c r="Y576" s="8">
        <v>3</v>
      </c>
      <c r="Z576">
        <f>(Table2482973293613934254574892153[[#This Row],[time]]-2)*2</f>
        <v>2</v>
      </c>
      <c r="AA576" s="9">
        <v>7.3116299999999995E-2</v>
      </c>
      <c r="AB576" s="8">
        <v>3</v>
      </c>
      <c r="AC576">
        <f>(Table62913233553874194514831547[[#This Row],[time]]-2)*2</f>
        <v>2</v>
      </c>
      <c r="AD576" s="9">
        <v>8.3415999999999997</v>
      </c>
      <c r="AE576" s="8">
        <v>3</v>
      </c>
      <c r="AF576">
        <f>(Table2492983303623944264584902254[[#This Row],[time]]-2)*2</f>
        <v>2</v>
      </c>
      <c r="AG576" s="9">
        <v>5.5794900000000001E-2</v>
      </c>
      <c r="AH576" s="8">
        <v>3</v>
      </c>
      <c r="AI576">
        <f>(Table72923243563884204524841648[[#This Row],[time]]-2)*2</f>
        <v>2</v>
      </c>
      <c r="AJ576" s="9">
        <v>10.100199999999999</v>
      </c>
      <c r="AK576" s="8">
        <v>3</v>
      </c>
      <c r="AL576">
        <f>(Table2502993313633954274594912355[[#This Row],[time]]-2)*2</f>
        <v>2</v>
      </c>
      <c r="AM576" s="9">
        <v>1.23675</v>
      </c>
      <c r="AN576" s="8">
        <v>3</v>
      </c>
      <c r="AO576">
        <f>(Table82933253573894214534851749[[#This Row],[time]]-2)*2</f>
        <v>2</v>
      </c>
      <c r="AP576" s="9">
        <v>7.2238199999999999</v>
      </c>
      <c r="AQ576" s="8">
        <v>3</v>
      </c>
      <c r="AR576">
        <f>(Table2523003323643964284604922456[[#This Row],[time]]-2)*2</f>
        <v>2</v>
      </c>
      <c r="AS576" s="9">
        <v>0.95972500000000005</v>
      </c>
      <c r="AT576" s="8">
        <v>3</v>
      </c>
      <c r="AU576">
        <f>(Table2533013333653974294614932557[[#This Row],[time]]-2)*2</f>
        <v>2</v>
      </c>
      <c r="AV576" s="9">
        <v>7.10839</v>
      </c>
    </row>
    <row r="577" spans="1:48">
      <c r="A577" t="s">
        <v>26</v>
      </c>
      <c r="C577">
        <f>AVERAGE(C556:C576)</f>
        <v>2.2766456666666661</v>
      </c>
      <c r="D577" t="s">
        <v>26</v>
      </c>
      <c r="F577">
        <f t="shared" ref="F577" si="261">AVERAGE(F556:F576)</f>
        <v>2.1505673571428567</v>
      </c>
      <c r="G577" t="s">
        <v>26</v>
      </c>
      <c r="I577">
        <f t="shared" ref="I577" si="262">AVERAGE(I556:I576)</f>
        <v>2.5788942857142856</v>
      </c>
      <c r="J577" t="s">
        <v>26</v>
      </c>
      <c r="L577">
        <f t="shared" ref="L577" si="263">AVERAGE(L556:L576)</f>
        <v>2.6890961619047622</v>
      </c>
      <c r="M577" t="s">
        <v>26</v>
      </c>
      <c r="O577">
        <f t="shared" ref="O577" si="264">AVERAGE(O556:O576)</f>
        <v>0.75921285671428562</v>
      </c>
      <c r="P577" t="s">
        <v>26</v>
      </c>
      <c r="R577">
        <f t="shared" ref="R577" si="265">AVERAGE(R556:R576)</f>
        <v>1.7284130857142856</v>
      </c>
      <c r="S577" t="s">
        <v>26</v>
      </c>
      <c r="U577">
        <f t="shared" ref="U577" si="266">AVERAGE(U556:U576)</f>
        <v>0.60674028571428562</v>
      </c>
      <c r="V577" t="s">
        <v>26</v>
      </c>
      <c r="X577">
        <f t="shared" ref="X577" si="267">AVERAGE(X556:X576)</f>
        <v>1.8457604425238097</v>
      </c>
      <c r="Y577" t="s">
        <v>26</v>
      </c>
      <c r="AA577">
        <f t="shared" ref="AA577" si="268">AVERAGE(AA556:AA576)</f>
        <v>0.42066815714285721</v>
      </c>
      <c r="AB577" t="s">
        <v>26</v>
      </c>
      <c r="AD577">
        <f t="shared" ref="AD577" si="269">AVERAGE(AD556:AD576)</f>
        <v>4.6317342857142858</v>
      </c>
      <c r="AE577" t="s">
        <v>26</v>
      </c>
      <c r="AG577">
        <f t="shared" ref="AG577" si="270">AVERAGE(AG556:AG576)</f>
        <v>0.40192999523809519</v>
      </c>
      <c r="AH577" t="s">
        <v>26</v>
      </c>
      <c r="AJ577">
        <f t="shared" ref="AJ577" si="271">AVERAGE(AJ556:AJ576)</f>
        <v>5.5793580476190465</v>
      </c>
      <c r="AK577" t="s">
        <v>26</v>
      </c>
      <c r="AM577">
        <f t="shared" ref="AM577" si="272">AVERAGE(AM556:AM576)</f>
        <v>2.1793176190476191</v>
      </c>
      <c r="AN577" t="s">
        <v>26</v>
      </c>
      <c r="AP577">
        <f t="shared" ref="AP577" si="273">AVERAGE(AP556:AP576)</f>
        <v>5.5100004761904762</v>
      </c>
      <c r="AQ577" t="s">
        <v>26</v>
      </c>
      <c r="AS577">
        <f t="shared" ref="AS577" si="274">AVERAGE(AS556:AS576)</f>
        <v>1.535506761904762</v>
      </c>
      <c r="AT577" t="s">
        <v>26</v>
      </c>
      <c r="AV577">
        <f t="shared" ref="AV577" si="275">AVERAGE(AV556:AV576)</f>
        <v>4.6748938571428571</v>
      </c>
    </row>
    <row r="578" spans="1:48">
      <c r="A578" t="s">
        <v>27</v>
      </c>
      <c r="C578">
        <f>MAX(C556:C576)</f>
        <v>3.0128599999999999</v>
      </c>
      <c r="D578" t="s">
        <v>27</v>
      </c>
      <c r="F578">
        <f t="shared" ref="F578:AV578" si="276">MAX(F556:F576)</f>
        <v>3.2787000000000002</v>
      </c>
      <c r="G578" t="s">
        <v>27</v>
      </c>
      <c r="I578">
        <f t="shared" ref="I578:AV578" si="277">MAX(I556:I576)</f>
        <v>3.3051900000000001</v>
      </c>
      <c r="J578" t="s">
        <v>27</v>
      </c>
      <c r="L578">
        <f t="shared" ref="L578:AV578" si="278">MAX(L556:L576)</f>
        <v>4.0150800000000002</v>
      </c>
      <c r="M578" t="s">
        <v>27</v>
      </c>
      <c r="O578">
        <f t="shared" ref="O578:AV578" si="279">MAX(O556:O576)</f>
        <v>1.133</v>
      </c>
      <c r="P578" t="s">
        <v>27</v>
      </c>
      <c r="R578">
        <f t="shared" ref="R578:AV578" si="280">MAX(R556:R576)</f>
        <v>4.1010400000000002</v>
      </c>
      <c r="S578" t="s">
        <v>27</v>
      </c>
      <c r="U578">
        <f t="shared" ref="U578:AV578" si="281">MAX(U556:U576)</f>
        <v>1.1105100000000001</v>
      </c>
      <c r="V578" t="s">
        <v>27</v>
      </c>
      <c r="X578">
        <f t="shared" ref="X578:AV578" si="282">MAX(X556:X576)</f>
        <v>4.2301299999999999</v>
      </c>
      <c r="Y578" t="s">
        <v>27</v>
      </c>
      <c r="AA578">
        <f t="shared" ref="AA578:AV578" si="283">MAX(AA556:AA576)</f>
        <v>0.65290400000000004</v>
      </c>
      <c r="AB578" t="s">
        <v>27</v>
      </c>
      <c r="AD578">
        <f t="shared" ref="AD578:AV578" si="284">MAX(AD556:AD576)</f>
        <v>8.3415999999999997</v>
      </c>
      <c r="AE578" t="s">
        <v>27</v>
      </c>
      <c r="AG578">
        <f t="shared" ref="AG578:AV578" si="285">MAX(AG556:AG576)</f>
        <v>0.50273800000000002</v>
      </c>
      <c r="AH578" t="s">
        <v>27</v>
      </c>
      <c r="AJ578">
        <f t="shared" ref="AJ578:AV578" si="286">MAX(AJ556:AJ576)</f>
        <v>10.100199999999999</v>
      </c>
      <c r="AK578" t="s">
        <v>27</v>
      </c>
      <c r="AM578">
        <f t="shared" ref="AM578:AV578" si="287">MAX(AM556:AM576)</f>
        <v>2.9343900000000001</v>
      </c>
      <c r="AN578" t="s">
        <v>27</v>
      </c>
      <c r="AP578">
        <f t="shared" ref="AP578:AV578" si="288">MAX(AP556:AP576)</f>
        <v>7.69421</v>
      </c>
      <c r="AQ578" t="s">
        <v>27</v>
      </c>
      <c r="AS578">
        <f t="shared" ref="AS578:AV578" si="289">MAX(AS556:AS576)</f>
        <v>2.1303200000000002</v>
      </c>
      <c r="AT578" t="s">
        <v>27</v>
      </c>
      <c r="AV578">
        <f t="shared" ref="AV578" si="290">MAX(AV556:AV576)</f>
        <v>7.2475699999999996</v>
      </c>
    </row>
    <row r="580" spans="1:48">
      <c r="A580" t="s">
        <v>77</v>
      </c>
      <c r="D580" t="s">
        <v>2</v>
      </c>
    </row>
    <row r="581" spans="1:48">
      <c r="A581" t="s">
        <v>78</v>
      </c>
      <c r="D581" t="s">
        <v>4</v>
      </c>
      <c r="E581" t="s">
        <v>5</v>
      </c>
    </row>
    <row r="582" spans="1:48">
      <c r="D582" t="s">
        <v>30</v>
      </c>
    </row>
    <row r="584" spans="1:48">
      <c r="A584" t="s">
        <v>6</v>
      </c>
      <c r="D584" t="s">
        <v>7</v>
      </c>
      <c r="G584" t="s">
        <v>8</v>
      </c>
      <c r="J584" t="s">
        <v>9</v>
      </c>
      <c r="M584" t="s">
        <v>10</v>
      </c>
      <c r="P584" t="s">
        <v>11</v>
      </c>
      <c r="S584" t="s">
        <v>12</v>
      </c>
      <c r="V584" t="s">
        <v>13</v>
      </c>
      <c r="Y584" t="s">
        <v>14</v>
      </c>
      <c r="AB584" t="s">
        <v>15</v>
      </c>
      <c r="AE584" t="s">
        <v>16</v>
      </c>
      <c r="AH584" t="s">
        <v>17</v>
      </c>
      <c r="AK584" t="s">
        <v>18</v>
      </c>
      <c r="AN584" t="s">
        <v>19</v>
      </c>
      <c r="AQ584" t="s">
        <v>20</v>
      </c>
      <c r="AT584" t="s">
        <v>21</v>
      </c>
    </row>
    <row r="585" spans="1:48">
      <c r="A585" t="s">
        <v>22</v>
      </c>
      <c r="B585" t="s">
        <v>23</v>
      </c>
      <c r="C585" t="s">
        <v>24</v>
      </c>
      <c r="D585" t="s">
        <v>22</v>
      </c>
      <c r="E585" t="s">
        <v>23</v>
      </c>
      <c r="F585" t="s">
        <v>25</v>
      </c>
      <c r="G585" t="s">
        <v>22</v>
      </c>
      <c r="H585" t="s">
        <v>23</v>
      </c>
      <c r="I585" t="s">
        <v>24</v>
      </c>
      <c r="J585" t="s">
        <v>22</v>
      </c>
      <c r="K585" t="s">
        <v>23</v>
      </c>
      <c r="L585" t="s">
        <v>24</v>
      </c>
      <c r="M585" t="s">
        <v>22</v>
      </c>
      <c r="N585" t="s">
        <v>23</v>
      </c>
      <c r="O585" t="s">
        <v>24</v>
      </c>
      <c r="P585" t="s">
        <v>22</v>
      </c>
      <c r="Q585" t="s">
        <v>23</v>
      </c>
      <c r="R585" t="s">
        <v>24</v>
      </c>
      <c r="S585" t="s">
        <v>22</v>
      </c>
      <c r="T585" t="s">
        <v>23</v>
      </c>
      <c r="U585" t="s">
        <v>24</v>
      </c>
      <c r="V585" t="s">
        <v>22</v>
      </c>
      <c r="W585" t="s">
        <v>23</v>
      </c>
      <c r="X585" t="s">
        <v>24</v>
      </c>
      <c r="Y585" t="s">
        <v>22</v>
      </c>
      <c r="Z585" t="s">
        <v>23</v>
      </c>
      <c r="AA585" t="s">
        <v>24</v>
      </c>
      <c r="AB585" t="s">
        <v>22</v>
      </c>
      <c r="AC585" t="s">
        <v>23</v>
      </c>
      <c r="AD585" t="s">
        <v>24</v>
      </c>
      <c r="AE585" t="s">
        <v>22</v>
      </c>
      <c r="AF585" t="s">
        <v>23</v>
      </c>
      <c r="AG585" t="s">
        <v>24</v>
      </c>
      <c r="AH585" t="s">
        <v>22</v>
      </c>
      <c r="AI585" t="s">
        <v>23</v>
      </c>
      <c r="AJ585" t="s">
        <v>24</v>
      </c>
      <c r="AK585" t="s">
        <v>22</v>
      </c>
      <c r="AL585" t="s">
        <v>23</v>
      </c>
      <c r="AM585" t="s">
        <v>24</v>
      </c>
      <c r="AN585" t="s">
        <v>22</v>
      </c>
      <c r="AO585" t="s">
        <v>23</v>
      </c>
      <c r="AP585" t="s">
        <v>24</v>
      </c>
      <c r="AQ585" t="s">
        <v>22</v>
      </c>
      <c r="AR585" t="s">
        <v>23</v>
      </c>
      <c r="AS585" t="s">
        <v>24</v>
      </c>
      <c r="AT585" t="s">
        <v>22</v>
      </c>
      <c r="AU585" t="s">
        <v>23</v>
      </c>
      <c r="AV585" t="s">
        <v>24</v>
      </c>
    </row>
    <row r="586" spans="1:48">
      <c r="A586" s="2">
        <v>2</v>
      </c>
      <c r="B586">
        <f>-(Table12543023343663984304624942674[[#This Row],[time]]-2)*2</f>
        <v>0</v>
      </c>
      <c r="C586" s="3">
        <v>1.4990699999999999</v>
      </c>
      <c r="D586" s="2">
        <v>2</v>
      </c>
      <c r="E586">
        <f>-(Table22553033353673994314634952775[[#This Row],[time]]-2)*2</f>
        <v>0</v>
      </c>
      <c r="F586" s="4">
        <v>9.3399999999999993E-5</v>
      </c>
      <c r="G586" s="2">
        <v>2</v>
      </c>
      <c r="H586" s="2">
        <f t="shared" ref="H586:H606" si="291">-(G586-2)*2</f>
        <v>0</v>
      </c>
      <c r="I586" s="4">
        <v>3.0899999999999999E-5</v>
      </c>
      <c r="J586" s="2">
        <v>2</v>
      </c>
      <c r="K586">
        <f>-(Table32563043363684004324644962876[[#This Row],[time]]-2)*2</f>
        <v>0</v>
      </c>
      <c r="L586" s="4">
        <v>9.2800000000000006E-5</v>
      </c>
      <c r="M586" s="2">
        <v>2</v>
      </c>
      <c r="N586">
        <f>-(Table2462633113433754074394715033583[[#This Row],[time]]-2)*2</f>
        <v>0</v>
      </c>
      <c r="O586" s="3">
        <v>1.05991E-2</v>
      </c>
      <c r="P586" s="2">
        <v>2</v>
      </c>
      <c r="Q586">
        <f>-(Table42573053373694014334654972977[[#This Row],[time]]-2)*2</f>
        <v>0</v>
      </c>
      <c r="R586" s="4">
        <v>9.2E-5</v>
      </c>
      <c r="S586" s="2">
        <v>2</v>
      </c>
      <c r="T586">
        <f>-(Table2472643123443764084404725043684[[#This Row],[time]]-2)*2</f>
        <v>0</v>
      </c>
      <c r="U586" s="4">
        <v>7.0099999999999996E-5</v>
      </c>
      <c r="V586" s="2">
        <v>2</v>
      </c>
      <c r="W586">
        <f>-(Table52583063383704024344664983078[[#This Row],[time]]-2)*2</f>
        <v>0</v>
      </c>
      <c r="X586" s="4">
        <v>8.4400000000000005E-5</v>
      </c>
      <c r="Y586" s="2">
        <v>2</v>
      </c>
      <c r="Z586">
        <f>-(Table2482653133453774094414735053785[[#This Row],[time]]-2)*2</f>
        <v>0</v>
      </c>
      <c r="AA586" s="3">
        <v>0.83241500000000002</v>
      </c>
      <c r="AB586" s="2">
        <v>2</v>
      </c>
      <c r="AC586">
        <f>-(Table62593073393714034354674993179[[#This Row],[time]]-2)*2</f>
        <v>0</v>
      </c>
      <c r="AD586" s="3">
        <v>1.31681</v>
      </c>
      <c r="AE586" s="2">
        <v>2</v>
      </c>
      <c r="AF586">
        <f>-(Table2492663143463784104424745063886[[#This Row],[time]]-2)*2</f>
        <v>0</v>
      </c>
      <c r="AG586" s="3">
        <v>7.5396199999999997E-2</v>
      </c>
      <c r="AH586" s="2">
        <v>2</v>
      </c>
      <c r="AI586">
        <f>-(Table72603083403724044364685003280[[#This Row],[time]]-2)*2</f>
        <v>0</v>
      </c>
      <c r="AJ586" s="3">
        <v>2.44407</v>
      </c>
      <c r="AK586" s="2">
        <v>2</v>
      </c>
      <c r="AL586">
        <f>-(Table2502673153473794114434755073987[[#This Row],[time]]-2)*2</f>
        <v>0</v>
      </c>
      <c r="AM586" s="3">
        <v>2.00657</v>
      </c>
      <c r="AN586" s="2">
        <v>2</v>
      </c>
      <c r="AO586">
        <f>-(Table82613093413734054374695013381[[#This Row],[time]]-2)*2</f>
        <v>0</v>
      </c>
      <c r="AP586" s="3">
        <v>2.88496</v>
      </c>
      <c r="AQ586" s="2">
        <v>2</v>
      </c>
      <c r="AR586">
        <f>-(Table2522683163483804124444765084088[[#This Row],[time]]-2)*2</f>
        <v>0</v>
      </c>
      <c r="AS586" s="3">
        <v>0.47381000000000001</v>
      </c>
      <c r="AT586" s="2">
        <v>2</v>
      </c>
      <c r="AU586">
        <f>-(Table2532693173493814134454775094189[[#This Row],[time]]-2)*2</f>
        <v>0</v>
      </c>
      <c r="AV586" s="3">
        <v>1.8991</v>
      </c>
    </row>
    <row r="587" spans="1:48">
      <c r="A587" s="5">
        <v>2.0653700000000002</v>
      </c>
      <c r="B587">
        <f>-(Table12543023343663984304624942674[[#This Row],[time]]-2)*2</f>
        <v>-0.1307400000000003</v>
      </c>
      <c r="C587" s="6">
        <v>1.61504</v>
      </c>
      <c r="D587" s="5">
        <v>2.0653700000000002</v>
      </c>
      <c r="E587">
        <f>-(Table22553033353673994314634952775[[#This Row],[time]]-2)*2</f>
        <v>-0.1307400000000003</v>
      </c>
      <c r="F587" s="6">
        <v>0.31480200000000003</v>
      </c>
      <c r="G587" s="5">
        <v>2.0653700000000002</v>
      </c>
      <c r="H587" s="2">
        <f t="shared" si="291"/>
        <v>-0.1307400000000003</v>
      </c>
      <c r="I587" s="7">
        <v>3.9199999999999997E-5</v>
      </c>
      <c r="J587" s="5">
        <v>2.0653700000000002</v>
      </c>
      <c r="K587">
        <f>-(Table32563043363684004324644962876[[#This Row],[time]]-2)*2</f>
        <v>-0.1307400000000003</v>
      </c>
      <c r="L587" s="6">
        <v>0.42172399999999999</v>
      </c>
      <c r="M587" s="5">
        <v>2.0653700000000002</v>
      </c>
      <c r="N587">
        <f>-(Table2462633113433754074394715033583[[#This Row],[time]]-2)*2</f>
        <v>-0.1307400000000003</v>
      </c>
      <c r="O587" s="6">
        <v>5.3834699999999999E-2</v>
      </c>
      <c r="P587" s="5">
        <v>2.0653700000000002</v>
      </c>
      <c r="Q587">
        <f>-(Table42573053373694014334654972977[[#This Row],[time]]-2)*2</f>
        <v>-0.1307400000000003</v>
      </c>
      <c r="R587" s="6">
        <v>0.15693299999999999</v>
      </c>
      <c r="S587" s="5">
        <v>2.0653700000000002</v>
      </c>
      <c r="T587">
        <f>-(Table2472643123443764084404725043684[[#This Row],[time]]-2)*2</f>
        <v>-0.1307400000000003</v>
      </c>
      <c r="U587" s="7">
        <v>8.25E-5</v>
      </c>
      <c r="V587" s="5">
        <v>2.0653700000000002</v>
      </c>
      <c r="W587">
        <f>-(Table52583063383704024344664983078[[#This Row],[time]]-2)*2</f>
        <v>-0.1307400000000003</v>
      </c>
      <c r="X587" s="6">
        <v>2.59057E-2</v>
      </c>
      <c r="Y587" s="5">
        <v>2.0653700000000002</v>
      </c>
      <c r="Z587">
        <f>-(Table2482653133453774094414735053785[[#This Row],[time]]-2)*2</f>
        <v>-0.1307400000000003</v>
      </c>
      <c r="AA587" s="6">
        <v>1.12459</v>
      </c>
      <c r="AB587" s="5">
        <v>2.0653700000000002</v>
      </c>
      <c r="AC587">
        <f>-(Table62593073393714034354674993179[[#This Row],[time]]-2)*2</f>
        <v>-0.1307400000000003</v>
      </c>
      <c r="AD587" s="6">
        <v>1.8673299999999999</v>
      </c>
      <c r="AE587" s="5">
        <v>2.0653700000000002</v>
      </c>
      <c r="AF587">
        <f>-(Table2492663143463784104424745063886[[#This Row],[time]]-2)*2</f>
        <v>-0.1307400000000003</v>
      </c>
      <c r="AG587" s="6">
        <v>0.16572799999999999</v>
      </c>
      <c r="AH587" s="5">
        <v>2.0653700000000002</v>
      </c>
      <c r="AI587">
        <f>-(Table72603083403724044364685003280[[#This Row],[time]]-2)*2</f>
        <v>-0.1307400000000003</v>
      </c>
      <c r="AJ587" s="6">
        <v>3.50142</v>
      </c>
      <c r="AK587" s="5">
        <v>2.0653700000000002</v>
      </c>
      <c r="AL587">
        <f>-(Table2502673153473794114434755073987[[#This Row],[time]]-2)*2</f>
        <v>-0.1307400000000003</v>
      </c>
      <c r="AM587" s="6">
        <v>2.3872100000000001</v>
      </c>
      <c r="AN587" s="5">
        <v>2.0653700000000002</v>
      </c>
      <c r="AO587">
        <f>-(Table82613093413734054374695013381[[#This Row],[time]]-2)*2</f>
        <v>-0.1307400000000003</v>
      </c>
      <c r="AP587" s="6">
        <v>2.9192499999999999</v>
      </c>
      <c r="AQ587" s="5">
        <v>2.0653700000000002</v>
      </c>
      <c r="AR587">
        <f>-(Table2522683163483804124444765084088[[#This Row],[time]]-2)*2</f>
        <v>-0.1307400000000003</v>
      </c>
      <c r="AS587" s="6">
        <v>0.87467799999999996</v>
      </c>
      <c r="AT587" s="5">
        <v>2.0653700000000002</v>
      </c>
      <c r="AU587">
        <f>-(Table2532693173493814134454775094189[[#This Row],[time]]-2)*2</f>
        <v>-0.1307400000000003</v>
      </c>
      <c r="AV587" s="6">
        <v>2.0792299999999999</v>
      </c>
    </row>
    <row r="588" spans="1:48">
      <c r="A588" s="5">
        <v>2.1038899999999998</v>
      </c>
      <c r="B588">
        <f>-(Table12543023343663984304624942674[[#This Row],[time]]-2)*2</f>
        <v>-0.20777999999999963</v>
      </c>
      <c r="C588" s="6">
        <v>1.65388</v>
      </c>
      <c r="D588" s="5">
        <v>2.1038899999999998</v>
      </c>
      <c r="E588">
        <f>-(Table22553033353673994314634952775[[#This Row],[time]]-2)*2</f>
        <v>-0.20777999999999963</v>
      </c>
      <c r="F588" s="6">
        <v>0.28763</v>
      </c>
      <c r="G588" s="5">
        <v>2.1038899999999998</v>
      </c>
      <c r="H588" s="2">
        <f t="shared" si="291"/>
        <v>-0.20777999999999963</v>
      </c>
      <c r="I588" s="7">
        <v>4.0899999999999998E-5</v>
      </c>
      <c r="J588" s="5">
        <v>2.1038899999999998</v>
      </c>
      <c r="K588">
        <f>-(Table32563043363684004324644962876[[#This Row],[time]]-2)*2</f>
        <v>-0.20777999999999963</v>
      </c>
      <c r="L588" s="6">
        <v>0.36361300000000002</v>
      </c>
      <c r="M588" s="5">
        <v>2.1038899999999998</v>
      </c>
      <c r="N588">
        <f>-(Table2462633113433754074394715033583[[#This Row],[time]]-2)*2</f>
        <v>-0.20777999999999963</v>
      </c>
      <c r="O588" s="6">
        <v>0.20475599999999999</v>
      </c>
      <c r="P588" s="5">
        <v>2.1038899999999998</v>
      </c>
      <c r="Q588">
        <f>-(Table42573053373694014334654972977[[#This Row],[time]]-2)*2</f>
        <v>-0.20777999999999963</v>
      </c>
      <c r="R588" s="6">
        <v>8.4204200000000007E-2</v>
      </c>
      <c r="S588" s="5">
        <v>2.1038899999999998</v>
      </c>
      <c r="T588">
        <f>-(Table2472643123443764084404725043684[[#This Row],[time]]-2)*2</f>
        <v>-0.20777999999999963</v>
      </c>
      <c r="U588" s="7">
        <v>8.6500000000000002E-5</v>
      </c>
      <c r="V588" s="5">
        <v>2.1038899999999998</v>
      </c>
      <c r="W588">
        <f>-(Table52583063383704024344664983078[[#This Row],[time]]-2)*2</f>
        <v>-0.20777999999999963</v>
      </c>
      <c r="X588" s="6">
        <v>4.3675699999999998E-2</v>
      </c>
      <c r="Y588" s="5">
        <v>2.1038899999999998</v>
      </c>
      <c r="Z588">
        <f>-(Table2482653133453774094414735053785[[#This Row],[time]]-2)*2</f>
        <v>-0.20777999999999963</v>
      </c>
      <c r="AA588" s="6">
        <v>1.29661</v>
      </c>
      <c r="AB588" s="5">
        <v>2.1038899999999998</v>
      </c>
      <c r="AC588">
        <f>-(Table62593073393714034354674993179[[#This Row],[time]]-2)*2</f>
        <v>-0.20777999999999963</v>
      </c>
      <c r="AD588" s="6">
        <v>1.3840399999999999</v>
      </c>
      <c r="AE588" s="5">
        <v>2.1038899999999998</v>
      </c>
      <c r="AF588">
        <f>-(Table2492663143463784104424745063886[[#This Row],[time]]-2)*2</f>
        <v>-0.20777999999999963</v>
      </c>
      <c r="AG588" s="6">
        <v>0.23553399999999999</v>
      </c>
      <c r="AH588" s="5">
        <v>2.1038899999999998</v>
      </c>
      <c r="AI588">
        <f>-(Table72603083403724044364685003280[[#This Row],[time]]-2)*2</f>
        <v>-0.20777999999999963</v>
      </c>
      <c r="AJ588" s="6">
        <v>3.3033199999999998</v>
      </c>
      <c r="AK588" s="5">
        <v>2.1038899999999998</v>
      </c>
      <c r="AL588">
        <f>-(Table2502673153473794114434755073987[[#This Row],[time]]-2)*2</f>
        <v>-0.20777999999999963</v>
      </c>
      <c r="AM588" s="6">
        <v>2.5694900000000001</v>
      </c>
      <c r="AN588" s="5">
        <v>2.1038899999999998</v>
      </c>
      <c r="AO588">
        <f>-(Table82613093413734054374695013381[[#This Row],[time]]-2)*2</f>
        <v>-0.20777999999999963</v>
      </c>
      <c r="AP588" s="6">
        <v>2.7444000000000002</v>
      </c>
      <c r="AQ588" s="5">
        <v>2.1038899999999998</v>
      </c>
      <c r="AR588">
        <f>-(Table2522683163483804124444765084088[[#This Row],[time]]-2)*2</f>
        <v>-0.20777999999999963</v>
      </c>
      <c r="AS588" s="6">
        <v>1.10737</v>
      </c>
      <c r="AT588" s="5">
        <v>2.1038899999999998</v>
      </c>
      <c r="AU588">
        <f>-(Table2532693173493814134454775094189[[#This Row],[time]]-2)*2</f>
        <v>-0.20777999999999963</v>
      </c>
      <c r="AV588" s="6">
        <v>2.11321</v>
      </c>
    </row>
    <row r="589" spans="1:48">
      <c r="A589" s="5">
        <v>2.1594799999999998</v>
      </c>
      <c r="B589">
        <f>-(Table12543023343663984304624942674[[#This Row],[time]]-2)*2</f>
        <v>-0.31895999999999969</v>
      </c>
      <c r="C589" s="6">
        <v>1.85405</v>
      </c>
      <c r="D589" s="5">
        <v>2.1594799999999998</v>
      </c>
      <c r="E589">
        <f>-(Table22553033353673994314634952775[[#This Row],[time]]-2)*2</f>
        <v>-0.31895999999999969</v>
      </c>
      <c r="F589" s="6">
        <v>0.32620100000000002</v>
      </c>
      <c r="G589" s="5">
        <v>2.1594799999999998</v>
      </c>
      <c r="H589" s="2">
        <f t="shared" si="291"/>
        <v>-0.31895999999999969</v>
      </c>
      <c r="I589" s="7">
        <v>4.5899999999999998E-5</v>
      </c>
      <c r="J589" s="5">
        <v>2.1594799999999998</v>
      </c>
      <c r="K589">
        <f>-(Table32563043363684004324644962876[[#This Row],[time]]-2)*2</f>
        <v>-0.31895999999999969</v>
      </c>
      <c r="L589" s="6">
        <v>0.31669399999999998</v>
      </c>
      <c r="M589" s="5">
        <v>2.1594799999999998</v>
      </c>
      <c r="N589">
        <f>-(Table2462633113433754074394715033583[[#This Row],[time]]-2)*2</f>
        <v>-0.31895999999999969</v>
      </c>
      <c r="O589" s="6">
        <v>0.81643500000000002</v>
      </c>
      <c r="P589" s="5">
        <v>2.1594799999999998</v>
      </c>
      <c r="Q589">
        <f>-(Table42573053373694014334654972977[[#This Row],[time]]-2)*2</f>
        <v>-0.31895999999999969</v>
      </c>
      <c r="R589" s="6">
        <v>8.2485000000000003E-2</v>
      </c>
      <c r="S589" s="5">
        <v>2.1594799999999998</v>
      </c>
      <c r="T589">
        <f>-(Table2472643123443764084404725043684[[#This Row],[time]]-2)*2</f>
        <v>-0.31895999999999969</v>
      </c>
      <c r="U589" s="6">
        <v>1.18837E-4</v>
      </c>
      <c r="V589" s="5">
        <v>2.1594799999999998</v>
      </c>
      <c r="W589">
        <f>-(Table52583063383704024344664983078[[#This Row],[time]]-2)*2</f>
        <v>-0.31895999999999969</v>
      </c>
      <c r="X589" s="6">
        <v>7.0862999999999995E-2</v>
      </c>
      <c r="Y589" s="5">
        <v>2.1594799999999998</v>
      </c>
      <c r="Z589">
        <f>-(Table2482653133453774094414735053785[[#This Row],[time]]-2)*2</f>
        <v>-0.31895999999999969</v>
      </c>
      <c r="AA589" s="6">
        <v>1.6164799999999999</v>
      </c>
      <c r="AB589" s="5">
        <v>2.1594799999999998</v>
      </c>
      <c r="AC589">
        <f>-(Table62593073393714034354674993179[[#This Row],[time]]-2)*2</f>
        <v>-0.31895999999999969</v>
      </c>
      <c r="AD589" s="6">
        <v>0.87762099999999998</v>
      </c>
      <c r="AE589" s="5">
        <v>2.1594799999999998</v>
      </c>
      <c r="AF589">
        <f>-(Table2492663143463784104424745063886[[#This Row],[time]]-2)*2</f>
        <v>-0.31895999999999969</v>
      </c>
      <c r="AG589" s="6">
        <v>0.36629899999999999</v>
      </c>
      <c r="AH589" s="5">
        <v>2.1594799999999998</v>
      </c>
      <c r="AI589">
        <f>-(Table72603083403724044364685003280[[#This Row],[time]]-2)*2</f>
        <v>-0.31895999999999969</v>
      </c>
      <c r="AJ589" s="6">
        <v>2.63367</v>
      </c>
      <c r="AK589" s="5">
        <v>2.1594799999999998</v>
      </c>
      <c r="AL589">
        <f>-(Table2502673153473794114434755073987[[#This Row],[time]]-2)*2</f>
        <v>-0.31895999999999969</v>
      </c>
      <c r="AM589" s="6">
        <v>2.86694</v>
      </c>
      <c r="AN589" s="5">
        <v>2.1594799999999998</v>
      </c>
      <c r="AO589">
        <f>-(Table82613093413734054374695013381[[#This Row],[time]]-2)*2</f>
        <v>-0.31895999999999969</v>
      </c>
      <c r="AP589" s="6">
        <v>2.6049199999999999</v>
      </c>
      <c r="AQ589" s="5">
        <v>2.1594799999999998</v>
      </c>
      <c r="AR589">
        <f>-(Table2522683163483804124444765084088[[#This Row],[time]]-2)*2</f>
        <v>-0.31895999999999969</v>
      </c>
      <c r="AS589" s="6">
        <v>1.49861</v>
      </c>
      <c r="AT589" s="5">
        <v>2.1594799999999998</v>
      </c>
      <c r="AU589">
        <f>-(Table2532693173493814134454775094189[[#This Row],[time]]-2)*2</f>
        <v>-0.31895999999999969</v>
      </c>
      <c r="AV589" s="6">
        <v>2.14195</v>
      </c>
    </row>
    <row r="590" spans="1:48">
      <c r="A590" s="5">
        <v>2.2006199999999998</v>
      </c>
      <c r="B590">
        <f>-(Table12543023343663984304624942674[[#This Row],[time]]-2)*2</f>
        <v>-0.4012399999999996</v>
      </c>
      <c r="C590" s="6">
        <v>2.0477699999999999</v>
      </c>
      <c r="D590" s="5">
        <v>2.2006199999999998</v>
      </c>
      <c r="E590">
        <f>-(Table22553033353673994314634952775[[#This Row],[time]]-2)*2</f>
        <v>-0.4012399999999996</v>
      </c>
      <c r="F590" s="6">
        <v>0.33425300000000002</v>
      </c>
      <c r="G590" s="5">
        <v>2.2006199999999998</v>
      </c>
      <c r="H590" s="2">
        <f t="shared" si="291"/>
        <v>-0.4012399999999996</v>
      </c>
      <c r="I590" s="7">
        <v>5.0000000000000002E-5</v>
      </c>
      <c r="J590" s="5">
        <v>2.2006199999999998</v>
      </c>
      <c r="K590">
        <f>-(Table32563043363684004324644962876[[#This Row],[time]]-2)*2</f>
        <v>-0.4012399999999996</v>
      </c>
      <c r="L590" s="6">
        <v>0.264123</v>
      </c>
      <c r="M590" s="5">
        <v>2.2006199999999998</v>
      </c>
      <c r="N590">
        <f>-(Table2462633113433754074394715033583[[#This Row],[time]]-2)*2</f>
        <v>-0.4012399999999996</v>
      </c>
      <c r="O590" s="6">
        <v>1.4439500000000001</v>
      </c>
      <c r="P590" s="5">
        <v>2.2006199999999998</v>
      </c>
      <c r="Q590">
        <f>-(Table42573053373694014334654972977[[#This Row],[time]]-2)*2</f>
        <v>-0.4012399999999996</v>
      </c>
      <c r="R590" s="6">
        <v>0.122338</v>
      </c>
      <c r="S590" s="5">
        <v>2.2006199999999998</v>
      </c>
      <c r="T590">
        <f>-(Table2472643123443764084404725043684[[#This Row],[time]]-2)*2</f>
        <v>-0.4012399999999996</v>
      </c>
      <c r="U590" s="6">
        <v>6.2191700000000003E-2</v>
      </c>
      <c r="V590" s="5">
        <v>2.2006199999999998</v>
      </c>
      <c r="W590">
        <f>-(Table52583063383704024344664983078[[#This Row],[time]]-2)*2</f>
        <v>-0.4012399999999996</v>
      </c>
      <c r="X590" s="6">
        <v>0.127383</v>
      </c>
      <c r="Y590" s="5">
        <v>2.2006199999999998</v>
      </c>
      <c r="Z590">
        <f>-(Table2482653133453774094414735053785[[#This Row],[time]]-2)*2</f>
        <v>-0.4012399999999996</v>
      </c>
      <c r="AA590" s="6">
        <v>1.88734</v>
      </c>
      <c r="AB590" s="5">
        <v>2.2006199999999998</v>
      </c>
      <c r="AC590">
        <f>-(Table62593073393714034354674993179[[#This Row],[time]]-2)*2</f>
        <v>-0.4012399999999996</v>
      </c>
      <c r="AD590" s="6">
        <v>0.68545299999999998</v>
      </c>
      <c r="AE590" s="5">
        <v>2.2006199999999998</v>
      </c>
      <c r="AF590">
        <f>-(Table2492663143463784104424745063886[[#This Row],[time]]-2)*2</f>
        <v>-0.4012399999999996</v>
      </c>
      <c r="AG590" s="6">
        <v>0.78497300000000003</v>
      </c>
      <c r="AH590" s="5">
        <v>2.2006199999999998</v>
      </c>
      <c r="AI590">
        <f>-(Table72603083403724044364685003280[[#This Row],[time]]-2)*2</f>
        <v>-0.4012399999999996</v>
      </c>
      <c r="AJ590" s="6">
        <v>2.2914500000000002</v>
      </c>
      <c r="AK590" s="5">
        <v>2.2006199999999998</v>
      </c>
      <c r="AL590">
        <f>-(Table2502673153473794114434755073987[[#This Row],[time]]-2)*2</f>
        <v>-0.4012399999999996</v>
      </c>
      <c r="AM590" s="6">
        <v>3.0887199999999999</v>
      </c>
      <c r="AN590" s="5">
        <v>2.2006199999999998</v>
      </c>
      <c r="AO590">
        <f>-(Table82613093413734054374695013381[[#This Row],[time]]-2)*2</f>
        <v>-0.4012399999999996</v>
      </c>
      <c r="AP590" s="6">
        <v>2.5440299999999998</v>
      </c>
      <c r="AQ590" s="5">
        <v>2.2006199999999998</v>
      </c>
      <c r="AR590">
        <f>-(Table2522683163483804124444765084088[[#This Row],[time]]-2)*2</f>
        <v>-0.4012399999999996</v>
      </c>
      <c r="AS590" s="6">
        <v>1.81941</v>
      </c>
      <c r="AT590" s="5">
        <v>2.2006199999999998</v>
      </c>
      <c r="AU590">
        <f>-(Table2532693173493814134454775094189[[#This Row],[time]]-2)*2</f>
        <v>-0.4012399999999996</v>
      </c>
      <c r="AV590" s="6">
        <v>2.14846</v>
      </c>
    </row>
    <row r="591" spans="1:48">
      <c r="A591" s="5">
        <v>2.2572399999999999</v>
      </c>
      <c r="B591">
        <f>-(Table12543023343663984304624942674[[#This Row],[time]]-2)*2</f>
        <v>-0.51447999999999983</v>
      </c>
      <c r="C591" s="6">
        <v>2.4584000000000001</v>
      </c>
      <c r="D591" s="5">
        <v>2.2572399999999999</v>
      </c>
      <c r="E591">
        <f>-(Table22553033353673994314634952775[[#This Row],[time]]-2)*2</f>
        <v>-0.51447999999999983</v>
      </c>
      <c r="F591" s="6">
        <v>0.31362800000000002</v>
      </c>
      <c r="G591" s="5">
        <v>2.2572399999999999</v>
      </c>
      <c r="H591" s="2">
        <f t="shared" si="291"/>
        <v>-0.51447999999999983</v>
      </c>
      <c r="I591" s="7">
        <v>5.9299999999999998E-5</v>
      </c>
      <c r="J591" s="5">
        <v>2.2572399999999999</v>
      </c>
      <c r="K591">
        <f>-(Table32563043363684004324644962876[[#This Row],[time]]-2)*2</f>
        <v>-0.51447999999999983</v>
      </c>
      <c r="L591" s="6">
        <v>0.160079</v>
      </c>
      <c r="M591" s="5">
        <v>2.2572399999999999</v>
      </c>
      <c r="N591">
        <f>-(Table2462633113433754074394715033583[[#This Row],[time]]-2)*2</f>
        <v>-0.51447999999999983</v>
      </c>
      <c r="O591" s="6">
        <v>1.8145</v>
      </c>
      <c r="P591" s="5">
        <v>2.2572399999999999</v>
      </c>
      <c r="Q591">
        <f>-(Table42573053373694014334654972977[[#This Row],[time]]-2)*2</f>
        <v>-0.51447999999999983</v>
      </c>
      <c r="R591" s="6">
        <v>0.27115499999999998</v>
      </c>
      <c r="S591" s="5">
        <v>2.2572399999999999</v>
      </c>
      <c r="T591">
        <f>-(Table2472643123443764084404725043684[[#This Row],[time]]-2)*2</f>
        <v>-0.51447999999999983</v>
      </c>
      <c r="U591" s="6">
        <v>0.20411499999999999</v>
      </c>
      <c r="V591" s="5">
        <v>2.2572399999999999</v>
      </c>
      <c r="W591">
        <f>-(Table52583063383704024344664983078[[#This Row],[time]]-2)*2</f>
        <v>-0.51447999999999983</v>
      </c>
      <c r="X591" s="6">
        <v>0.27428900000000001</v>
      </c>
      <c r="Y591" s="5">
        <v>2.2572399999999999</v>
      </c>
      <c r="Z591">
        <f>-(Table2482653133453774094414735053785[[#This Row],[time]]-2)*2</f>
        <v>-0.51447999999999983</v>
      </c>
      <c r="AA591" s="6">
        <v>2.4605999999999999</v>
      </c>
      <c r="AB591" s="5">
        <v>2.2572399999999999</v>
      </c>
      <c r="AC591">
        <f>-(Table62593073393714034354674993179[[#This Row],[time]]-2)*2</f>
        <v>-0.51447999999999983</v>
      </c>
      <c r="AD591" s="6">
        <v>0.59677899999999995</v>
      </c>
      <c r="AE591" s="5">
        <v>2.2572399999999999</v>
      </c>
      <c r="AF591">
        <f>-(Table2492663143463784104424745063886[[#This Row],[time]]-2)*2</f>
        <v>-0.51447999999999983</v>
      </c>
      <c r="AG591" s="6">
        <v>1.2827900000000001</v>
      </c>
      <c r="AH591" s="5">
        <v>2.2572399999999999</v>
      </c>
      <c r="AI591">
        <f>-(Table72603083403724044364685003280[[#This Row],[time]]-2)*2</f>
        <v>-0.51447999999999983</v>
      </c>
      <c r="AJ591" s="6">
        <v>2.0402</v>
      </c>
      <c r="AK591" s="5">
        <v>2.2572399999999999</v>
      </c>
      <c r="AL591">
        <f>-(Table2502673153473794114434755073987[[#This Row],[time]]-2)*2</f>
        <v>-0.51447999999999983</v>
      </c>
      <c r="AM591" s="6">
        <v>3.5183499999999999</v>
      </c>
      <c r="AN591" s="5">
        <v>2.2572399999999999</v>
      </c>
      <c r="AO591">
        <f>-(Table82613093413734054374695013381[[#This Row],[time]]-2)*2</f>
        <v>-0.51447999999999983</v>
      </c>
      <c r="AP591" s="6">
        <v>2.4899</v>
      </c>
      <c r="AQ591" s="5">
        <v>2.2572399999999999</v>
      </c>
      <c r="AR591">
        <f>-(Table2522683163483804124444765084088[[#This Row],[time]]-2)*2</f>
        <v>-0.51447999999999983</v>
      </c>
      <c r="AS591" s="6">
        <v>2.3537300000000001</v>
      </c>
      <c r="AT591" s="5">
        <v>2.2572399999999999</v>
      </c>
      <c r="AU591">
        <f>-(Table2532693173493814134454775094189[[#This Row],[time]]-2)*2</f>
        <v>-0.51447999999999983</v>
      </c>
      <c r="AV591" s="6">
        <v>2.1015299999999999</v>
      </c>
    </row>
    <row r="592" spans="1:48">
      <c r="A592" s="5">
        <v>2.3073299999999999</v>
      </c>
      <c r="B592">
        <f>-(Table12543023343663984304624942674[[#This Row],[time]]-2)*2</f>
        <v>-0.61465999999999976</v>
      </c>
      <c r="C592" s="6">
        <v>3.19794</v>
      </c>
      <c r="D592" s="5">
        <v>2.3073299999999999</v>
      </c>
      <c r="E592">
        <f>-(Table22553033353673994314634952775[[#This Row],[time]]-2)*2</f>
        <v>-0.61465999999999976</v>
      </c>
      <c r="F592" s="6">
        <v>0.29063800000000001</v>
      </c>
      <c r="G592" s="5">
        <v>2.3073299999999999</v>
      </c>
      <c r="H592" s="2">
        <f t="shared" si="291"/>
        <v>-0.61465999999999976</v>
      </c>
      <c r="I592" s="7">
        <v>6.7799999999999995E-5</v>
      </c>
      <c r="J592" s="5">
        <v>2.3073299999999999</v>
      </c>
      <c r="K592">
        <f>-(Table32563043363684004324644962876[[#This Row],[time]]-2)*2</f>
        <v>-0.61465999999999976</v>
      </c>
      <c r="L592" s="6">
        <v>6.7025500000000002E-2</v>
      </c>
      <c r="M592" s="5">
        <v>2.3073299999999999</v>
      </c>
      <c r="N592">
        <f>-(Table2462633113433754074394715033583[[#This Row],[time]]-2)*2</f>
        <v>-0.61465999999999976</v>
      </c>
      <c r="O592" s="6">
        <v>1.98536</v>
      </c>
      <c r="P592" s="5">
        <v>2.3073299999999999</v>
      </c>
      <c r="Q592">
        <f>-(Table42573053373694014334654972977[[#This Row],[time]]-2)*2</f>
        <v>-0.61465999999999976</v>
      </c>
      <c r="R592" s="6">
        <v>0.40136500000000003</v>
      </c>
      <c r="S592" s="5">
        <v>2.3073299999999999</v>
      </c>
      <c r="T592">
        <f>-(Table2472643123443764084404725043684[[#This Row],[time]]-2)*2</f>
        <v>-0.61465999999999976</v>
      </c>
      <c r="U592" s="6">
        <v>0.72766299999999995</v>
      </c>
      <c r="V592" s="5">
        <v>2.3073299999999999</v>
      </c>
      <c r="W592">
        <f>-(Table52583063383704024344664983078[[#This Row],[time]]-2)*2</f>
        <v>-0.61465999999999976</v>
      </c>
      <c r="X592" s="6">
        <v>0.38602799999999998</v>
      </c>
      <c r="Y592" s="5">
        <v>2.3073299999999999</v>
      </c>
      <c r="Z592">
        <f>-(Table2482653133453774094414735053785[[#This Row],[time]]-2)*2</f>
        <v>-0.61465999999999976</v>
      </c>
      <c r="AA592" s="6">
        <v>3.0445099999999998</v>
      </c>
      <c r="AB592" s="5">
        <v>2.3073299999999999</v>
      </c>
      <c r="AC592">
        <f>-(Table62593073393714034354674993179[[#This Row],[time]]-2)*2</f>
        <v>-0.61465999999999976</v>
      </c>
      <c r="AD592" s="6">
        <v>0.61166600000000004</v>
      </c>
      <c r="AE592" s="5">
        <v>2.3073299999999999</v>
      </c>
      <c r="AF592">
        <f>-(Table2492663143463784104424745063886[[#This Row],[time]]-2)*2</f>
        <v>-0.61465999999999976</v>
      </c>
      <c r="AG592" s="6">
        <v>1.7917700000000001</v>
      </c>
      <c r="AH592" s="5">
        <v>2.3073299999999999</v>
      </c>
      <c r="AI592">
        <f>-(Table72603083403724044364685003280[[#This Row],[time]]-2)*2</f>
        <v>-0.61465999999999976</v>
      </c>
      <c r="AJ592" s="6">
        <v>1.8404</v>
      </c>
      <c r="AK592" s="5">
        <v>2.3073299999999999</v>
      </c>
      <c r="AL592">
        <f>-(Table2502673153473794114434755073987[[#This Row],[time]]-2)*2</f>
        <v>-0.61465999999999976</v>
      </c>
      <c r="AM592" s="6">
        <v>3.9178899999999999</v>
      </c>
      <c r="AN592" s="5">
        <v>2.3073299999999999</v>
      </c>
      <c r="AO592">
        <f>-(Table82613093413734054374695013381[[#This Row],[time]]-2)*2</f>
        <v>-0.61465999999999976</v>
      </c>
      <c r="AP592" s="6">
        <v>2.5122599999999999</v>
      </c>
      <c r="AQ592" s="5">
        <v>2.3073299999999999</v>
      </c>
      <c r="AR592">
        <f>-(Table2522683163483804124444765084088[[#This Row],[time]]-2)*2</f>
        <v>-0.61465999999999976</v>
      </c>
      <c r="AS592" s="6">
        <v>2.8841700000000001</v>
      </c>
      <c r="AT592" s="5">
        <v>2.3073299999999999</v>
      </c>
      <c r="AU592">
        <f>-(Table2532693173493814134454775094189[[#This Row],[time]]-2)*2</f>
        <v>-0.61465999999999976</v>
      </c>
      <c r="AV592" s="6">
        <v>2.05722</v>
      </c>
    </row>
    <row r="593" spans="1:48">
      <c r="A593" s="5">
        <v>2.3509799999999998</v>
      </c>
      <c r="B593">
        <f>-(Table12543023343663984304624942674[[#This Row],[time]]-2)*2</f>
        <v>-0.7019599999999997</v>
      </c>
      <c r="C593" s="6">
        <v>3.8148300000000002</v>
      </c>
      <c r="D593" s="5">
        <v>2.3509799999999998</v>
      </c>
      <c r="E593">
        <f>-(Table22553033353673994314634952775[[#This Row],[time]]-2)*2</f>
        <v>-0.7019599999999997</v>
      </c>
      <c r="F593" s="6">
        <v>0.28846300000000002</v>
      </c>
      <c r="G593" s="5">
        <v>2.3509799999999998</v>
      </c>
      <c r="H593" s="2">
        <f t="shared" si="291"/>
        <v>-0.7019599999999997</v>
      </c>
      <c r="I593" s="7">
        <v>7.7200000000000006E-5</v>
      </c>
      <c r="J593" s="5">
        <v>2.3509799999999998</v>
      </c>
      <c r="K593">
        <f>-(Table32563043363684004324644962876[[#This Row],[time]]-2)*2</f>
        <v>-0.7019599999999997</v>
      </c>
      <c r="L593" s="6">
        <v>3.46676E-2</v>
      </c>
      <c r="M593" s="5">
        <v>2.3509799999999998</v>
      </c>
      <c r="N593">
        <f>-(Table2462633113433754074394715033583[[#This Row],[time]]-2)*2</f>
        <v>-0.7019599999999997</v>
      </c>
      <c r="O593" s="6">
        <v>2.91595</v>
      </c>
      <c r="P593" s="5">
        <v>2.3509799999999998</v>
      </c>
      <c r="Q593">
        <f>-(Table42573053373694014334654972977[[#This Row],[time]]-2)*2</f>
        <v>-0.7019599999999997</v>
      </c>
      <c r="R593" s="6">
        <v>0.50564600000000004</v>
      </c>
      <c r="S593" s="5">
        <v>2.3509799999999998</v>
      </c>
      <c r="T593">
        <f>-(Table2472643123443764084404725043684[[#This Row],[time]]-2)*2</f>
        <v>-0.7019599999999997</v>
      </c>
      <c r="U593" s="6">
        <v>1.42048</v>
      </c>
      <c r="V593" s="5">
        <v>2.3509799999999998</v>
      </c>
      <c r="W593">
        <f>-(Table52583063383704024344664983078[[#This Row],[time]]-2)*2</f>
        <v>-0.7019599999999997</v>
      </c>
      <c r="X593" s="6">
        <v>0.477829</v>
      </c>
      <c r="Y593" s="5">
        <v>2.3509799999999998</v>
      </c>
      <c r="Z593">
        <f>-(Table2482653133453774094414735053785[[#This Row],[time]]-2)*2</f>
        <v>-0.7019599999999997</v>
      </c>
      <c r="AA593" s="6">
        <v>3.4836299999999998</v>
      </c>
      <c r="AB593" s="5">
        <v>2.3509799999999998</v>
      </c>
      <c r="AC593">
        <f>-(Table62593073393714034354674993179[[#This Row],[time]]-2)*2</f>
        <v>-0.7019599999999997</v>
      </c>
      <c r="AD593" s="6">
        <v>0.62232799999999999</v>
      </c>
      <c r="AE593" s="5">
        <v>2.3509799999999998</v>
      </c>
      <c r="AF593">
        <f>-(Table2492663143463784104424745063886[[#This Row],[time]]-2)*2</f>
        <v>-0.7019599999999997</v>
      </c>
      <c r="AG593" s="6">
        <v>2.3608600000000002</v>
      </c>
      <c r="AH593" s="5">
        <v>2.3509799999999998</v>
      </c>
      <c r="AI593">
        <f>-(Table72603083403724044364685003280[[#This Row],[time]]-2)*2</f>
        <v>-0.7019599999999997</v>
      </c>
      <c r="AJ593" s="6">
        <v>1.6814</v>
      </c>
      <c r="AK593" s="5">
        <v>2.3509799999999998</v>
      </c>
      <c r="AL593">
        <f>-(Table2502673153473794114434755073987[[#This Row],[time]]-2)*2</f>
        <v>-0.7019599999999997</v>
      </c>
      <c r="AM593" s="6">
        <v>4.2553599999999996</v>
      </c>
      <c r="AN593" s="5">
        <v>2.3509799999999998</v>
      </c>
      <c r="AO593">
        <f>-(Table82613093413734054374695013381[[#This Row],[time]]-2)*2</f>
        <v>-0.7019599999999997</v>
      </c>
      <c r="AP593" s="6">
        <v>2.5371899999999998</v>
      </c>
      <c r="AQ593" s="5">
        <v>2.3509799999999998</v>
      </c>
      <c r="AR593">
        <f>-(Table2522683163483804124444765084088[[#This Row],[time]]-2)*2</f>
        <v>-0.7019599999999997</v>
      </c>
      <c r="AS593" s="6">
        <v>3.38992</v>
      </c>
      <c r="AT593" s="5">
        <v>2.3509799999999998</v>
      </c>
      <c r="AU593">
        <f>-(Table2532693173493814134454775094189[[#This Row],[time]]-2)*2</f>
        <v>-0.7019599999999997</v>
      </c>
      <c r="AV593" s="6">
        <v>1.9900899999999999</v>
      </c>
    </row>
    <row r="594" spans="1:48">
      <c r="A594" s="5">
        <v>2.4201000000000001</v>
      </c>
      <c r="B594">
        <f>-(Table12543023343663984304624942674[[#This Row],[time]]-2)*2</f>
        <v>-0.84020000000000028</v>
      </c>
      <c r="C594" s="6">
        <v>4.3519500000000004</v>
      </c>
      <c r="D594" s="5">
        <v>2.4201000000000001</v>
      </c>
      <c r="E594">
        <f>-(Table22553033353673994314634952775[[#This Row],[time]]-2)*2</f>
        <v>-0.84020000000000028</v>
      </c>
      <c r="F594" s="6">
        <v>0.283827</v>
      </c>
      <c r="G594" s="5">
        <v>2.4201000000000001</v>
      </c>
      <c r="H594" s="2">
        <f t="shared" si="291"/>
        <v>-0.84020000000000028</v>
      </c>
      <c r="I594" s="6">
        <v>2.6793600000000001E-2</v>
      </c>
      <c r="J594" s="5">
        <v>2.4201000000000001</v>
      </c>
      <c r="K594">
        <f>-(Table32563043363684004324644962876[[#This Row],[time]]-2)*2</f>
        <v>-0.84020000000000028</v>
      </c>
      <c r="L594" s="6">
        <v>2.1427000000000002E-2</v>
      </c>
      <c r="M594" s="5">
        <v>2.4201000000000001</v>
      </c>
      <c r="N594">
        <f>-(Table2462633113433754074394715033583[[#This Row],[time]]-2)*2</f>
        <v>-0.84020000000000028</v>
      </c>
      <c r="O594" s="6">
        <v>4.8384499999999999</v>
      </c>
      <c r="P594" s="5">
        <v>2.4201000000000001</v>
      </c>
      <c r="Q594">
        <f>-(Table42573053373694014334654972977[[#This Row],[time]]-2)*2</f>
        <v>-0.84020000000000028</v>
      </c>
      <c r="R594" s="6">
        <v>0.61552700000000005</v>
      </c>
      <c r="S594" s="5">
        <v>2.4201000000000001</v>
      </c>
      <c r="T594">
        <f>-(Table2472643123443764084404725043684[[#This Row],[time]]-2)*2</f>
        <v>-0.84020000000000028</v>
      </c>
      <c r="U594" s="6">
        <v>2.6135999999999999</v>
      </c>
      <c r="V594" s="5">
        <v>2.4201000000000001</v>
      </c>
      <c r="W594">
        <f>-(Table52583063383704024344664983078[[#This Row],[time]]-2)*2</f>
        <v>-0.84020000000000028</v>
      </c>
      <c r="X594" s="6">
        <v>0.585453</v>
      </c>
      <c r="Y594" s="5">
        <v>2.4201000000000001</v>
      </c>
      <c r="Z594">
        <f>-(Table2482653133453774094414735053785[[#This Row],[time]]-2)*2</f>
        <v>-0.84020000000000028</v>
      </c>
      <c r="AA594" s="6">
        <v>4.2220700000000004</v>
      </c>
      <c r="AB594" s="5">
        <v>2.4201000000000001</v>
      </c>
      <c r="AC594">
        <f>-(Table62593073393714034354674993179[[#This Row],[time]]-2)*2</f>
        <v>-0.84020000000000028</v>
      </c>
      <c r="AD594" s="6">
        <v>0.832507</v>
      </c>
      <c r="AE594" s="5">
        <v>2.4201000000000001</v>
      </c>
      <c r="AF594">
        <f>-(Table2492663143463784104424745063886[[#This Row],[time]]-2)*2</f>
        <v>-0.84020000000000028</v>
      </c>
      <c r="AG594" s="6">
        <v>3.3651</v>
      </c>
      <c r="AH594" s="5">
        <v>2.4201000000000001</v>
      </c>
      <c r="AI594">
        <f>-(Table72603083403724044364685003280[[#This Row],[time]]-2)*2</f>
        <v>-0.84020000000000028</v>
      </c>
      <c r="AJ594" s="6">
        <v>1.57914</v>
      </c>
      <c r="AK594" s="5">
        <v>2.4201000000000001</v>
      </c>
      <c r="AL594">
        <f>-(Table2502673153473794114434755073987[[#This Row],[time]]-2)*2</f>
        <v>-0.84020000000000028</v>
      </c>
      <c r="AM594" s="6">
        <v>4.7030799999999999</v>
      </c>
      <c r="AN594" s="5">
        <v>2.4201000000000001</v>
      </c>
      <c r="AO594">
        <f>-(Table82613093413734054374695013381[[#This Row],[time]]-2)*2</f>
        <v>-0.84020000000000028</v>
      </c>
      <c r="AP594" s="6">
        <v>2.55063</v>
      </c>
      <c r="AQ594" s="5">
        <v>2.4201000000000001</v>
      </c>
      <c r="AR594">
        <f>-(Table2522683163483804124444765084088[[#This Row],[time]]-2)*2</f>
        <v>-0.84020000000000028</v>
      </c>
      <c r="AS594" s="6">
        <v>4.1177000000000001</v>
      </c>
      <c r="AT594" s="5">
        <v>2.4201000000000001</v>
      </c>
      <c r="AU594">
        <f>-(Table2532693173493814134454775094189[[#This Row],[time]]-2)*2</f>
        <v>-0.84020000000000028</v>
      </c>
      <c r="AV594" s="6">
        <v>1.83724</v>
      </c>
    </row>
    <row r="595" spans="1:48">
      <c r="A595" s="5">
        <v>2.46454</v>
      </c>
      <c r="B595">
        <f>-(Table12543023343663984304624942674[[#This Row],[time]]-2)*2</f>
        <v>-0.92907999999999991</v>
      </c>
      <c r="C595" s="6">
        <v>4.6254499999999998</v>
      </c>
      <c r="D595" s="5">
        <v>2.46454</v>
      </c>
      <c r="E595">
        <f>-(Table22553033353673994314634952775[[#This Row],[time]]-2)*2</f>
        <v>-0.92907999999999991</v>
      </c>
      <c r="F595" s="6">
        <v>0.23343</v>
      </c>
      <c r="G595" s="5">
        <v>2.46454</v>
      </c>
      <c r="H595" s="2">
        <f t="shared" si="291"/>
        <v>-0.92907999999999991</v>
      </c>
      <c r="I595" s="6">
        <v>0.13297999999999999</v>
      </c>
      <c r="J595" s="5">
        <v>2.46454</v>
      </c>
      <c r="K595">
        <f>-(Table32563043363684004324644962876[[#This Row],[time]]-2)*2</f>
        <v>-0.92907999999999991</v>
      </c>
      <c r="L595" s="6">
        <v>8.0944899999999993E-3</v>
      </c>
      <c r="M595" s="5">
        <v>2.46454</v>
      </c>
      <c r="N595">
        <f>-(Table2462633113433754074394715033583[[#This Row],[time]]-2)*2</f>
        <v>-0.92907999999999991</v>
      </c>
      <c r="O595" s="6">
        <v>5.2361199999999997</v>
      </c>
      <c r="P595" s="5">
        <v>2.46454</v>
      </c>
      <c r="Q595">
        <f>-(Table42573053373694014334654972977[[#This Row],[time]]-2)*2</f>
        <v>-0.92907999999999991</v>
      </c>
      <c r="R595" s="6">
        <v>0.66381299999999999</v>
      </c>
      <c r="S595" s="5">
        <v>2.46454</v>
      </c>
      <c r="T595">
        <f>-(Table2472643123443764084404725043684[[#This Row],[time]]-2)*2</f>
        <v>-0.92907999999999991</v>
      </c>
      <c r="U595" s="6">
        <v>3.5616500000000002</v>
      </c>
      <c r="V595" s="5">
        <v>2.46454</v>
      </c>
      <c r="W595">
        <f>-(Table52583063383704024344664983078[[#This Row],[time]]-2)*2</f>
        <v>-0.92907999999999991</v>
      </c>
      <c r="X595" s="6">
        <v>0.63240700000000005</v>
      </c>
      <c r="Y595" s="5">
        <v>2.46454</v>
      </c>
      <c r="Z595">
        <f>-(Table2482653133453774094414735053785[[#This Row],[time]]-2)*2</f>
        <v>-0.92907999999999991</v>
      </c>
      <c r="AA595" s="6">
        <v>4.8093000000000004</v>
      </c>
      <c r="AB595" s="5">
        <v>2.46454</v>
      </c>
      <c r="AC595">
        <f>-(Table62593073393714034354674993179[[#This Row],[time]]-2)*2</f>
        <v>-0.92907999999999991</v>
      </c>
      <c r="AD595" s="6">
        <v>0.93298400000000004</v>
      </c>
      <c r="AE595" s="5">
        <v>2.46454</v>
      </c>
      <c r="AF595">
        <f>-(Table2492663143463784104424745063886[[#This Row],[time]]-2)*2</f>
        <v>-0.92907999999999991</v>
      </c>
      <c r="AG595" s="6">
        <v>4.0215500000000004</v>
      </c>
      <c r="AH595" s="5">
        <v>2.46454</v>
      </c>
      <c r="AI595">
        <f>-(Table72603083403724044364685003280[[#This Row],[time]]-2)*2</f>
        <v>-0.92907999999999991</v>
      </c>
      <c r="AJ595" s="6">
        <v>1.47909</v>
      </c>
      <c r="AK595" s="5">
        <v>2.46454</v>
      </c>
      <c r="AL595">
        <f>-(Table2502673153473794114434755073987[[#This Row],[time]]-2)*2</f>
        <v>-0.92907999999999991</v>
      </c>
      <c r="AM595" s="6">
        <v>5.0173199999999998</v>
      </c>
      <c r="AN595" s="5">
        <v>2.46454</v>
      </c>
      <c r="AO595">
        <f>-(Table82613093413734054374695013381[[#This Row],[time]]-2)*2</f>
        <v>-0.92907999999999991</v>
      </c>
      <c r="AP595" s="6">
        <v>2.5279500000000001</v>
      </c>
      <c r="AQ595" s="5">
        <v>2.46454</v>
      </c>
      <c r="AR595">
        <f>-(Table2522683163483804124444765084088[[#This Row],[time]]-2)*2</f>
        <v>-0.92907999999999991</v>
      </c>
      <c r="AS595" s="6">
        <v>4.5617599999999996</v>
      </c>
      <c r="AT595" s="5">
        <v>2.46454</v>
      </c>
      <c r="AU595">
        <f>-(Table2532693173493814134454775094189[[#This Row],[time]]-2)*2</f>
        <v>-0.92907999999999991</v>
      </c>
      <c r="AV595" s="6">
        <v>1.7267999999999999</v>
      </c>
    </row>
    <row r="596" spans="1:48">
      <c r="A596" s="5">
        <v>2.5075799999999999</v>
      </c>
      <c r="B596">
        <f>-(Table12543023343663984304624942674[[#This Row],[time]]-2)*2</f>
        <v>-1.0151599999999998</v>
      </c>
      <c r="C596" s="6">
        <v>4.8001199999999997</v>
      </c>
      <c r="D596" s="5">
        <v>2.5075799999999999</v>
      </c>
      <c r="E596">
        <f>-(Table22553033353673994314634952775[[#This Row],[time]]-2)*2</f>
        <v>-1.0151599999999998</v>
      </c>
      <c r="F596" s="6">
        <v>0.195857</v>
      </c>
      <c r="G596" s="5">
        <v>2.5075799999999999</v>
      </c>
      <c r="H596" s="2">
        <f t="shared" si="291"/>
        <v>-1.0151599999999998</v>
      </c>
      <c r="I596" s="6">
        <v>0.527254</v>
      </c>
      <c r="J596" s="5">
        <v>2.5075799999999999</v>
      </c>
      <c r="K596">
        <f>-(Table32563043363684004324644962876[[#This Row],[time]]-2)*2</f>
        <v>-1.0151599999999998</v>
      </c>
      <c r="L596" s="6">
        <v>1.62993E-4</v>
      </c>
      <c r="M596" s="5">
        <v>2.5075799999999999</v>
      </c>
      <c r="N596">
        <f>-(Table2462633113433754074394715033583[[#This Row],[time]]-2)*2</f>
        <v>-1.0151599999999998</v>
      </c>
      <c r="O596" s="6">
        <v>5.3026799999999996</v>
      </c>
      <c r="P596" s="5">
        <v>2.5075799999999999</v>
      </c>
      <c r="Q596">
        <f>-(Table42573053373694014334654972977[[#This Row],[time]]-2)*2</f>
        <v>-1.0151599999999998</v>
      </c>
      <c r="R596" s="6">
        <v>0.70008300000000001</v>
      </c>
      <c r="S596" s="5">
        <v>2.5075799999999999</v>
      </c>
      <c r="T596">
        <f>-(Table2472643123443764084404725043684[[#This Row],[time]]-2)*2</f>
        <v>-1.0151599999999998</v>
      </c>
      <c r="U596" s="6">
        <v>4.5165800000000003</v>
      </c>
      <c r="V596" s="5">
        <v>2.5075799999999999</v>
      </c>
      <c r="W596">
        <f>-(Table52583063383704024344664983078[[#This Row],[time]]-2)*2</f>
        <v>-1.0151599999999998</v>
      </c>
      <c r="X596" s="6">
        <v>0.66271599999999997</v>
      </c>
      <c r="Y596" s="5">
        <v>2.5075799999999999</v>
      </c>
      <c r="Z596">
        <f>-(Table2482653133453774094414735053785[[#This Row],[time]]-2)*2</f>
        <v>-1.0151599999999998</v>
      </c>
      <c r="AA596" s="6">
        <v>5.3953499999999996</v>
      </c>
      <c r="AB596" s="5">
        <v>2.5075799999999999</v>
      </c>
      <c r="AC596">
        <f>-(Table62593073393714034354674993179[[#This Row],[time]]-2)*2</f>
        <v>-1.0151599999999998</v>
      </c>
      <c r="AD596" s="6">
        <v>0.99952200000000002</v>
      </c>
      <c r="AE596" s="5">
        <v>2.5075799999999999</v>
      </c>
      <c r="AF596">
        <f>-(Table2492663143463784104424745063886[[#This Row],[time]]-2)*2</f>
        <v>-1.0151599999999998</v>
      </c>
      <c r="AG596" s="6">
        <v>4.6097400000000004</v>
      </c>
      <c r="AH596" s="5">
        <v>2.5075799999999999</v>
      </c>
      <c r="AI596">
        <f>-(Table72603083403724044364685003280[[#This Row],[time]]-2)*2</f>
        <v>-1.0151599999999998</v>
      </c>
      <c r="AJ596" s="6">
        <v>1.3603000000000001</v>
      </c>
      <c r="AK596" s="5">
        <v>2.5075799999999999</v>
      </c>
      <c r="AL596">
        <f>-(Table2502673153473794114434755073987[[#This Row],[time]]-2)*2</f>
        <v>-1.0151599999999998</v>
      </c>
      <c r="AM596" s="6">
        <v>5.3152400000000002</v>
      </c>
      <c r="AN596" s="5">
        <v>2.5075799999999999</v>
      </c>
      <c r="AO596">
        <f>-(Table82613093413734054374695013381[[#This Row],[time]]-2)*2</f>
        <v>-1.0151599999999998</v>
      </c>
      <c r="AP596" s="6">
        <v>2.4662099999999998</v>
      </c>
      <c r="AQ596" s="5">
        <v>2.5075799999999999</v>
      </c>
      <c r="AR596">
        <f>-(Table2522683163483804124444765084088[[#This Row],[time]]-2)*2</f>
        <v>-1.0151599999999998</v>
      </c>
      <c r="AS596" s="6">
        <v>5.0021699999999996</v>
      </c>
      <c r="AT596" s="5">
        <v>2.5075799999999999</v>
      </c>
      <c r="AU596">
        <f>-(Table2532693173493814134454775094189[[#This Row],[time]]-2)*2</f>
        <v>-1.0151599999999998</v>
      </c>
      <c r="AV596" s="6">
        <v>1.6016999999999999</v>
      </c>
    </row>
    <row r="597" spans="1:48">
      <c r="A597" s="5">
        <v>2.5693899999999998</v>
      </c>
      <c r="B597">
        <f>-(Table12543023343663984304624942674[[#This Row],[time]]-2)*2</f>
        <v>-1.1387799999999997</v>
      </c>
      <c r="C597" s="6">
        <v>5.00502</v>
      </c>
      <c r="D597" s="5">
        <v>2.5693899999999998</v>
      </c>
      <c r="E597">
        <f>-(Table22553033353673994314634952775[[#This Row],[time]]-2)*2</f>
        <v>-1.1387799999999997</v>
      </c>
      <c r="F597" s="6">
        <v>0.17627799999999999</v>
      </c>
      <c r="G597" s="5">
        <v>2.5693899999999998</v>
      </c>
      <c r="H597" s="2">
        <f t="shared" si="291"/>
        <v>-1.1387799999999997</v>
      </c>
      <c r="I597" s="6">
        <v>1.30077</v>
      </c>
      <c r="J597" s="5">
        <v>2.5693899999999998</v>
      </c>
      <c r="K597">
        <f>-(Table32563043363684004324644962876[[#This Row],[time]]-2)*2</f>
        <v>-1.1387799999999997</v>
      </c>
      <c r="L597" s="7">
        <v>9.1799999999999995E-5</v>
      </c>
      <c r="M597" s="5">
        <v>2.5693899999999998</v>
      </c>
      <c r="N597">
        <f>-(Table2462633113433754074394715033583[[#This Row],[time]]-2)*2</f>
        <v>-1.1387799999999997</v>
      </c>
      <c r="O597" s="6">
        <v>5.7175099999999999</v>
      </c>
      <c r="P597" s="5">
        <v>2.5693899999999998</v>
      </c>
      <c r="Q597">
        <f>-(Table42573053373694014334654972977[[#This Row],[time]]-2)*2</f>
        <v>-1.1387799999999997</v>
      </c>
      <c r="R597" s="6">
        <v>0.72116899999999995</v>
      </c>
      <c r="S597" s="5">
        <v>2.5693899999999998</v>
      </c>
      <c r="T597">
        <f>-(Table2472643123443764084404725043684[[#This Row],[time]]-2)*2</f>
        <v>-1.1387799999999997</v>
      </c>
      <c r="U597" s="6">
        <v>5.7207800000000004</v>
      </c>
      <c r="V597" s="5">
        <v>2.5693899999999998</v>
      </c>
      <c r="W597">
        <f>-(Table52583063383704024344664983078[[#This Row],[time]]-2)*2</f>
        <v>-1.1387799999999997</v>
      </c>
      <c r="X597" s="6">
        <v>0.66845399999999999</v>
      </c>
      <c r="Y597" s="5">
        <v>2.5693899999999998</v>
      </c>
      <c r="Z597">
        <f>-(Table2482653133453774094414735053785[[#This Row],[time]]-2)*2</f>
        <v>-1.1387799999999997</v>
      </c>
      <c r="AA597" s="6">
        <v>6.1265999999999998</v>
      </c>
      <c r="AB597" s="5">
        <v>2.5693899999999998</v>
      </c>
      <c r="AC597">
        <f>-(Table62593073393714034354674993179[[#This Row],[time]]-2)*2</f>
        <v>-1.1387799999999997</v>
      </c>
      <c r="AD597" s="6">
        <v>1.0197000000000001</v>
      </c>
      <c r="AE597" s="5">
        <v>2.5693899999999998</v>
      </c>
      <c r="AF597">
        <f>-(Table2492663143463784104424745063886[[#This Row],[time]]-2)*2</f>
        <v>-1.1387799999999997</v>
      </c>
      <c r="AG597" s="6">
        <v>5.3948299999999998</v>
      </c>
      <c r="AH597" s="5">
        <v>2.5693899999999998</v>
      </c>
      <c r="AI597">
        <f>-(Table72603083403724044364685003280[[#This Row],[time]]-2)*2</f>
        <v>-1.1387799999999997</v>
      </c>
      <c r="AJ597" s="6">
        <v>1.1595200000000001</v>
      </c>
      <c r="AK597" s="5">
        <v>2.5693899999999998</v>
      </c>
      <c r="AL597">
        <f>-(Table2502673153473794114434755073987[[#This Row],[time]]-2)*2</f>
        <v>-1.1387799999999997</v>
      </c>
      <c r="AM597" s="6">
        <v>5.7887599999999999</v>
      </c>
      <c r="AN597" s="5">
        <v>2.5693899999999998</v>
      </c>
      <c r="AO597">
        <f>-(Table82613093413734054374695013381[[#This Row],[time]]-2)*2</f>
        <v>-1.1387799999999997</v>
      </c>
      <c r="AP597" s="6">
        <v>2.3378199999999998</v>
      </c>
      <c r="AQ597" s="5">
        <v>2.5693899999999998</v>
      </c>
      <c r="AR597">
        <f>-(Table2522683163483804124444765084088[[#This Row],[time]]-2)*2</f>
        <v>-1.1387799999999997</v>
      </c>
      <c r="AS597" s="6">
        <v>5.5234899999999998</v>
      </c>
      <c r="AT597" s="5">
        <v>2.5693899999999998</v>
      </c>
      <c r="AU597">
        <f>-(Table2532693173493814134454775094189[[#This Row],[time]]-2)*2</f>
        <v>-1.1387799999999997</v>
      </c>
      <c r="AV597" s="6">
        <v>1.4086399999999999</v>
      </c>
    </row>
    <row r="598" spans="1:48">
      <c r="A598" s="5">
        <v>2.6168399999999998</v>
      </c>
      <c r="B598">
        <f>-(Table12543023343663984304624942674[[#This Row],[time]]-2)*2</f>
        <v>-1.2336799999999997</v>
      </c>
      <c r="C598" s="6">
        <v>5.1249399999999996</v>
      </c>
      <c r="D598" s="5">
        <v>2.6168399999999998</v>
      </c>
      <c r="E598">
        <f>-(Table22553033353673994314634952775[[#This Row],[time]]-2)*2</f>
        <v>-1.2336799999999997</v>
      </c>
      <c r="F598" s="6">
        <v>0.15360199999999999</v>
      </c>
      <c r="G598" s="5">
        <v>2.6168399999999998</v>
      </c>
      <c r="H598" s="2">
        <f t="shared" si="291"/>
        <v>-1.2336799999999997</v>
      </c>
      <c r="I598" s="6">
        <v>1.9057200000000001</v>
      </c>
      <c r="J598" s="5">
        <v>2.6168399999999998</v>
      </c>
      <c r="K598">
        <f>-(Table32563043363684004324644962876[[#This Row],[time]]-2)*2</f>
        <v>-1.2336799999999997</v>
      </c>
      <c r="L598" s="7">
        <v>8.9900000000000003E-5</v>
      </c>
      <c r="M598" s="5">
        <v>2.6168399999999998</v>
      </c>
      <c r="N598">
        <f>-(Table2462633113433754074394715033583[[#This Row],[time]]-2)*2</f>
        <v>-1.2336799999999997</v>
      </c>
      <c r="O598" s="6">
        <v>6.2836499999999997</v>
      </c>
      <c r="P598" s="5">
        <v>2.6168399999999998</v>
      </c>
      <c r="Q598">
        <f>-(Table42573053373694014334654972977[[#This Row],[time]]-2)*2</f>
        <v>-1.2336799999999997</v>
      </c>
      <c r="R598" s="6">
        <v>0.71415700000000004</v>
      </c>
      <c r="S598" s="5">
        <v>2.6168399999999998</v>
      </c>
      <c r="T598">
        <f>-(Table2472643123443764084404725043684[[#This Row],[time]]-2)*2</f>
        <v>-1.2336799999999997</v>
      </c>
      <c r="U598" s="6">
        <v>6.5916199999999998</v>
      </c>
      <c r="V598" s="5">
        <v>2.6168399999999998</v>
      </c>
      <c r="W598">
        <f>-(Table52583063383704024344664983078[[#This Row],[time]]-2)*2</f>
        <v>-1.2336799999999997</v>
      </c>
      <c r="X598" s="6">
        <v>0.64609499999999997</v>
      </c>
      <c r="Y598" s="5">
        <v>2.6168399999999998</v>
      </c>
      <c r="Z598">
        <f>-(Table2482653133453774094414735053785[[#This Row],[time]]-2)*2</f>
        <v>-1.2336799999999997</v>
      </c>
      <c r="AA598" s="6">
        <v>6.5651900000000003</v>
      </c>
      <c r="AB598" s="5">
        <v>2.6168399999999998</v>
      </c>
      <c r="AC598">
        <f>-(Table62593073393714034354674993179[[#This Row],[time]]-2)*2</f>
        <v>-1.2336799999999997</v>
      </c>
      <c r="AD598" s="6">
        <v>0.99489799999999995</v>
      </c>
      <c r="AE598" s="5">
        <v>2.6168399999999998</v>
      </c>
      <c r="AF598">
        <f>-(Table2492663143463784104424745063886[[#This Row],[time]]-2)*2</f>
        <v>-1.2336799999999997</v>
      </c>
      <c r="AG598" s="6">
        <v>5.9865700000000004</v>
      </c>
      <c r="AH598" s="5">
        <v>2.6168399999999998</v>
      </c>
      <c r="AI598">
        <f>-(Table72603083403724044364685003280[[#This Row],[time]]-2)*2</f>
        <v>-1.2336799999999997</v>
      </c>
      <c r="AJ598" s="6">
        <v>1.0076799999999999</v>
      </c>
      <c r="AK598" s="5">
        <v>2.6168399999999998</v>
      </c>
      <c r="AL598">
        <f>-(Table2502673153473794114434755073987[[#This Row],[time]]-2)*2</f>
        <v>-1.2336799999999997</v>
      </c>
      <c r="AM598" s="6">
        <v>6.1379000000000001</v>
      </c>
      <c r="AN598" s="5">
        <v>2.6168399999999998</v>
      </c>
      <c r="AO598">
        <f>-(Table82613093413734054374695013381[[#This Row],[time]]-2)*2</f>
        <v>-1.2336799999999997</v>
      </c>
      <c r="AP598" s="6">
        <v>2.2319100000000001</v>
      </c>
      <c r="AQ598" s="5">
        <v>2.6168399999999998</v>
      </c>
      <c r="AR598">
        <f>-(Table2522683163483804124444765084088[[#This Row],[time]]-2)*2</f>
        <v>-1.2336799999999997</v>
      </c>
      <c r="AS598" s="6">
        <v>5.9882299999999997</v>
      </c>
      <c r="AT598" s="5">
        <v>2.6168399999999998</v>
      </c>
      <c r="AU598">
        <f>-(Table2532693173493814134454775094189[[#This Row],[time]]-2)*2</f>
        <v>-1.2336799999999997</v>
      </c>
      <c r="AV598" s="6">
        <v>1.25566</v>
      </c>
    </row>
    <row r="599" spans="1:48">
      <c r="A599" s="5">
        <v>2.6630699999999998</v>
      </c>
      <c r="B599">
        <f>-(Table12543023343663984304624942674[[#This Row],[time]]-2)*2</f>
        <v>-1.3261399999999997</v>
      </c>
      <c r="C599" s="6">
        <v>5.2354700000000003</v>
      </c>
      <c r="D599" s="5">
        <v>2.6630699999999998</v>
      </c>
      <c r="E599">
        <f>-(Table22553033353673994314634952775[[#This Row],[time]]-2)*2</f>
        <v>-1.3261399999999997</v>
      </c>
      <c r="F599" s="6">
        <v>0.120556</v>
      </c>
      <c r="G599" s="5">
        <v>2.6630699999999998</v>
      </c>
      <c r="H599" s="2">
        <f t="shared" si="291"/>
        <v>-1.3261399999999997</v>
      </c>
      <c r="I599" s="6">
        <v>2.5010599999999998</v>
      </c>
      <c r="J599" s="5">
        <v>2.6630699999999998</v>
      </c>
      <c r="K599">
        <f>-(Table32563043363684004324644962876[[#This Row],[time]]-2)*2</f>
        <v>-1.3261399999999997</v>
      </c>
      <c r="L599" s="7">
        <v>8.81E-5</v>
      </c>
      <c r="M599" s="5">
        <v>2.6630699999999998</v>
      </c>
      <c r="N599">
        <f>-(Table2462633113433754074394715033583[[#This Row],[time]]-2)*2</f>
        <v>-1.3261399999999997</v>
      </c>
      <c r="O599" s="6">
        <v>7.11639</v>
      </c>
      <c r="P599" s="5">
        <v>2.6630699999999998</v>
      </c>
      <c r="Q599">
        <f>-(Table42573053373694014334654972977[[#This Row],[time]]-2)*2</f>
        <v>-1.3261399999999997</v>
      </c>
      <c r="R599" s="6">
        <v>0.69335599999999997</v>
      </c>
      <c r="S599" s="5">
        <v>2.6630699999999998</v>
      </c>
      <c r="T599">
        <f>-(Table2472643123443764084404725043684[[#This Row],[time]]-2)*2</f>
        <v>-1.3261399999999997</v>
      </c>
      <c r="U599" s="6">
        <v>7.4084300000000001</v>
      </c>
      <c r="V599" s="5">
        <v>2.6630699999999998</v>
      </c>
      <c r="W599">
        <f>-(Table52583063383704024344664983078[[#This Row],[time]]-2)*2</f>
        <v>-1.3261399999999997</v>
      </c>
      <c r="X599" s="6">
        <v>0.61009899999999995</v>
      </c>
      <c r="Y599" s="5">
        <v>2.6630699999999998</v>
      </c>
      <c r="Z599">
        <f>-(Table2482653133453774094414735053785[[#This Row],[time]]-2)*2</f>
        <v>-1.3261399999999997</v>
      </c>
      <c r="AA599" s="6">
        <v>6.98156</v>
      </c>
      <c r="AB599" s="5">
        <v>2.6630699999999998</v>
      </c>
      <c r="AC599">
        <f>-(Table62593073393714034354674993179[[#This Row],[time]]-2)*2</f>
        <v>-1.3261399999999997</v>
      </c>
      <c r="AD599" s="6">
        <v>0.93621799999999999</v>
      </c>
      <c r="AE599" s="5">
        <v>2.6630699999999998</v>
      </c>
      <c r="AF599">
        <f>-(Table2492663143463784104424745063886[[#This Row],[time]]-2)*2</f>
        <v>-1.3261399999999997</v>
      </c>
      <c r="AG599" s="6">
        <v>6.6551</v>
      </c>
      <c r="AH599" s="5">
        <v>2.6630699999999998</v>
      </c>
      <c r="AI599">
        <f>-(Table72603083403724044364685003280[[#This Row],[time]]-2)*2</f>
        <v>-1.3261399999999997</v>
      </c>
      <c r="AJ599" s="6">
        <v>0.863734</v>
      </c>
      <c r="AK599" s="5">
        <v>2.6630699999999998</v>
      </c>
      <c r="AL599">
        <f>-(Table2502673153473794114434755073987[[#This Row],[time]]-2)*2</f>
        <v>-1.3261399999999997</v>
      </c>
      <c r="AM599" s="6">
        <v>6.5681000000000003</v>
      </c>
      <c r="AN599" s="5">
        <v>2.6630699999999998</v>
      </c>
      <c r="AO599">
        <f>-(Table82613093413734054374695013381[[#This Row],[time]]-2)*2</f>
        <v>-1.3261399999999997</v>
      </c>
      <c r="AP599" s="6">
        <v>2.1403400000000001</v>
      </c>
      <c r="AQ599" s="5">
        <v>2.6630699999999998</v>
      </c>
      <c r="AR599">
        <f>-(Table2522683163483804124444765084088[[#This Row],[time]]-2)*2</f>
        <v>-1.3261399999999997</v>
      </c>
      <c r="AS599" s="6">
        <v>6.5270900000000003</v>
      </c>
      <c r="AT599" s="5">
        <v>2.6630699999999998</v>
      </c>
      <c r="AU599">
        <f>-(Table2532693173493814134454775094189[[#This Row],[time]]-2)*2</f>
        <v>-1.3261399999999997</v>
      </c>
      <c r="AV599" s="6">
        <v>1.10649</v>
      </c>
    </row>
    <row r="600" spans="1:48">
      <c r="A600" s="5">
        <v>2.72641</v>
      </c>
      <c r="B600">
        <f>-(Table12543023343663984304624942674[[#This Row],[time]]-2)*2</f>
        <v>-1.45282</v>
      </c>
      <c r="C600" s="6">
        <v>5.3470700000000004</v>
      </c>
      <c r="D600" s="5">
        <v>2.72641</v>
      </c>
      <c r="E600">
        <f>-(Table22553033353673994314634952775[[#This Row],[time]]-2)*2</f>
        <v>-1.45282</v>
      </c>
      <c r="F600" s="6">
        <v>6.1386700000000002E-2</v>
      </c>
      <c r="G600" s="5">
        <v>2.72641</v>
      </c>
      <c r="H600" s="2">
        <f t="shared" si="291"/>
        <v>-1.45282</v>
      </c>
      <c r="I600" s="6">
        <v>3.2589600000000001</v>
      </c>
      <c r="J600" s="5">
        <v>2.72641</v>
      </c>
      <c r="K600">
        <f>-(Table32563043363684004324644962876[[#This Row],[time]]-2)*2</f>
        <v>-1.45282</v>
      </c>
      <c r="L600" s="7">
        <v>8.5500000000000005E-5</v>
      </c>
      <c r="M600" s="5">
        <v>2.72641</v>
      </c>
      <c r="N600">
        <f>-(Table2462633113433754074394715033583[[#This Row],[time]]-2)*2</f>
        <v>-1.45282</v>
      </c>
      <c r="O600" s="6">
        <v>8.7724799999999998</v>
      </c>
      <c r="P600" s="5">
        <v>2.72641</v>
      </c>
      <c r="Q600">
        <f>-(Table42573053373694014334654972977[[#This Row],[time]]-2)*2</f>
        <v>-1.45282</v>
      </c>
      <c r="R600" s="6">
        <v>0.66753099999999999</v>
      </c>
      <c r="S600" s="5">
        <v>2.72641</v>
      </c>
      <c r="T600">
        <f>-(Table2472643123443764084404725043684[[#This Row],[time]]-2)*2</f>
        <v>-1.45282</v>
      </c>
      <c r="U600" s="6">
        <v>8.4621399999999998</v>
      </c>
      <c r="V600" s="5">
        <v>2.72641</v>
      </c>
      <c r="W600">
        <f>-(Table52583063383704024344664983078[[#This Row],[time]]-2)*2</f>
        <v>-1.45282</v>
      </c>
      <c r="X600" s="6">
        <v>0.55585899999999999</v>
      </c>
      <c r="Y600" s="5">
        <v>2.72641</v>
      </c>
      <c r="Z600">
        <f>-(Table2482653133453774094414735053785[[#This Row],[time]]-2)*2</f>
        <v>-1.45282</v>
      </c>
      <c r="AA600" s="6">
        <v>7.67239</v>
      </c>
      <c r="AB600" s="5">
        <v>2.72641</v>
      </c>
      <c r="AC600">
        <f>-(Table62593073393714034354674993179[[#This Row],[time]]-2)*2</f>
        <v>-1.45282</v>
      </c>
      <c r="AD600" s="6">
        <v>0.81976899999999997</v>
      </c>
      <c r="AE600" s="5">
        <v>2.72641</v>
      </c>
      <c r="AF600">
        <f>-(Table2492663143463784104424745063886[[#This Row],[time]]-2)*2</f>
        <v>-1.45282</v>
      </c>
      <c r="AG600" s="6">
        <v>7.7420400000000003</v>
      </c>
      <c r="AH600" s="5">
        <v>2.72641</v>
      </c>
      <c r="AI600">
        <f>-(Table72603083403724044364685003280[[#This Row],[time]]-2)*2</f>
        <v>-1.45282</v>
      </c>
      <c r="AJ600" s="6">
        <v>0.678809</v>
      </c>
      <c r="AK600" s="5">
        <v>2.72641</v>
      </c>
      <c r="AL600">
        <f>-(Table2502673153473794114434755073987[[#This Row],[time]]-2)*2</f>
        <v>-1.45282</v>
      </c>
      <c r="AM600" s="6">
        <v>7.1746699999999999</v>
      </c>
      <c r="AN600" s="5">
        <v>2.72641</v>
      </c>
      <c r="AO600">
        <f>-(Table82613093413734054374695013381[[#This Row],[time]]-2)*2</f>
        <v>-1.45282</v>
      </c>
      <c r="AP600" s="6">
        <v>2.01206</v>
      </c>
      <c r="AQ600" s="5">
        <v>2.72641</v>
      </c>
      <c r="AR600">
        <f>-(Table2522683163483804124444765084088[[#This Row],[time]]-2)*2</f>
        <v>-1.45282</v>
      </c>
      <c r="AS600" s="6">
        <v>7.2119900000000001</v>
      </c>
      <c r="AT600" s="5">
        <v>2.72641</v>
      </c>
      <c r="AU600">
        <f>-(Table2532693173493814134454775094189[[#This Row],[time]]-2)*2</f>
        <v>-1.45282</v>
      </c>
      <c r="AV600" s="6">
        <v>0.90690700000000002</v>
      </c>
    </row>
    <row r="601" spans="1:48">
      <c r="A601" s="5">
        <v>2.7596699999999998</v>
      </c>
      <c r="B601">
        <f>-(Table12543023343663984304624942674[[#This Row],[time]]-2)*2</f>
        <v>-1.5193399999999997</v>
      </c>
      <c r="C601" s="6">
        <v>5.39473</v>
      </c>
      <c r="D601" s="5">
        <v>2.7596699999999998</v>
      </c>
      <c r="E601">
        <f>-(Table22553033353673994314634952775[[#This Row],[time]]-2)*2</f>
        <v>-1.5193399999999997</v>
      </c>
      <c r="F601" s="6">
        <v>2.6714999999999999E-2</v>
      </c>
      <c r="G601" s="5">
        <v>2.7596699999999998</v>
      </c>
      <c r="H601" s="2">
        <f t="shared" si="291"/>
        <v>-1.5193399999999997</v>
      </c>
      <c r="I601" s="6">
        <v>3.63191</v>
      </c>
      <c r="J601" s="5">
        <v>2.7596699999999998</v>
      </c>
      <c r="K601">
        <f>-(Table32563043363684004324644962876[[#This Row],[time]]-2)*2</f>
        <v>-1.5193399999999997</v>
      </c>
      <c r="L601" s="7">
        <v>8.42E-5</v>
      </c>
      <c r="M601" s="5">
        <v>2.7596699999999998</v>
      </c>
      <c r="N601">
        <f>-(Table2462633113433754074394715033583[[#This Row],[time]]-2)*2</f>
        <v>-1.5193399999999997</v>
      </c>
      <c r="O601" s="6">
        <v>9.7207000000000008</v>
      </c>
      <c r="P601" s="5">
        <v>2.7596699999999998</v>
      </c>
      <c r="Q601">
        <f>-(Table42573053373694014334654972977[[#This Row],[time]]-2)*2</f>
        <v>-1.5193399999999997</v>
      </c>
      <c r="R601" s="6">
        <v>0.65883000000000003</v>
      </c>
      <c r="S601" s="5">
        <v>2.7596699999999998</v>
      </c>
      <c r="T601">
        <f>-(Table2472643123443764084404725043684[[#This Row],[time]]-2)*2</f>
        <v>-1.5193399999999997</v>
      </c>
      <c r="U601" s="6">
        <v>8.9573499999999999</v>
      </c>
      <c r="V601" s="5">
        <v>2.7596699999999998</v>
      </c>
      <c r="W601">
        <f>-(Table52583063383704024344664983078[[#This Row],[time]]-2)*2</f>
        <v>-1.5193399999999997</v>
      </c>
      <c r="X601" s="6">
        <v>0.52678700000000001</v>
      </c>
      <c r="Y601" s="5">
        <v>2.7596699999999998</v>
      </c>
      <c r="Z601">
        <f>-(Table2482653133453774094414735053785[[#This Row],[time]]-2)*2</f>
        <v>-1.5193399999999997</v>
      </c>
      <c r="AA601" s="6">
        <v>8.1321700000000003</v>
      </c>
      <c r="AB601" s="5">
        <v>2.7596699999999998</v>
      </c>
      <c r="AC601">
        <f>-(Table62593073393714034354674993179[[#This Row],[time]]-2)*2</f>
        <v>-1.5193399999999997</v>
      </c>
      <c r="AD601" s="6">
        <v>0.74805200000000005</v>
      </c>
      <c r="AE601" s="5">
        <v>2.7596699999999998</v>
      </c>
      <c r="AF601">
        <f>-(Table2492663143463784104424745063886[[#This Row],[time]]-2)*2</f>
        <v>-1.5193399999999997</v>
      </c>
      <c r="AG601" s="6">
        <v>8.3724500000000006</v>
      </c>
      <c r="AH601" s="5">
        <v>2.7596699999999998</v>
      </c>
      <c r="AI601">
        <f>-(Table72603083403724044364685003280[[#This Row],[time]]-2)*2</f>
        <v>-1.5193399999999997</v>
      </c>
      <c r="AJ601" s="6">
        <v>0.58949700000000005</v>
      </c>
      <c r="AK601" s="5">
        <v>2.7596699999999998</v>
      </c>
      <c r="AL601">
        <f>-(Table2502673153473794114434755073987[[#This Row],[time]]-2)*2</f>
        <v>-1.5193399999999997</v>
      </c>
      <c r="AM601" s="6">
        <v>7.5696899999999996</v>
      </c>
      <c r="AN601" s="5">
        <v>2.7596699999999998</v>
      </c>
      <c r="AO601">
        <f>-(Table82613093413734054374695013381[[#This Row],[time]]-2)*2</f>
        <v>-1.5193399999999997</v>
      </c>
      <c r="AP601" s="6">
        <v>1.9430799999999999</v>
      </c>
      <c r="AQ601" s="5">
        <v>2.7596699999999998</v>
      </c>
      <c r="AR601">
        <f>-(Table2522683163483804124444765084088[[#This Row],[time]]-2)*2</f>
        <v>-1.5193399999999997</v>
      </c>
      <c r="AS601" s="6">
        <v>7.5455800000000002</v>
      </c>
      <c r="AT601" s="5">
        <v>2.7596699999999998</v>
      </c>
      <c r="AU601">
        <f>-(Table2532693173493814134454775094189[[#This Row],[time]]-2)*2</f>
        <v>-1.5193399999999997</v>
      </c>
      <c r="AV601" s="6">
        <v>0.80570900000000001</v>
      </c>
    </row>
    <row r="602" spans="1:48">
      <c r="A602" s="5">
        <v>2.81311</v>
      </c>
      <c r="B602">
        <f>-(Table12543023343663984304624942674[[#This Row],[time]]-2)*2</f>
        <v>-1.62622</v>
      </c>
      <c r="C602" s="6">
        <v>5.4392699999999996</v>
      </c>
      <c r="D602" s="5">
        <v>2.81311</v>
      </c>
      <c r="E602">
        <f>-(Table22553033353673994314634952775[[#This Row],[time]]-2)*2</f>
        <v>-1.62622</v>
      </c>
      <c r="F602" s="6">
        <v>2.30824E-4</v>
      </c>
      <c r="G602" s="5">
        <v>2.81311</v>
      </c>
      <c r="H602" s="2">
        <f t="shared" si="291"/>
        <v>-1.62622</v>
      </c>
      <c r="I602" s="6">
        <v>4.2228199999999996</v>
      </c>
      <c r="J602" s="5">
        <v>2.81311</v>
      </c>
      <c r="K602">
        <f>-(Table32563043363684004324644962876[[#This Row],[time]]-2)*2</f>
        <v>-1.62622</v>
      </c>
      <c r="L602" s="7">
        <v>8.2000000000000001E-5</v>
      </c>
      <c r="M602" s="5">
        <v>2.81311</v>
      </c>
      <c r="N602">
        <f>-(Table2462633113433754074394715033583[[#This Row],[time]]-2)*2</f>
        <v>-1.62622</v>
      </c>
      <c r="O602" s="6">
        <v>11.029</v>
      </c>
      <c r="P602" s="5">
        <v>2.81311</v>
      </c>
      <c r="Q602">
        <f>-(Table42573053373694014334654972977[[#This Row],[time]]-2)*2</f>
        <v>-1.62622</v>
      </c>
      <c r="R602" s="6">
        <v>0.64496900000000001</v>
      </c>
      <c r="S602" s="5">
        <v>2.81311</v>
      </c>
      <c r="T602">
        <f>-(Table2472643123443764084404725043684[[#This Row],[time]]-2)*2</f>
        <v>-1.62622</v>
      </c>
      <c r="U602" s="6">
        <v>9.6849500000000006</v>
      </c>
      <c r="V602" s="5">
        <v>2.81311</v>
      </c>
      <c r="W602">
        <f>-(Table52583063383704024344664983078[[#This Row],[time]]-2)*2</f>
        <v>-1.62622</v>
      </c>
      <c r="X602" s="6">
        <v>0.47747899999999999</v>
      </c>
      <c r="Y602" s="5">
        <v>2.81311</v>
      </c>
      <c r="Z602">
        <f>-(Table2482653133453774094414735053785[[#This Row],[time]]-2)*2</f>
        <v>-1.62622</v>
      </c>
      <c r="AA602" s="6">
        <v>9.0900300000000005</v>
      </c>
      <c r="AB602" s="5">
        <v>2.81311</v>
      </c>
      <c r="AC602">
        <f>-(Table62593073393714034354674993179[[#This Row],[time]]-2)*2</f>
        <v>-1.62622</v>
      </c>
      <c r="AD602" s="6">
        <v>0.61903600000000003</v>
      </c>
      <c r="AE602" s="5">
        <v>2.81311</v>
      </c>
      <c r="AF602">
        <f>-(Table2492663143463784104424745063886[[#This Row],[time]]-2)*2</f>
        <v>-1.62622</v>
      </c>
      <c r="AG602" s="6">
        <v>9.3937500000000007</v>
      </c>
      <c r="AH602" s="5">
        <v>2.81311</v>
      </c>
      <c r="AI602">
        <f>-(Table72603083403724044364685003280[[#This Row],[time]]-2)*2</f>
        <v>-1.62622</v>
      </c>
      <c r="AJ602" s="6">
        <v>0.455563</v>
      </c>
      <c r="AK602" s="5">
        <v>2.81311</v>
      </c>
      <c r="AL602">
        <f>-(Table2502673153473794114434755073987[[#This Row],[time]]-2)*2</f>
        <v>-1.62622</v>
      </c>
      <c r="AM602" s="6">
        <v>8.3327100000000005</v>
      </c>
      <c r="AN602" s="5">
        <v>2.81311</v>
      </c>
      <c r="AO602">
        <f>-(Table82613093413734054374695013381[[#This Row],[time]]-2)*2</f>
        <v>-1.62622</v>
      </c>
      <c r="AP602" s="6">
        <v>1.7726999999999999</v>
      </c>
      <c r="AQ602" s="5">
        <v>2.81311</v>
      </c>
      <c r="AR602">
        <f>-(Table2522683163483804124444765084088[[#This Row],[time]]-2)*2</f>
        <v>-1.62622</v>
      </c>
      <c r="AS602" s="6">
        <v>7.9861700000000004</v>
      </c>
      <c r="AT602" s="5">
        <v>2.81311</v>
      </c>
      <c r="AU602">
        <f>-(Table2532693173493814134454775094189[[#This Row],[time]]-2)*2</f>
        <v>-1.62622</v>
      </c>
      <c r="AV602" s="6">
        <v>0.634965</v>
      </c>
    </row>
    <row r="603" spans="1:48">
      <c r="A603" s="5">
        <v>2.87724</v>
      </c>
      <c r="B603">
        <f>-(Table12543023343663984304624942674[[#This Row],[time]]-2)*2</f>
        <v>-1.75448</v>
      </c>
      <c r="C603" s="6">
        <v>5.48177</v>
      </c>
      <c r="D603" s="5">
        <v>2.87724</v>
      </c>
      <c r="E603">
        <f>-(Table22553033353673994314634952775[[#This Row],[time]]-2)*2</f>
        <v>-1.75448</v>
      </c>
      <c r="F603" s="7">
        <v>9.31E-5</v>
      </c>
      <c r="G603" s="5">
        <v>2.87724</v>
      </c>
      <c r="H603" s="2">
        <f t="shared" si="291"/>
        <v>-1.75448</v>
      </c>
      <c r="I603" s="6">
        <v>4.9574600000000002</v>
      </c>
      <c r="J603" s="5">
        <v>2.87724</v>
      </c>
      <c r="K603">
        <f>-(Table32563043363684004324644962876[[#This Row],[time]]-2)*2</f>
        <v>-1.75448</v>
      </c>
      <c r="L603" s="7">
        <v>7.9499999999999994E-5</v>
      </c>
      <c r="M603" s="5">
        <v>2.87724</v>
      </c>
      <c r="N603">
        <f>-(Table2462633113433754074394715033583[[#This Row],[time]]-2)*2</f>
        <v>-1.75448</v>
      </c>
      <c r="O603" s="6">
        <v>12.372299999999999</v>
      </c>
      <c r="P603" s="5">
        <v>2.87724</v>
      </c>
      <c r="Q603">
        <f>-(Table42573053373694014334654972977[[#This Row],[time]]-2)*2</f>
        <v>-1.75448</v>
      </c>
      <c r="R603" s="6">
        <v>0.63559299999999996</v>
      </c>
      <c r="S603" s="5">
        <v>2.87724</v>
      </c>
      <c r="T603">
        <f>-(Table2472643123443764084404725043684[[#This Row],[time]]-2)*2</f>
        <v>-1.75448</v>
      </c>
      <c r="U603" s="6">
        <v>10.4031</v>
      </c>
      <c r="V603" s="5">
        <v>2.87724</v>
      </c>
      <c r="W603">
        <f>-(Table52583063383704024344664983078[[#This Row],[time]]-2)*2</f>
        <v>-1.75448</v>
      </c>
      <c r="X603" s="6">
        <v>0.41847400000000001</v>
      </c>
      <c r="Y603" s="5">
        <v>2.87724</v>
      </c>
      <c r="Z603">
        <f>-(Table2482653133453774094414735053785[[#This Row],[time]]-2)*2</f>
        <v>-1.75448</v>
      </c>
      <c r="AA603" s="6">
        <v>10.426299999999999</v>
      </c>
      <c r="AB603" s="5">
        <v>2.87724</v>
      </c>
      <c r="AC603">
        <f>-(Table62593073393714034354674993179[[#This Row],[time]]-2)*2</f>
        <v>-1.75448</v>
      </c>
      <c r="AD603" s="6">
        <v>0.46125300000000002</v>
      </c>
      <c r="AE603" s="5">
        <v>2.87724</v>
      </c>
      <c r="AF603">
        <f>-(Table2492663143463784104424745063886[[#This Row],[time]]-2)*2</f>
        <v>-1.75448</v>
      </c>
      <c r="AG603" s="6">
        <v>10.4869</v>
      </c>
      <c r="AH603" s="5">
        <v>2.87724</v>
      </c>
      <c r="AI603">
        <f>-(Table72603083403724044364685003280[[#This Row],[time]]-2)*2</f>
        <v>-1.75448</v>
      </c>
      <c r="AJ603" s="6">
        <v>0.31949300000000003</v>
      </c>
      <c r="AK603" s="5">
        <v>2.87724</v>
      </c>
      <c r="AL603">
        <f>-(Table2502673153473794114434755073987[[#This Row],[time]]-2)*2</f>
        <v>-1.75448</v>
      </c>
      <c r="AM603" s="6">
        <v>9.1120300000000007</v>
      </c>
      <c r="AN603" s="5">
        <v>2.87724</v>
      </c>
      <c r="AO603">
        <f>-(Table82613093413734054374695013381[[#This Row],[time]]-2)*2</f>
        <v>-1.75448</v>
      </c>
      <c r="AP603" s="6">
        <v>1.5250900000000001</v>
      </c>
      <c r="AQ603" s="5">
        <v>2.87724</v>
      </c>
      <c r="AR603">
        <f>-(Table2522683163483804124444765084088[[#This Row],[time]]-2)*2</f>
        <v>-1.75448</v>
      </c>
      <c r="AS603" s="6">
        <v>8.3145900000000008</v>
      </c>
      <c r="AT603" s="5">
        <v>2.87724</v>
      </c>
      <c r="AU603">
        <f>-(Table2532693173493814134454775094189[[#This Row],[time]]-2)*2</f>
        <v>-1.75448</v>
      </c>
      <c r="AV603" s="6">
        <v>0.42466799999999999</v>
      </c>
    </row>
    <row r="604" spans="1:48">
      <c r="A604" s="5">
        <v>2.9093100000000001</v>
      </c>
      <c r="B604">
        <f>-(Table12543023343663984304624942674[[#This Row],[time]]-2)*2</f>
        <v>-1.8186200000000001</v>
      </c>
      <c r="C604" s="6">
        <v>5.4878400000000003</v>
      </c>
      <c r="D604" s="5">
        <v>2.9093100000000001</v>
      </c>
      <c r="E604">
        <f>-(Table22553033353673994314634952775[[#This Row],[time]]-2)*2</f>
        <v>-1.8186200000000001</v>
      </c>
      <c r="F604" s="7">
        <v>9.2299999999999994E-5</v>
      </c>
      <c r="G604" s="5">
        <v>2.9093100000000001</v>
      </c>
      <c r="H604" s="2">
        <f t="shared" si="291"/>
        <v>-1.8186200000000001</v>
      </c>
      <c r="I604" s="6">
        <v>5.3285</v>
      </c>
      <c r="J604" s="5">
        <v>2.9093100000000001</v>
      </c>
      <c r="K604">
        <f>-(Table32563043363684004324644962876[[#This Row],[time]]-2)*2</f>
        <v>-1.8186200000000001</v>
      </c>
      <c r="L604" s="7">
        <v>7.8200000000000003E-5</v>
      </c>
      <c r="M604" s="5">
        <v>2.9093100000000001</v>
      </c>
      <c r="N604">
        <f>-(Table2462633113433754074394715033583[[#This Row],[time]]-2)*2</f>
        <v>-1.8186200000000001</v>
      </c>
      <c r="O604" s="6">
        <v>12.962199999999999</v>
      </c>
      <c r="P604" s="5">
        <v>2.9093100000000001</v>
      </c>
      <c r="Q604">
        <f>-(Table42573053373694014334654972977[[#This Row],[time]]-2)*2</f>
        <v>-1.8186200000000001</v>
      </c>
      <c r="R604" s="6">
        <v>0.63559600000000005</v>
      </c>
      <c r="S604" s="5">
        <v>2.9093100000000001</v>
      </c>
      <c r="T604">
        <f>-(Table2472643123443764084404725043684[[#This Row],[time]]-2)*2</f>
        <v>-1.8186200000000001</v>
      </c>
      <c r="U604" s="6">
        <v>10.7386</v>
      </c>
      <c r="V604" s="5">
        <v>2.9093100000000001</v>
      </c>
      <c r="W604">
        <f>-(Table52583063383704024344664983078[[#This Row],[time]]-2)*2</f>
        <v>-1.8186200000000001</v>
      </c>
      <c r="X604" s="6">
        <v>0.39284599999999997</v>
      </c>
      <c r="Y604" s="5">
        <v>2.9093100000000001</v>
      </c>
      <c r="Z604">
        <f>-(Table2482653133453774094414735053785[[#This Row],[time]]-2)*2</f>
        <v>-1.8186200000000001</v>
      </c>
      <c r="AA604" s="6">
        <v>11.036300000000001</v>
      </c>
      <c r="AB604" s="5">
        <v>2.9093100000000001</v>
      </c>
      <c r="AC604">
        <f>-(Table62593073393714034354674993179[[#This Row],[time]]-2)*2</f>
        <v>-1.8186200000000001</v>
      </c>
      <c r="AD604" s="6">
        <v>0.37757400000000002</v>
      </c>
      <c r="AE604" s="5">
        <v>2.9093100000000001</v>
      </c>
      <c r="AF604">
        <f>-(Table2492663143463784104424745063886[[#This Row],[time]]-2)*2</f>
        <v>-1.8186200000000001</v>
      </c>
      <c r="AG604" s="6">
        <v>10.935</v>
      </c>
      <c r="AH604" s="5">
        <v>2.9093100000000001</v>
      </c>
      <c r="AI604">
        <f>-(Table72603083403724044364685003280[[#This Row],[time]]-2)*2</f>
        <v>-1.8186200000000001</v>
      </c>
      <c r="AJ604" s="6">
        <v>0.25498999999999999</v>
      </c>
      <c r="AK604" s="5">
        <v>2.9093100000000001</v>
      </c>
      <c r="AL604">
        <f>-(Table2502673153473794114434755073987[[#This Row],[time]]-2)*2</f>
        <v>-1.8186200000000001</v>
      </c>
      <c r="AM604" s="6">
        <v>9.4120299999999997</v>
      </c>
      <c r="AN604" s="5">
        <v>2.9093100000000001</v>
      </c>
      <c r="AO604">
        <f>-(Table82613093413734054374695013381[[#This Row],[time]]-2)*2</f>
        <v>-1.8186200000000001</v>
      </c>
      <c r="AP604" s="6">
        <v>1.4053899999999999</v>
      </c>
      <c r="AQ604" s="5">
        <v>2.9093100000000001</v>
      </c>
      <c r="AR604">
        <f>-(Table2522683163483804124444765084088[[#This Row],[time]]-2)*2</f>
        <v>-1.8186200000000001</v>
      </c>
      <c r="AS604" s="6">
        <v>8.4686199999999996</v>
      </c>
      <c r="AT604" s="5">
        <v>2.9093100000000001</v>
      </c>
      <c r="AU604">
        <f>-(Table2532693173493814134454775094189[[#This Row],[time]]-2)*2</f>
        <v>-1.8186200000000001</v>
      </c>
      <c r="AV604" s="6">
        <v>0.32561299999999999</v>
      </c>
    </row>
    <row r="605" spans="1:48">
      <c r="A605" s="5">
        <v>2.9734400000000001</v>
      </c>
      <c r="B605">
        <f>-(Table12543023343663984304624942674[[#This Row],[time]]-2)*2</f>
        <v>-1.9468800000000002</v>
      </c>
      <c r="C605" s="6">
        <v>5.4827399999999997</v>
      </c>
      <c r="D605" s="5">
        <v>2.9734400000000001</v>
      </c>
      <c r="E605">
        <f>-(Table22553033353673994314634952775[[#This Row],[time]]-2)*2</f>
        <v>-1.9468800000000002</v>
      </c>
      <c r="F605" s="7">
        <v>9.09E-5</v>
      </c>
      <c r="G605" s="5">
        <v>2.9734400000000001</v>
      </c>
      <c r="H605" s="2">
        <f t="shared" si="291"/>
        <v>-1.9468800000000002</v>
      </c>
      <c r="I605" s="6">
        <v>6.0895299999999999</v>
      </c>
      <c r="J605" s="5">
        <v>2.9734400000000001</v>
      </c>
      <c r="K605">
        <f>-(Table32563043363684004324644962876[[#This Row],[time]]-2)*2</f>
        <v>-1.9468800000000002</v>
      </c>
      <c r="L605" s="7">
        <v>7.5900000000000002E-5</v>
      </c>
      <c r="M605" s="5">
        <v>2.9734400000000001</v>
      </c>
      <c r="N605">
        <f>-(Table2462633113433754074394715033583[[#This Row],[time]]-2)*2</f>
        <v>-1.9468800000000002</v>
      </c>
      <c r="O605" s="6">
        <v>13.9841</v>
      </c>
      <c r="P605" s="5">
        <v>2.9734400000000001</v>
      </c>
      <c r="Q605">
        <f>-(Table42573053373694014334654972977[[#This Row],[time]]-2)*2</f>
        <v>-1.9468800000000002</v>
      </c>
      <c r="R605" s="6">
        <v>0.63639900000000005</v>
      </c>
      <c r="S605" s="5">
        <v>2.9734400000000001</v>
      </c>
      <c r="T605">
        <f>-(Table2472643123443764084404725043684[[#This Row],[time]]-2)*2</f>
        <v>-1.9468800000000002</v>
      </c>
      <c r="U605" s="6">
        <v>11.341699999999999</v>
      </c>
      <c r="V605" s="5">
        <v>2.9734400000000001</v>
      </c>
      <c r="W605">
        <f>-(Table52583063383704024344664983078[[#This Row],[time]]-2)*2</f>
        <v>-1.9468800000000002</v>
      </c>
      <c r="X605" s="6">
        <v>0.350545</v>
      </c>
      <c r="Y605" s="5">
        <v>2.9734400000000001</v>
      </c>
      <c r="Z605">
        <f>-(Table2482653133453774094414735053785[[#This Row],[time]]-2)*2</f>
        <v>-1.9468800000000002</v>
      </c>
      <c r="AA605" s="6">
        <v>12.138199999999999</v>
      </c>
      <c r="AB605" s="5">
        <v>2.9734400000000001</v>
      </c>
      <c r="AC605">
        <f>-(Table62593073393714034354674993179[[#This Row],[time]]-2)*2</f>
        <v>-1.9468800000000002</v>
      </c>
      <c r="AD605" s="6">
        <v>0.20766799999999999</v>
      </c>
      <c r="AE605" s="5">
        <v>2.9734400000000001</v>
      </c>
      <c r="AF605">
        <f>-(Table2492663143463784104424745063886[[#This Row],[time]]-2)*2</f>
        <v>-1.9468800000000002</v>
      </c>
      <c r="AG605" s="6">
        <v>11.8005</v>
      </c>
      <c r="AH605" s="5">
        <v>2.9734400000000001</v>
      </c>
      <c r="AI605">
        <f>-(Table72603083403724044364685003280[[#This Row],[time]]-2)*2</f>
        <v>-1.9468800000000002</v>
      </c>
      <c r="AJ605" s="6">
        <v>0.134154</v>
      </c>
      <c r="AK605" s="5">
        <v>2.9734400000000001</v>
      </c>
      <c r="AL605">
        <f>-(Table2502673153473794114434755073987[[#This Row],[time]]-2)*2</f>
        <v>-1.9468800000000002</v>
      </c>
      <c r="AM605" s="6">
        <v>10.220599999999999</v>
      </c>
      <c r="AN605" s="5">
        <v>2.9734400000000001</v>
      </c>
      <c r="AO605">
        <f>-(Table82613093413734054374695013381[[#This Row],[time]]-2)*2</f>
        <v>-1.9468800000000002</v>
      </c>
      <c r="AP605" s="6">
        <v>1.1240699999999999</v>
      </c>
      <c r="AQ605" s="5">
        <v>2.9734400000000001</v>
      </c>
      <c r="AR605">
        <f>-(Table2522683163483804124444765084088[[#This Row],[time]]-2)*2</f>
        <v>-1.9468800000000002</v>
      </c>
      <c r="AS605" s="6">
        <v>8.8402399999999997</v>
      </c>
      <c r="AT605" s="5">
        <v>2.9734400000000001</v>
      </c>
      <c r="AU605">
        <f>-(Table2532693173493814134454775094189[[#This Row],[time]]-2)*2</f>
        <v>-1.9468800000000002</v>
      </c>
      <c r="AV605" s="6">
        <v>0.19613</v>
      </c>
    </row>
    <row r="606" spans="1:48">
      <c r="A606" s="8">
        <v>3</v>
      </c>
      <c r="B606">
        <f>-(Table12543023343663984304624942674[[#This Row],[time]]-2)*2</f>
        <v>-2</v>
      </c>
      <c r="C606" s="9">
        <v>5.4687999999999999</v>
      </c>
      <c r="D606" s="8">
        <v>3</v>
      </c>
      <c r="E606">
        <f>-(Table22553033353673994314634952775[[#This Row],[time]]-2)*2</f>
        <v>-2</v>
      </c>
      <c r="F606" s="10">
        <v>9.0400000000000002E-5</v>
      </c>
      <c r="G606" s="8">
        <v>3</v>
      </c>
      <c r="H606" s="2">
        <f t="shared" si="291"/>
        <v>-2</v>
      </c>
      <c r="I606" s="9">
        <v>6.4112499999999999</v>
      </c>
      <c r="J606" s="8">
        <v>3</v>
      </c>
      <c r="K606">
        <f>-(Table32563043363684004324644962876[[#This Row],[time]]-2)*2</f>
        <v>-2</v>
      </c>
      <c r="L606" s="10">
        <v>7.4999999999999993E-5</v>
      </c>
      <c r="M606" s="8">
        <v>3</v>
      </c>
      <c r="N606">
        <f>-(Table2462633113433754074394715033583[[#This Row],[time]]-2)*2</f>
        <v>-2</v>
      </c>
      <c r="O606" s="9">
        <v>14.2994</v>
      </c>
      <c r="P606" s="8">
        <v>3</v>
      </c>
      <c r="Q606">
        <f>-(Table42573053373694014334654972977[[#This Row],[time]]-2)*2</f>
        <v>-2</v>
      </c>
      <c r="R606" s="9">
        <v>0.63726099999999997</v>
      </c>
      <c r="S606" s="8">
        <v>3</v>
      </c>
      <c r="T606">
        <f>-(Table2472643123443764084404725043684[[#This Row],[time]]-2)*2</f>
        <v>-2</v>
      </c>
      <c r="U606" s="9">
        <v>11.563700000000001</v>
      </c>
      <c r="V606" s="8">
        <v>3</v>
      </c>
      <c r="W606">
        <f>-(Table52583063383704024344664983078[[#This Row],[time]]-2)*2</f>
        <v>-2</v>
      </c>
      <c r="X606" s="9">
        <v>0.33595700000000001</v>
      </c>
      <c r="Y606" s="8">
        <v>3</v>
      </c>
      <c r="Z606">
        <f>-(Table2482653133453774094414735053785[[#This Row],[time]]-2)*2</f>
        <v>-2</v>
      </c>
      <c r="AA606" s="9">
        <v>12.5464</v>
      </c>
      <c r="AB606" s="8">
        <v>3</v>
      </c>
      <c r="AC606">
        <f>-(Table62593073393714034354674993179[[#This Row],[time]]-2)*2</f>
        <v>-2</v>
      </c>
      <c r="AD606" s="9">
        <v>0.138158</v>
      </c>
      <c r="AE606" s="8">
        <v>3</v>
      </c>
      <c r="AF606">
        <f>-(Table2492663143463784104424745063886[[#This Row],[time]]-2)*2</f>
        <v>-2</v>
      </c>
      <c r="AG606" s="9">
        <v>12.1442</v>
      </c>
      <c r="AH606" s="8">
        <v>3</v>
      </c>
      <c r="AI606">
        <f>-(Table72603083403724044364685003280[[#This Row],[time]]-2)*2</f>
        <v>-2</v>
      </c>
      <c r="AJ606" s="9">
        <v>8.7936100000000003E-2</v>
      </c>
      <c r="AK606" s="8">
        <v>3</v>
      </c>
      <c r="AL606">
        <f>-(Table2502673153473794114434755073987[[#This Row],[time]]-2)*2</f>
        <v>-2</v>
      </c>
      <c r="AM606" s="9">
        <v>10.4991</v>
      </c>
      <c r="AN606" s="8">
        <v>3</v>
      </c>
      <c r="AO606">
        <f>-(Table82613093413734054374695013381[[#This Row],[time]]-2)*2</f>
        <v>-2</v>
      </c>
      <c r="AP606" s="9">
        <v>0.99357600000000001</v>
      </c>
      <c r="AQ606" s="8">
        <v>3</v>
      </c>
      <c r="AR606">
        <f>-(Table2522683163483804124444765084088[[#This Row],[time]]-2)*2</f>
        <v>-2</v>
      </c>
      <c r="AS606" s="9">
        <v>8.9405699999999992</v>
      </c>
      <c r="AT606" s="8">
        <v>3</v>
      </c>
      <c r="AU606">
        <f>-(Table2532693173493814134454775094189[[#This Row],[time]]-2)*2</f>
        <v>-2</v>
      </c>
      <c r="AV606" s="9">
        <v>0.178255</v>
      </c>
    </row>
    <row r="607" spans="1:48">
      <c r="A607" t="s">
        <v>26</v>
      </c>
      <c r="C607">
        <f>AVERAGE(C586:C606)</f>
        <v>4.0660071428571438</v>
      </c>
      <c r="D607" t="s">
        <v>26</v>
      </c>
      <c r="F607">
        <f t="shared" ref="F607" si="292">AVERAGE(F586:F606)</f>
        <v>0.16228369638095236</v>
      </c>
      <c r="G607" t="s">
        <v>26</v>
      </c>
      <c r="I607">
        <f t="shared" ref="I607" si="293">AVERAGE(I586:I606)</f>
        <v>1.9188294666666668</v>
      </c>
      <c r="J607" t="s">
        <v>26</v>
      </c>
      <c r="L607">
        <f t="shared" ref="L607" si="294">AVERAGE(L586:L606)</f>
        <v>7.89777849047619E-2</v>
      </c>
      <c r="M607" t="s">
        <v>26</v>
      </c>
      <c r="O607">
        <f t="shared" ref="O607" si="295">AVERAGE(O586:O606)</f>
        <v>6.0419221333333333</v>
      </c>
      <c r="P607" t="s">
        <v>26</v>
      </c>
      <c r="R607">
        <f t="shared" ref="R607" si="296">AVERAGE(R586:R606)</f>
        <v>0.48802391428571434</v>
      </c>
      <c r="S607" t="s">
        <v>26</v>
      </c>
      <c r="U607">
        <f t="shared" ref="U607" si="297">AVERAGE(U586:U606)</f>
        <v>4.9513813160476197</v>
      </c>
      <c r="V607" t="s">
        <v>26</v>
      </c>
      <c r="X607">
        <f t="shared" ref="X607" si="298">AVERAGE(X586:X606)</f>
        <v>0.39377279999999992</v>
      </c>
      <c r="Y607" t="s">
        <v>26</v>
      </c>
      <c r="AA607">
        <f t="shared" ref="AA607" si="299">AVERAGE(AA586:AA606)</f>
        <v>5.7565730952380951</v>
      </c>
      <c r="AB607" t="s">
        <v>26</v>
      </c>
      <c r="AD607">
        <f t="shared" ref="AD607" si="300">AVERAGE(AD586:AD606)</f>
        <v>0.81187457142857133</v>
      </c>
      <c r="AE607" t="s">
        <v>26</v>
      </c>
      <c r="AG607">
        <f t="shared" ref="AG607" si="301">AVERAGE(AG586:AG606)</f>
        <v>5.1414800095238098</v>
      </c>
      <c r="AH607" t="s">
        <v>26</v>
      </c>
      <c r="AJ607">
        <f t="shared" ref="AJ607" si="302">AVERAGE(AJ586:AJ606)</f>
        <v>1.4145636238095238</v>
      </c>
      <c r="AK607" t="s">
        <v>26</v>
      </c>
      <c r="AM607">
        <f t="shared" ref="AM607" si="303">AVERAGE(AM586:AM606)</f>
        <v>5.7362742857142868</v>
      </c>
      <c r="AN607" t="s">
        <v>26</v>
      </c>
      <c r="AP607">
        <f t="shared" ref="AP607" si="304">AVERAGE(AP586:AP606)</f>
        <v>2.203225523809524</v>
      </c>
      <c r="AQ607" t="s">
        <v>26</v>
      </c>
      <c r="AS607">
        <f t="shared" ref="AS607" si="305">AVERAGE(AS586:AS606)</f>
        <v>4.9252332380952373</v>
      </c>
      <c r="AT607" t="s">
        <v>26</v>
      </c>
      <c r="AV607">
        <f t="shared" ref="AV607" si="306">AVERAGE(AV586:AV606)</f>
        <v>1.3780746190476192</v>
      </c>
    </row>
    <row r="608" spans="1:48">
      <c r="A608" t="s">
        <v>27</v>
      </c>
      <c r="C608">
        <f>MAX(C586:C606)</f>
        <v>5.4878400000000003</v>
      </c>
      <c r="D608" t="s">
        <v>27</v>
      </c>
      <c r="F608">
        <f t="shared" ref="F608:AV608" si="307">MAX(F586:F606)</f>
        <v>0.33425300000000002</v>
      </c>
      <c r="G608" t="s">
        <v>27</v>
      </c>
      <c r="I608">
        <f t="shared" ref="I608:AV608" si="308">MAX(I586:I606)</f>
        <v>6.4112499999999999</v>
      </c>
      <c r="J608" t="s">
        <v>27</v>
      </c>
      <c r="L608">
        <f t="shared" ref="L608:AV608" si="309">MAX(L586:L606)</f>
        <v>0.42172399999999999</v>
      </c>
      <c r="M608" t="s">
        <v>27</v>
      </c>
      <c r="O608">
        <f t="shared" ref="O608:AV608" si="310">MAX(O586:O606)</f>
        <v>14.2994</v>
      </c>
      <c r="P608" t="s">
        <v>27</v>
      </c>
      <c r="R608">
        <f t="shared" ref="R608:AV608" si="311">MAX(R586:R606)</f>
        <v>0.72116899999999995</v>
      </c>
      <c r="S608" t="s">
        <v>27</v>
      </c>
      <c r="U608">
        <f t="shared" ref="U608:AV608" si="312">MAX(U586:U606)</f>
        <v>11.563700000000001</v>
      </c>
      <c r="V608" t="s">
        <v>27</v>
      </c>
      <c r="X608">
        <f t="shared" ref="X608:AV608" si="313">MAX(X586:X606)</f>
        <v>0.66845399999999999</v>
      </c>
      <c r="Y608" t="s">
        <v>27</v>
      </c>
      <c r="AA608">
        <f t="shared" ref="AA608:AV608" si="314">MAX(AA586:AA606)</f>
        <v>12.5464</v>
      </c>
      <c r="AB608" t="s">
        <v>27</v>
      </c>
      <c r="AD608">
        <f t="shared" ref="AD608:AV608" si="315">MAX(AD586:AD606)</f>
        <v>1.8673299999999999</v>
      </c>
      <c r="AE608" t="s">
        <v>27</v>
      </c>
      <c r="AG608">
        <f t="shared" ref="AG608:AV608" si="316">MAX(AG586:AG606)</f>
        <v>12.1442</v>
      </c>
      <c r="AH608" t="s">
        <v>27</v>
      </c>
      <c r="AJ608">
        <f t="shared" ref="AJ608:AV608" si="317">MAX(AJ586:AJ606)</f>
        <v>3.50142</v>
      </c>
      <c r="AK608" t="s">
        <v>27</v>
      </c>
      <c r="AM608">
        <f t="shared" ref="AM608:AV608" si="318">MAX(AM586:AM606)</f>
        <v>10.4991</v>
      </c>
      <c r="AN608" t="s">
        <v>27</v>
      </c>
      <c r="AP608">
        <f t="shared" ref="AP608:AV608" si="319">MAX(AP586:AP606)</f>
        <v>2.9192499999999999</v>
      </c>
      <c r="AQ608" t="s">
        <v>27</v>
      </c>
      <c r="AS608">
        <f t="shared" ref="AS608:AV608" si="320">MAX(AS586:AS606)</f>
        <v>8.9405699999999992</v>
      </c>
      <c r="AT608" t="s">
        <v>27</v>
      </c>
      <c r="AV608">
        <f t="shared" ref="AV608" si="321">MAX(AV586:AV606)</f>
        <v>2.14846</v>
      </c>
    </row>
    <row r="611" spans="1:48">
      <c r="A611" s="1" t="s">
        <v>79</v>
      </c>
    </row>
    <row r="612" spans="1:48">
      <c r="A612" t="s">
        <v>80</v>
      </c>
      <c r="D612" t="s">
        <v>2</v>
      </c>
    </row>
    <row r="613" spans="1:48">
      <c r="A613" t="s">
        <v>81</v>
      </c>
      <c r="D613" t="s">
        <v>4</v>
      </c>
      <c r="E613" t="s">
        <v>5</v>
      </c>
    </row>
    <row r="615" spans="1:48">
      <c r="A615" t="s">
        <v>6</v>
      </c>
      <c r="D615" t="s">
        <v>7</v>
      </c>
      <c r="G615" t="s">
        <v>8</v>
      </c>
      <c r="J615" t="s">
        <v>9</v>
      </c>
      <c r="M615" t="s">
        <v>10</v>
      </c>
      <c r="P615" t="s">
        <v>11</v>
      </c>
      <c r="S615" t="s">
        <v>12</v>
      </c>
      <c r="V615" t="s">
        <v>13</v>
      </c>
      <c r="Y615" t="s">
        <v>14</v>
      </c>
      <c r="AB615" t="s">
        <v>15</v>
      </c>
      <c r="AE615" t="s">
        <v>16</v>
      </c>
      <c r="AH615" t="s">
        <v>17</v>
      </c>
      <c r="AK615" t="s">
        <v>18</v>
      </c>
      <c r="AN615" t="s">
        <v>19</v>
      </c>
      <c r="AQ615" t="s">
        <v>20</v>
      </c>
      <c r="AT615" t="s">
        <v>21</v>
      </c>
    </row>
    <row r="616" spans="1:48">
      <c r="A616" t="s">
        <v>22</v>
      </c>
      <c r="B616" t="s">
        <v>23</v>
      </c>
      <c r="C616" t="s">
        <v>24</v>
      </c>
      <c r="D616" t="s">
        <v>22</v>
      </c>
      <c r="E616" t="s">
        <v>23</v>
      </c>
      <c r="F616" t="s">
        <v>25</v>
      </c>
      <c r="G616" t="s">
        <v>22</v>
      </c>
      <c r="H616" t="s">
        <v>23</v>
      </c>
      <c r="I616" t="s">
        <v>24</v>
      </c>
      <c r="J616" t="s">
        <v>22</v>
      </c>
      <c r="K616" t="s">
        <v>23</v>
      </c>
      <c r="L616" t="s">
        <v>24</v>
      </c>
      <c r="M616" t="s">
        <v>22</v>
      </c>
      <c r="N616" t="s">
        <v>23</v>
      </c>
      <c r="O616" t="s">
        <v>24</v>
      </c>
      <c r="P616" t="s">
        <v>22</v>
      </c>
      <c r="Q616" t="s">
        <v>23</v>
      </c>
      <c r="R616" t="s">
        <v>24</v>
      </c>
      <c r="S616" t="s">
        <v>22</v>
      </c>
      <c r="T616" t="s">
        <v>23</v>
      </c>
      <c r="U616" t="s">
        <v>24</v>
      </c>
      <c r="V616" t="s">
        <v>22</v>
      </c>
      <c r="W616" t="s">
        <v>23</v>
      </c>
      <c r="X616" t="s">
        <v>24</v>
      </c>
      <c r="Y616" t="s">
        <v>22</v>
      </c>
      <c r="Z616" t="s">
        <v>23</v>
      </c>
      <c r="AA616" t="s">
        <v>24</v>
      </c>
      <c r="AB616" t="s">
        <v>22</v>
      </c>
      <c r="AC616" t="s">
        <v>23</v>
      </c>
      <c r="AD616" t="s">
        <v>24</v>
      </c>
      <c r="AE616" t="s">
        <v>22</v>
      </c>
      <c r="AF616" t="s">
        <v>23</v>
      </c>
      <c r="AG616" t="s">
        <v>24</v>
      </c>
      <c r="AH616" t="s">
        <v>22</v>
      </c>
      <c r="AI616" t="s">
        <v>23</v>
      </c>
      <c r="AJ616" t="s">
        <v>24</v>
      </c>
      <c r="AK616" t="s">
        <v>22</v>
      </c>
      <c r="AL616" t="s">
        <v>23</v>
      </c>
      <c r="AM616" t="s">
        <v>24</v>
      </c>
      <c r="AN616" t="s">
        <v>22</v>
      </c>
      <c r="AO616" t="s">
        <v>23</v>
      </c>
      <c r="AP616" t="s">
        <v>24</v>
      </c>
      <c r="AQ616" t="s">
        <v>22</v>
      </c>
      <c r="AR616" t="s">
        <v>23</v>
      </c>
      <c r="AS616" t="s">
        <v>24</v>
      </c>
      <c r="AT616" t="s">
        <v>22</v>
      </c>
      <c r="AU616" t="s">
        <v>23</v>
      </c>
      <c r="AV616" t="s">
        <v>24</v>
      </c>
    </row>
    <row r="617" spans="1:48">
      <c r="A617" s="2">
        <v>2</v>
      </c>
      <c r="B617">
        <f>(Table1286318350382414446478104290[[#This Row],[time]]-2)*2</f>
        <v>0</v>
      </c>
      <c r="C617" s="3">
        <v>1.77881</v>
      </c>
      <c r="D617" s="2">
        <v>2</v>
      </c>
      <c r="E617">
        <f>(Table2287319351383415447479114391[[#This Row],[time]]-2)*2</f>
        <v>0</v>
      </c>
      <c r="F617" s="3">
        <v>1.12454E-4</v>
      </c>
      <c r="G617" s="2">
        <v>2</v>
      </c>
      <c r="H617">
        <f>(Table245294326358390422454486185098[[#This Row],[time]]-2)*2</f>
        <v>0</v>
      </c>
      <c r="I617" s="3">
        <v>2.9262899999999998</v>
      </c>
      <c r="J617" s="2">
        <v>2</v>
      </c>
      <c r="K617">
        <f>(Table3288320352384416448480124492[[#This Row],[time]]-2)*2</f>
        <v>0</v>
      </c>
      <c r="L617" s="3">
        <v>1.05332E-4</v>
      </c>
      <c r="M617" s="2">
        <v>2</v>
      </c>
      <c r="N617">
        <f>(Table246295327359391423455487195199[[#This Row],[time]]-2)*2</f>
        <v>0</v>
      </c>
      <c r="O617" s="3">
        <v>0.49753900000000001</v>
      </c>
      <c r="P617" s="2">
        <v>2</v>
      </c>
      <c r="Q617">
        <f>(Table4289321353385417449481134593[[#This Row],[time]]-2)*2</f>
        <v>0</v>
      </c>
      <c r="R617" s="4">
        <v>8.8399999999999994E-5</v>
      </c>
      <c r="S617" s="2">
        <v>2</v>
      </c>
      <c r="T617">
        <f>(Table2472963283603924244564882052100[[#This Row],[time]]-2)*2</f>
        <v>0</v>
      </c>
      <c r="U617" s="3">
        <v>2.6289E-2</v>
      </c>
      <c r="V617" s="2">
        <v>2</v>
      </c>
      <c r="W617">
        <f>(Table5290322354386418450482144694[[#This Row],[time]]-2)*2</f>
        <v>0</v>
      </c>
      <c r="X617" s="4">
        <v>3.3099999999999998E-5</v>
      </c>
      <c r="Y617" s="2">
        <v>2</v>
      </c>
      <c r="Z617">
        <f>(Table2482973293613934254574892153101[[#This Row],[time]]-2)*2</f>
        <v>0</v>
      </c>
      <c r="AA617" s="3">
        <v>1.09151E-4</v>
      </c>
      <c r="AB617" s="2">
        <v>2</v>
      </c>
      <c r="AC617">
        <f>(Table6291323355387419451483154795[[#This Row],[time]]-2)*2</f>
        <v>0</v>
      </c>
      <c r="AD617" s="3">
        <v>3.5768</v>
      </c>
      <c r="AE617" s="2">
        <v>2</v>
      </c>
      <c r="AF617">
        <f>(Table2492983303623944264584902254102[[#This Row],[time]]-2)*2</f>
        <v>0</v>
      </c>
      <c r="AG617" s="3">
        <v>0.70898399999999995</v>
      </c>
      <c r="AH617" s="2">
        <v>2</v>
      </c>
      <c r="AI617">
        <f>(Table7292324356388420452484164896[[#This Row],[time]]-2)*2</f>
        <v>0</v>
      </c>
      <c r="AJ617" s="3">
        <v>0.73538800000000004</v>
      </c>
      <c r="AK617" s="2">
        <v>2</v>
      </c>
      <c r="AL617">
        <f>(Table2502993313633954274594912355103[[#This Row],[time]]-2)*2</f>
        <v>0</v>
      </c>
      <c r="AM617" s="3">
        <v>2.8337400000000001</v>
      </c>
      <c r="AN617" s="2">
        <v>2</v>
      </c>
      <c r="AO617">
        <f>(Table8293325357389421453485174997[[#This Row],[time]]-2)*2</f>
        <v>0</v>
      </c>
      <c r="AP617" s="3">
        <v>2.5238100000000001</v>
      </c>
      <c r="AQ617" s="2">
        <v>2</v>
      </c>
      <c r="AR617">
        <f>(Table2523003323643964284604922456104[[#This Row],[time]]-2)*2</f>
        <v>0</v>
      </c>
      <c r="AS617" s="3">
        <v>0.47737600000000002</v>
      </c>
      <c r="AT617" s="2">
        <v>2</v>
      </c>
      <c r="AU617">
        <f>(Table2533013333653974294614932557105[[#This Row],[time]]-2)*2</f>
        <v>0</v>
      </c>
      <c r="AV617" s="3">
        <v>0.76310500000000003</v>
      </c>
    </row>
    <row r="618" spans="1:48">
      <c r="A618" s="5">
        <v>2.0512600000000001</v>
      </c>
      <c r="B618">
        <f>(Table1286318350382414446478104290[[#This Row],[time]]-2)*2</f>
        <v>0.10252000000000017</v>
      </c>
      <c r="C618" s="6">
        <v>1.7472399999999999</v>
      </c>
      <c r="D618" s="5">
        <v>2.0512600000000001</v>
      </c>
      <c r="E618">
        <f>(Table2287319351383415447479114391[[#This Row],[time]]-2)*2</f>
        <v>0.10252000000000017</v>
      </c>
      <c r="F618" s="6">
        <v>1.81464E-4</v>
      </c>
      <c r="G618" s="5">
        <v>2.0512600000000001</v>
      </c>
      <c r="H618">
        <f>(Table245294326358390422454486185098[[#This Row],[time]]-2)*2</f>
        <v>0.10252000000000017</v>
      </c>
      <c r="I618" s="6">
        <v>2.8628100000000001</v>
      </c>
      <c r="J618" s="5">
        <v>2.0512600000000001</v>
      </c>
      <c r="K618">
        <f>(Table3288320352384416448480124492[[#This Row],[time]]-2)*2</f>
        <v>0.10252000000000017</v>
      </c>
      <c r="L618" s="6">
        <v>1.5343099999999999E-4</v>
      </c>
      <c r="M618" s="5">
        <v>2.0512600000000001</v>
      </c>
      <c r="N618">
        <f>(Table246295327359391423455487195199[[#This Row],[time]]-2)*2</f>
        <v>0.10252000000000017</v>
      </c>
      <c r="O618" s="6">
        <v>0.46736499999999997</v>
      </c>
      <c r="P618" s="5">
        <v>2.0512600000000001</v>
      </c>
      <c r="Q618">
        <f>(Table4289321353385417449481134593[[#This Row],[time]]-2)*2</f>
        <v>0.10252000000000017</v>
      </c>
      <c r="R618" s="7">
        <v>8.9400000000000005E-5</v>
      </c>
      <c r="S618" s="5">
        <v>2.0512600000000001</v>
      </c>
      <c r="T618">
        <f>(Table2472963283603924244564882052100[[#This Row],[time]]-2)*2</f>
        <v>0.10252000000000017</v>
      </c>
      <c r="U618" s="6">
        <v>2.1775099999999999E-2</v>
      </c>
      <c r="V618" s="5">
        <v>2.0512600000000001</v>
      </c>
      <c r="W618">
        <f>(Table5290322354386418450482144694[[#This Row],[time]]-2)*2</f>
        <v>0.10252000000000017</v>
      </c>
      <c r="X618" s="7">
        <v>3.4799999999999999E-5</v>
      </c>
      <c r="Y618" s="5">
        <v>2.0512600000000001</v>
      </c>
      <c r="Z618">
        <f>(Table2482973293613934254574892153101[[#This Row],[time]]-2)*2</f>
        <v>0.10252000000000017</v>
      </c>
      <c r="AA618" s="7">
        <v>9.7299999999999993E-5</v>
      </c>
      <c r="AB618" s="5">
        <v>2.0512600000000001</v>
      </c>
      <c r="AC618">
        <f>(Table6291323355387419451483154795[[#This Row],[time]]-2)*2</f>
        <v>0.10252000000000017</v>
      </c>
      <c r="AD618" s="6">
        <v>3.7839399999999999</v>
      </c>
      <c r="AE618" s="5">
        <v>2.0512600000000001</v>
      </c>
      <c r="AF618">
        <f>(Table2492983303623944264584902254102[[#This Row],[time]]-2)*2</f>
        <v>0.10252000000000017</v>
      </c>
      <c r="AG618" s="6">
        <v>0.69226299999999996</v>
      </c>
      <c r="AH618" s="5">
        <v>2.0512600000000001</v>
      </c>
      <c r="AI618">
        <f>(Table7292324356388420452484164896[[#This Row],[time]]-2)*2</f>
        <v>0.10252000000000017</v>
      </c>
      <c r="AJ618" s="6">
        <v>0.77361899999999995</v>
      </c>
      <c r="AK618" s="5">
        <v>2.0512600000000001</v>
      </c>
      <c r="AL618">
        <f>(Table2502993313633954274594912355103[[#This Row],[time]]-2)*2</f>
        <v>0.10252000000000017</v>
      </c>
      <c r="AM618" s="6">
        <v>2.8388</v>
      </c>
      <c r="AN618" s="5">
        <v>2.0512600000000001</v>
      </c>
      <c r="AO618">
        <f>(Table8293325357389421453485174997[[#This Row],[time]]-2)*2</f>
        <v>0.10252000000000017</v>
      </c>
      <c r="AP618" s="6">
        <v>2.8679399999999999</v>
      </c>
      <c r="AQ618" s="5">
        <v>2.0512600000000001</v>
      </c>
      <c r="AR618">
        <f>(Table2523003323643964284604922456104[[#This Row],[time]]-2)*2</f>
        <v>0.10252000000000017</v>
      </c>
      <c r="AS618" s="6">
        <v>0.67031600000000002</v>
      </c>
      <c r="AT618" s="5">
        <v>2.0512600000000001</v>
      </c>
      <c r="AU618">
        <f>(Table2533013333653974294614932557105[[#This Row],[time]]-2)*2</f>
        <v>0.10252000000000017</v>
      </c>
      <c r="AV618" s="6">
        <v>0.92160900000000001</v>
      </c>
    </row>
    <row r="619" spans="1:48">
      <c r="A619" s="5">
        <v>2.1153300000000002</v>
      </c>
      <c r="B619">
        <f>(Table1286318350382414446478104290[[#This Row],[time]]-2)*2</f>
        <v>0.23066000000000031</v>
      </c>
      <c r="C619" s="6">
        <v>1.6455299999999999</v>
      </c>
      <c r="D619" s="5">
        <v>2.1153300000000002</v>
      </c>
      <c r="E619">
        <f>(Table2287319351383415447479114391[[#This Row],[time]]-2)*2</f>
        <v>0.23066000000000031</v>
      </c>
      <c r="F619" s="6">
        <v>1.09138E-2</v>
      </c>
      <c r="G619" s="5">
        <v>2.1153300000000002</v>
      </c>
      <c r="H619">
        <f>(Table245294326358390422454486185098[[#This Row],[time]]-2)*2</f>
        <v>0.23066000000000031</v>
      </c>
      <c r="I619" s="6">
        <v>2.70675</v>
      </c>
      <c r="J619" s="5">
        <v>2.1153300000000002</v>
      </c>
      <c r="K619">
        <f>(Table3288320352384416448480124492[[#This Row],[time]]-2)*2</f>
        <v>0.23066000000000031</v>
      </c>
      <c r="L619" s="6">
        <v>7.4968400000000003E-3</v>
      </c>
      <c r="M619" s="5">
        <v>2.1153300000000002</v>
      </c>
      <c r="N619">
        <f>(Table246295327359391423455487195199[[#This Row],[time]]-2)*2</f>
        <v>0.23066000000000031</v>
      </c>
      <c r="O619" s="6">
        <v>0.416157</v>
      </c>
      <c r="P619" s="5">
        <v>2.1153300000000002</v>
      </c>
      <c r="Q619">
        <f>(Table4289321353385417449481134593[[#This Row],[time]]-2)*2</f>
        <v>0.23066000000000031</v>
      </c>
      <c r="R619" s="7">
        <v>9.1199999999999994E-5</v>
      </c>
      <c r="S619" s="5">
        <v>2.1153300000000002</v>
      </c>
      <c r="T619">
        <f>(Table2472963283603924244564882052100[[#This Row],[time]]-2)*2</f>
        <v>0.23066000000000031</v>
      </c>
      <c r="U619" s="6">
        <v>1.9629500000000001E-2</v>
      </c>
      <c r="V619" s="5">
        <v>2.1153300000000002</v>
      </c>
      <c r="W619">
        <f>(Table5290322354386418450482144694[[#This Row],[time]]-2)*2</f>
        <v>0.23066000000000031</v>
      </c>
      <c r="X619" s="7">
        <v>4.21E-5</v>
      </c>
      <c r="Y619" s="5">
        <v>2.1153300000000002</v>
      </c>
      <c r="Z619">
        <f>(Table2482973293613934254574892153101[[#This Row],[time]]-2)*2</f>
        <v>0.23066000000000031</v>
      </c>
      <c r="AA619" s="7">
        <v>8.7299999999999994E-5</v>
      </c>
      <c r="AB619" s="5">
        <v>2.1153300000000002</v>
      </c>
      <c r="AC619">
        <f>(Table6291323355387419451483154795[[#This Row],[time]]-2)*2</f>
        <v>0.23066000000000031</v>
      </c>
      <c r="AD619" s="6">
        <v>4.2042999999999999</v>
      </c>
      <c r="AE619" s="5">
        <v>2.1153300000000002</v>
      </c>
      <c r="AF619">
        <f>(Table2492983303623944264584902254102[[#This Row],[time]]-2)*2</f>
        <v>0.23066000000000031</v>
      </c>
      <c r="AG619" s="6">
        <v>0.66183400000000003</v>
      </c>
      <c r="AH619" s="5">
        <v>2.1153300000000002</v>
      </c>
      <c r="AI619">
        <f>(Table7292324356388420452484164896[[#This Row],[time]]-2)*2</f>
        <v>0.23066000000000031</v>
      </c>
      <c r="AJ619" s="6">
        <v>0.83774899999999997</v>
      </c>
      <c r="AK619" s="5">
        <v>2.1153300000000002</v>
      </c>
      <c r="AL619">
        <f>(Table2502993313633954274594912355103[[#This Row],[time]]-2)*2</f>
        <v>0.23066000000000031</v>
      </c>
      <c r="AM619" s="6">
        <v>2.8097400000000001</v>
      </c>
      <c r="AN619" s="5">
        <v>2.1153300000000002</v>
      </c>
      <c r="AO619">
        <f>(Table8293325357389421453485174997[[#This Row],[time]]-2)*2</f>
        <v>0.23066000000000031</v>
      </c>
      <c r="AP619" s="6">
        <v>3.3441999999999998</v>
      </c>
      <c r="AQ619" s="5">
        <v>2.1153300000000002</v>
      </c>
      <c r="AR619">
        <f>(Table2523003323643964284604922456104[[#This Row],[time]]-2)*2</f>
        <v>0.23066000000000031</v>
      </c>
      <c r="AS619" s="6">
        <v>1.0327500000000001</v>
      </c>
      <c r="AT619" s="5">
        <v>2.1153300000000002</v>
      </c>
      <c r="AU619">
        <f>(Table2533013333653974294614932557105[[#This Row],[time]]-2)*2</f>
        <v>0.23066000000000031</v>
      </c>
      <c r="AV619" s="6">
        <v>1.1866000000000001</v>
      </c>
    </row>
    <row r="620" spans="1:48">
      <c r="A620" s="5">
        <v>2.1747100000000001</v>
      </c>
      <c r="B620">
        <f>(Table1286318350382414446478104290[[#This Row],[time]]-2)*2</f>
        <v>0.34942000000000029</v>
      </c>
      <c r="C620" s="6">
        <v>1.53165</v>
      </c>
      <c r="D620" s="5">
        <v>2.1747100000000001</v>
      </c>
      <c r="E620">
        <f>(Table2287319351383415447479114391[[#This Row],[time]]-2)*2</f>
        <v>0.34942000000000029</v>
      </c>
      <c r="F620" s="6">
        <v>5.7399100000000002E-2</v>
      </c>
      <c r="G620" s="5">
        <v>2.1747100000000001</v>
      </c>
      <c r="H620">
        <f>(Table245294326358390422454486185098[[#This Row],[time]]-2)*2</f>
        <v>0.34942000000000029</v>
      </c>
      <c r="I620" s="6">
        <v>2.53193</v>
      </c>
      <c r="J620" s="5">
        <v>2.1747100000000001</v>
      </c>
      <c r="K620">
        <f>(Table3288320352384416448480124492[[#This Row],[time]]-2)*2</f>
        <v>0.34942000000000029</v>
      </c>
      <c r="L620" s="6">
        <v>3.6194499999999998E-2</v>
      </c>
      <c r="M620" s="5">
        <v>2.1747100000000001</v>
      </c>
      <c r="N620">
        <f>(Table246295327359391423455487195199[[#This Row],[time]]-2)*2</f>
        <v>0.34942000000000029</v>
      </c>
      <c r="O620" s="6">
        <v>0.36340899999999998</v>
      </c>
      <c r="P620" s="5">
        <v>2.1747100000000001</v>
      </c>
      <c r="Q620">
        <f>(Table4289321353385417449481134593[[#This Row],[time]]-2)*2</f>
        <v>0.34942000000000029</v>
      </c>
      <c r="R620" s="7">
        <v>9.3300000000000005E-5</v>
      </c>
      <c r="S620" s="5">
        <v>2.1747100000000001</v>
      </c>
      <c r="T620">
        <f>(Table2472963283603924244564882052100[[#This Row],[time]]-2)*2</f>
        <v>0.34942000000000029</v>
      </c>
      <c r="U620" s="6">
        <v>2.0636100000000001E-2</v>
      </c>
      <c r="V620" s="5">
        <v>2.1747100000000001</v>
      </c>
      <c r="W620">
        <f>(Table5290322354386418450482144694[[#This Row],[time]]-2)*2</f>
        <v>0.34942000000000029</v>
      </c>
      <c r="X620" s="7">
        <v>5.1499999999999998E-5</v>
      </c>
      <c r="Y620" s="5">
        <v>2.1747100000000001</v>
      </c>
      <c r="Z620">
        <f>(Table2482973293613934254574892153101[[#This Row],[time]]-2)*2</f>
        <v>0.34942000000000029</v>
      </c>
      <c r="AA620" s="7">
        <v>8.8800000000000004E-5</v>
      </c>
      <c r="AB620" s="5">
        <v>2.1747100000000001</v>
      </c>
      <c r="AC620">
        <f>(Table6291323355387419451483154795[[#This Row],[time]]-2)*2</f>
        <v>0.34942000000000029</v>
      </c>
      <c r="AD620" s="6">
        <v>4.5396400000000003</v>
      </c>
      <c r="AE620" s="5">
        <v>2.1747100000000001</v>
      </c>
      <c r="AF620">
        <f>(Table2492983303623944264584902254102[[#This Row],[time]]-2)*2</f>
        <v>0.34942000000000029</v>
      </c>
      <c r="AG620" s="6">
        <v>0.60458699999999999</v>
      </c>
      <c r="AH620" s="5">
        <v>2.1747100000000001</v>
      </c>
      <c r="AI620">
        <f>(Table7292324356388420452484164896[[#This Row],[time]]-2)*2</f>
        <v>0.34942000000000029</v>
      </c>
      <c r="AJ620" s="6">
        <v>0.88857900000000001</v>
      </c>
      <c r="AK620" s="5">
        <v>2.1747100000000001</v>
      </c>
      <c r="AL620">
        <f>(Table2502993313633954274594912355103[[#This Row],[time]]-2)*2</f>
        <v>0.34942000000000029</v>
      </c>
      <c r="AM620" s="6">
        <v>2.7225100000000002</v>
      </c>
      <c r="AN620" s="5">
        <v>2.1747100000000001</v>
      </c>
      <c r="AO620">
        <f>(Table8293325357389421453485174997[[#This Row],[time]]-2)*2</f>
        <v>0.34942000000000029</v>
      </c>
      <c r="AP620" s="6">
        <v>3.7210999999999999</v>
      </c>
      <c r="AQ620" s="5">
        <v>2.1747100000000001</v>
      </c>
      <c r="AR620">
        <f>(Table2523003323643964284604922456104[[#This Row],[time]]-2)*2</f>
        <v>0.34942000000000029</v>
      </c>
      <c r="AS620" s="6">
        <v>1.3463000000000001</v>
      </c>
      <c r="AT620" s="5">
        <v>2.1747100000000001</v>
      </c>
      <c r="AU620">
        <f>(Table2533013333653974294614932557105[[#This Row],[time]]-2)*2</f>
        <v>0.34942000000000029</v>
      </c>
      <c r="AV620" s="6">
        <v>1.53935</v>
      </c>
    </row>
    <row r="621" spans="1:48">
      <c r="A621" s="5">
        <v>2.2010700000000001</v>
      </c>
      <c r="B621">
        <f>(Table1286318350382414446478104290[[#This Row],[time]]-2)*2</f>
        <v>0.40214000000000016</v>
      </c>
      <c r="C621" s="6">
        <v>1.4803200000000001</v>
      </c>
      <c r="D621" s="5">
        <v>2.2010700000000001</v>
      </c>
      <c r="E621">
        <f>(Table2287319351383415447479114391[[#This Row],[time]]-2)*2</f>
        <v>0.40214000000000016</v>
      </c>
      <c r="F621" s="6">
        <v>8.2069600000000006E-2</v>
      </c>
      <c r="G621" s="5">
        <v>2.2010700000000001</v>
      </c>
      <c r="H621">
        <f>(Table245294326358390422454486185098[[#This Row],[time]]-2)*2</f>
        <v>0.40214000000000016</v>
      </c>
      <c r="I621" s="6">
        <v>2.4508899999999998</v>
      </c>
      <c r="J621" s="5">
        <v>2.2010700000000001</v>
      </c>
      <c r="K621">
        <f>(Table3288320352384416448480124492[[#This Row],[time]]-2)*2</f>
        <v>0.40214000000000016</v>
      </c>
      <c r="L621" s="6">
        <v>5.0332200000000001E-2</v>
      </c>
      <c r="M621" s="5">
        <v>2.2010700000000001</v>
      </c>
      <c r="N621">
        <f>(Table246295327359391423455487195199[[#This Row],[time]]-2)*2</f>
        <v>0.40214000000000016</v>
      </c>
      <c r="O621" s="6">
        <v>0.340673</v>
      </c>
      <c r="P621" s="5">
        <v>2.2010700000000001</v>
      </c>
      <c r="Q621">
        <f>(Table4289321353385417449481134593[[#This Row],[time]]-2)*2</f>
        <v>0.40214000000000016</v>
      </c>
      <c r="R621" s="7">
        <v>9.4099999999999997E-5</v>
      </c>
      <c r="S621" s="5">
        <v>2.2010700000000001</v>
      </c>
      <c r="T621">
        <f>(Table2472963283603924244564882052100[[#This Row],[time]]-2)*2</f>
        <v>0.40214000000000016</v>
      </c>
      <c r="U621" s="6">
        <v>2.3082499999999999E-2</v>
      </c>
      <c r="V621" s="5">
        <v>2.2010700000000001</v>
      </c>
      <c r="W621">
        <f>(Table5290322354386418450482144694[[#This Row],[time]]-2)*2</f>
        <v>0.40214000000000016</v>
      </c>
      <c r="X621" s="7">
        <v>5.3999999999999998E-5</v>
      </c>
      <c r="Y621" s="5">
        <v>2.2010700000000001</v>
      </c>
      <c r="Z621">
        <f>(Table2482973293613934254574892153101[[#This Row],[time]]-2)*2</f>
        <v>0.40214000000000016</v>
      </c>
      <c r="AA621" s="6">
        <v>4.3303599999999998E-4</v>
      </c>
      <c r="AB621" s="5">
        <v>2.2010700000000001</v>
      </c>
      <c r="AC621">
        <f>(Table6291323355387419451483154795[[#This Row],[time]]-2)*2</f>
        <v>0.40214000000000016</v>
      </c>
      <c r="AD621" s="6">
        <v>4.6369300000000004</v>
      </c>
      <c r="AE621" s="5">
        <v>2.2010700000000001</v>
      </c>
      <c r="AF621">
        <f>(Table2492983303623944264584902254102[[#This Row],[time]]-2)*2</f>
        <v>0.40214000000000016</v>
      </c>
      <c r="AG621" s="6">
        <v>0.54925199999999996</v>
      </c>
      <c r="AH621" s="5">
        <v>2.2010700000000001</v>
      </c>
      <c r="AI621">
        <f>(Table7292324356388420452484164896[[#This Row],[time]]-2)*2</f>
        <v>0.40214000000000016</v>
      </c>
      <c r="AJ621" s="6">
        <v>1.0606500000000001</v>
      </c>
      <c r="AK621" s="5">
        <v>2.2010700000000001</v>
      </c>
      <c r="AL621">
        <f>(Table2502993313633954274594912355103[[#This Row],[time]]-2)*2</f>
        <v>0.40214000000000016</v>
      </c>
      <c r="AM621" s="6">
        <v>2.7103799999999998</v>
      </c>
      <c r="AN621" s="5">
        <v>2.2010700000000001</v>
      </c>
      <c r="AO621">
        <f>(Table8293325357389421453485174997[[#This Row],[time]]-2)*2</f>
        <v>0.40214000000000016</v>
      </c>
      <c r="AP621" s="6">
        <v>3.8013699999999999</v>
      </c>
      <c r="AQ621" s="5">
        <v>2.2010700000000001</v>
      </c>
      <c r="AR621">
        <f>(Table2523003323643964284604922456104[[#This Row],[time]]-2)*2</f>
        <v>0.40214000000000016</v>
      </c>
      <c r="AS621" s="6">
        <v>1.47847</v>
      </c>
      <c r="AT621" s="5">
        <v>2.2010700000000001</v>
      </c>
      <c r="AU621">
        <f>(Table2533013333653974294614932557105[[#This Row],[time]]-2)*2</f>
        <v>0.40214000000000016</v>
      </c>
      <c r="AV621" s="6">
        <v>1.73221</v>
      </c>
    </row>
    <row r="622" spans="1:48">
      <c r="A622" s="5">
        <v>2.2599100000000001</v>
      </c>
      <c r="B622">
        <f>(Table1286318350382414446478104290[[#This Row],[time]]-2)*2</f>
        <v>0.51982000000000017</v>
      </c>
      <c r="C622" s="6">
        <v>1.3699600000000001</v>
      </c>
      <c r="D622" s="5">
        <v>2.2599100000000001</v>
      </c>
      <c r="E622">
        <f>(Table2287319351383415447479114391[[#This Row],[time]]-2)*2</f>
        <v>0.51982000000000017</v>
      </c>
      <c r="F622" s="6">
        <v>0.17063900000000001</v>
      </c>
      <c r="G622" s="5">
        <v>2.2599100000000001</v>
      </c>
      <c r="H622">
        <f>(Table245294326358390422454486185098[[#This Row],[time]]-2)*2</f>
        <v>0.51982000000000017</v>
      </c>
      <c r="I622" s="6">
        <v>2.2664900000000001</v>
      </c>
      <c r="J622" s="5">
        <v>2.2599100000000001</v>
      </c>
      <c r="K622">
        <f>(Table3288320352384416448480124492[[#This Row],[time]]-2)*2</f>
        <v>0.51982000000000017</v>
      </c>
      <c r="L622" s="6">
        <v>0.11605</v>
      </c>
      <c r="M622" s="5">
        <v>2.2599100000000001</v>
      </c>
      <c r="N622">
        <f>(Table246295327359391423455487195199[[#This Row],[time]]-2)*2</f>
        <v>0.51982000000000017</v>
      </c>
      <c r="O622" s="6">
        <v>0.27418999999999999</v>
      </c>
      <c r="P622" s="5">
        <v>2.2599100000000001</v>
      </c>
      <c r="Q622">
        <f>(Table4289321353385417449481134593[[#This Row],[time]]-2)*2</f>
        <v>0.51982000000000017</v>
      </c>
      <c r="R622" s="6">
        <v>1.05129E-4</v>
      </c>
      <c r="S622" s="5">
        <v>2.2599100000000001</v>
      </c>
      <c r="T622">
        <f>(Table2472963283603924244564882052100[[#This Row],[time]]-2)*2</f>
        <v>0.51982000000000017</v>
      </c>
      <c r="U622" s="6">
        <v>3.2210299999999997E-2</v>
      </c>
      <c r="V622" s="5">
        <v>2.2599100000000001</v>
      </c>
      <c r="W622">
        <f>(Table5290322354386418450482144694[[#This Row],[time]]-2)*2</f>
        <v>0.51982000000000017</v>
      </c>
      <c r="X622" s="7">
        <v>6.2299999999999996E-5</v>
      </c>
      <c r="Y622" s="5">
        <v>2.2599100000000001</v>
      </c>
      <c r="Z622">
        <f>(Table2482973293613934254574892153101[[#This Row],[time]]-2)*2</f>
        <v>0.51982000000000017</v>
      </c>
      <c r="AA622" s="6">
        <v>2.3149099999999999E-2</v>
      </c>
      <c r="AB622" s="5">
        <v>2.2599100000000001</v>
      </c>
      <c r="AC622">
        <f>(Table6291323355387419451483154795[[#This Row],[time]]-2)*2</f>
        <v>0.51982000000000017</v>
      </c>
      <c r="AD622" s="6">
        <v>4.81107</v>
      </c>
      <c r="AE622" s="5">
        <v>2.2599100000000001</v>
      </c>
      <c r="AF622">
        <f>(Table2492983303623944264584902254102[[#This Row],[time]]-2)*2</f>
        <v>0.51982000000000017</v>
      </c>
      <c r="AG622" s="6">
        <v>0.42819499999999999</v>
      </c>
      <c r="AH622" s="5">
        <v>2.2599100000000001</v>
      </c>
      <c r="AI622">
        <f>(Table7292324356388420452484164896[[#This Row],[time]]-2)*2</f>
        <v>0.51982000000000017</v>
      </c>
      <c r="AJ622" s="6">
        <v>1.6364300000000001</v>
      </c>
      <c r="AK622" s="5">
        <v>2.2599100000000001</v>
      </c>
      <c r="AL622">
        <f>(Table2502993313633954274594912355103[[#This Row],[time]]-2)*2</f>
        <v>0.51982000000000017</v>
      </c>
      <c r="AM622" s="6">
        <v>2.6467499999999999</v>
      </c>
      <c r="AN622" s="5">
        <v>2.2599100000000001</v>
      </c>
      <c r="AO622">
        <f>(Table8293325357389421453485174997[[#This Row],[time]]-2)*2</f>
        <v>0.51982000000000017</v>
      </c>
      <c r="AP622" s="6">
        <v>3.9443199999999998</v>
      </c>
      <c r="AQ622" s="5">
        <v>2.2599100000000001</v>
      </c>
      <c r="AR622">
        <f>(Table2523003323643964284604922456104[[#This Row],[time]]-2)*2</f>
        <v>0.51982000000000017</v>
      </c>
      <c r="AS622" s="6">
        <v>1.7296800000000001</v>
      </c>
      <c r="AT622" s="5">
        <v>2.2599100000000001</v>
      </c>
      <c r="AU622">
        <f>(Table2533013333653974294614932557105[[#This Row],[time]]-2)*2</f>
        <v>0.51982000000000017</v>
      </c>
      <c r="AV622" s="6">
        <v>2.23584</v>
      </c>
    </row>
    <row r="623" spans="1:48">
      <c r="A623" s="5">
        <v>2.3033700000000001</v>
      </c>
      <c r="B623">
        <f>(Table1286318350382414446478104290[[#This Row],[time]]-2)*2</f>
        <v>0.60674000000000028</v>
      </c>
      <c r="C623" s="6">
        <v>1.2818000000000001</v>
      </c>
      <c r="D623" s="5">
        <v>2.3033700000000001</v>
      </c>
      <c r="E623">
        <f>(Table2287319351383415447479114391[[#This Row],[time]]-2)*2</f>
        <v>0.60674000000000028</v>
      </c>
      <c r="F623" s="6">
        <v>0.26158999999999999</v>
      </c>
      <c r="G623" s="5">
        <v>2.3033700000000001</v>
      </c>
      <c r="H623">
        <f>(Table245294326358390422454486185098[[#This Row],[time]]-2)*2</f>
        <v>0.60674000000000028</v>
      </c>
      <c r="I623" s="6">
        <v>2.1069900000000001</v>
      </c>
      <c r="J623" s="5">
        <v>2.3033700000000001</v>
      </c>
      <c r="K623">
        <f>(Table3288320352384416448480124492[[#This Row],[time]]-2)*2</f>
        <v>0.60674000000000028</v>
      </c>
      <c r="L623" s="6">
        <v>0.194129</v>
      </c>
      <c r="M623" s="5">
        <v>2.3033700000000001</v>
      </c>
      <c r="N623">
        <f>(Table246295327359391423455487195199[[#This Row],[time]]-2)*2</f>
        <v>0.60674000000000028</v>
      </c>
      <c r="O623" s="6">
        <v>0.25092399999999998</v>
      </c>
      <c r="P623" s="5">
        <v>2.3033700000000001</v>
      </c>
      <c r="Q623">
        <f>(Table4289321353385417449481134593[[#This Row],[time]]-2)*2</f>
        <v>0.60674000000000028</v>
      </c>
      <c r="R623" s="6">
        <v>4.2991299999999997E-4</v>
      </c>
      <c r="S623" s="5">
        <v>2.3033700000000001</v>
      </c>
      <c r="T623">
        <f>(Table2472963283603924244564882052100[[#This Row],[time]]-2)*2</f>
        <v>0.60674000000000028</v>
      </c>
      <c r="U623" s="6">
        <v>5.0299499999999997E-2</v>
      </c>
      <c r="V623" s="5">
        <v>2.3033700000000001</v>
      </c>
      <c r="W623">
        <f>(Table5290322354386418450482144694[[#This Row],[time]]-2)*2</f>
        <v>0.60674000000000028</v>
      </c>
      <c r="X623" s="7">
        <v>7.0699999999999997E-5</v>
      </c>
      <c r="Y623" s="5">
        <v>2.3033700000000001</v>
      </c>
      <c r="Z623">
        <f>(Table2482973293613934254574892153101[[#This Row],[time]]-2)*2</f>
        <v>0.60674000000000028</v>
      </c>
      <c r="AA623" s="6">
        <v>5.57753E-2</v>
      </c>
      <c r="AB623" s="5">
        <v>2.3033700000000001</v>
      </c>
      <c r="AC623">
        <f>(Table6291323355387419451483154795[[#This Row],[time]]-2)*2</f>
        <v>0.60674000000000028</v>
      </c>
      <c r="AD623" s="6">
        <v>4.9497</v>
      </c>
      <c r="AE623" s="5">
        <v>2.3033700000000001</v>
      </c>
      <c r="AF623">
        <f>(Table2492983303623944264584902254102[[#This Row],[time]]-2)*2</f>
        <v>0.60674000000000028</v>
      </c>
      <c r="AG623" s="6">
        <v>0.358566</v>
      </c>
      <c r="AH623" s="5">
        <v>2.3033700000000001</v>
      </c>
      <c r="AI623">
        <f>(Table7292324356388420452484164896[[#This Row],[time]]-2)*2</f>
        <v>0.60674000000000028</v>
      </c>
      <c r="AJ623" s="6">
        <v>2.0631300000000001</v>
      </c>
      <c r="AK623" s="5">
        <v>2.3033700000000001</v>
      </c>
      <c r="AL623">
        <f>(Table2502993313633954274594912355103[[#This Row],[time]]-2)*2</f>
        <v>0.60674000000000028</v>
      </c>
      <c r="AM623" s="6">
        <v>2.5617299999999998</v>
      </c>
      <c r="AN623" s="5">
        <v>2.3033700000000001</v>
      </c>
      <c r="AO623">
        <f>(Table8293325357389421453485174997[[#This Row],[time]]-2)*2</f>
        <v>0.60674000000000028</v>
      </c>
      <c r="AP623" s="6">
        <v>4.0137400000000003</v>
      </c>
      <c r="AQ623" s="5">
        <v>2.3033700000000001</v>
      </c>
      <c r="AR623">
        <f>(Table2523003323643964284604922456104[[#This Row],[time]]-2)*2</f>
        <v>0.60674000000000028</v>
      </c>
      <c r="AS623" s="6">
        <v>1.88131</v>
      </c>
      <c r="AT623" s="5">
        <v>2.3033700000000001</v>
      </c>
      <c r="AU623">
        <f>(Table2533013333653974294614932557105[[#This Row],[time]]-2)*2</f>
        <v>0.60674000000000028</v>
      </c>
      <c r="AV623" s="6">
        <v>2.6205699999999998</v>
      </c>
    </row>
    <row r="624" spans="1:48">
      <c r="A624" s="5">
        <v>2.3503500000000002</v>
      </c>
      <c r="B624">
        <f>(Table1286318350382414446478104290[[#This Row],[time]]-2)*2</f>
        <v>0.70070000000000032</v>
      </c>
      <c r="C624" s="6">
        <v>1.19075</v>
      </c>
      <c r="D624" s="5">
        <v>2.3503500000000002</v>
      </c>
      <c r="E624">
        <f>(Table2287319351383415447479114391[[#This Row],[time]]-2)*2</f>
        <v>0.70070000000000032</v>
      </c>
      <c r="F624" s="6">
        <v>0.36420400000000003</v>
      </c>
      <c r="G624" s="5">
        <v>2.3503500000000002</v>
      </c>
      <c r="H624">
        <f>(Table245294326358390422454486185098[[#This Row],[time]]-2)*2</f>
        <v>0.70070000000000032</v>
      </c>
      <c r="I624" s="6">
        <v>1.9219200000000001</v>
      </c>
      <c r="J624" s="5">
        <v>2.3503500000000002</v>
      </c>
      <c r="K624">
        <f>(Table3288320352384416448480124492[[#This Row],[time]]-2)*2</f>
        <v>0.70070000000000032</v>
      </c>
      <c r="L624" s="6">
        <v>0.28695199999999998</v>
      </c>
      <c r="M624" s="5">
        <v>2.3503500000000002</v>
      </c>
      <c r="N624">
        <f>(Table246295327359391423455487195199[[#This Row],[time]]-2)*2</f>
        <v>0.70070000000000032</v>
      </c>
      <c r="O624" s="6">
        <v>0.28082600000000002</v>
      </c>
      <c r="P624" s="5">
        <v>2.3503500000000002</v>
      </c>
      <c r="Q624">
        <f>(Table4289321353385417449481134593[[#This Row],[time]]-2)*2</f>
        <v>0.70070000000000032</v>
      </c>
      <c r="R624" s="6">
        <v>5.17648E-2</v>
      </c>
      <c r="S624" s="5">
        <v>2.3503500000000002</v>
      </c>
      <c r="T624">
        <f>(Table2472963283603924244564882052100[[#This Row],[time]]-2)*2</f>
        <v>0.70070000000000032</v>
      </c>
      <c r="U624" s="6">
        <v>7.88769E-2</v>
      </c>
      <c r="V624" s="5">
        <v>2.3503500000000002</v>
      </c>
      <c r="W624">
        <f>(Table5290322354386418450482144694[[#This Row],[time]]-2)*2</f>
        <v>0.70070000000000032</v>
      </c>
      <c r="X624" s="7">
        <v>7.8399999999999995E-5</v>
      </c>
      <c r="Y624" s="5">
        <v>2.3503500000000002</v>
      </c>
      <c r="Z624">
        <f>(Table2482973293613934254574892153101[[#This Row],[time]]-2)*2</f>
        <v>0.70070000000000032</v>
      </c>
      <c r="AA624" s="6">
        <v>0.103696</v>
      </c>
      <c r="AB624" s="5">
        <v>2.3503500000000002</v>
      </c>
      <c r="AC624">
        <f>(Table6291323355387419451483154795[[#This Row],[time]]-2)*2</f>
        <v>0.70070000000000032</v>
      </c>
      <c r="AD624" s="6">
        <v>5.0963000000000003</v>
      </c>
      <c r="AE624" s="5">
        <v>2.3503500000000002</v>
      </c>
      <c r="AF624">
        <f>(Table2492983303623944264584902254102[[#This Row],[time]]-2)*2</f>
        <v>0.70070000000000032</v>
      </c>
      <c r="AG624" s="6">
        <v>0.31735799999999997</v>
      </c>
      <c r="AH624" s="5">
        <v>2.3503500000000002</v>
      </c>
      <c r="AI624">
        <f>(Table7292324356388420452484164896[[#This Row],[time]]-2)*2</f>
        <v>0.70070000000000032</v>
      </c>
      <c r="AJ624" s="6">
        <v>2.46332</v>
      </c>
      <c r="AK624" s="5">
        <v>2.3503500000000002</v>
      </c>
      <c r="AL624">
        <f>(Table2502993313633954274594912355103[[#This Row],[time]]-2)*2</f>
        <v>0.70070000000000032</v>
      </c>
      <c r="AM624" s="6">
        <v>2.4662500000000001</v>
      </c>
      <c r="AN624" s="5">
        <v>2.3503500000000002</v>
      </c>
      <c r="AO624">
        <f>(Table8293325357389421453485174997[[#This Row],[time]]-2)*2</f>
        <v>0.70070000000000032</v>
      </c>
      <c r="AP624" s="6">
        <v>3.97098</v>
      </c>
      <c r="AQ624" s="5">
        <v>2.3503500000000002</v>
      </c>
      <c r="AR624">
        <f>(Table2523003323643964284604922456104[[#This Row],[time]]-2)*2</f>
        <v>0.70070000000000032</v>
      </c>
      <c r="AS624" s="6">
        <v>2.0088400000000002</v>
      </c>
      <c r="AT624" s="5">
        <v>2.3503500000000002</v>
      </c>
      <c r="AU624">
        <f>(Table2533013333653974294614932557105[[#This Row],[time]]-2)*2</f>
        <v>0.70070000000000032</v>
      </c>
      <c r="AV624" s="6">
        <v>3.01532</v>
      </c>
    </row>
    <row r="625" spans="1:48">
      <c r="A625" s="5">
        <v>2.4056899999999999</v>
      </c>
      <c r="B625">
        <f>(Table1286318350382414446478104290[[#This Row],[time]]-2)*2</f>
        <v>0.81137999999999977</v>
      </c>
      <c r="C625" s="6">
        <v>1.0871299999999999</v>
      </c>
      <c r="D625" s="5">
        <v>2.4056899999999999</v>
      </c>
      <c r="E625">
        <f>(Table2287319351383415447479114391[[#This Row],[time]]-2)*2</f>
        <v>0.81137999999999977</v>
      </c>
      <c r="F625" s="6">
        <v>0.48406500000000002</v>
      </c>
      <c r="G625" s="5">
        <v>2.4056899999999999</v>
      </c>
      <c r="H625">
        <f>(Table245294326358390422454486185098[[#This Row],[time]]-2)*2</f>
        <v>0.81137999999999977</v>
      </c>
      <c r="I625" s="6">
        <v>1.7086699999999999</v>
      </c>
      <c r="J625" s="5">
        <v>2.4056899999999999</v>
      </c>
      <c r="K625">
        <f>(Table3288320352384416448480124492[[#This Row],[time]]-2)*2</f>
        <v>0.81137999999999977</v>
      </c>
      <c r="L625" s="6">
        <v>0.40847699999999998</v>
      </c>
      <c r="M625" s="5">
        <v>2.4056899999999999</v>
      </c>
      <c r="N625">
        <f>(Table246295327359391423455487195199[[#This Row],[time]]-2)*2</f>
        <v>0.81137999999999977</v>
      </c>
      <c r="O625" s="6">
        <v>0.36365799999999998</v>
      </c>
      <c r="P625" s="5">
        <v>2.4056899999999999</v>
      </c>
      <c r="Q625">
        <f>(Table4289321353385417449481134593[[#This Row],[time]]-2)*2</f>
        <v>0.81137999999999977</v>
      </c>
      <c r="R625" s="6">
        <v>9.6509200000000003E-2</v>
      </c>
      <c r="S625" s="5">
        <v>2.4056899999999999</v>
      </c>
      <c r="T625">
        <f>(Table2472963283603924244564882052100[[#This Row],[time]]-2)*2</f>
        <v>0.81137999999999977</v>
      </c>
      <c r="U625" s="6">
        <v>0.109278</v>
      </c>
      <c r="V625" s="5">
        <v>2.4056899999999999</v>
      </c>
      <c r="W625">
        <f>(Table5290322354386418450482144694[[#This Row],[time]]-2)*2</f>
        <v>0.81137999999999977</v>
      </c>
      <c r="X625" s="7">
        <v>8.7000000000000001E-5</v>
      </c>
      <c r="Y625" s="5">
        <v>2.4056899999999999</v>
      </c>
      <c r="Z625">
        <f>(Table2482973293613934254574892153101[[#This Row],[time]]-2)*2</f>
        <v>0.81137999999999977</v>
      </c>
      <c r="AA625" s="6">
        <v>0.185666</v>
      </c>
      <c r="AB625" s="5">
        <v>2.4056899999999999</v>
      </c>
      <c r="AC625">
        <f>(Table6291323355387419451483154795[[#This Row],[time]]-2)*2</f>
        <v>0.81137999999999977</v>
      </c>
      <c r="AD625" s="6">
        <v>5.1798299999999999</v>
      </c>
      <c r="AE625" s="5">
        <v>2.4056899999999999</v>
      </c>
      <c r="AF625">
        <f>(Table2492983303623944264584902254102[[#This Row],[time]]-2)*2</f>
        <v>0.81137999999999977</v>
      </c>
      <c r="AG625" s="6">
        <v>0.31173600000000001</v>
      </c>
      <c r="AH625" s="5">
        <v>2.4056899999999999</v>
      </c>
      <c r="AI625">
        <f>(Table7292324356388420452484164896[[#This Row],[time]]-2)*2</f>
        <v>0.81137999999999977</v>
      </c>
      <c r="AJ625" s="6">
        <v>2.8279899999999998</v>
      </c>
      <c r="AK625" s="5">
        <v>2.4056899999999999</v>
      </c>
      <c r="AL625">
        <f>(Table2502993313633954274594912355103[[#This Row],[time]]-2)*2</f>
        <v>0.81137999999999977</v>
      </c>
      <c r="AM625" s="6">
        <v>2.3711099999999998</v>
      </c>
      <c r="AN625" s="5">
        <v>2.4056899999999999</v>
      </c>
      <c r="AO625">
        <f>(Table8293325357389421453485174997[[#This Row],[time]]-2)*2</f>
        <v>0.81137999999999977</v>
      </c>
      <c r="AP625" s="6">
        <v>3.9165299999999998</v>
      </c>
      <c r="AQ625" s="5">
        <v>2.4056899999999999</v>
      </c>
      <c r="AR625">
        <f>(Table2523003323643964284604922456104[[#This Row],[time]]-2)*2</f>
        <v>0.81137999999999977</v>
      </c>
      <c r="AS625" s="6">
        <v>2.0581499999999999</v>
      </c>
      <c r="AT625" s="5">
        <v>2.4056899999999999</v>
      </c>
      <c r="AU625">
        <f>(Table2533013333653974294614932557105[[#This Row],[time]]-2)*2</f>
        <v>0.81137999999999977</v>
      </c>
      <c r="AV625" s="6">
        <v>3.51498</v>
      </c>
    </row>
    <row r="626" spans="1:48">
      <c r="A626" s="5">
        <v>2.4522400000000002</v>
      </c>
      <c r="B626">
        <f>(Table1286318350382414446478104290[[#This Row],[time]]-2)*2</f>
        <v>0.90448000000000039</v>
      </c>
      <c r="C626" s="6">
        <v>1.04725</v>
      </c>
      <c r="D626" s="5">
        <v>2.4522400000000002</v>
      </c>
      <c r="E626">
        <f>(Table2287319351383415447479114391[[#This Row],[time]]-2)*2</f>
        <v>0.90448000000000039</v>
      </c>
      <c r="F626" s="6">
        <v>0.58742000000000005</v>
      </c>
      <c r="G626" s="5">
        <v>2.4522400000000002</v>
      </c>
      <c r="H626">
        <f>(Table245294326358390422454486185098[[#This Row],[time]]-2)*2</f>
        <v>0.90448000000000039</v>
      </c>
      <c r="I626" s="6">
        <v>1.5784100000000001</v>
      </c>
      <c r="J626" s="5">
        <v>2.4522400000000002</v>
      </c>
      <c r="K626">
        <f>(Table3288320352384416448480124492[[#This Row],[time]]-2)*2</f>
        <v>0.90448000000000039</v>
      </c>
      <c r="L626" s="6">
        <v>0.52945200000000003</v>
      </c>
      <c r="M626" s="5">
        <v>2.4522400000000002</v>
      </c>
      <c r="N626">
        <f>(Table246295327359391423455487195199[[#This Row],[time]]-2)*2</f>
        <v>0.90448000000000039</v>
      </c>
      <c r="O626" s="6">
        <v>0.471217</v>
      </c>
      <c r="P626" s="5">
        <v>2.4522400000000002</v>
      </c>
      <c r="Q626">
        <f>(Table4289321353385417449481134593[[#This Row],[time]]-2)*2</f>
        <v>0.90448000000000039</v>
      </c>
      <c r="R626" s="6">
        <v>9.5091300000000004E-2</v>
      </c>
      <c r="S626" s="5">
        <v>2.4522400000000002</v>
      </c>
      <c r="T626">
        <f>(Table2472963283603924244564882052100[[#This Row],[time]]-2)*2</f>
        <v>0.90448000000000039</v>
      </c>
      <c r="U626" s="6">
        <v>0.122018</v>
      </c>
      <c r="V626" s="5">
        <v>2.4522400000000002</v>
      </c>
      <c r="W626">
        <f>(Table5290322354386418450482144694[[#This Row],[time]]-2)*2</f>
        <v>0.90448000000000039</v>
      </c>
      <c r="X626" s="7">
        <v>9.2999999999999997E-5</v>
      </c>
      <c r="Y626" s="5">
        <v>2.4522400000000002</v>
      </c>
      <c r="Z626">
        <f>(Table2482973293613934254574892153101[[#This Row],[time]]-2)*2</f>
        <v>0.90448000000000039</v>
      </c>
      <c r="AA626" s="6">
        <v>0.273225</v>
      </c>
      <c r="AB626" s="5">
        <v>2.4522400000000002</v>
      </c>
      <c r="AC626">
        <f>(Table6291323355387419451483154795[[#This Row],[time]]-2)*2</f>
        <v>0.90448000000000039</v>
      </c>
      <c r="AD626" s="6">
        <v>5.2041500000000003</v>
      </c>
      <c r="AE626" s="5">
        <v>2.4522400000000002</v>
      </c>
      <c r="AF626">
        <f>(Table2492983303623944264584902254102[[#This Row],[time]]-2)*2</f>
        <v>0.90448000000000039</v>
      </c>
      <c r="AG626" s="6">
        <v>0.32104100000000002</v>
      </c>
      <c r="AH626" s="5">
        <v>2.4522400000000002</v>
      </c>
      <c r="AI626">
        <f>(Table7292324356388420452484164896[[#This Row],[time]]-2)*2</f>
        <v>0.90448000000000039</v>
      </c>
      <c r="AJ626" s="6">
        <v>3.1023499999999999</v>
      </c>
      <c r="AK626" s="5">
        <v>2.4522400000000002</v>
      </c>
      <c r="AL626">
        <f>(Table2502993313633954274594912355103[[#This Row],[time]]-2)*2</f>
        <v>0.90448000000000039</v>
      </c>
      <c r="AM626" s="6">
        <v>2.32165</v>
      </c>
      <c r="AN626" s="5">
        <v>2.4522400000000002</v>
      </c>
      <c r="AO626">
        <f>(Table8293325357389421453485174997[[#This Row],[time]]-2)*2</f>
        <v>0.90448000000000039</v>
      </c>
      <c r="AP626" s="6">
        <v>4.1881700000000004</v>
      </c>
      <c r="AQ626" s="5">
        <v>2.4522400000000002</v>
      </c>
      <c r="AR626">
        <f>(Table2523003323643964284604922456104[[#This Row],[time]]-2)*2</f>
        <v>0.90448000000000039</v>
      </c>
      <c r="AS626" s="6">
        <v>2.10059</v>
      </c>
      <c r="AT626" s="5">
        <v>2.4522400000000002</v>
      </c>
      <c r="AU626">
        <f>(Table2533013333653974294614932557105[[#This Row],[time]]-2)*2</f>
        <v>0.90448000000000039</v>
      </c>
      <c r="AV626" s="6">
        <v>3.9899399999999998</v>
      </c>
    </row>
    <row r="627" spans="1:48">
      <c r="A627" s="5">
        <v>2.5005299999999999</v>
      </c>
      <c r="B627">
        <f>(Table1286318350382414446478104290[[#This Row],[time]]-2)*2</f>
        <v>1.0010599999999998</v>
      </c>
      <c r="C627" s="6">
        <v>1.02908</v>
      </c>
      <c r="D627" s="5">
        <v>2.5005299999999999</v>
      </c>
      <c r="E627">
        <f>(Table2287319351383415447479114391[[#This Row],[time]]-2)*2</f>
        <v>1.0010599999999998</v>
      </c>
      <c r="F627" s="6">
        <v>0.71170999999999995</v>
      </c>
      <c r="G627" s="5">
        <v>2.5005299999999999</v>
      </c>
      <c r="H627">
        <f>(Table245294326358390422454486185098[[#This Row],[time]]-2)*2</f>
        <v>1.0010599999999998</v>
      </c>
      <c r="I627" s="6">
        <v>1.4653700000000001</v>
      </c>
      <c r="J627" s="5">
        <v>2.5005299999999999</v>
      </c>
      <c r="K627">
        <f>(Table3288320352384416448480124492[[#This Row],[time]]-2)*2</f>
        <v>1.0010599999999998</v>
      </c>
      <c r="L627" s="6">
        <v>0.66460600000000003</v>
      </c>
      <c r="M627" s="5">
        <v>2.5005299999999999</v>
      </c>
      <c r="N627">
        <f>(Table246295327359391423455487195199[[#This Row],[time]]-2)*2</f>
        <v>1.0010599999999998</v>
      </c>
      <c r="O627" s="6">
        <v>0.57965900000000004</v>
      </c>
      <c r="P627" s="5">
        <v>2.5005299999999999</v>
      </c>
      <c r="Q627">
        <f>(Table4289321353385417449481134593[[#This Row],[time]]-2)*2</f>
        <v>1.0010599999999998</v>
      </c>
      <c r="R627" s="6">
        <v>0.12044299999999999</v>
      </c>
      <c r="S627" s="5">
        <v>2.5005299999999999</v>
      </c>
      <c r="T627">
        <f>(Table2472963283603924244564882052100[[#This Row],[time]]-2)*2</f>
        <v>1.0010599999999998</v>
      </c>
      <c r="U627" s="6">
        <v>0.13200899999999999</v>
      </c>
      <c r="V627" s="5">
        <v>2.5005299999999999</v>
      </c>
      <c r="W627">
        <f>(Table5290322354386418450482144694[[#This Row],[time]]-2)*2</f>
        <v>1.0010599999999998</v>
      </c>
      <c r="X627" s="6">
        <v>4.4777499999999997E-4</v>
      </c>
      <c r="Y627" s="5">
        <v>2.5005299999999999</v>
      </c>
      <c r="Z627">
        <f>(Table2482973293613934254574892153101[[#This Row],[time]]-2)*2</f>
        <v>1.0010599999999998</v>
      </c>
      <c r="AA627" s="6">
        <v>0.36305700000000002</v>
      </c>
      <c r="AB627" s="5">
        <v>2.5005299999999999</v>
      </c>
      <c r="AC627">
        <f>(Table6291323355387419451483154795[[#This Row],[time]]-2)*2</f>
        <v>1.0010599999999998</v>
      </c>
      <c r="AD627" s="6">
        <v>5.23224</v>
      </c>
      <c r="AE627" s="5">
        <v>2.5005299999999999</v>
      </c>
      <c r="AF627">
        <f>(Table2492983303623944264584902254102[[#This Row],[time]]-2)*2</f>
        <v>1.0010599999999998</v>
      </c>
      <c r="AG627" s="6">
        <v>0.32709100000000002</v>
      </c>
      <c r="AH627" s="5">
        <v>2.5005299999999999</v>
      </c>
      <c r="AI627">
        <f>(Table7292324356388420452484164896[[#This Row],[time]]-2)*2</f>
        <v>1.0010599999999998</v>
      </c>
      <c r="AJ627" s="6">
        <v>3.4220799999999998</v>
      </c>
      <c r="AK627" s="5">
        <v>2.5005299999999999</v>
      </c>
      <c r="AL627">
        <f>(Table2502993313633954274594912355103[[#This Row],[time]]-2)*2</f>
        <v>1.0010599999999998</v>
      </c>
      <c r="AM627" s="6">
        <v>2.2633299999999998</v>
      </c>
      <c r="AN627" s="5">
        <v>2.5005299999999999</v>
      </c>
      <c r="AO627">
        <f>(Table8293325357389421453485174997[[#This Row],[time]]-2)*2</f>
        <v>1.0010599999999998</v>
      </c>
      <c r="AP627" s="6">
        <v>4.7248700000000001</v>
      </c>
      <c r="AQ627" s="5">
        <v>2.5005299999999999</v>
      </c>
      <c r="AR627">
        <f>(Table2523003323643964284604922456104[[#This Row],[time]]-2)*2</f>
        <v>1.0010599999999998</v>
      </c>
      <c r="AS627" s="6">
        <v>2.1476700000000002</v>
      </c>
      <c r="AT627" s="5">
        <v>2.5005299999999999</v>
      </c>
      <c r="AU627">
        <f>(Table2533013333653974294614932557105[[#This Row],[time]]-2)*2</f>
        <v>1.0010599999999998</v>
      </c>
      <c r="AV627" s="6">
        <v>4.4742600000000001</v>
      </c>
    </row>
    <row r="628" spans="1:48">
      <c r="A628" s="5">
        <v>2.5700400000000001</v>
      </c>
      <c r="B628">
        <f>(Table1286318350382414446478104290[[#This Row],[time]]-2)*2</f>
        <v>1.1400800000000002</v>
      </c>
      <c r="C628" s="6">
        <v>1.0384800000000001</v>
      </c>
      <c r="D628" s="5">
        <v>2.5700400000000001</v>
      </c>
      <c r="E628">
        <f>(Table2287319351383415447479114391[[#This Row],[time]]-2)*2</f>
        <v>1.1400800000000002</v>
      </c>
      <c r="F628" s="6">
        <v>0.90180499999999997</v>
      </c>
      <c r="G628" s="5">
        <v>2.5700400000000001</v>
      </c>
      <c r="H628">
        <f>(Table245294326358390422454486185098[[#This Row],[time]]-2)*2</f>
        <v>1.1400800000000002</v>
      </c>
      <c r="I628" s="6">
        <v>1.3555200000000001</v>
      </c>
      <c r="J628" s="5">
        <v>2.5700400000000001</v>
      </c>
      <c r="K628">
        <f>(Table3288320352384416448480124492[[#This Row],[time]]-2)*2</f>
        <v>1.1400800000000002</v>
      </c>
      <c r="L628" s="6">
        <v>0.87371299999999996</v>
      </c>
      <c r="M628" s="5">
        <v>2.5700400000000001</v>
      </c>
      <c r="N628">
        <f>(Table246295327359391423455487195199[[#This Row],[time]]-2)*2</f>
        <v>1.1400800000000002</v>
      </c>
      <c r="O628" s="6">
        <v>0.72261200000000003</v>
      </c>
      <c r="P628" s="5">
        <v>2.5700400000000001</v>
      </c>
      <c r="Q628">
        <f>(Table4289321353385417449481134593[[#This Row],[time]]-2)*2</f>
        <v>1.1400800000000002</v>
      </c>
      <c r="R628" s="6">
        <v>0.32370500000000002</v>
      </c>
      <c r="S628" s="5">
        <v>2.5700400000000001</v>
      </c>
      <c r="T628">
        <f>(Table2472963283603924244564882052100[[#This Row],[time]]-2)*2</f>
        <v>1.1400800000000002</v>
      </c>
      <c r="U628" s="6">
        <v>0.30966700000000003</v>
      </c>
      <c r="V628" s="5">
        <v>2.5700400000000001</v>
      </c>
      <c r="W628">
        <f>(Table5290322354386418450482144694[[#This Row],[time]]-2)*2</f>
        <v>1.1400800000000002</v>
      </c>
      <c r="X628" s="6">
        <v>0.29985800000000001</v>
      </c>
      <c r="Y628" s="5">
        <v>2.5700400000000001</v>
      </c>
      <c r="Z628">
        <f>(Table2482973293613934254574892153101[[#This Row],[time]]-2)*2</f>
        <v>1.1400800000000002</v>
      </c>
      <c r="AA628" s="6">
        <v>0.461455</v>
      </c>
      <c r="AB628" s="5">
        <v>2.5700400000000001</v>
      </c>
      <c r="AC628">
        <f>(Table6291323355387419451483154795[[#This Row],[time]]-2)*2</f>
        <v>1.1400800000000002</v>
      </c>
      <c r="AD628" s="6">
        <v>5.25474</v>
      </c>
      <c r="AE628" s="5">
        <v>2.5700400000000001</v>
      </c>
      <c r="AF628">
        <f>(Table2492983303623944264584902254102[[#This Row],[time]]-2)*2</f>
        <v>1.1400800000000002</v>
      </c>
      <c r="AG628" s="6">
        <v>0.32992899999999997</v>
      </c>
      <c r="AH628" s="5">
        <v>2.5700400000000001</v>
      </c>
      <c r="AI628">
        <f>(Table7292324356388420452484164896[[#This Row],[time]]-2)*2</f>
        <v>1.1400800000000002</v>
      </c>
      <c r="AJ628" s="6">
        <v>4.0108499999999996</v>
      </c>
      <c r="AK628" s="5">
        <v>2.5700400000000001</v>
      </c>
      <c r="AL628">
        <f>(Table2502993313633954274594912355103[[#This Row],[time]]-2)*2</f>
        <v>1.1400800000000002</v>
      </c>
      <c r="AM628" s="6">
        <v>2.23326</v>
      </c>
      <c r="AN628" s="5">
        <v>2.5700400000000001</v>
      </c>
      <c r="AO628">
        <f>(Table8293325357389421453485174997[[#This Row],[time]]-2)*2</f>
        <v>1.1400800000000002</v>
      </c>
      <c r="AP628" s="6">
        <v>5.6994400000000001</v>
      </c>
      <c r="AQ628" s="5">
        <v>2.5700400000000001</v>
      </c>
      <c r="AR628">
        <f>(Table2523003323643964284604922456104[[#This Row],[time]]-2)*2</f>
        <v>1.1400800000000002</v>
      </c>
      <c r="AS628" s="6">
        <v>2.1387100000000001</v>
      </c>
      <c r="AT628" s="5">
        <v>2.5700400000000001</v>
      </c>
      <c r="AU628">
        <f>(Table2533013333653974294614932557105[[#This Row],[time]]-2)*2</f>
        <v>1.1400800000000002</v>
      </c>
      <c r="AV628" s="6">
        <v>5.1004300000000002</v>
      </c>
    </row>
    <row r="629" spans="1:48">
      <c r="A629" s="5">
        <v>2.6012900000000001</v>
      </c>
      <c r="B629">
        <f>(Table1286318350382414446478104290[[#This Row],[time]]-2)*2</f>
        <v>1.2025800000000002</v>
      </c>
      <c r="C629" s="6">
        <v>1.0623199999999999</v>
      </c>
      <c r="D629" s="5">
        <v>2.6012900000000001</v>
      </c>
      <c r="E629">
        <f>(Table2287319351383415447479114391[[#This Row],[time]]-2)*2</f>
        <v>1.2025800000000002</v>
      </c>
      <c r="F629" s="6">
        <v>1.0009300000000001</v>
      </c>
      <c r="G629" s="5">
        <v>2.6012900000000001</v>
      </c>
      <c r="H629">
        <f>(Table245294326358390422454486185098[[#This Row],[time]]-2)*2</f>
        <v>1.2025800000000002</v>
      </c>
      <c r="I629" s="6">
        <v>1.32586</v>
      </c>
      <c r="J629" s="5">
        <v>2.6012900000000001</v>
      </c>
      <c r="K629">
        <f>(Table3288320352384416448480124492[[#This Row],[time]]-2)*2</f>
        <v>1.2025800000000002</v>
      </c>
      <c r="L629" s="6">
        <v>0.98182599999999998</v>
      </c>
      <c r="M629" s="5">
        <v>2.6012900000000001</v>
      </c>
      <c r="N629">
        <f>(Table246295327359391423455487195199[[#This Row],[time]]-2)*2</f>
        <v>1.2025800000000002</v>
      </c>
      <c r="O629" s="6">
        <v>0.78182600000000002</v>
      </c>
      <c r="P629" s="5">
        <v>2.6012900000000001</v>
      </c>
      <c r="Q629">
        <f>(Table4289321353385417449481134593[[#This Row],[time]]-2)*2</f>
        <v>1.2025800000000002</v>
      </c>
      <c r="R629" s="6">
        <v>0.418686</v>
      </c>
      <c r="S629" s="5">
        <v>2.6012900000000001</v>
      </c>
      <c r="T629">
        <f>(Table2472963283603924244564882052100[[#This Row],[time]]-2)*2</f>
        <v>1.2025800000000002</v>
      </c>
      <c r="U629" s="6">
        <v>0.39890700000000001</v>
      </c>
      <c r="V629" s="5">
        <v>2.6012900000000001</v>
      </c>
      <c r="W629">
        <f>(Table5290322354386418450482144694[[#This Row],[time]]-2)*2</f>
        <v>1.2025800000000002</v>
      </c>
      <c r="X629" s="6">
        <v>0.46053500000000003</v>
      </c>
      <c r="Y629" s="5">
        <v>2.6012900000000001</v>
      </c>
      <c r="Z629">
        <f>(Table2482973293613934254574892153101[[#This Row],[time]]-2)*2</f>
        <v>1.2025800000000002</v>
      </c>
      <c r="AA629" s="6">
        <v>0.48749999999999999</v>
      </c>
      <c r="AB629" s="5">
        <v>2.6012900000000001</v>
      </c>
      <c r="AC629">
        <f>(Table6291323355387419451483154795[[#This Row],[time]]-2)*2</f>
        <v>1.2025800000000002</v>
      </c>
      <c r="AD629" s="6">
        <v>5.3000100000000003</v>
      </c>
      <c r="AE629" s="5">
        <v>2.6012900000000001</v>
      </c>
      <c r="AF629">
        <f>(Table2492983303623944264584902254102[[#This Row],[time]]-2)*2</f>
        <v>1.2025800000000002</v>
      </c>
      <c r="AG629" s="6">
        <v>0.32413199999999998</v>
      </c>
      <c r="AH629" s="5">
        <v>2.6012900000000001</v>
      </c>
      <c r="AI629">
        <f>(Table7292324356388420452484164896[[#This Row],[time]]-2)*2</f>
        <v>1.2025800000000002</v>
      </c>
      <c r="AJ629" s="6">
        <v>4.3165699999999996</v>
      </c>
      <c r="AK629" s="5">
        <v>2.6012900000000001</v>
      </c>
      <c r="AL629">
        <f>(Table2502993313633954274594912355103[[#This Row],[time]]-2)*2</f>
        <v>1.2025800000000002</v>
      </c>
      <c r="AM629" s="6">
        <v>2.2169400000000001</v>
      </c>
      <c r="AN629" s="5">
        <v>2.6012900000000001</v>
      </c>
      <c r="AO629">
        <f>(Table8293325357389421453485174997[[#This Row],[time]]-2)*2</f>
        <v>1.2025800000000002</v>
      </c>
      <c r="AP629" s="6">
        <v>6.0918599999999996</v>
      </c>
      <c r="AQ629" s="5">
        <v>2.6012900000000001</v>
      </c>
      <c r="AR629">
        <f>(Table2523003323643964284604922456104[[#This Row],[time]]-2)*2</f>
        <v>1.2025800000000002</v>
      </c>
      <c r="AS629" s="6">
        <v>2.1006200000000002</v>
      </c>
      <c r="AT629" s="5">
        <v>2.6012900000000001</v>
      </c>
      <c r="AU629">
        <f>(Table2533013333653974294614932557105[[#This Row],[time]]-2)*2</f>
        <v>1.2025800000000002</v>
      </c>
      <c r="AV629" s="6">
        <v>5.3132400000000004</v>
      </c>
    </row>
    <row r="630" spans="1:48">
      <c r="A630" s="5">
        <v>2.6509999999999998</v>
      </c>
      <c r="B630">
        <f>(Table1286318350382414446478104290[[#This Row],[time]]-2)*2</f>
        <v>1.3019999999999996</v>
      </c>
      <c r="C630" s="6">
        <v>1.12913</v>
      </c>
      <c r="D630" s="5">
        <v>2.6509999999999998</v>
      </c>
      <c r="E630">
        <f>(Table2287319351383415447479114391[[#This Row],[time]]-2)*2</f>
        <v>1.3019999999999996</v>
      </c>
      <c r="F630" s="6">
        <v>1.16733</v>
      </c>
      <c r="G630" s="5">
        <v>2.6509999999999998</v>
      </c>
      <c r="H630">
        <f>(Table245294326358390422454486185098[[#This Row],[time]]-2)*2</f>
        <v>1.3019999999999996</v>
      </c>
      <c r="I630" s="6">
        <v>1.3032900000000001</v>
      </c>
      <c r="J630" s="5">
        <v>2.6509999999999998</v>
      </c>
      <c r="K630">
        <f>(Table3288320352384416448480124492[[#This Row],[time]]-2)*2</f>
        <v>1.3019999999999996</v>
      </c>
      <c r="L630" s="6">
        <v>1.15947</v>
      </c>
      <c r="M630" s="5">
        <v>2.6509999999999998</v>
      </c>
      <c r="N630">
        <f>(Table246295327359391423455487195199[[#This Row],[time]]-2)*2</f>
        <v>1.3019999999999996</v>
      </c>
      <c r="O630" s="6">
        <v>0.85683799999999999</v>
      </c>
      <c r="P630" s="5">
        <v>2.6509999999999998</v>
      </c>
      <c r="Q630">
        <f>(Table4289321353385417449481134593[[#This Row],[time]]-2)*2</f>
        <v>1.3019999999999996</v>
      </c>
      <c r="R630" s="6">
        <v>0.58151900000000001</v>
      </c>
      <c r="S630" s="5">
        <v>2.6509999999999998</v>
      </c>
      <c r="T630">
        <f>(Table2472963283603924244564882052100[[#This Row],[time]]-2)*2</f>
        <v>1.3019999999999996</v>
      </c>
      <c r="U630" s="6">
        <v>0.53844999999999998</v>
      </c>
      <c r="V630" s="5">
        <v>2.6509999999999998</v>
      </c>
      <c r="W630">
        <f>(Table5290322354386418450482144694[[#This Row],[time]]-2)*2</f>
        <v>1.3019999999999996</v>
      </c>
      <c r="X630" s="6">
        <v>0.73835700000000004</v>
      </c>
      <c r="Y630" s="5">
        <v>2.6509999999999998</v>
      </c>
      <c r="Z630">
        <f>(Table2482973293613934254574892153101[[#This Row],[time]]-2)*2</f>
        <v>1.3019999999999996</v>
      </c>
      <c r="AA630" s="6">
        <v>0.48502899999999999</v>
      </c>
      <c r="AB630" s="5">
        <v>2.6509999999999998</v>
      </c>
      <c r="AC630">
        <f>(Table6291323355387419451483154795[[#This Row],[time]]-2)*2</f>
        <v>1.3019999999999996</v>
      </c>
      <c r="AD630" s="6">
        <v>5.4458000000000002</v>
      </c>
      <c r="AE630" s="5">
        <v>2.6509999999999998</v>
      </c>
      <c r="AF630">
        <f>(Table2492983303623944264584902254102[[#This Row],[time]]-2)*2</f>
        <v>1.3019999999999996</v>
      </c>
      <c r="AG630" s="6">
        <v>0.33169300000000002</v>
      </c>
      <c r="AH630" s="5">
        <v>2.6509999999999998</v>
      </c>
      <c r="AI630">
        <f>(Table7292324356388420452484164896[[#This Row],[time]]-2)*2</f>
        <v>1.3019999999999996</v>
      </c>
      <c r="AJ630" s="6">
        <v>4.8187800000000003</v>
      </c>
      <c r="AK630" s="5">
        <v>2.6509999999999998</v>
      </c>
      <c r="AL630">
        <f>(Table2502993313633954274594912355103[[#This Row],[time]]-2)*2</f>
        <v>1.3019999999999996</v>
      </c>
      <c r="AM630" s="6">
        <v>2.15435</v>
      </c>
      <c r="AN630" s="5">
        <v>2.6509999999999998</v>
      </c>
      <c r="AO630">
        <f>(Table8293325357389421453485174997[[#This Row],[time]]-2)*2</f>
        <v>1.3019999999999996</v>
      </c>
      <c r="AP630" s="6">
        <v>6.6907899999999998</v>
      </c>
      <c r="AQ630" s="5">
        <v>2.6509999999999998</v>
      </c>
      <c r="AR630">
        <f>(Table2523003323643964284604922456104[[#This Row],[time]]-2)*2</f>
        <v>1.3019999999999996</v>
      </c>
      <c r="AS630" s="6">
        <v>2.0061900000000001</v>
      </c>
      <c r="AT630" s="5">
        <v>2.6509999999999998</v>
      </c>
      <c r="AU630">
        <f>(Table2533013333653974294614932557105[[#This Row],[time]]-2)*2</f>
        <v>1.3019999999999996</v>
      </c>
      <c r="AV630" s="6">
        <v>5.6820599999999999</v>
      </c>
    </row>
    <row r="631" spans="1:48">
      <c r="A631" s="5">
        <v>2.70106</v>
      </c>
      <c r="B631">
        <f>(Table1286318350382414446478104290[[#This Row],[time]]-2)*2</f>
        <v>1.40212</v>
      </c>
      <c r="C631" s="6">
        <v>1.2154400000000001</v>
      </c>
      <c r="D631" s="5">
        <v>2.70106</v>
      </c>
      <c r="E631">
        <f>(Table2287319351383415447479114391[[#This Row],[time]]-2)*2</f>
        <v>1.40212</v>
      </c>
      <c r="F631" s="6">
        <v>1.3459099999999999</v>
      </c>
      <c r="G631" s="5">
        <v>2.70106</v>
      </c>
      <c r="H631">
        <f>(Table245294326358390422454486185098[[#This Row],[time]]-2)*2</f>
        <v>1.40212</v>
      </c>
      <c r="I631" s="6">
        <v>1.30185</v>
      </c>
      <c r="J631" s="5">
        <v>2.70106</v>
      </c>
      <c r="K631">
        <f>(Table3288320352384416448480124492[[#This Row],[time]]-2)*2</f>
        <v>1.40212</v>
      </c>
      <c r="L631" s="6">
        <v>1.34236</v>
      </c>
      <c r="M631" s="5">
        <v>2.70106</v>
      </c>
      <c r="N631">
        <f>(Table246295327359391423455487195199[[#This Row],[time]]-2)*2</f>
        <v>1.40212</v>
      </c>
      <c r="O631" s="6">
        <v>0.90593100000000004</v>
      </c>
      <c r="P631" s="5">
        <v>2.70106</v>
      </c>
      <c r="Q631">
        <f>(Table4289321353385417449481134593[[#This Row],[time]]-2)*2</f>
        <v>1.40212</v>
      </c>
      <c r="R631" s="6">
        <v>0.75723099999999999</v>
      </c>
      <c r="S631" s="5">
        <v>2.70106</v>
      </c>
      <c r="T631">
        <f>(Table2472963283603924244564882052100[[#This Row],[time]]-2)*2</f>
        <v>1.40212</v>
      </c>
      <c r="U631" s="6">
        <v>0.67942100000000005</v>
      </c>
      <c r="V631" s="5">
        <v>2.70106</v>
      </c>
      <c r="W631">
        <f>(Table5290322354386418450482144694[[#This Row],[time]]-2)*2</f>
        <v>1.40212</v>
      </c>
      <c r="X631" s="6">
        <v>1.0237499999999999</v>
      </c>
      <c r="Y631" s="5">
        <v>2.70106</v>
      </c>
      <c r="Z631">
        <f>(Table2482973293613934254574892153101[[#This Row],[time]]-2)*2</f>
        <v>1.40212</v>
      </c>
      <c r="AA631" s="6">
        <v>0.46757799999999999</v>
      </c>
      <c r="AB631" s="5">
        <v>2.70106</v>
      </c>
      <c r="AC631">
        <f>(Table6291323355387419451483154795[[#This Row],[time]]-2)*2</f>
        <v>1.40212</v>
      </c>
      <c r="AD631" s="6">
        <v>5.6468100000000003</v>
      </c>
      <c r="AE631" s="5">
        <v>2.70106</v>
      </c>
      <c r="AF631">
        <f>(Table2492983303623944264584902254102[[#This Row],[time]]-2)*2</f>
        <v>1.40212</v>
      </c>
      <c r="AG631" s="6">
        <v>0.35699199999999998</v>
      </c>
      <c r="AH631" s="5">
        <v>2.70106</v>
      </c>
      <c r="AI631">
        <f>(Table7292324356388420452484164896[[#This Row],[time]]-2)*2</f>
        <v>1.40212</v>
      </c>
      <c r="AJ631" s="6">
        <v>5.2988799999999996</v>
      </c>
      <c r="AK631" s="5">
        <v>2.70106</v>
      </c>
      <c r="AL631">
        <f>(Table2502993313633954274594912355103[[#This Row],[time]]-2)*2</f>
        <v>1.40212</v>
      </c>
      <c r="AM631" s="6">
        <v>2.0838800000000002</v>
      </c>
      <c r="AN631" s="5">
        <v>2.70106</v>
      </c>
      <c r="AO631">
        <f>(Table8293325357389421453485174997[[#This Row],[time]]-2)*2</f>
        <v>1.40212</v>
      </c>
      <c r="AP631" s="6">
        <v>7.2412200000000002</v>
      </c>
      <c r="AQ631" s="5">
        <v>2.70106</v>
      </c>
      <c r="AR631">
        <f>(Table2523003323643964284604922456104[[#This Row],[time]]-2)*2</f>
        <v>1.40212</v>
      </c>
      <c r="AS631" s="6">
        <v>1.88018</v>
      </c>
      <c r="AT631" s="5">
        <v>2.70106</v>
      </c>
      <c r="AU631">
        <f>(Table2533013333653974294614932557105[[#This Row],[time]]-2)*2</f>
        <v>1.40212</v>
      </c>
      <c r="AV631" s="6">
        <v>6.0272399999999999</v>
      </c>
    </row>
    <row r="632" spans="1:48">
      <c r="A632" s="5">
        <v>2.7595700000000001</v>
      </c>
      <c r="B632">
        <f>(Table1286318350382414446478104290[[#This Row],[time]]-2)*2</f>
        <v>1.5191400000000002</v>
      </c>
      <c r="C632" s="6">
        <v>1.31673</v>
      </c>
      <c r="D632" s="5">
        <v>2.7595700000000001</v>
      </c>
      <c r="E632">
        <f>(Table2287319351383415447479114391[[#This Row],[time]]-2)*2</f>
        <v>1.5191400000000002</v>
      </c>
      <c r="F632" s="6">
        <v>1.5585199999999999</v>
      </c>
      <c r="G632" s="5">
        <v>2.7595700000000001</v>
      </c>
      <c r="H632">
        <f>(Table245294326358390422454486185098[[#This Row],[time]]-2)*2</f>
        <v>1.5191400000000002</v>
      </c>
      <c r="I632" s="6">
        <v>1.30464</v>
      </c>
      <c r="J632" s="5">
        <v>2.7595700000000001</v>
      </c>
      <c r="K632">
        <f>(Table3288320352384416448480124492[[#This Row],[time]]-2)*2</f>
        <v>1.5191400000000002</v>
      </c>
      <c r="L632" s="6">
        <v>1.54373</v>
      </c>
      <c r="M632" s="5">
        <v>2.7595700000000001</v>
      </c>
      <c r="N632">
        <f>(Table246295327359391423455487195199[[#This Row],[time]]-2)*2</f>
        <v>1.5191400000000002</v>
      </c>
      <c r="O632" s="6">
        <v>0.96549499999999999</v>
      </c>
      <c r="P632" s="5">
        <v>2.7595700000000001</v>
      </c>
      <c r="Q632">
        <f>(Table4289321353385417449481134593[[#This Row],[time]]-2)*2</f>
        <v>1.5191400000000002</v>
      </c>
      <c r="R632" s="6">
        <v>1.0371300000000001</v>
      </c>
      <c r="S632" s="5">
        <v>2.7595700000000001</v>
      </c>
      <c r="T632">
        <f>(Table2472963283603924244564882052100[[#This Row],[time]]-2)*2</f>
        <v>1.5191400000000002</v>
      </c>
      <c r="U632" s="6">
        <v>0.84098600000000001</v>
      </c>
      <c r="V632" s="5">
        <v>2.7595700000000001</v>
      </c>
      <c r="W632">
        <f>(Table5290322354386418450482144694[[#This Row],[time]]-2)*2</f>
        <v>1.5191400000000002</v>
      </c>
      <c r="X632" s="6">
        <v>1.3666499999999999</v>
      </c>
      <c r="Y632" s="5">
        <v>2.7595700000000001</v>
      </c>
      <c r="Z632">
        <f>(Table2482973293613934254574892153101[[#This Row],[time]]-2)*2</f>
        <v>1.5191400000000002</v>
      </c>
      <c r="AA632" s="6">
        <v>0.46535900000000002</v>
      </c>
      <c r="AB632" s="5">
        <v>2.7595700000000001</v>
      </c>
      <c r="AC632">
        <f>(Table6291323355387419451483154795[[#This Row],[time]]-2)*2</f>
        <v>1.5191400000000002</v>
      </c>
      <c r="AD632" s="6">
        <v>5.9005700000000001</v>
      </c>
      <c r="AE632" s="5">
        <v>2.7595700000000001</v>
      </c>
      <c r="AF632">
        <f>(Table2492983303623944264584902254102[[#This Row],[time]]-2)*2</f>
        <v>1.5191400000000002</v>
      </c>
      <c r="AG632" s="6">
        <v>0.37896000000000002</v>
      </c>
      <c r="AH632" s="5">
        <v>2.7595700000000001</v>
      </c>
      <c r="AI632">
        <f>(Table7292324356388420452484164896[[#This Row],[time]]-2)*2</f>
        <v>1.5191400000000002</v>
      </c>
      <c r="AJ632" s="6">
        <v>5.8352199999999996</v>
      </c>
      <c r="AK632" s="5">
        <v>2.7595700000000001</v>
      </c>
      <c r="AL632">
        <f>(Table2502993313633954274594912355103[[#This Row],[time]]-2)*2</f>
        <v>1.5191400000000002</v>
      </c>
      <c r="AM632" s="6">
        <v>1.98258</v>
      </c>
      <c r="AN632" s="5">
        <v>2.7595700000000001</v>
      </c>
      <c r="AO632">
        <f>(Table8293325357389421453485174997[[#This Row],[time]]-2)*2</f>
        <v>1.5191400000000002</v>
      </c>
      <c r="AP632" s="6">
        <v>7.7626499999999998</v>
      </c>
      <c r="AQ632" s="5">
        <v>2.7595700000000001</v>
      </c>
      <c r="AR632">
        <f>(Table2523003323643964284604922456104[[#This Row],[time]]-2)*2</f>
        <v>1.5191400000000002</v>
      </c>
      <c r="AS632" s="6">
        <v>1.7135400000000001</v>
      </c>
      <c r="AT632" s="5">
        <v>2.7595700000000001</v>
      </c>
      <c r="AU632">
        <f>(Table2533013333653974294614932557105[[#This Row],[time]]-2)*2</f>
        <v>1.5191400000000002</v>
      </c>
      <c r="AV632" s="6">
        <v>6.4213699999999996</v>
      </c>
    </row>
    <row r="633" spans="1:48">
      <c r="A633" s="5">
        <v>2.8036699999999999</v>
      </c>
      <c r="B633">
        <f>(Table1286318350382414446478104290[[#This Row],[time]]-2)*2</f>
        <v>1.6073399999999998</v>
      </c>
      <c r="C633" s="6">
        <v>1.3977999999999999</v>
      </c>
      <c r="D633" s="5">
        <v>2.8036699999999999</v>
      </c>
      <c r="E633">
        <f>(Table2287319351383415447479114391[[#This Row],[time]]-2)*2</f>
        <v>1.6073399999999998</v>
      </c>
      <c r="F633" s="6">
        <v>1.7476799999999999</v>
      </c>
      <c r="G633" s="5">
        <v>2.8036699999999999</v>
      </c>
      <c r="H633">
        <f>(Table245294326358390422454486185098[[#This Row],[time]]-2)*2</f>
        <v>1.6073399999999998</v>
      </c>
      <c r="I633" s="6">
        <v>1.3190999999999999</v>
      </c>
      <c r="J633" s="5">
        <v>2.8036699999999999</v>
      </c>
      <c r="K633">
        <f>(Table3288320352384416448480124492[[#This Row],[time]]-2)*2</f>
        <v>1.6073399999999998</v>
      </c>
      <c r="L633" s="6">
        <v>1.7014800000000001</v>
      </c>
      <c r="M633" s="5">
        <v>2.8036699999999999</v>
      </c>
      <c r="N633">
        <f>(Table246295327359391423455487195199[[#This Row],[time]]-2)*2</f>
        <v>1.6073399999999998</v>
      </c>
      <c r="O633" s="6">
        <v>0.98442399999999997</v>
      </c>
      <c r="P633" s="5">
        <v>2.8036699999999999</v>
      </c>
      <c r="Q633">
        <f>(Table4289321353385417449481134593[[#This Row],[time]]-2)*2</f>
        <v>1.6073399999999998</v>
      </c>
      <c r="R633" s="6">
        <v>1.2862499999999999</v>
      </c>
      <c r="S633" s="5">
        <v>2.8036699999999999</v>
      </c>
      <c r="T633">
        <f>(Table2472963283603924244564882052100[[#This Row],[time]]-2)*2</f>
        <v>1.6073399999999998</v>
      </c>
      <c r="U633" s="6">
        <v>0.92098100000000005</v>
      </c>
      <c r="V633" s="5">
        <v>2.8036699999999999</v>
      </c>
      <c r="W633">
        <f>(Table5290322354386418450482144694[[#This Row],[time]]-2)*2</f>
        <v>1.6073399999999998</v>
      </c>
      <c r="X633" s="6">
        <v>1.6146799999999999</v>
      </c>
      <c r="Y633" s="5">
        <v>2.8036699999999999</v>
      </c>
      <c r="Z633">
        <f>(Table2482973293613934254574892153101[[#This Row],[time]]-2)*2</f>
        <v>1.6073399999999998</v>
      </c>
      <c r="AA633" s="6">
        <v>0.482929</v>
      </c>
      <c r="AB633" s="5">
        <v>2.8036699999999999</v>
      </c>
      <c r="AC633">
        <f>(Table6291323355387419451483154795[[#This Row],[time]]-2)*2</f>
        <v>1.6073399999999998</v>
      </c>
      <c r="AD633" s="6">
        <v>6.1198300000000003</v>
      </c>
      <c r="AE633" s="5">
        <v>2.8036699999999999</v>
      </c>
      <c r="AF633">
        <f>(Table2492983303623944264584902254102[[#This Row],[time]]-2)*2</f>
        <v>1.6073399999999998</v>
      </c>
      <c r="AG633" s="6">
        <v>0.39109500000000003</v>
      </c>
      <c r="AH633" s="5">
        <v>2.8036699999999999</v>
      </c>
      <c r="AI633">
        <f>(Table7292324356388420452484164896[[#This Row],[time]]-2)*2</f>
        <v>1.6073399999999998</v>
      </c>
      <c r="AJ633" s="6">
        <v>6.2350899999999996</v>
      </c>
      <c r="AK633" s="5">
        <v>2.8036699999999999</v>
      </c>
      <c r="AL633">
        <f>(Table2502993313633954274594912355103[[#This Row],[time]]-2)*2</f>
        <v>1.6073399999999998</v>
      </c>
      <c r="AM633" s="6">
        <v>1.9072499999999999</v>
      </c>
      <c r="AN633" s="5">
        <v>2.8036699999999999</v>
      </c>
      <c r="AO633">
        <f>(Table8293325357389421453485174997[[#This Row],[time]]-2)*2</f>
        <v>1.6073399999999998</v>
      </c>
      <c r="AP633" s="6">
        <v>7.9728500000000002</v>
      </c>
      <c r="AQ633" s="5">
        <v>2.8036699999999999</v>
      </c>
      <c r="AR633">
        <f>(Table2523003323643964284604922456104[[#This Row],[time]]-2)*2</f>
        <v>1.6073399999999998</v>
      </c>
      <c r="AS633" s="6">
        <v>1.5741499999999999</v>
      </c>
      <c r="AT633" s="5">
        <v>2.8036699999999999</v>
      </c>
      <c r="AU633">
        <f>(Table2533013333653974294614932557105[[#This Row],[time]]-2)*2</f>
        <v>1.6073399999999998</v>
      </c>
      <c r="AV633" s="6">
        <v>6.6218399999999997</v>
      </c>
    </row>
    <row r="634" spans="1:48">
      <c r="A634" s="5">
        <v>2.85385</v>
      </c>
      <c r="B634">
        <f>(Table1286318350382414446478104290[[#This Row],[time]]-2)*2</f>
        <v>1.7077</v>
      </c>
      <c r="C634" s="6">
        <v>1.49366</v>
      </c>
      <c r="D634" s="5">
        <v>2.85385</v>
      </c>
      <c r="E634">
        <f>(Table2287319351383415447479114391[[#This Row],[time]]-2)*2</f>
        <v>1.7077</v>
      </c>
      <c r="F634" s="6">
        <v>2.0110999999999999</v>
      </c>
      <c r="G634" s="5">
        <v>2.85385</v>
      </c>
      <c r="H634">
        <f>(Table245294326358390422454486185098[[#This Row],[time]]-2)*2</f>
        <v>1.7077</v>
      </c>
      <c r="I634" s="6">
        <v>1.3440300000000001</v>
      </c>
      <c r="J634" s="5">
        <v>2.85385</v>
      </c>
      <c r="K634">
        <f>(Table3288320352384416448480124492[[#This Row],[time]]-2)*2</f>
        <v>1.7077</v>
      </c>
      <c r="L634" s="6">
        <v>1.9060900000000001</v>
      </c>
      <c r="M634" s="5">
        <v>2.85385</v>
      </c>
      <c r="N634">
        <f>(Table246295327359391423455487195199[[#This Row],[time]]-2)*2</f>
        <v>1.7077</v>
      </c>
      <c r="O634" s="6">
        <v>0.979132</v>
      </c>
      <c r="P634" s="5">
        <v>2.85385</v>
      </c>
      <c r="Q634">
        <f>(Table4289321353385417449481134593[[#This Row],[time]]-2)*2</f>
        <v>1.7077</v>
      </c>
      <c r="R634" s="6">
        <v>1.5769599999999999</v>
      </c>
      <c r="S634" s="5">
        <v>2.85385</v>
      </c>
      <c r="T634">
        <f>(Table2472963283603924244564882052100[[#This Row],[time]]-2)*2</f>
        <v>1.7077</v>
      </c>
      <c r="U634" s="6">
        <v>0.964723</v>
      </c>
      <c r="V634" s="5">
        <v>2.85385</v>
      </c>
      <c r="W634">
        <f>(Table5290322354386418450482144694[[#This Row],[time]]-2)*2</f>
        <v>1.7077</v>
      </c>
      <c r="X634" s="6">
        <v>1.86998</v>
      </c>
      <c r="Y634" s="5">
        <v>2.85385</v>
      </c>
      <c r="Z634">
        <f>(Table2482973293613934254574892153101[[#This Row],[time]]-2)*2</f>
        <v>1.7077</v>
      </c>
      <c r="AA634" s="6">
        <v>0.51731400000000005</v>
      </c>
      <c r="AB634" s="5">
        <v>2.85385</v>
      </c>
      <c r="AC634">
        <f>(Table6291323355387419451483154795[[#This Row],[time]]-2)*2</f>
        <v>1.7077</v>
      </c>
      <c r="AD634" s="6">
        <v>6.3687300000000002</v>
      </c>
      <c r="AE634" s="5">
        <v>2.85385</v>
      </c>
      <c r="AF634">
        <f>(Table2492983303623944264584902254102[[#This Row],[time]]-2)*2</f>
        <v>1.7077</v>
      </c>
      <c r="AG634" s="6">
        <v>0.39914300000000003</v>
      </c>
      <c r="AH634" s="5">
        <v>2.85385</v>
      </c>
      <c r="AI634">
        <f>(Table7292324356388420452484164896[[#This Row],[time]]-2)*2</f>
        <v>1.7077</v>
      </c>
      <c r="AJ634" s="6">
        <v>6.6702300000000001</v>
      </c>
      <c r="AK634" s="5">
        <v>2.85385</v>
      </c>
      <c r="AL634">
        <f>(Table2502993313633954274594912355103[[#This Row],[time]]-2)*2</f>
        <v>1.7077</v>
      </c>
      <c r="AM634" s="6">
        <v>1.80257</v>
      </c>
      <c r="AN634" s="5">
        <v>2.85385</v>
      </c>
      <c r="AO634">
        <f>(Table8293325357389421453485174997[[#This Row],[time]]-2)*2</f>
        <v>1.7077</v>
      </c>
      <c r="AP634" s="6">
        <v>8.1485299999999992</v>
      </c>
      <c r="AQ634" s="5">
        <v>2.85385</v>
      </c>
      <c r="AR634">
        <f>(Table2523003323643964284604922456104[[#This Row],[time]]-2)*2</f>
        <v>1.7077</v>
      </c>
      <c r="AS634" s="6">
        <v>1.41384</v>
      </c>
      <c r="AT634" s="5">
        <v>2.85385</v>
      </c>
      <c r="AU634">
        <f>(Table2533013333653974294614932557105[[#This Row],[time]]-2)*2</f>
        <v>1.7077</v>
      </c>
      <c r="AV634" s="6">
        <v>6.8700700000000001</v>
      </c>
    </row>
    <row r="635" spans="1:48">
      <c r="A635" s="5">
        <v>2.90022</v>
      </c>
      <c r="B635">
        <f>(Table1286318350382414446478104290[[#This Row],[time]]-2)*2</f>
        <v>1.80044</v>
      </c>
      <c r="C635" s="6">
        <v>1.57979</v>
      </c>
      <c r="D635" s="5">
        <v>2.90022</v>
      </c>
      <c r="E635">
        <f>(Table2287319351383415447479114391[[#This Row],[time]]-2)*2</f>
        <v>1.80044</v>
      </c>
      <c r="F635" s="6">
        <v>2.3079100000000001</v>
      </c>
      <c r="G635" s="5">
        <v>2.90022</v>
      </c>
      <c r="H635">
        <f>(Table245294326358390422454486185098[[#This Row],[time]]-2)*2</f>
        <v>1.80044</v>
      </c>
      <c r="I635" s="6">
        <v>1.3711500000000001</v>
      </c>
      <c r="J635" s="5">
        <v>2.90022</v>
      </c>
      <c r="K635">
        <f>(Table3288320352384416448480124492[[#This Row],[time]]-2)*2</f>
        <v>1.80044</v>
      </c>
      <c r="L635" s="6">
        <v>2.1485099999999999</v>
      </c>
      <c r="M635" s="5">
        <v>2.90022</v>
      </c>
      <c r="N635">
        <f>(Table246295327359391423455487195199[[#This Row],[time]]-2)*2</f>
        <v>1.80044</v>
      </c>
      <c r="O635" s="6">
        <v>0.95530700000000002</v>
      </c>
      <c r="P635" s="5">
        <v>2.90022</v>
      </c>
      <c r="Q635">
        <f>(Table4289321353385417449481134593[[#This Row],[time]]-2)*2</f>
        <v>1.80044</v>
      </c>
      <c r="R635" s="6">
        <v>1.84823</v>
      </c>
      <c r="S635" s="5">
        <v>2.90022</v>
      </c>
      <c r="T635">
        <f>(Table2472963283603924244564882052100[[#This Row],[time]]-2)*2</f>
        <v>1.80044</v>
      </c>
      <c r="U635" s="6">
        <v>0.97511499999999995</v>
      </c>
      <c r="V635" s="5">
        <v>2.90022</v>
      </c>
      <c r="W635">
        <f>(Table5290322354386418450482144694[[#This Row],[time]]-2)*2</f>
        <v>1.80044</v>
      </c>
      <c r="X635" s="6">
        <v>2.0751599999999999</v>
      </c>
      <c r="Y635" s="5">
        <v>2.90022</v>
      </c>
      <c r="Z635">
        <f>(Table2482973293613934254574892153101[[#This Row],[time]]-2)*2</f>
        <v>1.80044</v>
      </c>
      <c r="AA635" s="6">
        <v>0.546566</v>
      </c>
      <c r="AB635" s="5">
        <v>2.90022</v>
      </c>
      <c r="AC635">
        <f>(Table6291323355387419451483154795[[#This Row],[time]]-2)*2</f>
        <v>1.80044</v>
      </c>
      <c r="AD635" s="6">
        <v>6.5737399999999999</v>
      </c>
      <c r="AE635" s="5">
        <v>2.90022</v>
      </c>
      <c r="AF635">
        <f>(Table2492983303623944264584902254102[[#This Row],[time]]-2)*2</f>
        <v>1.80044</v>
      </c>
      <c r="AG635" s="6">
        <v>0.39721800000000002</v>
      </c>
      <c r="AH635" s="5">
        <v>2.90022</v>
      </c>
      <c r="AI635">
        <f>(Table7292324356388420452484164896[[#This Row],[time]]-2)*2</f>
        <v>1.80044</v>
      </c>
      <c r="AJ635" s="6">
        <v>7.0202600000000004</v>
      </c>
      <c r="AK635" s="5">
        <v>2.90022</v>
      </c>
      <c r="AL635">
        <f>(Table2502993313633954274594912355103[[#This Row],[time]]-2)*2</f>
        <v>1.80044</v>
      </c>
      <c r="AM635" s="6">
        <v>1.7073400000000001</v>
      </c>
      <c r="AN635" s="5">
        <v>2.90022</v>
      </c>
      <c r="AO635">
        <f>(Table8293325357389421453485174997[[#This Row],[time]]-2)*2</f>
        <v>1.80044</v>
      </c>
      <c r="AP635" s="6">
        <v>8.1665399999999995</v>
      </c>
      <c r="AQ635" s="5">
        <v>2.90022</v>
      </c>
      <c r="AR635">
        <f>(Table2523003323643964284604922456104[[#This Row],[time]]-2)*2</f>
        <v>1.80044</v>
      </c>
      <c r="AS635" s="6">
        <v>1.2383500000000001</v>
      </c>
      <c r="AT635" s="5">
        <v>2.90022</v>
      </c>
      <c r="AU635">
        <f>(Table2533013333653974294614932557105[[#This Row],[time]]-2)*2</f>
        <v>1.80044</v>
      </c>
      <c r="AV635" s="6">
        <v>7.06738</v>
      </c>
    </row>
    <row r="636" spans="1:48">
      <c r="A636" s="5">
        <v>2.9501200000000001</v>
      </c>
      <c r="B636">
        <f>(Table1286318350382414446478104290[[#This Row],[time]]-2)*2</f>
        <v>1.9002400000000002</v>
      </c>
      <c r="C636" s="6">
        <v>1.6735599999999999</v>
      </c>
      <c r="D636" s="5">
        <v>2.9501200000000001</v>
      </c>
      <c r="E636">
        <f>(Table2287319351383415447479114391[[#This Row],[time]]-2)*2</f>
        <v>1.9002400000000002</v>
      </c>
      <c r="F636" s="6">
        <v>2.6665100000000002</v>
      </c>
      <c r="G636" s="5">
        <v>2.9501200000000001</v>
      </c>
      <c r="H636">
        <f>(Table245294326358390422454486185098[[#This Row],[time]]-2)*2</f>
        <v>1.9002400000000002</v>
      </c>
      <c r="I636" s="6">
        <v>1.40154</v>
      </c>
      <c r="J636" s="5">
        <v>2.9501200000000001</v>
      </c>
      <c r="K636">
        <f>(Table3288320352384416448480124492[[#This Row],[time]]-2)*2</f>
        <v>1.9002400000000002</v>
      </c>
      <c r="L636" s="6">
        <v>2.4923099999999998</v>
      </c>
      <c r="M636" s="5">
        <v>2.9501200000000001</v>
      </c>
      <c r="N636">
        <f>(Table246295327359391423455487195199[[#This Row],[time]]-2)*2</f>
        <v>1.9002400000000002</v>
      </c>
      <c r="O636" s="6">
        <v>0.89899899999999999</v>
      </c>
      <c r="P636" s="5">
        <v>2.9501200000000001</v>
      </c>
      <c r="Q636">
        <f>(Table4289321353385417449481134593[[#This Row],[time]]-2)*2</f>
        <v>1.9002400000000002</v>
      </c>
      <c r="R636" s="6">
        <v>2.1722000000000001</v>
      </c>
      <c r="S636" s="5">
        <v>2.9501200000000001</v>
      </c>
      <c r="T636">
        <f>(Table2472963283603924244564882052100[[#This Row],[time]]-2)*2</f>
        <v>1.9002400000000002</v>
      </c>
      <c r="U636" s="6">
        <v>0.94625000000000004</v>
      </c>
      <c r="V636" s="5">
        <v>2.9501200000000001</v>
      </c>
      <c r="W636">
        <f>(Table5290322354386418450482144694[[#This Row],[time]]-2)*2</f>
        <v>1.9002400000000002</v>
      </c>
      <c r="X636" s="6">
        <v>2.23197</v>
      </c>
      <c r="Y636" s="5">
        <v>2.9501200000000001</v>
      </c>
      <c r="Z636">
        <f>(Table2482973293613934254574892153101[[#This Row],[time]]-2)*2</f>
        <v>1.9002400000000002</v>
      </c>
      <c r="AA636" s="6">
        <v>0.56746099999999999</v>
      </c>
      <c r="AB636" s="5">
        <v>2.9501200000000001</v>
      </c>
      <c r="AC636">
        <f>(Table6291323355387419451483154795[[#This Row],[time]]-2)*2</f>
        <v>1.9002400000000002</v>
      </c>
      <c r="AD636" s="6">
        <v>6.8041799999999997</v>
      </c>
      <c r="AE636" s="5">
        <v>2.9501200000000001</v>
      </c>
      <c r="AF636">
        <f>(Table2492983303623944264584902254102[[#This Row],[time]]-2)*2</f>
        <v>1.9002400000000002</v>
      </c>
      <c r="AG636" s="6">
        <v>0.39363700000000001</v>
      </c>
      <c r="AH636" s="5">
        <v>2.9501200000000001</v>
      </c>
      <c r="AI636">
        <f>(Table7292324356388420452484164896[[#This Row],[time]]-2)*2</f>
        <v>1.9002400000000002</v>
      </c>
      <c r="AJ636" s="6">
        <v>7.36883</v>
      </c>
      <c r="AK636" s="5">
        <v>2.9501200000000001</v>
      </c>
      <c r="AL636">
        <f>(Table2502993313633954274594912355103[[#This Row],[time]]-2)*2</f>
        <v>1.9002400000000002</v>
      </c>
      <c r="AM636" s="6">
        <v>1.5988</v>
      </c>
      <c r="AN636" s="5">
        <v>2.9501200000000001</v>
      </c>
      <c r="AO636">
        <f>(Table8293325357389421453485174997[[#This Row],[time]]-2)*2</f>
        <v>1.9002400000000002</v>
      </c>
      <c r="AP636" s="6">
        <v>8.0485500000000005</v>
      </c>
      <c r="AQ636" s="5">
        <v>2.9501200000000001</v>
      </c>
      <c r="AR636">
        <f>(Table2523003323643964284604922456104[[#This Row],[time]]-2)*2</f>
        <v>1.9002400000000002</v>
      </c>
      <c r="AS636" s="6">
        <v>1.0472300000000001</v>
      </c>
      <c r="AT636" s="5">
        <v>2.9501200000000001</v>
      </c>
      <c r="AU636">
        <f>(Table2533013333653974294614932557105[[#This Row],[time]]-2)*2</f>
        <v>1.9002400000000002</v>
      </c>
      <c r="AV636" s="6">
        <v>7.2149400000000004</v>
      </c>
    </row>
    <row r="637" spans="1:48">
      <c r="A637" s="8">
        <v>3</v>
      </c>
      <c r="B637">
        <f>(Table1286318350382414446478104290[[#This Row],[time]]-2)*2</f>
        <v>2</v>
      </c>
      <c r="C637" s="9">
        <v>1.7461</v>
      </c>
      <c r="D637" s="8">
        <v>3</v>
      </c>
      <c r="E637">
        <f>(Table2287319351383415447479114391[[#This Row],[time]]-2)*2</f>
        <v>2</v>
      </c>
      <c r="F637" s="9">
        <v>3.0337499999999999</v>
      </c>
      <c r="G637" s="8">
        <v>3</v>
      </c>
      <c r="H637">
        <f>(Table245294326358390422454486185098[[#This Row],[time]]-2)*2</f>
        <v>2</v>
      </c>
      <c r="I637" s="9">
        <v>1.42035</v>
      </c>
      <c r="J637" s="8">
        <v>3</v>
      </c>
      <c r="K637">
        <f>(Table3288320352384416448480124492[[#This Row],[time]]-2)*2</f>
        <v>2</v>
      </c>
      <c r="L637" s="9">
        <v>2.9240699999999999</v>
      </c>
      <c r="M637" s="8">
        <v>3</v>
      </c>
      <c r="N637">
        <f>(Table246295327359391423455487195199[[#This Row],[time]]-2)*2</f>
        <v>2</v>
      </c>
      <c r="O637" s="9">
        <v>0.83506100000000005</v>
      </c>
      <c r="P637" s="8">
        <v>3</v>
      </c>
      <c r="Q637">
        <f>(Table4289321353385417449481134593[[#This Row],[time]]-2)*2</f>
        <v>2</v>
      </c>
      <c r="R637" s="9">
        <v>2.5277599999999998</v>
      </c>
      <c r="S637" s="8">
        <v>3</v>
      </c>
      <c r="T637">
        <f>(Table2472963283603924244564882052100[[#This Row],[time]]-2)*2</f>
        <v>2</v>
      </c>
      <c r="U637" s="9">
        <v>0.90049199999999996</v>
      </c>
      <c r="V637" s="8">
        <v>3</v>
      </c>
      <c r="W637">
        <f>(Table5290322354386418450482144694[[#This Row],[time]]-2)*2</f>
        <v>2</v>
      </c>
      <c r="X637" s="9">
        <v>2.3437299999999999</v>
      </c>
      <c r="Y637" s="8">
        <v>3</v>
      </c>
      <c r="Z637">
        <f>(Table2482973293613934254574892153101[[#This Row],[time]]-2)*2</f>
        <v>2</v>
      </c>
      <c r="AA637" s="9">
        <v>0.56690799999999997</v>
      </c>
      <c r="AB637" s="8">
        <v>3</v>
      </c>
      <c r="AC637">
        <f>(Table6291323355387419451483154795[[#This Row],[time]]-2)*2</f>
        <v>2</v>
      </c>
      <c r="AD637" s="9">
        <v>7.0326599999999999</v>
      </c>
      <c r="AE637" s="8">
        <v>3</v>
      </c>
      <c r="AF637">
        <f>(Table2492983303623944264584902254102[[#This Row],[time]]-2)*2</f>
        <v>2</v>
      </c>
      <c r="AG637" s="9">
        <v>0.37785000000000002</v>
      </c>
      <c r="AH637" s="8">
        <v>3</v>
      </c>
      <c r="AI637">
        <f>(Table7292324356388420452484164896[[#This Row],[time]]-2)*2</f>
        <v>2</v>
      </c>
      <c r="AJ637" s="9">
        <v>7.7209899999999996</v>
      </c>
      <c r="AK637" s="8">
        <v>3</v>
      </c>
      <c r="AL637">
        <f>(Table2502993313633954274594912355103[[#This Row],[time]]-2)*2</f>
        <v>2</v>
      </c>
      <c r="AM637" s="9">
        <v>1.48017</v>
      </c>
      <c r="AN637" s="8">
        <v>3</v>
      </c>
      <c r="AO637">
        <f>(Table8293325357389421453485174997[[#This Row],[time]]-2)*2</f>
        <v>2</v>
      </c>
      <c r="AP637" s="9">
        <v>7.86334</v>
      </c>
      <c r="AQ637" s="8">
        <v>3</v>
      </c>
      <c r="AR637">
        <f>(Table2523003323643964284604922456104[[#This Row],[time]]-2)*2</f>
        <v>2</v>
      </c>
      <c r="AS637" s="9">
        <v>0.84727300000000005</v>
      </c>
      <c r="AT637" s="8">
        <v>3</v>
      </c>
      <c r="AU637">
        <f>(Table2533013333653974294614932557105[[#This Row],[time]]-2)*2</f>
        <v>2</v>
      </c>
      <c r="AV637" s="9">
        <v>7.3418599999999996</v>
      </c>
    </row>
    <row r="638" spans="1:48">
      <c r="A638" t="s">
        <v>26</v>
      </c>
      <c r="C638">
        <f>AVERAGE(C617:C637)</f>
        <v>1.3734538095238094</v>
      </c>
      <c r="D638" t="s">
        <v>26</v>
      </c>
      <c r="F638">
        <f t="shared" ref="F638" si="322">AVERAGE(F617:F637)</f>
        <v>0.97484521038095229</v>
      </c>
      <c r="G638" t="s">
        <v>26</v>
      </c>
      <c r="I638">
        <f t="shared" ref="I638" si="323">AVERAGE(I617:I637)</f>
        <v>1.8082785714285714</v>
      </c>
      <c r="J638" t="s">
        <v>26</v>
      </c>
      <c r="L638">
        <f t="shared" ref="L638" si="324">AVERAGE(L617:L637)</f>
        <v>0.92226225252380956</v>
      </c>
      <c r="M638" t="s">
        <v>26</v>
      </c>
      <c r="O638">
        <f t="shared" ref="O638" si="325">AVERAGE(O617:O637)</f>
        <v>0.62815438095238085</v>
      </c>
      <c r="P638" t="s">
        <v>26</v>
      </c>
      <c r="R638">
        <f t="shared" ref="R638" si="326">AVERAGE(R617:R637)</f>
        <v>0.6140224162857143</v>
      </c>
      <c r="S638" t="s">
        <v>26</v>
      </c>
      <c r="U638">
        <f t="shared" ref="U638" si="327">AVERAGE(U617:U637)</f>
        <v>0.38624266190476192</v>
      </c>
      <c r="V638" t="s">
        <v>26</v>
      </c>
      <c r="X638">
        <f t="shared" ref="X638" si="328">AVERAGE(X617:X637)</f>
        <v>0.66789165119047611</v>
      </c>
      <c r="Y638" t="s">
        <v>26</v>
      </c>
      <c r="AA638">
        <f t="shared" ref="AA638" si="329">AVERAGE(AA617:AA637)</f>
        <v>0.28826109461904759</v>
      </c>
      <c r="AB638" t="s">
        <v>26</v>
      </c>
      <c r="AD638">
        <f t="shared" ref="AD638" si="330">AVERAGE(AD617:AD637)</f>
        <v>5.3172366666666679</v>
      </c>
      <c r="AE638" t="s">
        <v>26</v>
      </c>
      <c r="AG638">
        <f t="shared" ref="AG638" si="331">AVERAGE(AG617:AG637)</f>
        <v>0.4267407619047619</v>
      </c>
      <c r="AH638" t="s">
        <v>26</v>
      </c>
      <c r="AJ638">
        <f t="shared" ref="AJ638" si="332">AVERAGE(AJ617:AJ637)</f>
        <v>3.7669992857142862</v>
      </c>
      <c r="AK638" t="s">
        <v>26</v>
      </c>
      <c r="AM638">
        <f t="shared" ref="AM638" si="333">AVERAGE(AM617:AM637)</f>
        <v>2.2720538095238094</v>
      </c>
      <c r="AN638" t="s">
        <v>26</v>
      </c>
      <c r="AP638">
        <f t="shared" ref="AP638" si="334">AVERAGE(AP617:AP637)</f>
        <v>5.4620380952380945</v>
      </c>
      <c r="AQ638" t="s">
        <v>26</v>
      </c>
      <c r="AS638">
        <f t="shared" ref="AS638" si="335">AVERAGE(AS617:AS637)</f>
        <v>1.5662635714285713</v>
      </c>
      <c r="AT638" t="s">
        <v>26</v>
      </c>
      <c r="AV638">
        <f t="shared" ref="AV638" si="336">AVERAGE(AV617:AV637)</f>
        <v>4.2692482857142853</v>
      </c>
    </row>
    <row r="639" spans="1:48">
      <c r="A639" t="s">
        <v>27</v>
      </c>
      <c r="C639">
        <f>MAX(C617:C637)</f>
        <v>1.77881</v>
      </c>
      <c r="D639" t="s">
        <v>27</v>
      </c>
      <c r="F639">
        <f t="shared" ref="F639:AV639" si="337">MAX(F617:F637)</f>
        <v>3.0337499999999999</v>
      </c>
      <c r="G639" t="s">
        <v>27</v>
      </c>
      <c r="I639">
        <f t="shared" ref="I639:AV639" si="338">MAX(I617:I637)</f>
        <v>2.9262899999999998</v>
      </c>
      <c r="J639" t="s">
        <v>27</v>
      </c>
      <c r="L639">
        <f t="shared" ref="L639:AV639" si="339">MAX(L617:L637)</f>
        <v>2.9240699999999999</v>
      </c>
      <c r="M639" t="s">
        <v>27</v>
      </c>
      <c r="O639">
        <f t="shared" ref="O639:AV639" si="340">MAX(O617:O637)</f>
        <v>0.98442399999999997</v>
      </c>
      <c r="P639" t="s">
        <v>27</v>
      </c>
      <c r="R639">
        <f t="shared" ref="R639:AV639" si="341">MAX(R617:R637)</f>
        <v>2.5277599999999998</v>
      </c>
      <c r="S639" t="s">
        <v>27</v>
      </c>
      <c r="U639">
        <f t="shared" ref="U639:AV639" si="342">MAX(U617:U637)</f>
        <v>0.97511499999999995</v>
      </c>
      <c r="V639" t="s">
        <v>27</v>
      </c>
      <c r="X639">
        <f t="shared" ref="X639:AV639" si="343">MAX(X617:X637)</f>
        <v>2.3437299999999999</v>
      </c>
      <c r="Y639" t="s">
        <v>27</v>
      </c>
      <c r="AA639">
        <f t="shared" ref="AA639:AV639" si="344">MAX(AA617:AA637)</f>
        <v>0.56746099999999999</v>
      </c>
      <c r="AB639" t="s">
        <v>27</v>
      </c>
      <c r="AD639">
        <f t="shared" ref="AD639:AV639" si="345">MAX(AD617:AD637)</f>
        <v>7.0326599999999999</v>
      </c>
      <c r="AE639" t="s">
        <v>27</v>
      </c>
      <c r="AG639">
        <f t="shared" ref="AG639:AV639" si="346">MAX(AG617:AG637)</f>
        <v>0.70898399999999995</v>
      </c>
      <c r="AH639" t="s">
        <v>27</v>
      </c>
      <c r="AJ639">
        <f t="shared" ref="AJ639:AV639" si="347">MAX(AJ617:AJ637)</f>
        <v>7.7209899999999996</v>
      </c>
      <c r="AK639" t="s">
        <v>27</v>
      </c>
      <c r="AM639">
        <f t="shared" ref="AM639:AV639" si="348">MAX(AM617:AM637)</f>
        <v>2.8388</v>
      </c>
      <c r="AN639" t="s">
        <v>27</v>
      </c>
      <c r="AP639">
        <f t="shared" ref="AP639:AV639" si="349">MAX(AP617:AP637)</f>
        <v>8.1665399999999995</v>
      </c>
      <c r="AQ639" t="s">
        <v>27</v>
      </c>
      <c r="AS639">
        <f t="shared" ref="AS639:AV639" si="350">MAX(AS617:AS637)</f>
        <v>2.1476700000000002</v>
      </c>
      <c r="AT639" t="s">
        <v>27</v>
      </c>
      <c r="AV639">
        <f t="shared" ref="AV639" si="351">MAX(AV617:AV637)</f>
        <v>7.3418599999999996</v>
      </c>
    </row>
    <row r="641" spans="1:48">
      <c r="A641" t="s">
        <v>82</v>
      </c>
      <c r="D641" t="s">
        <v>2</v>
      </c>
    </row>
    <row r="642" spans="1:48">
      <c r="A642" t="s">
        <v>83</v>
      </c>
      <c r="D642" t="s">
        <v>4</v>
      </c>
      <c r="E642" t="s">
        <v>5</v>
      </c>
    </row>
    <row r="643" spans="1:48">
      <c r="D643" t="s">
        <v>30</v>
      </c>
    </row>
    <row r="645" spans="1:48">
      <c r="A645" t="s">
        <v>6</v>
      </c>
      <c r="D645" t="s">
        <v>7</v>
      </c>
      <c r="G645" t="s">
        <v>8</v>
      </c>
      <c r="J645" t="s">
        <v>9</v>
      </c>
      <c r="M645" t="s">
        <v>10</v>
      </c>
      <c r="P645" t="s">
        <v>11</v>
      </c>
      <c r="S645" t="s">
        <v>12</v>
      </c>
      <c r="V645" t="s">
        <v>13</v>
      </c>
      <c r="Y645" t="s">
        <v>14</v>
      </c>
      <c r="AB645" t="s">
        <v>15</v>
      </c>
      <c r="AE645" t="s">
        <v>16</v>
      </c>
      <c r="AH645" t="s">
        <v>17</v>
      </c>
      <c r="AK645" t="s">
        <v>18</v>
      </c>
      <c r="AN645" t="s">
        <v>19</v>
      </c>
      <c r="AQ645" t="s">
        <v>20</v>
      </c>
      <c r="AT645" t="s">
        <v>21</v>
      </c>
    </row>
    <row r="646" spans="1:48">
      <c r="A646" t="s">
        <v>22</v>
      </c>
      <c r="B646" t="s">
        <v>23</v>
      </c>
      <c r="C646" t="s">
        <v>24</v>
      </c>
      <c r="D646" t="s">
        <v>22</v>
      </c>
      <c r="E646" t="s">
        <v>23</v>
      </c>
      <c r="F646" t="s">
        <v>25</v>
      </c>
      <c r="G646" t="s">
        <v>22</v>
      </c>
      <c r="H646" t="s">
        <v>23</v>
      </c>
      <c r="I646" t="s">
        <v>24</v>
      </c>
      <c r="J646" t="s">
        <v>22</v>
      </c>
      <c r="K646" t="s">
        <v>23</v>
      </c>
      <c r="L646" t="s">
        <v>24</v>
      </c>
      <c r="M646" t="s">
        <v>22</v>
      </c>
      <c r="N646" t="s">
        <v>23</v>
      </c>
      <c r="O646" t="s">
        <v>24</v>
      </c>
      <c r="P646" t="s">
        <v>22</v>
      </c>
      <c r="Q646" t="s">
        <v>23</v>
      </c>
      <c r="R646" t="s">
        <v>24</v>
      </c>
      <c r="S646" t="s">
        <v>22</v>
      </c>
      <c r="T646" t="s">
        <v>23</v>
      </c>
      <c r="U646" t="s">
        <v>24</v>
      </c>
      <c r="V646" t="s">
        <v>22</v>
      </c>
      <c r="W646" t="s">
        <v>23</v>
      </c>
      <c r="X646" t="s">
        <v>24</v>
      </c>
      <c r="Y646" t="s">
        <v>22</v>
      </c>
      <c r="Z646" t="s">
        <v>23</v>
      </c>
      <c r="AA646" t="s">
        <v>24</v>
      </c>
      <c r="AB646" t="s">
        <v>22</v>
      </c>
      <c r="AC646" t="s">
        <v>23</v>
      </c>
      <c r="AD646" t="s">
        <v>24</v>
      </c>
      <c r="AE646" t="s">
        <v>22</v>
      </c>
      <c r="AF646" t="s">
        <v>23</v>
      </c>
      <c r="AG646" t="s">
        <v>24</v>
      </c>
      <c r="AH646" t="s">
        <v>22</v>
      </c>
      <c r="AI646" t="s">
        <v>23</v>
      </c>
      <c r="AJ646" t="s">
        <v>24</v>
      </c>
      <c r="AK646" t="s">
        <v>22</v>
      </c>
      <c r="AL646" t="s">
        <v>23</v>
      </c>
      <c r="AM646" t="s">
        <v>24</v>
      </c>
      <c r="AN646" t="s">
        <v>22</v>
      </c>
      <c r="AO646" t="s">
        <v>23</v>
      </c>
      <c r="AP646" t="s">
        <v>24</v>
      </c>
      <c r="AQ646" t="s">
        <v>22</v>
      </c>
      <c r="AR646" t="s">
        <v>23</v>
      </c>
      <c r="AS646" t="s">
        <v>24</v>
      </c>
      <c r="AT646" t="s">
        <v>22</v>
      </c>
      <c r="AU646" t="s">
        <v>23</v>
      </c>
      <c r="AV646" t="s">
        <v>24</v>
      </c>
    </row>
    <row r="647" spans="1:48">
      <c r="A647" s="2">
        <v>2</v>
      </c>
      <c r="B647">
        <f>-(Table12543023343663984304624942674106[[#This Row],[time]]-2)*2</f>
        <v>0</v>
      </c>
      <c r="C647" s="3">
        <v>3.0843799999999999</v>
      </c>
      <c r="D647" s="2">
        <v>2</v>
      </c>
      <c r="E647">
        <f>-(Table22553033353673994314634952775107[[#This Row],[time]]-2)*2</f>
        <v>0</v>
      </c>
      <c r="F647" s="3">
        <v>0.46509099999999998</v>
      </c>
      <c r="G647" s="2">
        <v>2</v>
      </c>
      <c r="H647" s="2">
        <f t="shared" ref="H647:H667" si="352">-(G647-2)*2</f>
        <v>0</v>
      </c>
      <c r="I647" s="3">
        <v>2.9262899999999998</v>
      </c>
      <c r="J647" s="2">
        <v>2</v>
      </c>
      <c r="K647">
        <f>-(Table32563043363684004324644962876108[[#This Row],[time]]-2)*2</f>
        <v>0</v>
      </c>
      <c r="L647" s="3">
        <v>0.56013000000000002</v>
      </c>
      <c r="M647" s="2">
        <v>2</v>
      </c>
      <c r="N647">
        <f>-(Table2462633113433754074394715033583115[[#This Row],[time]]-2)*2</f>
        <v>0</v>
      </c>
      <c r="O647" s="3">
        <v>0.54107499999999997</v>
      </c>
      <c r="P647" s="2">
        <v>2</v>
      </c>
      <c r="Q647">
        <f>-(Table42573053373694014334654972977109[[#This Row],[time]]-2)*2</f>
        <v>0</v>
      </c>
      <c r="R647" s="3">
        <v>1.6375200000000001</v>
      </c>
      <c r="S647" s="2">
        <v>2</v>
      </c>
      <c r="T647">
        <f>-(Table2472643123443764084404725043684116[[#This Row],[time]]-2)*2</f>
        <v>0</v>
      </c>
      <c r="U647" s="4">
        <v>7.25E-5</v>
      </c>
      <c r="V647" s="2">
        <v>2</v>
      </c>
      <c r="W647">
        <f>-(Table52583063383704024344664983078110[[#This Row],[time]]-2)*2</f>
        <v>0</v>
      </c>
      <c r="X647" s="3">
        <v>1.6511499999999999</v>
      </c>
      <c r="Y647" s="2">
        <v>2</v>
      </c>
      <c r="Z647">
        <f>-(Table2482653133453774094414735053785117[[#This Row],[time]]-2)*2</f>
        <v>0</v>
      </c>
      <c r="AA647" s="3">
        <v>0.61495599999999995</v>
      </c>
      <c r="AB647" s="2">
        <v>2</v>
      </c>
      <c r="AC647">
        <f>-(Table62593073393714034354674993179111[[#This Row],[time]]-2)*2</f>
        <v>0</v>
      </c>
      <c r="AD647" s="3">
        <v>2.1379800000000002</v>
      </c>
      <c r="AE647" s="2">
        <v>2</v>
      </c>
      <c r="AF647">
        <f>-(Table2492663143463784104424745063886118[[#This Row],[time]]-2)*2</f>
        <v>0</v>
      </c>
      <c r="AG647" s="3">
        <v>1.8297999999999998E-2</v>
      </c>
      <c r="AH647" s="2">
        <v>2</v>
      </c>
      <c r="AI647">
        <f>-(Table72603083403724044364685003280112[[#This Row],[time]]-2)*2</f>
        <v>0</v>
      </c>
      <c r="AJ647" s="3">
        <v>3.1789100000000001</v>
      </c>
      <c r="AK647" s="2">
        <v>2</v>
      </c>
      <c r="AL647">
        <f>-(Table2502673153473794114434755073987119[[#This Row],[time]]-2)*2</f>
        <v>0</v>
      </c>
      <c r="AM647" s="3">
        <v>2.1081799999999999</v>
      </c>
      <c r="AN647" s="2">
        <v>2</v>
      </c>
      <c r="AO647">
        <f>-(Table82613093413734054374695013381113[[#This Row],[time]]-2)*2</f>
        <v>0</v>
      </c>
      <c r="AP647" s="3">
        <v>3.0581299999999998</v>
      </c>
      <c r="AQ647" s="2">
        <v>2</v>
      </c>
      <c r="AR647">
        <f>-(Table2522683163483804124444765084088120[[#This Row],[time]]-2)*2</f>
        <v>0</v>
      </c>
      <c r="AS647" s="3">
        <v>0.64615299999999998</v>
      </c>
      <c r="AT647" s="2">
        <v>2</v>
      </c>
      <c r="AU647">
        <f>-(Table2532693173493814134454775094189121[[#This Row],[time]]-2)*2</f>
        <v>0</v>
      </c>
      <c r="AV647" s="3">
        <v>0.64917400000000003</v>
      </c>
    </row>
    <row r="648" spans="1:48">
      <c r="A648" s="5">
        <v>2.0512600000000001</v>
      </c>
      <c r="B648">
        <f>-(Table12543023343663984304624942674106[[#This Row],[time]]-2)*2</f>
        <v>-0.10252000000000017</v>
      </c>
      <c r="C648" s="6">
        <v>3.18642</v>
      </c>
      <c r="D648" s="5">
        <v>2.0512600000000001</v>
      </c>
      <c r="E648">
        <f>-(Table22553033353673994314634952775107[[#This Row],[time]]-2)*2</f>
        <v>-0.10252000000000017</v>
      </c>
      <c r="F648" s="6">
        <v>0.41855799999999999</v>
      </c>
      <c r="G648" s="5">
        <v>2.0512600000000001</v>
      </c>
      <c r="H648" s="2">
        <f t="shared" si="352"/>
        <v>-0.10252000000000017</v>
      </c>
      <c r="I648" s="6">
        <v>2.9941</v>
      </c>
      <c r="J648" s="5">
        <v>2.0512600000000001</v>
      </c>
      <c r="K648">
        <f>-(Table32563043363684004324644962876108[[#This Row],[time]]-2)*2</f>
        <v>-0.10252000000000017</v>
      </c>
      <c r="L648" s="6">
        <v>0.51153599999999999</v>
      </c>
      <c r="M648" s="5">
        <v>2.0512600000000001</v>
      </c>
      <c r="N648">
        <f>-(Table2462633113433754074394715033583115[[#This Row],[time]]-2)*2</f>
        <v>-0.10252000000000017</v>
      </c>
      <c r="O648" s="6">
        <v>0.58304900000000004</v>
      </c>
      <c r="P648" s="5">
        <v>2.0512600000000001</v>
      </c>
      <c r="Q648">
        <f>-(Table42573053373694014334654972977109[[#This Row],[time]]-2)*2</f>
        <v>-0.10252000000000017</v>
      </c>
      <c r="R648" s="6">
        <v>1.5751500000000001</v>
      </c>
      <c r="S648" s="5">
        <v>2.0512600000000001</v>
      </c>
      <c r="T648">
        <f>-(Table2472643123443764084404725043684116[[#This Row],[time]]-2)*2</f>
        <v>-0.10252000000000017</v>
      </c>
      <c r="U648" s="7">
        <v>7.36E-5</v>
      </c>
      <c r="V648" s="5">
        <v>2.0512600000000001</v>
      </c>
      <c r="W648">
        <f>-(Table52583063383704024344664983078110[[#This Row],[time]]-2)*2</f>
        <v>-0.10252000000000017</v>
      </c>
      <c r="X648" s="6">
        <v>1.58623</v>
      </c>
      <c r="Y648" s="5">
        <v>2.0512600000000001</v>
      </c>
      <c r="Z648">
        <f>-(Table2482653133453774094414735053785117[[#This Row],[time]]-2)*2</f>
        <v>-0.10252000000000017</v>
      </c>
      <c r="AA648" s="6">
        <v>0.65803100000000003</v>
      </c>
      <c r="AB648" s="5">
        <v>2.0512600000000001</v>
      </c>
      <c r="AC648">
        <f>-(Table62593073393714034354674993179111[[#This Row],[time]]-2)*2</f>
        <v>-0.10252000000000017</v>
      </c>
      <c r="AD648" s="6">
        <v>2.09144</v>
      </c>
      <c r="AE648" s="5">
        <v>2.0512600000000001</v>
      </c>
      <c r="AF648">
        <f>-(Table2492663143463784104424745063886118[[#This Row],[time]]-2)*2</f>
        <v>-0.10252000000000017</v>
      </c>
      <c r="AG648" s="6">
        <v>4.1018800000000001E-2</v>
      </c>
      <c r="AH648" s="5">
        <v>2.0512600000000001</v>
      </c>
      <c r="AI648">
        <f>-(Table72603083403724044364685003280112[[#This Row],[time]]-2)*2</f>
        <v>-0.10252000000000017</v>
      </c>
      <c r="AJ648" s="6">
        <v>3.1060300000000001</v>
      </c>
      <c r="AK648" s="5">
        <v>2.0512600000000001</v>
      </c>
      <c r="AL648">
        <f>-(Table2502673153473794114434755073987119[[#This Row],[time]]-2)*2</f>
        <v>-0.10252000000000017</v>
      </c>
      <c r="AM648" s="6">
        <v>2.2686899999999999</v>
      </c>
      <c r="AN648" s="5">
        <v>2.0512600000000001</v>
      </c>
      <c r="AO648">
        <f>-(Table82613093413734054374695013381113[[#This Row],[time]]-2)*2</f>
        <v>-0.10252000000000017</v>
      </c>
      <c r="AP648" s="6">
        <v>3.02203</v>
      </c>
      <c r="AQ648" s="5">
        <v>2.0512600000000001</v>
      </c>
      <c r="AR648">
        <f>-(Table2522683163483804124444765084088120[[#This Row],[time]]-2)*2</f>
        <v>-0.10252000000000017</v>
      </c>
      <c r="AS648" s="6">
        <v>0.74633799999999995</v>
      </c>
      <c r="AT648" s="5">
        <v>2.0512600000000001</v>
      </c>
      <c r="AU648">
        <f>-(Table2532693173493814134454775094189121[[#This Row],[time]]-2)*2</f>
        <v>-0.10252000000000017</v>
      </c>
      <c r="AV648" s="6">
        <v>0.76172300000000004</v>
      </c>
    </row>
    <row r="649" spans="1:48">
      <c r="A649" s="5">
        <v>2.1153300000000002</v>
      </c>
      <c r="B649">
        <f>-(Table12543023343663984304624942674106[[#This Row],[time]]-2)*2</f>
        <v>-0.23066000000000031</v>
      </c>
      <c r="C649" s="6">
        <v>3.3607</v>
      </c>
      <c r="D649" s="5">
        <v>2.1153300000000002</v>
      </c>
      <c r="E649">
        <f>-(Table22553033353673994314634952775107[[#This Row],[time]]-2)*2</f>
        <v>-0.23066000000000031</v>
      </c>
      <c r="F649" s="6">
        <v>0.29866500000000001</v>
      </c>
      <c r="G649" s="5">
        <v>2.1153300000000002</v>
      </c>
      <c r="H649" s="2">
        <f t="shared" si="352"/>
        <v>-0.23066000000000031</v>
      </c>
      <c r="I649" s="6">
        <v>3.1244700000000001</v>
      </c>
      <c r="J649" s="5">
        <v>2.1153300000000002</v>
      </c>
      <c r="K649">
        <f>-(Table32563043363684004324644962876108[[#This Row],[time]]-2)*2</f>
        <v>-0.23066000000000031</v>
      </c>
      <c r="L649" s="6">
        <v>0.38790400000000003</v>
      </c>
      <c r="M649" s="5">
        <v>2.1153300000000002</v>
      </c>
      <c r="N649">
        <f>-(Table2462633113433754074394715033583115[[#This Row],[time]]-2)*2</f>
        <v>-0.23066000000000031</v>
      </c>
      <c r="O649" s="6">
        <v>0.70554399999999995</v>
      </c>
      <c r="P649" s="5">
        <v>2.1153300000000002</v>
      </c>
      <c r="Q649">
        <f>-(Table42573053373694014334654972977109[[#This Row],[time]]-2)*2</f>
        <v>-0.23066000000000031</v>
      </c>
      <c r="R649" s="6">
        <v>1.3635600000000001</v>
      </c>
      <c r="S649" s="5">
        <v>2.1153300000000002</v>
      </c>
      <c r="T649">
        <f>-(Table2472643123443764084404725043684116[[#This Row],[time]]-2)*2</f>
        <v>-0.23066000000000031</v>
      </c>
      <c r="U649" s="7">
        <v>7.64E-5</v>
      </c>
      <c r="V649" s="5">
        <v>2.1153300000000002</v>
      </c>
      <c r="W649">
        <f>-(Table52583063383704024344664983078110[[#This Row],[time]]-2)*2</f>
        <v>-0.23066000000000031</v>
      </c>
      <c r="X649" s="6">
        <v>1.3879600000000001</v>
      </c>
      <c r="Y649" s="5">
        <v>2.1153300000000002</v>
      </c>
      <c r="Z649">
        <f>-(Table2482653133453774094414735053785117[[#This Row],[time]]-2)*2</f>
        <v>-0.23066000000000031</v>
      </c>
      <c r="AA649" s="6">
        <v>0.77471100000000004</v>
      </c>
      <c r="AB649" s="5">
        <v>2.1153300000000002</v>
      </c>
      <c r="AC649">
        <f>-(Table62593073393714034354674993179111[[#This Row],[time]]-2)*2</f>
        <v>-0.23066000000000031</v>
      </c>
      <c r="AD649" s="6">
        <v>2.0668799999999998</v>
      </c>
      <c r="AE649" s="5">
        <v>2.1153300000000002</v>
      </c>
      <c r="AF649">
        <f>-(Table2492663143463784104424745063886118[[#This Row],[time]]-2)*2</f>
        <v>-0.23066000000000031</v>
      </c>
      <c r="AG649" s="6">
        <v>0.111355</v>
      </c>
      <c r="AH649" s="5">
        <v>2.1153300000000002</v>
      </c>
      <c r="AI649">
        <f>-(Table72603083403724044364685003280112[[#This Row],[time]]-2)*2</f>
        <v>-0.23066000000000031</v>
      </c>
      <c r="AJ649" s="6">
        <v>2.9935800000000001</v>
      </c>
      <c r="AK649" s="5">
        <v>2.1153300000000002</v>
      </c>
      <c r="AL649">
        <f>-(Table2502673153473794114434755073987119[[#This Row],[time]]-2)*2</f>
        <v>-0.23066000000000031</v>
      </c>
      <c r="AM649" s="6">
        <v>2.5923500000000002</v>
      </c>
      <c r="AN649" s="5">
        <v>2.1153300000000002</v>
      </c>
      <c r="AO649">
        <f>-(Table82613093413734054374695013381113[[#This Row],[time]]-2)*2</f>
        <v>-0.23066000000000031</v>
      </c>
      <c r="AP649" s="6">
        <v>2.8092199999999998</v>
      </c>
      <c r="AQ649" s="5">
        <v>2.1153300000000002</v>
      </c>
      <c r="AR649">
        <f>-(Table2522683163483804124444765084088120[[#This Row],[time]]-2)*2</f>
        <v>-0.23066000000000031</v>
      </c>
      <c r="AS649" s="6">
        <v>0.96417299999999995</v>
      </c>
      <c r="AT649" s="5">
        <v>2.1153300000000002</v>
      </c>
      <c r="AU649">
        <f>-(Table2532693173493814134454775094189121[[#This Row],[time]]-2)*2</f>
        <v>-0.23066000000000031</v>
      </c>
      <c r="AV649" s="6">
        <v>0.98045599999999999</v>
      </c>
    </row>
    <row r="650" spans="1:48">
      <c r="A650" s="5">
        <v>2.16533</v>
      </c>
      <c r="B650">
        <f>-(Table12543023343663984304624942674106[[#This Row],[time]]-2)*2</f>
        <v>-0.33065999999999995</v>
      </c>
      <c r="C650" s="6">
        <v>3.4946700000000002</v>
      </c>
      <c r="D650" s="5">
        <v>2.16533</v>
      </c>
      <c r="E650">
        <f>-(Table22553033353673994314634952775107[[#This Row],[time]]-2)*2</f>
        <v>-0.33065999999999995</v>
      </c>
      <c r="F650" s="6">
        <v>0.20677300000000001</v>
      </c>
      <c r="G650" s="5">
        <v>2.16533</v>
      </c>
      <c r="H650" s="2">
        <f t="shared" si="352"/>
        <v>-0.33065999999999995</v>
      </c>
      <c r="I650" s="6">
        <v>3.2458399999999998</v>
      </c>
      <c r="J650" s="5">
        <v>2.16533</v>
      </c>
      <c r="K650">
        <f>-(Table32563043363684004324644962876108[[#This Row],[time]]-2)*2</f>
        <v>-0.33065999999999995</v>
      </c>
      <c r="L650" s="6">
        <v>0.28729900000000003</v>
      </c>
      <c r="M650" s="5">
        <v>2.16533</v>
      </c>
      <c r="N650">
        <f>-(Table2462633113433754074394715033583115[[#This Row],[time]]-2)*2</f>
        <v>-0.33065999999999995</v>
      </c>
      <c r="O650" s="6">
        <v>0.88907199999999997</v>
      </c>
      <c r="P650" s="5">
        <v>2.16533</v>
      </c>
      <c r="Q650">
        <f>-(Table42573053373694014334654972977109[[#This Row],[time]]-2)*2</f>
        <v>-0.33065999999999995</v>
      </c>
      <c r="R650" s="6">
        <v>1.1559600000000001</v>
      </c>
      <c r="S650" s="5">
        <v>2.16533</v>
      </c>
      <c r="T650">
        <f>-(Table2472643123443764084404725043684116[[#This Row],[time]]-2)*2</f>
        <v>-0.33065999999999995</v>
      </c>
      <c r="U650" s="7">
        <v>7.9400000000000006E-5</v>
      </c>
      <c r="V650" s="5">
        <v>2.16533</v>
      </c>
      <c r="W650">
        <f>-(Table52583063383704024344664983078110[[#This Row],[time]]-2)*2</f>
        <v>-0.33065999999999995</v>
      </c>
      <c r="X650" s="6">
        <v>1.1743600000000001</v>
      </c>
      <c r="Y650" s="5">
        <v>2.16533</v>
      </c>
      <c r="Z650">
        <f>-(Table2482653133453774094414735053785117[[#This Row],[time]]-2)*2</f>
        <v>-0.33065999999999995</v>
      </c>
      <c r="AA650" s="6">
        <v>0.88890999999999998</v>
      </c>
      <c r="AB650" s="5">
        <v>2.16533</v>
      </c>
      <c r="AC650">
        <f>-(Table62593073393714034354674993179111[[#This Row],[time]]-2)*2</f>
        <v>-0.33065999999999995</v>
      </c>
      <c r="AD650" s="6">
        <v>1.90974</v>
      </c>
      <c r="AE650" s="5">
        <v>2.16533</v>
      </c>
      <c r="AF650">
        <f>-(Table2492663143463784104424745063886118[[#This Row],[time]]-2)*2</f>
        <v>-0.33065999999999995</v>
      </c>
      <c r="AG650" s="6">
        <v>0.170432</v>
      </c>
      <c r="AH650" s="5">
        <v>2.16533</v>
      </c>
      <c r="AI650">
        <f>-(Table72603083403724044364685003280112[[#This Row],[time]]-2)*2</f>
        <v>-0.33065999999999995</v>
      </c>
      <c r="AJ650" s="6">
        <v>3.0085700000000002</v>
      </c>
      <c r="AK650" s="5">
        <v>2.16533</v>
      </c>
      <c r="AL650">
        <f>-(Table2502673153473794114434755073987119[[#This Row],[time]]-2)*2</f>
        <v>-0.33065999999999995</v>
      </c>
      <c r="AM650" s="6">
        <v>2.9000900000000001</v>
      </c>
      <c r="AN650" s="5">
        <v>2.16533</v>
      </c>
      <c r="AO650">
        <f>-(Table82613093413734054374695013381113[[#This Row],[time]]-2)*2</f>
        <v>-0.33065999999999995</v>
      </c>
      <c r="AP650" s="6">
        <v>2.6373799999999998</v>
      </c>
      <c r="AQ650" s="5">
        <v>2.16533</v>
      </c>
      <c r="AR650">
        <f>-(Table2522683163483804124444765084088120[[#This Row],[time]]-2)*2</f>
        <v>-0.33065999999999995</v>
      </c>
      <c r="AS650" s="6">
        <v>1.24719</v>
      </c>
      <c r="AT650" s="5">
        <v>2.16533</v>
      </c>
      <c r="AU650">
        <f>-(Table2532693173493814134454775094189121[[#This Row],[time]]-2)*2</f>
        <v>-0.33065999999999995</v>
      </c>
      <c r="AV650" s="6">
        <v>1.1307700000000001</v>
      </c>
    </row>
    <row r="651" spans="1:48">
      <c r="A651" s="5">
        <v>2.2153299999999998</v>
      </c>
      <c r="B651">
        <f>-(Table12543023343663984304624942674106[[#This Row],[time]]-2)*2</f>
        <v>-0.4306599999999996</v>
      </c>
      <c r="C651" s="6">
        <v>3.6271399999999998</v>
      </c>
      <c r="D651" s="5">
        <v>2.2153299999999998</v>
      </c>
      <c r="E651">
        <f>-(Table22553033353673994314634952775107[[#This Row],[time]]-2)*2</f>
        <v>-0.4306599999999996</v>
      </c>
      <c r="F651" s="6">
        <v>0.110721</v>
      </c>
      <c r="G651" s="5">
        <v>2.2153299999999998</v>
      </c>
      <c r="H651" s="2">
        <f t="shared" si="352"/>
        <v>-0.4306599999999996</v>
      </c>
      <c r="I651" s="6">
        <v>3.3902700000000001</v>
      </c>
      <c r="J651" s="5">
        <v>2.2153299999999998</v>
      </c>
      <c r="K651">
        <f>-(Table32563043363684004324644962876108[[#This Row],[time]]-2)*2</f>
        <v>-0.4306599999999996</v>
      </c>
      <c r="L651" s="6">
        <v>0.182781</v>
      </c>
      <c r="M651" s="5">
        <v>2.2153299999999998</v>
      </c>
      <c r="N651">
        <f>-(Table2462633113433754074394715033583115[[#This Row],[time]]-2)*2</f>
        <v>-0.4306599999999996</v>
      </c>
      <c r="O651" s="6">
        <v>0.97001999999999999</v>
      </c>
      <c r="P651" s="5">
        <v>2.2153299999999998</v>
      </c>
      <c r="Q651">
        <f>-(Table42573053373694014334654972977109[[#This Row],[time]]-2)*2</f>
        <v>-0.4306599999999996</v>
      </c>
      <c r="R651" s="6">
        <v>0.98019999999999996</v>
      </c>
      <c r="S651" s="5">
        <v>2.2153299999999998</v>
      </c>
      <c r="T651">
        <f>-(Table2472643123443764084404725043684116[[#This Row],[time]]-2)*2</f>
        <v>-0.4306599999999996</v>
      </c>
      <c r="U651" s="7">
        <v>8.2899999999999996E-5</v>
      </c>
      <c r="V651" s="5">
        <v>2.2153299999999998</v>
      </c>
      <c r="W651">
        <f>-(Table52583063383704024344664983078110[[#This Row],[time]]-2)*2</f>
        <v>-0.4306599999999996</v>
      </c>
      <c r="X651" s="6">
        <v>0.96227600000000002</v>
      </c>
      <c r="Y651" s="5">
        <v>2.2153299999999998</v>
      </c>
      <c r="Z651">
        <f>-(Table2482653133453774094414735053785117[[#This Row],[time]]-2)*2</f>
        <v>-0.4306599999999996</v>
      </c>
      <c r="AA651" s="6">
        <v>1.0361100000000001</v>
      </c>
      <c r="AB651" s="5">
        <v>2.2153299999999998</v>
      </c>
      <c r="AC651">
        <f>-(Table62593073393714034354674993179111[[#This Row],[time]]-2)*2</f>
        <v>-0.4306599999999996</v>
      </c>
      <c r="AD651" s="6">
        <v>1.6364000000000001</v>
      </c>
      <c r="AE651" s="5">
        <v>2.2153299999999998</v>
      </c>
      <c r="AF651">
        <f>-(Table2492663143463784104424745063886118[[#This Row],[time]]-2)*2</f>
        <v>-0.4306599999999996</v>
      </c>
      <c r="AG651" s="6">
        <v>0.22647200000000001</v>
      </c>
      <c r="AH651" s="5">
        <v>2.2153299999999998</v>
      </c>
      <c r="AI651">
        <f>-(Table72603083403724044364685003280112[[#This Row],[time]]-2)*2</f>
        <v>-0.4306599999999996</v>
      </c>
      <c r="AJ651" s="6">
        <v>3.0076999999999998</v>
      </c>
      <c r="AK651" s="5">
        <v>2.2153299999999998</v>
      </c>
      <c r="AL651">
        <f>-(Table2502673153473794114434755073987119[[#This Row],[time]]-2)*2</f>
        <v>-0.4306599999999996</v>
      </c>
      <c r="AM651" s="6">
        <v>3.1989999999999998</v>
      </c>
      <c r="AN651" s="5">
        <v>2.2153299999999998</v>
      </c>
      <c r="AO651">
        <f>-(Table82613093413734054374695013381113[[#This Row],[time]]-2)*2</f>
        <v>-0.4306599999999996</v>
      </c>
      <c r="AP651" s="6">
        <v>2.5550299999999999</v>
      </c>
      <c r="AQ651" s="5">
        <v>2.2153299999999998</v>
      </c>
      <c r="AR651">
        <f>-(Table2522683163483804124444765084088120[[#This Row],[time]]-2)*2</f>
        <v>-0.4306599999999996</v>
      </c>
      <c r="AS651" s="6">
        <v>1.5647800000000001</v>
      </c>
      <c r="AT651" s="5">
        <v>2.2153299999999998</v>
      </c>
      <c r="AU651">
        <f>-(Table2532693173493814134454775094189121[[#This Row],[time]]-2)*2</f>
        <v>-0.4306599999999996</v>
      </c>
      <c r="AV651" s="6">
        <v>1.2839400000000001</v>
      </c>
    </row>
    <row r="652" spans="1:48">
      <c r="A652" s="5">
        <v>2.2653300000000001</v>
      </c>
      <c r="B652">
        <f>-(Table12543023343663984304624942674106[[#This Row],[time]]-2)*2</f>
        <v>-0.53066000000000013</v>
      </c>
      <c r="C652" s="6">
        <v>3.7368199999999998</v>
      </c>
      <c r="D652" s="5">
        <v>2.2653300000000001</v>
      </c>
      <c r="E652">
        <f>-(Table22553033353673994314634952775107[[#This Row],[time]]-2)*2</f>
        <v>-0.53066000000000013</v>
      </c>
      <c r="F652" s="6">
        <v>4.3011300000000002E-2</v>
      </c>
      <c r="G652" s="5">
        <v>2.2653300000000001</v>
      </c>
      <c r="H652" s="2">
        <f t="shared" si="352"/>
        <v>-0.53066000000000013</v>
      </c>
      <c r="I652" s="6">
        <v>3.5552800000000002</v>
      </c>
      <c r="J652" s="5">
        <v>2.2653300000000001</v>
      </c>
      <c r="K652">
        <f>-(Table32563043363684004324644962876108[[#This Row],[time]]-2)*2</f>
        <v>-0.53066000000000013</v>
      </c>
      <c r="L652" s="6">
        <v>6.8465999999999999E-2</v>
      </c>
      <c r="M652" s="5">
        <v>2.2653300000000001</v>
      </c>
      <c r="N652">
        <f>-(Table2462633113433754074394715033583115[[#This Row],[time]]-2)*2</f>
        <v>-0.53066000000000013</v>
      </c>
      <c r="O652" s="6">
        <v>1.13208</v>
      </c>
      <c r="P652" s="5">
        <v>2.2653300000000001</v>
      </c>
      <c r="Q652">
        <f>-(Table42573053373694014334654972977109[[#This Row],[time]]-2)*2</f>
        <v>-0.53066000000000013</v>
      </c>
      <c r="R652" s="6">
        <v>0.88005599999999995</v>
      </c>
      <c r="S652" s="5">
        <v>2.2653300000000001</v>
      </c>
      <c r="T652">
        <f>-(Table2472643123443764084404725043684116[[#This Row],[time]]-2)*2</f>
        <v>-0.53066000000000013</v>
      </c>
      <c r="U652" s="7">
        <v>8.6199999999999995E-5</v>
      </c>
      <c r="V652" s="5">
        <v>2.2653300000000001</v>
      </c>
      <c r="W652">
        <f>-(Table52583063383704024344664983078110[[#This Row],[time]]-2)*2</f>
        <v>-0.53066000000000013</v>
      </c>
      <c r="X652" s="6">
        <v>0.79618299999999997</v>
      </c>
      <c r="Y652" s="5">
        <v>2.2653300000000001</v>
      </c>
      <c r="Z652">
        <f>-(Table2482653133453774094414735053785117[[#This Row],[time]]-2)*2</f>
        <v>-0.53066000000000013</v>
      </c>
      <c r="AA652" s="6">
        <v>1.2387999999999999</v>
      </c>
      <c r="AB652" s="5">
        <v>2.2653300000000001</v>
      </c>
      <c r="AC652">
        <f>-(Table62593073393714034354674993179111[[#This Row],[time]]-2)*2</f>
        <v>-0.53066000000000013</v>
      </c>
      <c r="AD652" s="6">
        <v>1.29121</v>
      </c>
      <c r="AE652" s="5">
        <v>2.2653300000000001</v>
      </c>
      <c r="AF652">
        <f>-(Table2492663143463784104424745063886118[[#This Row],[time]]-2)*2</f>
        <v>-0.53066000000000013</v>
      </c>
      <c r="AG652" s="6">
        <v>0.27526299999999998</v>
      </c>
      <c r="AH652" s="5">
        <v>2.2653300000000001</v>
      </c>
      <c r="AI652">
        <f>-(Table72603083403724044364685003280112[[#This Row],[time]]-2)*2</f>
        <v>-0.53066000000000013</v>
      </c>
      <c r="AJ652" s="6">
        <v>2.8988399999999999</v>
      </c>
      <c r="AK652" s="5">
        <v>2.2653300000000001</v>
      </c>
      <c r="AL652">
        <f>-(Table2502673153473794114434755073987119[[#This Row],[time]]-2)*2</f>
        <v>-0.53066000000000013</v>
      </c>
      <c r="AM652" s="6">
        <v>3.51281</v>
      </c>
      <c r="AN652" s="5">
        <v>2.2653300000000001</v>
      </c>
      <c r="AO652">
        <f>-(Table82613093413734054374695013381113[[#This Row],[time]]-2)*2</f>
        <v>-0.53066000000000013</v>
      </c>
      <c r="AP652" s="6">
        <v>2.5040800000000001</v>
      </c>
      <c r="AQ652" s="5">
        <v>2.2653300000000001</v>
      </c>
      <c r="AR652">
        <f>-(Table2522683163483804124444765084088120[[#This Row],[time]]-2)*2</f>
        <v>-0.53066000000000013</v>
      </c>
      <c r="AS652" s="6">
        <v>1.9370000000000001</v>
      </c>
      <c r="AT652" s="5">
        <v>2.2653300000000001</v>
      </c>
      <c r="AU652">
        <f>-(Table2532693173493814134454775094189121[[#This Row],[time]]-2)*2</f>
        <v>-0.53066000000000013</v>
      </c>
      <c r="AV652" s="6">
        <v>1.4418899999999999</v>
      </c>
    </row>
    <row r="653" spans="1:48">
      <c r="A653" s="5">
        <v>2.3247100000000001</v>
      </c>
      <c r="B653">
        <f>-(Table12543023343663984304624942674106[[#This Row],[time]]-2)*2</f>
        <v>-0.64942000000000011</v>
      </c>
      <c r="C653" s="6">
        <v>3.8305500000000001</v>
      </c>
      <c r="D653" s="5">
        <v>2.3247100000000001</v>
      </c>
      <c r="E653">
        <f>-(Table22553033353673994314634952775107[[#This Row],[time]]-2)*2</f>
        <v>-0.64942000000000011</v>
      </c>
      <c r="F653" s="6">
        <v>4.28186E-4</v>
      </c>
      <c r="G653" s="5">
        <v>2.3247100000000001</v>
      </c>
      <c r="H653" s="2">
        <f t="shared" si="352"/>
        <v>-0.64942000000000011</v>
      </c>
      <c r="I653" s="6">
        <v>3.7658499999999999</v>
      </c>
      <c r="J653" s="5">
        <v>2.3247100000000001</v>
      </c>
      <c r="K653">
        <f>-(Table32563043363684004324644962876108[[#This Row],[time]]-2)*2</f>
        <v>-0.64942000000000011</v>
      </c>
      <c r="L653" s="6">
        <v>3.7584800000000002E-4</v>
      </c>
      <c r="M653" s="5">
        <v>2.3247100000000001</v>
      </c>
      <c r="N653">
        <f>-(Table2462633113433754074394715033583115[[#This Row],[time]]-2)*2</f>
        <v>-0.64942000000000011</v>
      </c>
      <c r="O653" s="6">
        <v>1.48081</v>
      </c>
      <c r="P653" s="5">
        <v>2.3247100000000001</v>
      </c>
      <c r="Q653">
        <f>-(Table42573053373694014334654972977109[[#This Row],[time]]-2)*2</f>
        <v>-0.64942000000000011</v>
      </c>
      <c r="R653" s="6">
        <v>0.79458200000000001</v>
      </c>
      <c r="S653" s="5">
        <v>2.3247100000000001</v>
      </c>
      <c r="T653">
        <f>-(Table2472643123443764084404725043684116[[#This Row],[time]]-2)*2</f>
        <v>-0.64942000000000011</v>
      </c>
      <c r="U653" s="7">
        <v>9.0299999999999999E-5</v>
      </c>
      <c r="V653" s="5">
        <v>2.3247100000000001</v>
      </c>
      <c r="W653">
        <f>-(Table52583063383704024344664983078110[[#This Row],[time]]-2)*2</f>
        <v>-0.64942000000000011</v>
      </c>
      <c r="X653" s="6">
        <v>0.62547200000000003</v>
      </c>
      <c r="Y653" s="5">
        <v>2.3247100000000001</v>
      </c>
      <c r="Z653">
        <f>-(Table2482653133453774094414735053785117[[#This Row],[time]]-2)*2</f>
        <v>-0.64942000000000011</v>
      </c>
      <c r="AA653" s="6">
        <v>1.51739</v>
      </c>
      <c r="AB653" s="5">
        <v>2.3247100000000001</v>
      </c>
      <c r="AC653">
        <f>-(Table62593073393714034354674993179111[[#This Row],[time]]-2)*2</f>
        <v>-0.64942000000000011</v>
      </c>
      <c r="AD653" s="6">
        <v>0.90775300000000003</v>
      </c>
      <c r="AE653" s="5">
        <v>2.3247100000000001</v>
      </c>
      <c r="AF653">
        <f>-(Table2492663143463784104424745063886118[[#This Row],[time]]-2)*2</f>
        <v>-0.64942000000000011</v>
      </c>
      <c r="AG653" s="6">
        <v>0.44290800000000002</v>
      </c>
      <c r="AH653" s="5">
        <v>2.3247100000000001</v>
      </c>
      <c r="AI653">
        <f>-(Table72603083403724044364685003280112[[#This Row],[time]]-2)*2</f>
        <v>-0.64942000000000011</v>
      </c>
      <c r="AJ653" s="6">
        <v>2.6393900000000001</v>
      </c>
      <c r="AK653" s="5">
        <v>2.3247100000000001</v>
      </c>
      <c r="AL653">
        <f>-(Table2502673153473794114434755073987119[[#This Row],[time]]-2)*2</f>
        <v>-0.64942000000000011</v>
      </c>
      <c r="AM653" s="6">
        <v>3.89758</v>
      </c>
      <c r="AN653" s="5">
        <v>2.3247100000000001</v>
      </c>
      <c r="AO653">
        <f>-(Table82613093413734054374695013381113[[#This Row],[time]]-2)*2</f>
        <v>-0.64942000000000011</v>
      </c>
      <c r="AP653" s="6">
        <v>2.46313</v>
      </c>
      <c r="AQ653" s="5">
        <v>2.3247100000000001</v>
      </c>
      <c r="AR653">
        <f>-(Table2522683163483804124444765084088120[[#This Row],[time]]-2)*2</f>
        <v>-0.64942000000000011</v>
      </c>
      <c r="AS653" s="6">
        <v>2.4979200000000001</v>
      </c>
      <c r="AT653" s="5">
        <v>2.3247100000000001</v>
      </c>
      <c r="AU653">
        <f>-(Table2532693173493814134454775094189121[[#This Row],[time]]-2)*2</f>
        <v>-0.64942000000000011</v>
      </c>
      <c r="AV653" s="6">
        <v>1.62626</v>
      </c>
    </row>
    <row r="654" spans="1:48">
      <c r="A654" s="5">
        <v>2.35107</v>
      </c>
      <c r="B654">
        <f>-(Table12543023343663984304624942674106[[#This Row],[time]]-2)*2</f>
        <v>-0.70213999999999999</v>
      </c>
      <c r="C654" s="6">
        <v>3.8500700000000001</v>
      </c>
      <c r="D654" s="5">
        <v>2.35107</v>
      </c>
      <c r="E654">
        <f>-(Table22553033353673994314634952775107[[#This Row],[time]]-2)*2</f>
        <v>-0.70213999999999999</v>
      </c>
      <c r="F654" s="6">
        <v>1.5792000000000001E-4</v>
      </c>
      <c r="G654" s="5">
        <v>2.35107</v>
      </c>
      <c r="H654" s="2">
        <f t="shared" si="352"/>
        <v>-0.70213999999999999</v>
      </c>
      <c r="I654" s="6">
        <v>3.8606600000000002</v>
      </c>
      <c r="J654" s="5">
        <v>2.35107</v>
      </c>
      <c r="K654">
        <f>-(Table32563043363684004324644962876108[[#This Row],[time]]-2)*2</f>
        <v>-0.70213999999999999</v>
      </c>
      <c r="L654" s="6">
        <v>1.10913E-4</v>
      </c>
      <c r="M654" s="5">
        <v>2.35107</v>
      </c>
      <c r="N654">
        <f>-(Table2462633113433754074394715033583115[[#This Row],[time]]-2)*2</f>
        <v>-0.70213999999999999</v>
      </c>
      <c r="O654" s="6">
        <v>1.88428</v>
      </c>
      <c r="P654" s="5">
        <v>2.35107</v>
      </c>
      <c r="Q654">
        <f>-(Table42573053373694014334654972977109[[#This Row],[time]]-2)*2</f>
        <v>-0.70213999999999999</v>
      </c>
      <c r="R654" s="6">
        <v>0.75131700000000001</v>
      </c>
      <c r="S654" s="5">
        <v>2.35107</v>
      </c>
      <c r="T654">
        <f>-(Table2472643123443764084404725043684116[[#This Row],[time]]-2)*2</f>
        <v>-0.70213999999999999</v>
      </c>
      <c r="U654" s="6">
        <v>1.0083799999999999E-3</v>
      </c>
      <c r="V654" s="5">
        <v>2.35107</v>
      </c>
      <c r="W654">
        <f>-(Table52583063383704024344664983078110[[#This Row],[time]]-2)*2</f>
        <v>-0.70213999999999999</v>
      </c>
      <c r="X654" s="6">
        <v>0.55074699999999999</v>
      </c>
      <c r="Y654" s="5">
        <v>2.35107</v>
      </c>
      <c r="Z654">
        <f>-(Table2482653133453774094414735053785117[[#This Row],[time]]-2)*2</f>
        <v>-0.70213999999999999</v>
      </c>
      <c r="AA654" s="6">
        <v>1.6606099999999999</v>
      </c>
      <c r="AB654" s="5">
        <v>2.35107</v>
      </c>
      <c r="AC654">
        <f>-(Table62593073393714034354674993179111[[#This Row],[time]]-2)*2</f>
        <v>-0.70213999999999999</v>
      </c>
      <c r="AD654" s="6">
        <v>0.76846999999999999</v>
      </c>
      <c r="AE654" s="5">
        <v>2.35107</v>
      </c>
      <c r="AF654">
        <f>-(Table2492663143463784104424745063886118[[#This Row],[time]]-2)*2</f>
        <v>-0.70213999999999999</v>
      </c>
      <c r="AG654" s="6">
        <v>0.65561899999999995</v>
      </c>
      <c r="AH654" s="5">
        <v>2.35107</v>
      </c>
      <c r="AI654">
        <f>-(Table72603083403724044364685003280112[[#This Row],[time]]-2)*2</f>
        <v>-0.70213999999999999</v>
      </c>
      <c r="AJ654" s="6">
        <v>2.4634999999999998</v>
      </c>
      <c r="AK654" s="5">
        <v>2.35107</v>
      </c>
      <c r="AL654">
        <f>-(Table2502673153473794114434755073987119[[#This Row],[time]]-2)*2</f>
        <v>-0.70213999999999999</v>
      </c>
      <c r="AM654" s="6">
        <v>4.0651099999999998</v>
      </c>
      <c r="AN654" s="5">
        <v>2.35107</v>
      </c>
      <c r="AO654">
        <f>-(Table82613093413734054374695013381113[[#This Row],[time]]-2)*2</f>
        <v>-0.70213999999999999</v>
      </c>
      <c r="AP654" s="6">
        <v>2.4579599999999999</v>
      </c>
      <c r="AQ654" s="5">
        <v>2.35107</v>
      </c>
      <c r="AR654">
        <f>-(Table2522683163483804124444765084088120[[#This Row],[time]]-2)*2</f>
        <v>-0.70213999999999999</v>
      </c>
      <c r="AS654" s="6">
        <v>2.7610700000000001</v>
      </c>
      <c r="AT654" s="5">
        <v>2.35107</v>
      </c>
      <c r="AU654">
        <f>-(Table2532693173493814134454775094189121[[#This Row],[time]]-2)*2</f>
        <v>-0.70213999999999999</v>
      </c>
      <c r="AV654" s="6">
        <v>1.7067399999999999</v>
      </c>
    </row>
    <row r="655" spans="1:48">
      <c r="A655" s="5">
        <v>2.4170699999999998</v>
      </c>
      <c r="B655">
        <f>-(Table12543023343663984304624942674106[[#This Row],[time]]-2)*2</f>
        <v>-0.83413999999999966</v>
      </c>
      <c r="C655" s="6">
        <v>3.8408899999999999</v>
      </c>
      <c r="D655" s="5">
        <v>2.4170699999999998</v>
      </c>
      <c r="E655">
        <f>-(Table22553033353673994314634952775107[[#This Row],[time]]-2)*2</f>
        <v>-0.83413999999999966</v>
      </c>
      <c r="F655" s="7">
        <v>9.4599999999999996E-5</v>
      </c>
      <c r="G655" s="5">
        <v>2.4170699999999998</v>
      </c>
      <c r="H655" s="2">
        <f t="shared" si="352"/>
        <v>-0.83413999999999966</v>
      </c>
      <c r="I655" s="6">
        <v>4.1039199999999996</v>
      </c>
      <c r="J655" s="5">
        <v>2.4170699999999998</v>
      </c>
      <c r="K655">
        <f>-(Table32563043363684004324644962876108[[#This Row],[time]]-2)*2</f>
        <v>-0.83413999999999966</v>
      </c>
      <c r="L655" s="7">
        <v>9.4500000000000007E-5</v>
      </c>
      <c r="M655" s="5">
        <v>2.4170699999999998</v>
      </c>
      <c r="N655">
        <f>-(Table2462633113433754074394715033583115[[#This Row],[time]]-2)*2</f>
        <v>-0.83413999999999966</v>
      </c>
      <c r="O655" s="6">
        <v>2.9417599999999999</v>
      </c>
      <c r="P655" s="5">
        <v>2.4170699999999998</v>
      </c>
      <c r="Q655">
        <f>-(Table42573053373694014334654972977109[[#This Row],[time]]-2)*2</f>
        <v>-0.83413999999999966</v>
      </c>
      <c r="R655" s="6">
        <v>0.72983200000000004</v>
      </c>
      <c r="S655" s="5">
        <v>2.4170699999999998</v>
      </c>
      <c r="T655">
        <f>-(Table2472643123443764084404725043684116[[#This Row],[time]]-2)*2</f>
        <v>-0.83413999999999966</v>
      </c>
      <c r="U655" s="6">
        <v>7.6784099999999994E-2</v>
      </c>
      <c r="V655" s="5">
        <v>2.4170699999999998</v>
      </c>
      <c r="W655">
        <f>-(Table52583063383704024344664983078110[[#This Row],[time]]-2)*2</f>
        <v>-0.83413999999999966</v>
      </c>
      <c r="X655" s="6">
        <v>0.47586400000000001</v>
      </c>
      <c r="Y655" s="5">
        <v>2.4170699999999998</v>
      </c>
      <c r="Z655">
        <f>-(Table2482653133453774094414735053785117[[#This Row],[time]]-2)*2</f>
        <v>-0.83413999999999966</v>
      </c>
      <c r="AA655" s="6">
        <v>2.1221999999999999</v>
      </c>
      <c r="AB655" s="5">
        <v>2.4170699999999998</v>
      </c>
      <c r="AC655">
        <f>-(Table62593073393714034354674993179111[[#This Row],[time]]-2)*2</f>
        <v>-0.83413999999999966</v>
      </c>
      <c r="AD655" s="6">
        <v>0.45612999999999998</v>
      </c>
      <c r="AE655" s="5">
        <v>2.4170699999999998</v>
      </c>
      <c r="AF655">
        <f>-(Table2492663143463784104424745063886118[[#This Row],[time]]-2)*2</f>
        <v>-0.83413999999999966</v>
      </c>
      <c r="AG655" s="6">
        <v>1.1508499999999999</v>
      </c>
      <c r="AH655" s="5">
        <v>2.4170699999999998</v>
      </c>
      <c r="AI655">
        <f>-(Table72603083403724044364685003280112[[#This Row],[time]]-2)*2</f>
        <v>-0.83413999999999966</v>
      </c>
      <c r="AJ655" s="6">
        <v>1.9745900000000001</v>
      </c>
      <c r="AK655" s="5">
        <v>2.4170699999999998</v>
      </c>
      <c r="AL655">
        <f>-(Table2502673153473794114434755073987119[[#This Row],[time]]-2)*2</f>
        <v>-0.83413999999999966</v>
      </c>
      <c r="AM655" s="6">
        <v>4.6236899999999999</v>
      </c>
      <c r="AN655" s="5">
        <v>2.4170699999999998</v>
      </c>
      <c r="AO655">
        <f>-(Table82613093413734054374695013381113[[#This Row],[time]]-2)*2</f>
        <v>-0.83413999999999966</v>
      </c>
      <c r="AP655" s="6">
        <v>2.4265099999999999</v>
      </c>
      <c r="AQ655" s="5">
        <v>2.4170699999999998</v>
      </c>
      <c r="AR655">
        <f>-(Table2522683163483804124444765084088120[[#This Row],[time]]-2)*2</f>
        <v>-0.83413999999999966</v>
      </c>
      <c r="AS655" s="6">
        <v>3.4512900000000002</v>
      </c>
      <c r="AT655" s="5">
        <v>2.4170699999999998</v>
      </c>
      <c r="AU655">
        <f>-(Table2532693173493814134454775094189121[[#This Row],[time]]-2)*2</f>
        <v>-0.83413999999999966</v>
      </c>
      <c r="AV655" s="6">
        <v>1.88151</v>
      </c>
    </row>
    <row r="656" spans="1:48">
      <c r="A656" s="5">
        <v>2.4583699999999999</v>
      </c>
      <c r="B656">
        <f>-(Table12543023343663984304624942674106[[#This Row],[time]]-2)*2</f>
        <v>-0.91673999999999989</v>
      </c>
      <c r="C656" s="6">
        <v>3.8327100000000001</v>
      </c>
      <c r="D656" s="5">
        <v>2.4583699999999999</v>
      </c>
      <c r="E656">
        <f>-(Table22553033353673994314634952775107[[#This Row],[time]]-2)*2</f>
        <v>-0.91673999999999989</v>
      </c>
      <c r="F656" s="7">
        <v>9.2499999999999999E-5</v>
      </c>
      <c r="G656" s="5">
        <v>2.4583699999999999</v>
      </c>
      <c r="H656" s="2">
        <f t="shared" si="352"/>
        <v>-0.91673999999999989</v>
      </c>
      <c r="I656" s="6">
        <v>4.2482100000000003</v>
      </c>
      <c r="J656" s="5">
        <v>2.4583699999999999</v>
      </c>
      <c r="K656">
        <f>-(Table32563043363684004324644962876108[[#This Row],[time]]-2)*2</f>
        <v>-0.91673999999999989</v>
      </c>
      <c r="L656" s="7">
        <v>9.2399999999999996E-5</v>
      </c>
      <c r="M656" s="5">
        <v>2.4583699999999999</v>
      </c>
      <c r="N656">
        <f>-(Table2462633113433754074394715033583115[[#This Row],[time]]-2)*2</f>
        <v>-0.91673999999999989</v>
      </c>
      <c r="O656" s="6">
        <v>3.4103599999999998</v>
      </c>
      <c r="P656" s="5">
        <v>2.4583699999999999</v>
      </c>
      <c r="Q656">
        <f>-(Table42573053373694014334654972977109[[#This Row],[time]]-2)*2</f>
        <v>-0.91673999999999989</v>
      </c>
      <c r="R656" s="6">
        <v>0.71591700000000003</v>
      </c>
      <c r="S656" s="5">
        <v>2.4583699999999999</v>
      </c>
      <c r="T656">
        <f>-(Table2472643123443764084404725043684116[[#This Row],[time]]-2)*2</f>
        <v>-0.91673999999999989</v>
      </c>
      <c r="U656" s="6">
        <v>0.14951100000000001</v>
      </c>
      <c r="V656" s="5">
        <v>2.4583699999999999</v>
      </c>
      <c r="W656">
        <f>-(Table52583063383704024344664983078110[[#This Row],[time]]-2)*2</f>
        <v>-0.91673999999999989</v>
      </c>
      <c r="X656" s="6">
        <v>0.44442399999999999</v>
      </c>
      <c r="Y656" s="5">
        <v>2.4583699999999999</v>
      </c>
      <c r="Z656">
        <f>-(Table2482653133453774094414735053785117[[#This Row],[time]]-2)*2</f>
        <v>-0.91673999999999989</v>
      </c>
      <c r="AA656" s="6">
        <v>2.4077999999999999</v>
      </c>
      <c r="AB656" s="5">
        <v>2.4583699999999999</v>
      </c>
      <c r="AC656">
        <f>-(Table62593073393714034354674993179111[[#This Row],[time]]-2)*2</f>
        <v>-0.91673999999999989</v>
      </c>
      <c r="AD656" s="6">
        <v>0.33225199999999999</v>
      </c>
      <c r="AE656" s="5">
        <v>2.4583699999999999</v>
      </c>
      <c r="AF656">
        <f>-(Table2492663143463784104424745063886118[[#This Row],[time]]-2)*2</f>
        <v>-0.91673999999999989</v>
      </c>
      <c r="AG656" s="6">
        <v>1.48115</v>
      </c>
      <c r="AH656" s="5">
        <v>2.4583699999999999</v>
      </c>
      <c r="AI656">
        <f>-(Table72603083403724044364685003280112[[#This Row],[time]]-2)*2</f>
        <v>-0.91673999999999989</v>
      </c>
      <c r="AJ656" s="6">
        <v>1.7486699999999999</v>
      </c>
      <c r="AK656" s="5">
        <v>2.4583699999999999</v>
      </c>
      <c r="AL656">
        <f>-(Table2502673153473794114434755073987119[[#This Row],[time]]-2)*2</f>
        <v>-0.91673999999999989</v>
      </c>
      <c r="AM656" s="6">
        <v>5.0580400000000001</v>
      </c>
      <c r="AN656" s="5">
        <v>2.4583699999999999</v>
      </c>
      <c r="AO656">
        <f>-(Table82613093413734054374695013381113[[#This Row],[time]]-2)*2</f>
        <v>-0.91673999999999989</v>
      </c>
      <c r="AP656" s="6">
        <v>2.4131800000000001</v>
      </c>
      <c r="AQ656" s="5">
        <v>2.4583699999999999</v>
      </c>
      <c r="AR656">
        <f>-(Table2522683163483804124444765084088120[[#This Row],[time]]-2)*2</f>
        <v>-0.91673999999999989</v>
      </c>
      <c r="AS656" s="6">
        <v>3.8719899999999998</v>
      </c>
      <c r="AT656" s="5">
        <v>2.4583699999999999</v>
      </c>
      <c r="AU656">
        <f>-(Table2532693173493814134454775094189121[[#This Row],[time]]-2)*2</f>
        <v>-0.91673999999999989</v>
      </c>
      <c r="AV656" s="6">
        <v>1.97183</v>
      </c>
    </row>
    <row r="657" spans="1:48">
      <c r="A657" s="5">
        <v>2.5140699999999998</v>
      </c>
      <c r="B657">
        <f>-(Table12543023343663984304624942674106[[#This Row],[time]]-2)*2</f>
        <v>-1.0281399999999996</v>
      </c>
      <c r="C657" s="6">
        <v>3.86185</v>
      </c>
      <c r="D657" s="5">
        <v>2.5140699999999998</v>
      </c>
      <c r="E657">
        <f>-(Table22553033353673994314634952775107[[#This Row],[time]]-2)*2</f>
        <v>-1.0281399999999996</v>
      </c>
      <c r="F657" s="7">
        <v>8.9900000000000003E-5</v>
      </c>
      <c r="G657" s="5">
        <v>2.5140699999999998</v>
      </c>
      <c r="H657" s="2">
        <f t="shared" si="352"/>
        <v>-1.0281399999999996</v>
      </c>
      <c r="I657" s="6">
        <v>4.4333900000000002</v>
      </c>
      <c r="J657" s="5">
        <v>2.5140699999999998</v>
      </c>
      <c r="K657">
        <f>-(Table32563043363684004324644962876108[[#This Row],[time]]-2)*2</f>
        <v>-1.0281399999999996</v>
      </c>
      <c r="L657" s="7">
        <v>8.9900000000000003E-5</v>
      </c>
      <c r="M657" s="5">
        <v>2.5140699999999998</v>
      </c>
      <c r="N657">
        <f>-(Table2462633113433754074394715033583115[[#This Row],[time]]-2)*2</f>
        <v>-1.0281399999999996</v>
      </c>
      <c r="O657" s="6">
        <v>3.50631</v>
      </c>
      <c r="P657" s="5">
        <v>2.5140699999999998</v>
      </c>
      <c r="Q657">
        <f>-(Table42573053373694014334654972977109[[#This Row],[time]]-2)*2</f>
        <v>-1.0281399999999996</v>
      </c>
      <c r="R657" s="6">
        <v>0.70766499999999999</v>
      </c>
      <c r="S657" s="5">
        <v>2.5140699999999998</v>
      </c>
      <c r="T657">
        <f>-(Table2472643123443764084404725043684116[[#This Row],[time]]-2)*2</f>
        <v>-1.0281399999999996</v>
      </c>
      <c r="U657" s="6">
        <v>0.39272899999999999</v>
      </c>
      <c r="V657" s="5">
        <v>2.5140699999999998</v>
      </c>
      <c r="W657">
        <f>-(Table52583063383704024344664983078110[[#This Row],[time]]-2)*2</f>
        <v>-1.0281399999999996</v>
      </c>
      <c r="X657" s="6">
        <v>0.382579</v>
      </c>
      <c r="Y657" s="5">
        <v>2.5140699999999998</v>
      </c>
      <c r="Z657">
        <f>-(Table2482653133453774094414735053785117[[#This Row],[time]]-2)*2</f>
        <v>-1.0281399999999996</v>
      </c>
      <c r="AA657" s="6">
        <v>2.7991799999999998</v>
      </c>
      <c r="AB657" s="5">
        <v>2.5140699999999998</v>
      </c>
      <c r="AC657">
        <f>-(Table62593073393714034354674993179111[[#This Row],[time]]-2)*2</f>
        <v>-1.0281399999999996</v>
      </c>
      <c r="AD657" s="6">
        <v>0.36985499999999999</v>
      </c>
      <c r="AE657" s="5">
        <v>2.5140699999999998</v>
      </c>
      <c r="AF657">
        <f>-(Table2492663143463784104424745063886118[[#This Row],[time]]-2)*2</f>
        <v>-1.0281399999999996</v>
      </c>
      <c r="AG657" s="6">
        <v>2.0434899999999998</v>
      </c>
      <c r="AH657" s="5">
        <v>2.5140699999999998</v>
      </c>
      <c r="AI657">
        <f>-(Table72603083403724044364685003280112[[#This Row],[time]]-2)*2</f>
        <v>-1.0281399999999996</v>
      </c>
      <c r="AJ657" s="6">
        <v>1.5472600000000001</v>
      </c>
      <c r="AK657" s="5">
        <v>2.5140699999999998</v>
      </c>
      <c r="AL657">
        <f>-(Table2502673153473794114434755073987119[[#This Row],[time]]-2)*2</f>
        <v>-1.0281399999999996</v>
      </c>
      <c r="AM657" s="6">
        <v>5.7048899999999998</v>
      </c>
      <c r="AN657" s="5">
        <v>2.5140699999999998</v>
      </c>
      <c r="AO657">
        <f>-(Table82613093413734054374695013381113[[#This Row],[time]]-2)*2</f>
        <v>-1.0281399999999996</v>
      </c>
      <c r="AP657" s="6">
        <v>2.4205199999999998</v>
      </c>
      <c r="AQ657" s="5">
        <v>2.5140699999999998</v>
      </c>
      <c r="AR657">
        <f>-(Table2522683163483804124444765084088120[[#This Row],[time]]-2)*2</f>
        <v>-1.0281399999999996</v>
      </c>
      <c r="AS657" s="6">
        <v>4.4229799999999999</v>
      </c>
      <c r="AT657" s="5">
        <v>2.5140699999999998</v>
      </c>
      <c r="AU657">
        <f>-(Table2532693173493814134454775094189121[[#This Row],[time]]-2)*2</f>
        <v>-1.0281399999999996</v>
      </c>
      <c r="AV657" s="6">
        <v>2.0690599999999999</v>
      </c>
    </row>
    <row r="658" spans="1:48">
      <c r="A658" s="5">
        <v>2.5555400000000001</v>
      </c>
      <c r="B658">
        <f>-(Table12543023343663984304624942674106[[#This Row],[time]]-2)*2</f>
        <v>-1.1110800000000003</v>
      </c>
      <c r="C658" s="6">
        <v>3.97282</v>
      </c>
      <c r="D658" s="5">
        <v>2.5555400000000001</v>
      </c>
      <c r="E658">
        <f>-(Table22553033353673994314634952775107[[#This Row],[time]]-2)*2</f>
        <v>-1.1110800000000003</v>
      </c>
      <c r="F658" s="7">
        <v>8.8900000000000006E-5</v>
      </c>
      <c r="G658" s="5">
        <v>2.5555400000000001</v>
      </c>
      <c r="H658" s="2">
        <f t="shared" si="352"/>
        <v>-1.1110800000000003</v>
      </c>
      <c r="I658" s="6">
        <v>4.5871599999999999</v>
      </c>
      <c r="J658" s="5">
        <v>2.5555400000000001</v>
      </c>
      <c r="K658">
        <f>-(Table32563043363684004324644962876108[[#This Row],[time]]-2)*2</f>
        <v>-1.1110800000000003</v>
      </c>
      <c r="L658" s="7">
        <v>8.8900000000000006E-5</v>
      </c>
      <c r="M658" s="5">
        <v>2.5555400000000001</v>
      </c>
      <c r="N658">
        <f>-(Table2462633113433754074394715033583115[[#This Row],[time]]-2)*2</f>
        <v>-1.1110800000000003</v>
      </c>
      <c r="O658" s="6">
        <v>3.2665700000000002</v>
      </c>
      <c r="P658" s="5">
        <v>2.5555400000000001</v>
      </c>
      <c r="Q658">
        <f>-(Table42573053373694014334654972977109[[#This Row],[time]]-2)*2</f>
        <v>-1.1110800000000003</v>
      </c>
      <c r="R658" s="6">
        <v>0.69347099999999995</v>
      </c>
      <c r="S658" s="5">
        <v>2.5555400000000001</v>
      </c>
      <c r="T658">
        <f>-(Table2472643123443764084404725043684116[[#This Row],[time]]-2)*2</f>
        <v>-1.1110800000000003</v>
      </c>
      <c r="U658" s="6">
        <v>0.73357300000000003</v>
      </c>
      <c r="V658" s="5">
        <v>2.5555400000000001</v>
      </c>
      <c r="W658">
        <f>-(Table52583063383704024344664983078110[[#This Row],[time]]-2)*2</f>
        <v>-1.1110800000000003</v>
      </c>
      <c r="X658" s="6">
        <v>0.32631599999999999</v>
      </c>
      <c r="Y658" s="5">
        <v>2.5555400000000001</v>
      </c>
      <c r="Z658">
        <f>-(Table2482653133453774094414735053785117[[#This Row],[time]]-2)*2</f>
        <v>-1.1110800000000003</v>
      </c>
      <c r="AA658" s="6">
        <v>3.1243500000000002</v>
      </c>
      <c r="AB658" s="5">
        <v>2.5555400000000001</v>
      </c>
      <c r="AC658">
        <f>-(Table62593073393714034354674993179111[[#This Row],[time]]-2)*2</f>
        <v>-1.1110800000000003</v>
      </c>
      <c r="AD658" s="6">
        <v>0.43784099999999998</v>
      </c>
      <c r="AE658" s="5">
        <v>2.5555400000000001</v>
      </c>
      <c r="AF658">
        <f>-(Table2492663143463784104424745063886118[[#This Row],[time]]-2)*2</f>
        <v>-1.1110800000000003</v>
      </c>
      <c r="AG658" s="6">
        <v>2.5806800000000001</v>
      </c>
      <c r="AH658" s="5">
        <v>2.5555400000000001</v>
      </c>
      <c r="AI658">
        <f>-(Table72603083403724044364685003280112[[#This Row],[time]]-2)*2</f>
        <v>-1.1110800000000003</v>
      </c>
      <c r="AJ658" s="6">
        <v>1.4099900000000001</v>
      </c>
      <c r="AK658" s="5">
        <v>2.5555400000000001</v>
      </c>
      <c r="AL658">
        <f>-(Table2502673153473794114434755073987119[[#This Row],[time]]-2)*2</f>
        <v>-1.1110800000000003</v>
      </c>
      <c r="AM658" s="6">
        <v>6.3091400000000002</v>
      </c>
      <c r="AN658" s="5">
        <v>2.5555400000000001</v>
      </c>
      <c r="AO658">
        <f>-(Table82613093413734054374695013381113[[#This Row],[time]]-2)*2</f>
        <v>-1.1110800000000003</v>
      </c>
      <c r="AP658" s="6">
        <v>2.3990200000000002</v>
      </c>
      <c r="AQ658" s="5">
        <v>2.5555400000000001</v>
      </c>
      <c r="AR658">
        <f>-(Table2522683163483804124444765084088120[[#This Row],[time]]-2)*2</f>
        <v>-1.1110800000000003</v>
      </c>
      <c r="AS658" s="6">
        <v>4.84396</v>
      </c>
      <c r="AT658" s="5">
        <v>2.5555400000000001</v>
      </c>
      <c r="AU658">
        <f>-(Table2532693173493814134454775094189121[[#This Row],[time]]-2)*2</f>
        <v>-1.1110800000000003</v>
      </c>
      <c r="AV658" s="6">
        <v>2.11633</v>
      </c>
    </row>
    <row r="659" spans="1:48">
      <c r="A659" s="5">
        <v>2.60215</v>
      </c>
      <c r="B659">
        <f>-(Table12543023343663984304624942674106[[#This Row],[time]]-2)*2</f>
        <v>-1.2042999999999999</v>
      </c>
      <c r="C659" s="6">
        <v>4.1627000000000001</v>
      </c>
      <c r="D659" s="5">
        <v>2.60215</v>
      </c>
      <c r="E659">
        <f>-(Table22553033353673994314634952775107[[#This Row],[time]]-2)*2</f>
        <v>-1.2042999999999999</v>
      </c>
      <c r="F659" s="7">
        <v>8.8700000000000001E-5</v>
      </c>
      <c r="G659" s="5">
        <v>2.60215</v>
      </c>
      <c r="H659" s="2">
        <f t="shared" si="352"/>
        <v>-1.2042999999999999</v>
      </c>
      <c r="I659" s="6">
        <v>4.75007</v>
      </c>
      <c r="J659" s="5">
        <v>2.60215</v>
      </c>
      <c r="K659">
        <f>-(Table32563043363684004324644962876108[[#This Row],[time]]-2)*2</f>
        <v>-1.2042999999999999</v>
      </c>
      <c r="L659" s="7">
        <v>8.8700000000000001E-5</v>
      </c>
      <c r="M659" s="5">
        <v>2.60215</v>
      </c>
      <c r="N659">
        <f>-(Table2462633113433754074394715033583115[[#This Row],[time]]-2)*2</f>
        <v>-1.2042999999999999</v>
      </c>
      <c r="O659" s="6">
        <v>2.9435699999999998</v>
      </c>
      <c r="P659" s="5">
        <v>2.60215</v>
      </c>
      <c r="Q659">
        <f>-(Table42573053373694014334654972977109[[#This Row],[time]]-2)*2</f>
        <v>-1.2042999999999999</v>
      </c>
      <c r="R659" s="6">
        <v>0.70414699999999997</v>
      </c>
      <c r="S659" s="5">
        <v>2.60215</v>
      </c>
      <c r="T659">
        <f>-(Table2472643123443764084404725043684116[[#This Row],[time]]-2)*2</f>
        <v>-1.2042999999999999</v>
      </c>
      <c r="U659" s="6">
        <v>1.12548</v>
      </c>
      <c r="V659" s="5">
        <v>2.60215</v>
      </c>
      <c r="W659">
        <f>-(Table52583063383704024344664983078110[[#This Row],[time]]-2)*2</f>
        <v>-1.2042999999999999</v>
      </c>
      <c r="X659" s="6">
        <v>0.27726400000000001</v>
      </c>
      <c r="Y659" s="5">
        <v>2.60215</v>
      </c>
      <c r="Z659">
        <f>-(Table2482653133453774094414735053785117[[#This Row],[time]]-2)*2</f>
        <v>-1.2042999999999999</v>
      </c>
      <c r="AA659" s="6">
        <v>3.4742099999999998</v>
      </c>
      <c r="AB659" s="5">
        <v>2.60215</v>
      </c>
      <c r="AC659">
        <f>-(Table62593073393714034354674993179111[[#This Row],[time]]-2)*2</f>
        <v>-1.2042999999999999</v>
      </c>
      <c r="AD659" s="6">
        <v>0.45028299999999999</v>
      </c>
      <c r="AE659" s="5">
        <v>2.60215</v>
      </c>
      <c r="AF659">
        <f>-(Table2492663143463784104424745063886118[[#This Row],[time]]-2)*2</f>
        <v>-1.2042999999999999</v>
      </c>
      <c r="AG659" s="6">
        <v>3.16655</v>
      </c>
      <c r="AH659" s="5">
        <v>2.60215</v>
      </c>
      <c r="AI659">
        <f>-(Table72603083403724044364685003280112[[#This Row],[time]]-2)*2</f>
        <v>-1.2042999999999999</v>
      </c>
      <c r="AJ659" s="6">
        <v>1.2526299999999999</v>
      </c>
      <c r="AK659" s="5">
        <v>2.60215</v>
      </c>
      <c r="AL659">
        <f>-(Table2502673153473794114434755073987119[[#This Row],[time]]-2)*2</f>
        <v>-1.2042999999999999</v>
      </c>
      <c r="AM659" s="6">
        <v>6.9149900000000004</v>
      </c>
      <c r="AN659" s="5">
        <v>2.60215</v>
      </c>
      <c r="AO659">
        <f>-(Table82613093413734054374695013381113[[#This Row],[time]]-2)*2</f>
        <v>-1.2042999999999999</v>
      </c>
      <c r="AP659" s="6">
        <v>2.3287</v>
      </c>
      <c r="AQ659" s="5">
        <v>2.60215</v>
      </c>
      <c r="AR659">
        <f>-(Table2522683163483804124444765084088120[[#This Row],[time]]-2)*2</f>
        <v>-1.2042999999999999</v>
      </c>
      <c r="AS659" s="6">
        <v>5.2561499999999999</v>
      </c>
      <c r="AT659" s="5">
        <v>2.60215</v>
      </c>
      <c r="AU659">
        <f>-(Table2532693173493814134454775094189121[[#This Row],[time]]-2)*2</f>
        <v>-1.2042999999999999</v>
      </c>
      <c r="AV659" s="6">
        <v>2.1350699999999998</v>
      </c>
    </row>
    <row r="660" spans="1:48">
      <c r="A660" s="5">
        <v>2.6688800000000001</v>
      </c>
      <c r="B660">
        <f>-(Table12543023343663984304624942674106[[#This Row],[time]]-2)*2</f>
        <v>-1.3377600000000003</v>
      </c>
      <c r="C660" s="6">
        <v>4.4257799999999996</v>
      </c>
      <c r="D660" s="5">
        <v>2.6688800000000001</v>
      </c>
      <c r="E660">
        <f>-(Table22553033353673994314634952775107[[#This Row],[time]]-2)*2</f>
        <v>-1.3377600000000003</v>
      </c>
      <c r="F660" s="7">
        <v>8.8999999999999995E-5</v>
      </c>
      <c r="G660" s="5">
        <v>2.6688800000000001</v>
      </c>
      <c r="H660" s="2">
        <f t="shared" si="352"/>
        <v>-1.3377600000000003</v>
      </c>
      <c r="I660" s="6">
        <v>4.89872</v>
      </c>
      <c r="J660" s="5">
        <v>2.6688800000000001</v>
      </c>
      <c r="K660">
        <f>-(Table32563043363684004324644962876108[[#This Row],[time]]-2)*2</f>
        <v>-1.3377600000000003</v>
      </c>
      <c r="L660" s="7">
        <v>8.8700000000000001E-5</v>
      </c>
      <c r="M660" s="5">
        <v>2.6688800000000001</v>
      </c>
      <c r="N660">
        <f>-(Table2462633113433754074394715033583115[[#This Row],[time]]-2)*2</f>
        <v>-1.3377600000000003</v>
      </c>
      <c r="O660" s="6">
        <v>2.7604299999999999</v>
      </c>
      <c r="P660" s="5">
        <v>2.6688800000000001</v>
      </c>
      <c r="Q660">
        <f>-(Table42573053373694014334654972977109[[#This Row],[time]]-2)*2</f>
        <v>-1.3377600000000003</v>
      </c>
      <c r="R660" s="6">
        <v>0.73865499999999995</v>
      </c>
      <c r="S660" s="5">
        <v>2.6688800000000001</v>
      </c>
      <c r="T660">
        <f>-(Table2472643123443764084404725043684116[[#This Row],[time]]-2)*2</f>
        <v>-1.3377600000000003</v>
      </c>
      <c r="U660" s="6">
        <v>1.7845200000000001</v>
      </c>
      <c r="V660" s="5">
        <v>2.6688800000000001</v>
      </c>
      <c r="W660">
        <f>-(Table52583063383704024344664983078110[[#This Row],[time]]-2)*2</f>
        <v>-1.3377600000000003</v>
      </c>
      <c r="X660" s="6">
        <v>0.220246</v>
      </c>
      <c r="Y660" s="5">
        <v>2.6688800000000001</v>
      </c>
      <c r="Z660">
        <f>-(Table2482653133453774094414735053785117[[#This Row],[time]]-2)*2</f>
        <v>-1.3377600000000003</v>
      </c>
      <c r="AA660" s="6">
        <v>4.0383599999999999</v>
      </c>
      <c r="AB660" s="5">
        <v>2.6688800000000001</v>
      </c>
      <c r="AC660">
        <f>-(Table62593073393714034354674993179111[[#This Row],[time]]-2)*2</f>
        <v>-1.3377600000000003</v>
      </c>
      <c r="AD660" s="6">
        <v>0.44385599999999997</v>
      </c>
      <c r="AE660" s="5">
        <v>2.6688800000000001</v>
      </c>
      <c r="AF660">
        <f>-(Table2492663143463784104424745063886118[[#This Row],[time]]-2)*2</f>
        <v>-1.3377600000000003</v>
      </c>
      <c r="AG660" s="6">
        <v>3.9892799999999999</v>
      </c>
      <c r="AH660" s="5">
        <v>2.6688800000000001</v>
      </c>
      <c r="AI660">
        <f>-(Table72603083403724044364685003280112[[#This Row],[time]]-2)*2</f>
        <v>-1.3377600000000003</v>
      </c>
      <c r="AJ660" s="6">
        <v>1.0740700000000001</v>
      </c>
      <c r="AK660" s="5">
        <v>2.6688800000000001</v>
      </c>
      <c r="AL660">
        <f>-(Table2502673153473794114434755073987119[[#This Row],[time]]-2)*2</f>
        <v>-1.3377600000000003</v>
      </c>
      <c r="AM660" s="6">
        <v>7.7994700000000003</v>
      </c>
      <c r="AN660" s="5">
        <v>2.6688800000000001</v>
      </c>
      <c r="AO660">
        <f>-(Table82613093413734054374695013381113[[#This Row],[time]]-2)*2</f>
        <v>-1.3377600000000003</v>
      </c>
      <c r="AP660" s="6">
        <v>2.1972</v>
      </c>
      <c r="AQ660" s="5">
        <v>2.6688800000000001</v>
      </c>
      <c r="AR660">
        <f>-(Table2522683163483804124444765084088120[[#This Row],[time]]-2)*2</f>
        <v>-1.3377600000000003</v>
      </c>
      <c r="AS660" s="6">
        <v>5.8816800000000002</v>
      </c>
      <c r="AT660" s="5">
        <v>2.6688800000000001</v>
      </c>
      <c r="AU660">
        <f>-(Table2532693173493814134454775094189121[[#This Row],[time]]-2)*2</f>
        <v>-1.3377600000000003</v>
      </c>
      <c r="AV660" s="6">
        <v>2.0960000000000001</v>
      </c>
    </row>
    <row r="661" spans="1:48">
      <c r="A661" s="5">
        <v>2.7054499999999999</v>
      </c>
      <c r="B661">
        <f>-(Table12543023343663984304624942674106[[#This Row],[time]]-2)*2</f>
        <v>-1.4108999999999998</v>
      </c>
      <c r="C661" s="6">
        <v>4.5539899999999998</v>
      </c>
      <c r="D661" s="5">
        <v>2.7054499999999999</v>
      </c>
      <c r="E661">
        <f>-(Table22553033353673994314634952775107[[#This Row],[time]]-2)*2</f>
        <v>-1.4108999999999998</v>
      </c>
      <c r="F661" s="7">
        <v>8.9300000000000002E-5</v>
      </c>
      <c r="G661" s="5">
        <v>2.7054499999999999</v>
      </c>
      <c r="H661" s="2">
        <f t="shared" si="352"/>
        <v>-1.4108999999999998</v>
      </c>
      <c r="I661" s="6">
        <v>4.9529500000000004</v>
      </c>
      <c r="J661" s="5">
        <v>2.7054499999999999</v>
      </c>
      <c r="K661">
        <f>-(Table32563043363684004324644962876108[[#This Row],[time]]-2)*2</f>
        <v>-1.4108999999999998</v>
      </c>
      <c r="L661" s="7">
        <v>8.8800000000000004E-5</v>
      </c>
      <c r="M661" s="5">
        <v>2.7054499999999999</v>
      </c>
      <c r="N661">
        <f>-(Table2462633113433754074394715033583115[[#This Row],[time]]-2)*2</f>
        <v>-1.4108999999999998</v>
      </c>
      <c r="O661" s="6">
        <v>2.9355699999999998</v>
      </c>
      <c r="P661" s="5">
        <v>2.7054499999999999</v>
      </c>
      <c r="Q661">
        <f>-(Table42573053373694014334654972977109[[#This Row],[time]]-2)*2</f>
        <v>-1.4108999999999998</v>
      </c>
      <c r="R661" s="6">
        <v>0.75990599999999997</v>
      </c>
      <c r="S661" s="5">
        <v>2.7054499999999999</v>
      </c>
      <c r="T661">
        <f>-(Table2472643123443764084404725043684116[[#This Row],[time]]-2)*2</f>
        <v>-1.4108999999999998</v>
      </c>
      <c r="U661" s="6">
        <v>2.2037100000000001</v>
      </c>
      <c r="V661" s="5">
        <v>2.7054499999999999</v>
      </c>
      <c r="W661">
        <f>-(Table52583063383704024344664983078110[[#This Row],[time]]-2)*2</f>
        <v>-1.4108999999999998</v>
      </c>
      <c r="X661" s="6">
        <v>0.18948300000000001</v>
      </c>
      <c r="Y661" s="5">
        <v>2.7054499999999999</v>
      </c>
      <c r="Z661">
        <f>-(Table2482653133453774094414735053785117[[#This Row],[time]]-2)*2</f>
        <v>-1.4108999999999998</v>
      </c>
      <c r="AA661" s="6">
        <v>4.3886900000000004</v>
      </c>
      <c r="AB661" s="5">
        <v>2.7054499999999999</v>
      </c>
      <c r="AC661">
        <f>-(Table62593073393714034354674993179111[[#This Row],[time]]-2)*2</f>
        <v>-1.4108999999999998</v>
      </c>
      <c r="AD661" s="6">
        <v>0.51980499999999996</v>
      </c>
      <c r="AE661" s="5">
        <v>2.7054499999999999</v>
      </c>
      <c r="AF661">
        <f>-(Table2492663143463784104424745063886118[[#This Row],[time]]-2)*2</f>
        <v>-1.4108999999999998</v>
      </c>
      <c r="AG661" s="6">
        <v>4.4338100000000003</v>
      </c>
      <c r="AH661" s="5">
        <v>2.7054499999999999</v>
      </c>
      <c r="AI661">
        <f>-(Table72603083403724044364685003280112[[#This Row],[time]]-2)*2</f>
        <v>-1.4108999999999998</v>
      </c>
      <c r="AJ661" s="6">
        <v>1.0199199999999999</v>
      </c>
      <c r="AK661" s="5">
        <v>2.7054499999999999</v>
      </c>
      <c r="AL661">
        <f>-(Table2502673153473794114434755073987119[[#This Row],[time]]-2)*2</f>
        <v>-1.4108999999999998</v>
      </c>
      <c r="AM661" s="6">
        <v>8.4673099999999994</v>
      </c>
      <c r="AN661" s="5">
        <v>2.7054499999999999</v>
      </c>
      <c r="AO661">
        <f>-(Table82613093413734054374695013381113[[#This Row],[time]]-2)*2</f>
        <v>-1.4108999999999998</v>
      </c>
      <c r="AP661" s="6">
        <v>2.1172</v>
      </c>
      <c r="AQ661" s="5">
        <v>2.7054499999999999</v>
      </c>
      <c r="AR661">
        <f>-(Table2522683163483804124444765084088120[[#This Row],[time]]-2)*2</f>
        <v>-1.4108999999999998</v>
      </c>
      <c r="AS661" s="6">
        <v>6.2994399999999997</v>
      </c>
      <c r="AT661" s="5">
        <v>2.7054499999999999</v>
      </c>
      <c r="AU661">
        <f>-(Table2532693173493814134454775094189121[[#This Row],[time]]-2)*2</f>
        <v>-1.4108999999999998</v>
      </c>
      <c r="AV661" s="6">
        <v>2.0654699999999999</v>
      </c>
    </row>
    <row r="662" spans="1:48">
      <c r="A662" s="5">
        <v>2.75109</v>
      </c>
      <c r="B662">
        <f>-(Table12543023343663984304624942674106[[#This Row],[time]]-2)*2</f>
        <v>-1.5021800000000001</v>
      </c>
      <c r="C662" s="6">
        <v>4.6964100000000002</v>
      </c>
      <c r="D662" s="5">
        <v>2.75109</v>
      </c>
      <c r="E662">
        <f>-(Table22553033353673994314634952775107[[#This Row],[time]]-2)*2</f>
        <v>-1.5021800000000001</v>
      </c>
      <c r="F662" s="7">
        <v>8.9699999999999998E-5</v>
      </c>
      <c r="G662" s="5">
        <v>2.75109</v>
      </c>
      <c r="H662" s="2">
        <f t="shared" si="352"/>
        <v>-1.5021800000000001</v>
      </c>
      <c r="I662" s="6">
        <v>5.00718</v>
      </c>
      <c r="J662" s="5">
        <v>2.75109</v>
      </c>
      <c r="K662">
        <f>-(Table32563043363684004324644962876108[[#This Row],[time]]-2)*2</f>
        <v>-1.5021800000000001</v>
      </c>
      <c r="L662" s="7">
        <v>8.8900000000000006E-5</v>
      </c>
      <c r="M662" s="5">
        <v>2.75109</v>
      </c>
      <c r="N662">
        <f>-(Table2462633113433754074394715033583115[[#This Row],[time]]-2)*2</f>
        <v>-1.5021800000000001</v>
      </c>
      <c r="O662" s="6">
        <v>3.5485000000000002</v>
      </c>
      <c r="P662" s="5">
        <v>2.75109</v>
      </c>
      <c r="Q662">
        <f>-(Table42573053373694014334654972977109[[#This Row],[time]]-2)*2</f>
        <v>-1.5021800000000001</v>
      </c>
      <c r="R662" s="6">
        <v>0.78484200000000004</v>
      </c>
      <c r="S662" s="5">
        <v>2.75109</v>
      </c>
      <c r="T662">
        <f>-(Table2472643123443764084404725043684116[[#This Row],[time]]-2)*2</f>
        <v>-1.5021800000000001</v>
      </c>
      <c r="U662" s="6">
        <v>2.81426</v>
      </c>
      <c r="V662" s="5">
        <v>2.75109</v>
      </c>
      <c r="W662">
        <f>-(Table52583063383704024344664983078110[[#This Row],[time]]-2)*2</f>
        <v>-1.5021800000000001</v>
      </c>
      <c r="X662" s="6">
        <v>0.146624</v>
      </c>
      <c r="Y662" s="5">
        <v>2.75109</v>
      </c>
      <c r="Z662">
        <f>-(Table2482653133453774094414735053785117[[#This Row],[time]]-2)*2</f>
        <v>-1.5021800000000001</v>
      </c>
      <c r="AA662" s="6">
        <v>4.8620799999999997</v>
      </c>
      <c r="AB662" s="5">
        <v>2.75109</v>
      </c>
      <c r="AC662">
        <f>-(Table62593073393714034354674993179111[[#This Row],[time]]-2)*2</f>
        <v>-1.5021800000000001</v>
      </c>
      <c r="AD662" s="6">
        <v>0.598742</v>
      </c>
      <c r="AE662" s="5">
        <v>2.75109</v>
      </c>
      <c r="AF662">
        <f>-(Table2492663143463784104424745063886118[[#This Row],[time]]-2)*2</f>
        <v>-1.5021800000000001</v>
      </c>
      <c r="AG662" s="6">
        <v>4.9923099999999998</v>
      </c>
      <c r="AH662" s="5">
        <v>2.75109</v>
      </c>
      <c r="AI662">
        <f>-(Table72603083403724044364685003280112[[#This Row],[time]]-2)*2</f>
        <v>-1.5021800000000001</v>
      </c>
      <c r="AJ662" s="6">
        <v>0.93175600000000003</v>
      </c>
      <c r="AK662" s="5">
        <v>2.75109</v>
      </c>
      <c r="AL662">
        <f>-(Table2502673153473794114434755073987119[[#This Row],[time]]-2)*2</f>
        <v>-1.5021800000000001</v>
      </c>
      <c r="AM662" s="6">
        <v>9.1774799999999992</v>
      </c>
      <c r="AN662" s="5">
        <v>2.75109</v>
      </c>
      <c r="AO662">
        <f>-(Table82613093413734054374695013381113[[#This Row],[time]]-2)*2</f>
        <v>-1.5021800000000001</v>
      </c>
      <c r="AP662" s="6">
        <v>2.0156000000000001</v>
      </c>
      <c r="AQ662" s="5">
        <v>2.75109</v>
      </c>
      <c r="AR662">
        <f>-(Table2522683163483804124444765084088120[[#This Row],[time]]-2)*2</f>
        <v>-1.5021800000000001</v>
      </c>
      <c r="AS662" s="6">
        <v>6.76816</v>
      </c>
      <c r="AT662" s="5">
        <v>2.75109</v>
      </c>
      <c r="AU662">
        <f>-(Table2532693173493814134454775094189121[[#This Row],[time]]-2)*2</f>
        <v>-1.5021800000000001</v>
      </c>
      <c r="AV662" s="6">
        <v>2.0226500000000001</v>
      </c>
    </row>
    <row r="663" spans="1:48">
      <c r="A663" s="5">
        <v>2.8144999999999998</v>
      </c>
      <c r="B663">
        <f>-(Table12543023343663984304624942674106[[#This Row],[time]]-2)*2</f>
        <v>-1.6289999999999996</v>
      </c>
      <c r="C663" s="6">
        <v>4.8687899999999997</v>
      </c>
      <c r="D663" s="5">
        <v>2.8144999999999998</v>
      </c>
      <c r="E663">
        <f>-(Table22553033353673994314634952775107[[#This Row],[time]]-2)*2</f>
        <v>-1.6289999999999996</v>
      </c>
      <c r="F663" s="7">
        <v>9.0299999999999999E-5</v>
      </c>
      <c r="G663" s="5">
        <v>2.8144999999999998</v>
      </c>
      <c r="H663" s="2">
        <f t="shared" si="352"/>
        <v>-1.6289999999999996</v>
      </c>
      <c r="I663" s="6">
        <v>5.1321300000000001</v>
      </c>
      <c r="J663" s="5">
        <v>2.8144999999999998</v>
      </c>
      <c r="K663">
        <f>-(Table32563043363684004324644962876108[[#This Row],[time]]-2)*2</f>
        <v>-1.6289999999999996</v>
      </c>
      <c r="L663" s="7">
        <v>8.8700000000000001E-5</v>
      </c>
      <c r="M663" s="5">
        <v>2.8144999999999998</v>
      </c>
      <c r="N663">
        <f>-(Table2462633113433754074394715033583115[[#This Row],[time]]-2)*2</f>
        <v>-1.6289999999999996</v>
      </c>
      <c r="O663" s="6">
        <v>5.0999400000000001</v>
      </c>
      <c r="P663" s="5">
        <v>2.8144999999999998</v>
      </c>
      <c r="Q663">
        <f>-(Table42573053373694014334654972977109[[#This Row],[time]]-2)*2</f>
        <v>-1.6289999999999996</v>
      </c>
      <c r="R663" s="6">
        <v>0.81745800000000002</v>
      </c>
      <c r="S663" s="5">
        <v>2.8144999999999998</v>
      </c>
      <c r="T663">
        <f>-(Table2472643123443764084404725043684116[[#This Row],[time]]-2)*2</f>
        <v>-1.6289999999999996</v>
      </c>
      <c r="U663" s="6">
        <v>3.64662</v>
      </c>
      <c r="V663" s="5">
        <v>2.8144999999999998</v>
      </c>
      <c r="W663">
        <f>-(Table52583063383704024344664983078110[[#This Row],[time]]-2)*2</f>
        <v>-1.6289999999999996</v>
      </c>
      <c r="X663" s="6">
        <v>0.141152</v>
      </c>
      <c r="Y663" s="5">
        <v>2.8144999999999998</v>
      </c>
      <c r="Z663">
        <f>-(Table2482653133453774094414735053785117[[#This Row],[time]]-2)*2</f>
        <v>-1.6289999999999996</v>
      </c>
      <c r="AA663" s="6">
        <v>5.5422099999999999</v>
      </c>
      <c r="AB663" s="5">
        <v>2.8144999999999998</v>
      </c>
      <c r="AC663">
        <f>-(Table62593073393714034354674993179111[[#This Row],[time]]-2)*2</f>
        <v>-1.6289999999999996</v>
      </c>
      <c r="AD663" s="6">
        <v>0.63795199999999996</v>
      </c>
      <c r="AE663" s="5">
        <v>2.8144999999999998</v>
      </c>
      <c r="AF663">
        <f>-(Table2492663143463784104424745063886118[[#This Row],[time]]-2)*2</f>
        <v>-1.6289999999999996</v>
      </c>
      <c r="AG663" s="6">
        <v>5.7602700000000002</v>
      </c>
      <c r="AH663" s="5">
        <v>2.8144999999999998</v>
      </c>
      <c r="AI663">
        <f>-(Table72603083403724044364685003280112[[#This Row],[time]]-2)*2</f>
        <v>-1.6289999999999996</v>
      </c>
      <c r="AJ663" s="6">
        <v>0.76934100000000005</v>
      </c>
      <c r="AK663" s="5">
        <v>2.8144999999999998</v>
      </c>
      <c r="AL663">
        <f>-(Table2502673153473794114434755073987119[[#This Row],[time]]-2)*2</f>
        <v>-1.6289999999999996</v>
      </c>
      <c r="AM663" s="6">
        <v>10.018000000000001</v>
      </c>
      <c r="AN663" s="5">
        <v>2.8144999999999998</v>
      </c>
      <c r="AO663">
        <f>-(Table82613093413734054374695013381113[[#This Row],[time]]-2)*2</f>
        <v>-1.6289999999999996</v>
      </c>
      <c r="AP663" s="6">
        <v>1.87479</v>
      </c>
      <c r="AQ663" s="5">
        <v>2.8144999999999998</v>
      </c>
      <c r="AR663">
        <f>-(Table2522683163483804124444765084088120[[#This Row],[time]]-2)*2</f>
        <v>-1.6289999999999996</v>
      </c>
      <c r="AS663" s="6">
        <v>7.4104799999999997</v>
      </c>
      <c r="AT663" s="5">
        <v>2.8144999999999998</v>
      </c>
      <c r="AU663">
        <f>-(Table2532693173493814134454775094189121[[#This Row],[time]]-2)*2</f>
        <v>-1.6289999999999996</v>
      </c>
      <c r="AV663" s="6">
        <v>1.9477599999999999</v>
      </c>
    </row>
    <row r="664" spans="1:48">
      <c r="A664" s="5">
        <v>2.85955</v>
      </c>
      <c r="B664">
        <f>-(Table12543023343663984304624942674106[[#This Row],[time]]-2)*2</f>
        <v>-1.7191000000000001</v>
      </c>
      <c r="C664" s="6">
        <v>4.9794999999999998</v>
      </c>
      <c r="D664" s="5">
        <v>2.85955</v>
      </c>
      <c r="E664">
        <f>-(Table22553033353673994314634952775107[[#This Row],[time]]-2)*2</f>
        <v>-1.7191000000000001</v>
      </c>
      <c r="F664" s="7">
        <v>9.0500000000000004E-5</v>
      </c>
      <c r="G664" s="5">
        <v>2.85955</v>
      </c>
      <c r="H664" s="2">
        <f t="shared" si="352"/>
        <v>-1.7191000000000001</v>
      </c>
      <c r="I664" s="6">
        <v>5.2653800000000004</v>
      </c>
      <c r="J664" s="5">
        <v>2.85955</v>
      </c>
      <c r="K664">
        <f>-(Table32563043363684004324644962876108[[#This Row],[time]]-2)*2</f>
        <v>-1.7191000000000001</v>
      </c>
      <c r="L664" s="7">
        <v>8.8300000000000005E-5</v>
      </c>
      <c r="M664" s="5">
        <v>2.85955</v>
      </c>
      <c r="N664">
        <f>-(Table2462633113433754074394715033583115[[#This Row],[time]]-2)*2</f>
        <v>-1.7191000000000001</v>
      </c>
      <c r="O664" s="6">
        <v>6.0357399999999997</v>
      </c>
      <c r="P664" s="5">
        <v>2.85955</v>
      </c>
      <c r="Q664">
        <f>-(Table42573053373694014334654972977109[[#This Row],[time]]-2)*2</f>
        <v>-1.7191000000000001</v>
      </c>
      <c r="R664" s="6">
        <v>0.81782699999999997</v>
      </c>
      <c r="S664" s="5">
        <v>2.85955</v>
      </c>
      <c r="T664">
        <f>-(Table2472643123443764084404725043684116[[#This Row],[time]]-2)*2</f>
        <v>-1.7191000000000001</v>
      </c>
      <c r="U664" s="6">
        <v>4.2699999999999996</v>
      </c>
      <c r="V664" s="5">
        <v>2.85955</v>
      </c>
      <c r="W664">
        <f>-(Table52583063383704024344664983078110[[#This Row],[time]]-2)*2</f>
        <v>-1.7191000000000001</v>
      </c>
      <c r="X664" s="6">
        <v>0.13634199999999999</v>
      </c>
      <c r="Y664" s="5">
        <v>2.85955</v>
      </c>
      <c r="Z664">
        <f>-(Table2482653133453774094414735053785117[[#This Row],[time]]-2)*2</f>
        <v>-1.7191000000000001</v>
      </c>
      <c r="AA664" s="6">
        <v>6.0472000000000001</v>
      </c>
      <c r="AB664" s="5">
        <v>2.85955</v>
      </c>
      <c r="AC664">
        <f>-(Table62593073393714034354674993179111[[#This Row],[time]]-2)*2</f>
        <v>-1.7191000000000001</v>
      </c>
      <c r="AD664" s="6">
        <v>0.62372499999999997</v>
      </c>
      <c r="AE664" s="5">
        <v>2.85955</v>
      </c>
      <c r="AF664">
        <f>-(Table2492663143463784104424745063886118[[#This Row],[time]]-2)*2</f>
        <v>-1.7191000000000001</v>
      </c>
      <c r="AG664" s="6">
        <v>6.2773599999999998</v>
      </c>
      <c r="AH664" s="5">
        <v>2.85955</v>
      </c>
      <c r="AI664">
        <f>-(Table72603083403724044364685003280112[[#This Row],[time]]-2)*2</f>
        <v>-1.7191000000000001</v>
      </c>
      <c r="AJ664" s="6">
        <v>0.64861000000000002</v>
      </c>
      <c r="AK664" s="5">
        <v>2.85955</v>
      </c>
      <c r="AL664">
        <f>-(Table2502673153473794114434755073987119[[#This Row],[time]]-2)*2</f>
        <v>-1.7191000000000001</v>
      </c>
      <c r="AM664" s="6">
        <v>10.225199999999999</v>
      </c>
      <c r="AN664" s="5">
        <v>2.85955</v>
      </c>
      <c r="AO664">
        <f>-(Table82613093413734054374695013381113[[#This Row],[time]]-2)*2</f>
        <v>-1.7191000000000001</v>
      </c>
      <c r="AP664" s="6">
        <v>1.7548900000000001</v>
      </c>
      <c r="AQ664" s="5">
        <v>2.85955</v>
      </c>
      <c r="AR664">
        <f>-(Table2522683163483804124444765084088120[[#This Row],[time]]-2)*2</f>
        <v>-1.7191000000000001</v>
      </c>
      <c r="AS664" s="6">
        <v>7.8069800000000003</v>
      </c>
      <c r="AT664" s="5">
        <v>2.85955</v>
      </c>
      <c r="AU664">
        <f>-(Table2532693173493814134454775094189121[[#This Row],[time]]-2)*2</f>
        <v>-1.7191000000000001</v>
      </c>
      <c r="AV664" s="6">
        <v>1.86947</v>
      </c>
    </row>
    <row r="665" spans="1:48">
      <c r="A665" s="5">
        <v>2.91892</v>
      </c>
      <c r="B665">
        <f>-(Table12543023343663984304624942674106[[#This Row],[time]]-2)*2</f>
        <v>-1.8378399999999999</v>
      </c>
      <c r="C665" s="6">
        <v>5.1334499999999998</v>
      </c>
      <c r="D665" s="5">
        <v>2.91892</v>
      </c>
      <c r="E665">
        <f>-(Table22553033353673994314634952775107[[#This Row],[time]]-2)*2</f>
        <v>-1.8378399999999999</v>
      </c>
      <c r="F665" s="7">
        <v>9.0400000000000002E-5</v>
      </c>
      <c r="G665" s="5">
        <v>2.91892</v>
      </c>
      <c r="H665" s="2">
        <f t="shared" si="352"/>
        <v>-1.8378399999999999</v>
      </c>
      <c r="I665" s="6">
        <v>5.4679500000000001</v>
      </c>
      <c r="J665" s="5">
        <v>2.91892</v>
      </c>
      <c r="K665">
        <f>-(Table32563043363684004324644962876108[[#This Row],[time]]-2)*2</f>
        <v>-1.8378399999999999</v>
      </c>
      <c r="L665" s="7">
        <v>8.7100000000000003E-5</v>
      </c>
      <c r="M665" s="5">
        <v>2.91892</v>
      </c>
      <c r="N665">
        <f>-(Table2462633113433754074394715033583115[[#This Row],[time]]-2)*2</f>
        <v>-1.8378399999999999</v>
      </c>
      <c r="O665" s="6">
        <v>6.8099299999999996</v>
      </c>
      <c r="P665" s="5">
        <v>2.91892</v>
      </c>
      <c r="Q665">
        <f>-(Table42573053373694014334654972977109[[#This Row],[time]]-2)*2</f>
        <v>-1.8378399999999999</v>
      </c>
      <c r="R665" s="6">
        <v>0.81927799999999995</v>
      </c>
      <c r="S665" s="5">
        <v>2.91892</v>
      </c>
      <c r="T665">
        <f>-(Table2472643123443764084404725043684116[[#This Row],[time]]-2)*2</f>
        <v>-1.8378399999999999</v>
      </c>
      <c r="U665" s="6">
        <v>5.1590299999999996</v>
      </c>
      <c r="V665" s="5">
        <v>2.91892</v>
      </c>
      <c r="W665">
        <f>-(Table52583063383704024344664983078110[[#This Row],[time]]-2)*2</f>
        <v>-1.8378399999999999</v>
      </c>
      <c r="X665" s="6">
        <v>0.13040199999999999</v>
      </c>
      <c r="Y665" s="5">
        <v>2.91892</v>
      </c>
      <c r="Z665">
        <f>-(Table2482653133453774094414735053785117[[#This Row],[time]]-2)*2</f>
        <v>-1.8378399999999999</v>
      </c>
      <c r="AA665" s="6">
        <v>6.7847</v>
      </c>
      <c r="AB665" s="5">
        <v>2.91892</v>
      </c>
      <c r="AC665">
        <f>-(Table62593073393714034354674993179111[[#This Row],[time]]-2)*2</f>
        <v>-1.8378399999999999</v>
      </c>
      <c r="AD665" s="6">
        <v>0.55523</v>
      </c>
      <c r="AE665" s="5">
        <v>2.91892</v>
      </c>
      <c r="AF665">
        <f>-(Table2492663143463784104424745063886118[[#This Row],[time]]-2)*2</f>
        <v>-1.8378399999999999</v>
      </c>
      <c r="AG665" s="6">
        <v>7.0116199999999997</v>
      </c>
      <c r="AH665" s="5">
        <v>2.91892</v>
      </c>
      <c r="AI665">
        <f>-(Table72603083403724044364685003280112[[#This Row],[time]]-2)*2</f>
        <v>-1.8378399999999999</v>
      </c>
      <c r="AJ665" s="6">
        <v>0.48976900000000001</v>
      </c>
      <c r="AK665" s="5">
        <v>2.91892</v>
      </c>
      <c r="AL665">
        <f>-(Table2502673153473794114434755073987119[[#This Row],[time]]-2)*2</f>
        <v>-1.8378399999999999</v>
      </c>
      <c r="AM665" s="6">
        <v>10.1953</v>
      </c>
      <c r="AN665" s="5">
        <v>2.91892</v>
      </c>
      <c r="AO665">
        <f>-(Table82613093413734054374695013381113[[#This Row],[time]]-2)*2</f>
        <v>-1.8378399999999999</v>
      </c>
      <c r="AP665" s="6">
        <v>1.56036</v>
      </c>
      <c r="AQ665" s="5">
        <v>2.91892</v>
      </c>
      <c r="AR665">
        <f>-(Table2522683163483804124444765084088120[[#This Row],[time]]-2)*2</f>
        <v>-1.8378399999999999</v>
      </c>
      <c r="AS665" s="6">
        <v>8.1863499999999991</v>
      </c>
      <c r="AT665" s="5">
        <v>2.91892</v>
      </c>
      <c r="AU665">
        <f>-(Table2532693173493814134454775094189121[[#This Row],[time]]-2)*2</f>
        <v>-1.8378399999999999</v>
      </c>
      <c r="AV665" s="6">
        <v>1.7203299999999999</v>
      </c>
    </row>
    <row r="666" spans="1:48">
      <c r="A666" s="5">
        <v>2.9611100000000001</v>
      </c>
      <c r="B666">
        <f>-(Table12543023343663984304624942674106[[#This Row],[time]]-2)*2</f>
        <v>-1.9222200000000003</v>
      </c>
      <c r="C666" s="6">
        <v>5.2594799999999999</v>
      </c>
      <c r="D666" s="5">
        <v>2.9611100000000001</v>
      </c>
      <c r="E666">
        <f>-(Table22553033353673994314634952775107[[#This Row],[time]]-2)*2</f>
        <v>-1.9222200000000003</v>
      </c>
      <c r="F666" s="7">
        <v>8.9900000000000003E-5</v>
      </c>
      <c r="G666" s="5">
        <v>2.9611100000000001</v>
      </c>
      <c r="H666" s="2">
        <f t="shared" si="352"/>
        <v>-1.9222200000000003</v>
      </c>
      <c r="I666" s="6">
        <v>5.6561500000000002</v>
      </c>
      <c r="J666" s="5">
        <v>2.9611100000000001</v>
      </c>
      <c r="K666">
        <f>-(Table32563043363684004324644962876108[[#This Row],[time]]-2)*2</f>
        <v>-1.9222200000000003</v>
      </c>
      <c r="L666" s="7">
        <v>8.5900000000000001E-5</v>
      </c>
      <c r="M666" s="5">
        <v>2.9611100000000001</v>
      </c>
      <c r="N666">
        <f>-(Table2462633113433754074394715033583115[[#This Row],[time]]-2)*2</f>
        <v>-1.9222200000000003</v>
      </c>
      <c r="O666" s="6">
        <v>7.0102399999999996</v>
      </c>
      <c r="P666" s="5">
        <v>2.9611100000000001</v>
      </c>
      <c r="Q666">
        <f>-(Table42573053373694014334654972977109[[#This Row],[time]]-2)*2</f>
        <v>-1.9222200000000003</v>
      </c>
      <c r="R666" s="6">
        <v>0.81983799999999996</v>
      </c>
      <c r="S666" s="5">
        <v>2.9611100000000001</v>
      </c>
      <c r="T666">
        <f>-(Table2472643123443764084404725043684116[[#This Row],[time]]-2)*2</f>
        <v>-1.9222200000000003</v>
      </c>
      <c r="U666" s="6">
        <v>5.8132999999999999</v>
      </c>
      <c r="V666" s="5">
        <v>2.9611100000000001</v>
      </c>
      <c r="W666">
        <f>-(Table52583063383704024344664983078110[[#This Row],[time]]-2)*2</f>
        <v>-1.9222200000000003</v>
      </c>
      <c r="X666" s="6">
        <v>0.12656400000000001</v>
      </c>
      <c r="Y666" s="5">
        <v>2.9611100000000001</v>
      </c>
      <c r="Z666">
        <f>-(Table2482653133453774094414735053785117[[#This Row],[time]]-2)*2</f>
        <v>-1.9222200000000003</v>
      </c>
      <c r="AA666" s="6">
        <v>7.35989</v>
      </c>
      <c r="AB666" s="5">
        <v>2.9611100000000001</v>
      </c>
      <c r="AC666">
        <f>-(Table62593073393714034354674993179111[[#This Row],[time]]-2)*2</f>
        <v>-1.9222200000000003</v>
      </c>
      <c r="AD666" s="6">
        <v>0.486294</v>
      </c>
      <c r="AE666" s="5">
        <v>2.9611100000000001</v>
      </c>
      <c r="AF666">
        <f>-(Table2492663143463784104424745063886118[[#This Row],[time]]-2)*2</f>
        <v>-1.9222200000000003</v>
      </c>
      <c r="AG666" s="6">
        <v>7.5876599999999996</v>
      </c>
      <c r="AH666" s="5">
        <v>2.9611100000000001</v>
      </c>
      <c r="AI666">
        <f>-(Table72603083403724044364685003280112[[#This Row],[time]]-2)*2</f>
        <v>-1.9222200000000003</v>
      </c>
      <c r="AJ666" s="6">
        <v>0.39277299999999998</v>
      </c>
      <c r="AK666" s="5">
        <v>2.9611100000000001</v>
      </c>
      <c r="AL666">
        <f>-(Table2502673153473794114434755073987119[[#This Row],[time]]-2)*2</f>
        <v>-1.9222200000000003</v>
      </c>
      <c r="AM666" s="6">
        <v>10.136100000000001</v>
      </c>
      <c r="AN666" s="5">
        <v>2.9611100000000001</v>
      </c>
      <c r="AO666">
        <f>-(Table82613093413734054374695013381113[[#This Row],[time]]-2)*2</f>
        <v>-1.9222200000000003</v>
      </c>
      <c r="AP666" s="6">
        <v>1.4155599999999999</v>
      </c>
      <c r="AQ666" s="5">
        <v>2.9611100000000001</v>
      </c>
      <c r="AR666">
        <f>-(Table2522683163483804124444765084088120[[#This Row],[time]]-2)*2</f>
        <v>-1.9222200000000003</v>
      </c>
      <c r="AS666" s="6">
        <v>8.3873200000000008</v>
      </c>
      <c r="AT666" s="5">
        <v>2.9611100000000001</v>
      </c>
      <c r="AU666">
        <f>-(Table2532693173493814134454775094189121[[#This Row],[time]]-2)*2</f>
        <v>-1.9222200000000003</v>
      </c>
      <c r="AV666" s="6">
        <v>1.59396</v>
      </c>
    </row>
    <row r="667" spans="1:48">
      <c r="A667" s="8">
        <v>3</v>
      </c>
      <c r="B667">
        <f>-(Table12543023343663984304624942674106[[#This Row],[time]]-2)*2</f>
        <v>-2</v>
      </c>
      <c r="C667" s="9">
        <v>5.3604700000000003</v>
      </c>
      <c r="D667" s="8">
        <v>3</v>
      </c>
      <c r="E667">
        <f>-(Table22553033353673994314634952775107[[#This Row],[time]]-2)*2</f>
        <v>-2</v>
      </c>
      <c r="F667" s="10">
        <v>8.9300000000000002E-5</v>
      </c>
      <c r="G667" s="8">
        <v>3</v>
      </c>
      <c r="H667" s="2">
        <f t="shared" si="352"/>
        <v>-2</v>
      </c>
      <c r="I667" s="9">
        <v>5.8224400000000003</v>
      </c>
      <c r="J667" s="8">
        <v>3</v>
      </c>
      <c r="K667">
        <f>-(Table32563043363684004324644962876108[[#This Row],[time]]-2)*2</f>
        <v>-2</v>
      </c>
      <c r="L667" s="10">
        <v>8.4599999999999996E-5</v>
      </c>
      <c r="M667" s="8">
        <v>3</v>
      </c>
      <c r="N667">
        <f>-(Table2462633113433754074394715033583115[[#This Row],[time]]-2)*2</f>
        <v>-2</v>
      </c>
      <c r="O667" s="9">
        <v>7.0776500000000002</v>
      </c>
      <c r="P667" s="8">
        <v>3</v>
      </c>
      <c r="Q667">
        <f>-(Table42573053373694014334654972977109[[#This Row],[time]]-2)*2</f>
        <v>-2</v>
      </c>
      <c r="R667" s="9">
        <v>0.81453799999999998</v>
      </c>
      <c r="S667" s="8">
        <v>3</v>
      </c>
      <c r="T667">
        <f>-(Table2472643123443764084404725043684116[[#This Row],[time]]-2)*2</f>
        <v>-2</v>
      </c>
      <c r="U667" s="9">
        <v>6.45479</v>
      </c>
      <c r="V667" s="8">
        <v>3</v>
      </c>
      <c r="W667">
        <f>-(Table52583063383704024344664983078110[[#This Row],[time]]-2)*2</f>
        <v>-2</v>
      </c>
      <c r="X667" s="9">
        <v>0.122585</v>
      </c>
      <c r="Y667" s="8">
        <v>3</v>
      </c>
      <c r="Z667">
        <f>-(Table2482653133453774094414735053785117[[#This Row],[time]]-2)*2</f>
        <v>-2</v>
      </c>
      <c r="AA667" s="9">
        <v>7.9361199999999998</v>
      </c>
      <c r="AB667" s="8">
        <v>3</v>
      </c>
      <c r="AC667">
        <f>-(Table62593073393714034354674993179111[[#This Row],[time]]-2)*2</f>
        <v>-2</v>
      </c>
      <c r="AD667" s="9">
        <v>0.41430400000000001</v>
      </c>
      <c r="AE667" s="8">
        <v>3</v>
      </c>
      <c r="AF667">
        <f>-(Table2492663143463784104424745063886118[[#This Row],[time]]-2)*2</f>
        <v>-2</v>
      </c>
      <c r="AG667" s="9">
        <v>8.1846899999999998</v>
      </c>
      <c r="AH667" s="8">
        <v>3</v>
      </c>
      <c r="AI667">
        <f>-(Table72603083403724044364685003280112[[#This Row],[time]]-2)*2</f>
        <v>-2</v>
      </c>
      <c r="AJ667" s="9">
        <v>0.31361299999999998</v>
      </c>
      <c r="AK667" s="8">
        <v>3</v>
      </c>
      <c r="AL667">
        <f>-(Table2502673153473794114434755073987119[[#This Row],[time]]-2)*2</f>
        <v>-2</v>
      </c>
      <c r="AM667" s="9">
        <v>10.102</v>
      </c>
      <c r="AN667" s="8">
        <v>3</v>
      </c>
      <c r="AO667">
        <f>-(Table82613093413734054374695013381113[[#This Row],[time]]-2)*2</f>
        <v>-2</v>
      </c>
      <c r="AP667" s="9">
        <v>1.2930200000000001</v>
      </c>
      <c r="AQ667" s="8">
        <v>3</v>
      </c>
      <c r="AR667">
        <f>-(Table2522683163483804124444765084088120[[#This Row],[time]]-2)*2</f>
        <v>-2</v>
      </c>
      <c r="AS667" s="9">
        <v>8.6406100000000006</v>
      </c>
      <c r="AT667" s="8">
        <v>3</v>
      </c>
      <c r="AU667">
        <f>-(Table2532693173493814134454775094189121[[#This Row],[time]]-2)*2</f>
        <v>-2</v>
      </c>
      <c r="AV667" s="9">
        <v>1.46753</v>
      </c>
    </row>
    <row r="668" spans="1:48">
      <c r="A668" t="s">
        <v>26</v>
      </c>
      <c r="C668">
        <f>AVERAGE(C647:C667)</f>
        <v>4.1485519047619048</v>
      </c>
      <c r="D668" t="s">
        <v>26</v>
      </c>
      <c r="F668">
        <f t="shared" ref="F668" si="353">AVERAGE(F647:F667)</f>
        <v>7.3551352666666667E-2</v>
      </c>
      <c r="G668" t="s">
        <v>26</v>
      </c>
      <c r="I668">
        <f t="shared" ref="I668" si="354">AVERAGE(I647:I667)</f>
        <v>4.3423052380952383</v>
      </c>
      <c r="J668" t="s">
        <v>26</v>
      </c>
      <c r="L668">
        <f t="shared" ref="L668" si="355">AVERAGE(L647:L667)</f>
        <v>9.5226579095238129E-2</v>
      </c>
      <c r="M668" t="s">
        <v>26</v>
      </c>
      <c r="O668">
        <f t="shared" ref="O668" si="356">AVERAGE(O647:O667)</f>
        <v>3.120595238095238</v>
      </c>
      <c r="P668" t="s">
        <v>26</v>
      </c>
      <c r="R668">
        <f t="shared" ref="R668" si="357">AVERAGE(R647:R667)</f>
        <v>0.9077009047619049</v>
      </c>
      <c r="S668" t="s">
        <v>26</v>
      </c>
      <c r="U668">
        <f t="shared" ref="U668" si="358">AVERAGE(U647:U667)</f>
        <v>1.6488512752380953</v>
      </c>
      <c r="V668" t="s">
        <v>26</v>
      </c>
      <c r="X668">
        <f t="shared" ref="X668" si="359">AVERAGE(X647:X667)</f>
        <v>0.56448680952380947</v>
      </c>
      <c r="Y668" t="s">
        <v>26</v>
      </c>
      <c r="AA668">
        <f t="shared" ref="AA668" si="360">AVERAGE(AA647:AA667)</f>
        <v>3.2988813333333331</v>
      </c>
      <c r="AB668" t="s">
        <v>26</v>
      </c>
      <c r="AD668">
        <f t="shared" ref="AD668" si="361">AVERAGE(AD647:AD667)</f>
        <v>0.9112448571428573</v>
      </c>
      <c r="AE668" t="s">
        <v>26</v>
      </c>
      <c r="AG668">
        <f t="shared" ref="AG668" si="362">AVERAGE(AG647:AG667)</f>
        <v>2.885765990476191</v>
      </c>
      <c r="AH668" t="s">
        <v>26</v>
      </c>
      <c r="AJ668">
        <f t="shared" ref="AJ668" si="363">AVERAGE(AJ647:AJ667)</f>
        <v>1.7556910476190473</v>
      </c>
      <c r="AK668" t="s">
        <v>26</v>
      </c>
      <c r="AM668">
        <f t="shared" ref="AM668" si="364">AVERAGE(AM647:AM667)</f>
        <v>6.155972380952381</v>
      </c>
      <c r="AN668" t="s">
        <v>26</v>
      </c>
      <c r="AP668">
        <f t="shared" ref="AP668" si="365">AVERAGE(AP647:AP667)</f>
        <v>2.2725480952380952</v>
      </c>
      <c r="AQ668" t="s">
        <v>26</v>
      </c>
      <c r="AS668">
        <f t="shared" ref="AS668" si="366">AVERAGE(AS647:AS667)</f>
        <v>4.4567625714285715</v>
      </c>
      <c r="AT668" t="s">
        <v>26</v>
      </c>
      <c r="AV668">
        <f t="shared" ref="AV668" si="367">AVERAGE(AV647:AV667)</f>
        <v>1.6446630000000002</v>
      </c>
    </row>
    <row r="669" spans="1:48">
      <c r="A669" t="s">
        <v>27</v>
      </c>
      <c r="C669">
        <f>MAX(C647:C667)</f>
        <v>5.3604700000000003</v>
      </c>
      <c r="D669" t="s">
        <v>27</v>
      </c>
      <c r="F669">
        <f t="shared" ref="F669:AV669" si="368">MAX(F647:F667)</f>
        <v>0.46509099999999998</v>
      </c>
      <c r="G669" t="s">
        <v>27</v>
      </c>
      <c r="I669">
        <f t="shared" ref="I669:AV669" si="369">MAX(I647:I667)</f>
        <v>5.8224400000000003</v>
      </c>
      <c r="J669" t="s">
        <v>27</v>
      </c>
      <c r="L669">
        <f t="shared" ref="L669:AV669" si="370">MAX(L647:L667)</f>
        <v>0.56013000000000002</v>
      </c>
      <c r="M669" t="s">
        <v>27</v>
      </c>
      <c r="O669">
        <f t="shared" ref="O669:AV669" si="371">MAX(O647:O667)</f>
        <v>7.0776500000000002</v>
      </c>
      <c r="P669" t="s">
        <v>27</v>
      </c>
      <c r="R669">
        <f t="shared" ref="R669:AV669" si="372">MAX(R647:R667)</f>
        <v>1.6375200000000001</v>
      </c>
      <c r="S669" t="s">
        <v>27</v>
      </c>
      <c r="U669">
        <f t="shared" ref="U669:AV669" si="373">MAX(U647:U667)</f>
        <v>6.45479</v>
      </c>
      <c r="V669" t="s">
        <v>27</v>
      </c>
      <c r="X669">
        <f t="shared" ref="X669:AV669" si="374">MAX(X647:X667)</f>
        <v>1.6511499999999999</v>
      </c>
      <c r="Y669" t="s">
        <v>27</v>
      </c>
      <c r="AA669">
        <f t="shared" ref="AA669:AV669" si="375">MAX(AA647:AA667)</f>
        <v>7.9361199999999998</v>
      </c>
      <c r="AB669" t="s">
        <v>27</v>
      </c>
      <c r="AD669">
        <f t="shared" ref="AD669:AV669" si="376">MAX(AD647:AD667)</f>
        <v>2.1379800000000002</v>
      </c>
      <c r="AE669" t="s">
        <v>27</v>
      </c>
      <c r="AG669">
        <f t="shared" ref="AG669:AV669" si="377">MAX(AG647:AG667)</f>
        <v>8.1846899999999998</v>
      </c>
      <c r="AH669" t="s">
        <v>27</v>
      </c>
      <c r="AJ669">
        <f t="shared" ref="AJ669:AV669" si="378">MAX(AJ647:AJ667)</f>
        <v>3.1789100000000001</v>
      </c>
      <c r="AK669" t="s">
        <v>27</v>
      </c>
      <c r="AM669">
        <f t="shared" ref="AM669:AV669" si="379">MAX(AM647:AM667)</f>
        <v>10.225199999999999</v>
      </c>
      <c r="AN669" t="s">
        <v>27</v>
      </c>
      <c r="AP669">
        <f t="shared" ref="AP669:AV669" si="380">MAX(AP647:AP667)</f>
        <v>3.0581299999999998</v>
      </c>
      <c r="AQ669" t="s">
        <v>27</v>
      </c>
      <c r="AS669">
        <f t="shared" ref="AS669:AV669" si="381">MAX(AS647:AS667)</f>
        <v>8.6406100000000006</v>
      </c>
      <c r="AT669" t="s">
        <v>27</v>
      </c>
      <c r="AV669">
        <f t="shared" ref="AV669" si="382">MAX(AV647:AV667)</f>
        <v>2.1350699999999998</v>
      </c>
    </row>
    <row r="672" spans="1:48">
      <c r="A672" s="1" t="s">
        <v>84</v>
      </c>
    </row>
    <row r="673" spans="1:48">
      <c r="A673" t="s">
        <v>85</v>
      </c>
      <c r="D673" t="s">
        <v>2</v>
      </c>
    </row>
    <row r="674" spans="1:48">
      <c r="A674" t="s">
        <v>86</v>
      </c>
      <c r="D674" t="s">
        <v>4</v>
      </c>
      <c r="E674" t="s">
        <v>5</v>
      </c>
    </row>
    <row r="676" spans="1:48">
      <c r="A676" t="s">
        <v>6</v>
      </c>
      <c r="D676" t="s">
        <v>7</v>
      </c>
      <c r="G676" t="s">
        <v>8</v>
      </c>
      <c r="J676" t="s">
        <v>9</v>
      </c>
      <c r="M676" t="s">
        <v>10</v>
      </c>
      <c r="P676" t="s">
        <v>11</v>
      </c>
      <c r="S676" t="s">
        <v>12</v>
      </c>
      <c r="V676" t="s">
        <v>13</v>
      </c>
      <c r="Y676" t="s">
        <v>14</v>
      </c>
      <c r="AB676" t="s">
        <v>15</v>
      </c>
      <c r="AE676" t="s">
        <v>16</v>
      </c>
      <c r="AH676" t="s">
        <v>17</v>
      </c>
      <c r="AK676" t="s">
        <v>18</v>
      </c>
      <c r="AN676" t="s">
        <v>19</v>
      </c>
      <c r="AQ676" t="s">
        <v>20</v>
      </c>
      <c r="AT676" t="s">
        <v>21</v>
      </c>
    </row>
    <row r="677" spans="1:48">
      <c r="A677" t="s">
        <v>22</v>
      </c>
      <c r="B677" t="s">
        <v>23</v>
      </c>
      <c r="C677" t="s">
        <v>24</v>
      </c>
      <c r="D677" t="s">
        <v>22</v>
      </c>
      <c r="E677" t="s">
        <v>23</v>
      </c>
      <c r="F677" t="s">
        <v>25</v>
      </c>
      <c r="G677" t="s">
        <v>22</v>
      </c>
      <c r="H677" t="s">
        <v>23</v>
      </c>
      <c r="I677" t="s">
        <v>24</v>
      </c>
      <c r="J677" t="s">
        <v>22</v>
      </c>
      <c r="K677" t="s">
        <v>23</v>
      </c>
      <c r="L677" t="s">
        <v>24</v>
      </c>
      <c r="M677" t="s">
        <v>22</v>
      </c>
      <c r="N677" t="s">
        <v>23</v>
      </c>
      <c r="O677" t="s">
        <v>24</v>
      </c>
      <c r="P677" t="s">
        <v>22</v>
      </c>
      <c r="Q677" t="s">
        <v>23</v>
      </c>
      <c r="R677" t="s">
        <v>24</v>
      </c>
      <c r="S677" t="s">
        <v>22</v>
      </c>
      <c r="T677" t="s">
        <v>23</v>
      </c>
      <c r="U677" t="s">
        <v>24</v>
      </c>
      <c r="V677" t="s">
        <v>22</v>
      </c>
      <c r="W677" t="s">
        <v>23</v>
      </c>
      <c r="X677" t="s">
        <v>24</v>
      </c>
      <c r="Y677" t="s">
        <v>22</v>
      </c>
      <c r="Z677" t="s">
        <v>23</v>
      </c>
      <c r="AA677" t="s">
        <v>24</v>
      </c>
      <c r="AB677" t="s">
        <v>22</v>
      </c>
      <c r="AC677" t="s">
        <v>23</v>
      </c>
      <c r="AD677" t="s">
        <v>24</v>
      </c>
      <c r="AE677" t="s">
        <v>22</v>
      </c>
      <c r="AF677" t="s">
        <v>23</v>
      </c>
      <c r="AG677" t="s">
        <v>24</v>
      </c>
      <c r="AH677" t="s">
        <v>22</v>
      </c>
      <c r="AI677" t="s">
        <v>23</v>
      </c>
      <c r="AJ677" t="s">
        <v>24</v>
      </c>
      <c r="AK677" t="s">
        <v>22</v>
      </c>
      <c r="AL677" t="s">
        <v>23</v>
      </c>
      <c r="AM677" t="s">
        <v>24</v>
      </c>
      <c r="AN677" t="s">
        <v>22</v>
      </c>
      <c r="AO677" t="s">
        <v>23</v>
      </c>
      <c r="AP677" t="s">
        <v>24</v>
      </c>
      <c r="AQ677" t="s">
        <v>22</v>
      </c>
      <c r="AR677" t="s">
        <v>23</v>
      </c>
      <c r="AS677" t="s">
        <v>24</v>
      </c>
      <c r="AT677" t="s">
        <v>22</v>
      </c>
      <c r="AU677" t="s">
        <v>23</v>
      </c>
      <c r="AV677" t="s">
        <v>24</v>
      </c>
    </row>
    <row r="678" spans="1:48">
      <c r="A678" s="2">
        <v>2</v>
      </c>
      <c r="B678">
        <f>(Table1286318350382414446478104290122[[#This Row],[time]]-2)*2</f>
        <v>0</v>
      </c>
      <c r="C678" s="3">
        <v>0.65092899999999998</v>
      </c>
      <c r="D678" s="2">
        <v>2</v>
      </c>
      <c r="E678">
        <f>(Table2287319351383415447479114391123[[#This Row],[time]]-2)*2</f>
        <v>0</v>
      </c>
      <c r="F678" s="4">
        <v>7.2600000000000003E-5</v>
      </c>
      <c r="G678" s="2">
        <v>2</v>
      </c>
      <c r="H678">
        <f>(Table245294326358390422454486185098130[[#This Row],[time]]-2)*2</f>
        <v>0</v>
      </c>
      <c r="I678" s="3">
        <v>0.80643600000000004</v>
      </c>
      <c r="J678" s="2">
        <v>2</v>
      </c>
      <c r="K678">
        <f>(Table3288320352384416448480124492124[[#This Row],[time]]-2)*2</f>
        <v>0</v>
      </c>
      <c r="L678" s="4">
        <v>5.7099999999999999E-5</v>
      </c>
      <c r="M678" s="2">
        <v>2</v>
      </c>
      <c r="N678">
        <f>(Table246295327359391423455487195199131[[#This Row],[time]]-2)*2</f>
        <v>0</v>
      </c>
      <c r="O678" s="4">
        <v>8.6399999999999999E-5</v>
      </c>
      <c r="P678" s="2">
        <v>2</v>
      </c>
      <c r="Q678">
        <f>(Table4289321353385417449481134593125[[#This Row],[time]]-2)*2</f>
        <v>0</v>
      </c>
      <c r="R678" s="4">
        <v>5.5000000000000002E-5</v>
      </c>
      <c r="S678" s="2">
        <v>2</v>
      </c>
      <c r="T678">
        <f>(Table2472963283603924244564882052100132[[#This Row],[time]]-2)*2</f>
        <v>0</v>
      </c>
      <c r="U678" s="4">
        <v>7.3800000000000005E-5</v>
      </c>
      <c r="V678" s="2">
        <v>2</v>
      </c>
      <c r="W678">
        <f>(Table5290322354386418450482144694126[[#This Row],[time]]-2)*2</f>
        <v>0</v>
      </c>
      <c r="X678" s="3">
        <v>0</v>
      </c>
      <c r="Y678" s="2">
        <v>2</v>
      </c>
      <c r="Z678">
        <f>(Table2482973293613934254574892153101133[[#This Row],[time]]-2)*2</f>
        <v>0</v>
      </c>
      <c r="AA678" s="4">
        <v>8.8700000000000001E-5</v>
      </c>
      <c r="AB678" s="2">
        <v>2</v>
      </c>
      <c r="AC678">
        <f>(Table6291323355387419451483154795127[[#This Row],[time]]-2)*2</f>
        <v>0</v>
      </c>
      <c r="AD678" s="3">
        <v>1.2206300000000001</v>
      </c>
      <c r="AE678" s="2">
        <v>2</v>
      </c>
      <c r="AF678">
        <f>(Table2492983303623944264584902254102134[[#This Row],[time]]-2)*2</f>
        <v>0</v>
      </c>
      <c r="AG678" s="3">
        <v>0.54257100000000003</v>
      </c>
      <c r="AH678" s="2">
        <v>2</v>
      </c>
      <c r="AI678">
        <f>(Table7292324356388420452484164896128[[#This Row],[time]]-2)*2</f>
        <v>0</v>
      </c>
      <c r="AJ678" s="3">
        <v>0.231132</v>
      </c>
      <c r="AK678" s="2">
        <v>2</v>
      </c>
      <c r="AL678">
        <f>(Table2502993313633954274594912355103135[[#This Row],[time]]-2)*2</f>
        <v>0</v>
      </c>
      <c r="AM678" s="3">
        <v>2.2604500000000001</v>
      </c>
      <c r="AN678" s="2">
        <v>2</v>
      </c>
      <c r="AO678">
        <f>(Table8293325357389421453485174997129[[#This Row],[time]]-2)*2</f>
        <v>0</v>
      </c>
      <c r="AP678" s="3">
        <v>1.90032</v>
      </c>
      <c r="AQ678" s="2">
        <v>2</v>
      </c>
      <c r="AR678">
        <f>(Table2523003323643964284604922456104136[[#This Row],[time]]-2)*2</f>
        <v>0</v>
      </c>
      <c r="AS678" s="3">
        <v>0.34461799999999998</v>
      </c>
      <c r="AT678" s="2">
        <v>2</v>
      </c>
      <c r="AU678">
        <f>(Table2533013333653974294614932557105137[[#This Row],[time]]-2)*2</f>
        <v>0</v>
      </c>
      <c r="AV678" s="3">
        <v>0.32499600000000001</v>
      </c>
    </row>
    <row r="679" spans="1:48">
      <c r="A679" s="5">
        <v>2.0581</v>
      </c>
      <c r="B679">
        <f>(Table1286318350382414446478104290122[[#This Row],[time]]-2)*2</f>
        <v>0.11620000000000008</v>
      </c>
      <c r="C679" s="6">
        <v>1.1129800000000001</v>
      </c>
      <c r="D679" s="5">
        <v>2.0581</v>
      </c>
      <c r="E679">
        <f>(Table2287319351383415447479114391123[[#This Row],[time]]-2)*2</f>
        <v>0.11620000000000008</v>
      </c>
      <c r="F679" s="6">
        <v>0.116175</v>
      </c>
      <c r="G679" s="5">
        <v>2.0581</v>
      </c>
      <c r="H679">
        <f>(Table245294326358390422454486185098130[[#This Row],[time]]-2)*2</f>
        <v>0.11620000000000008</v>
      </c>
      <c r="I679" s="6">
        <v>2.8582900000000002</v>
      </c>
      <c r="J679" s="5">
        <v>2.0581</v>
      </c>
      <c r="K679">
        <f>(Table3288320352384416448480124492124[[#This Row],[time]]-2)*2</f>
        <v>0.11620000000000008</v>
      </c>
      <c r="L679" s="6">
        <v>0.144118</v>
      </c>
      <c r="M679" s="5">
        <v>2.0581</v>
      </c>
      <c r="N679">
        <f>(Table246295327359391423455487195199131[[#This Row],[time]]-2)*2</f>
        <v>0.11620000000000008</v>
      </c>
      <c r="O679" s="6">
        <v>0.46164899999999998</v>
      </c>
      <c r="P679" s="5">
        <v>2.0581</v>
      </c>
      <c r="Q679">
        <f>(Table4289321353385417449481134593125[[#This Row],[time]]-2)*2</f>
        <v>0.11620000000000008</v>
      </c>
      <c r="R679" s="7">
        <v>9.6399999999999999E-5</v>
      </c>
      <c r="S679" s="5">
        <v>2.0581</v>
      </c>
      <c r="T679">
        <f>(Table2472963283603924244564882052100132[[#This Row],[time]]-2)*2</f>
        <v>0.11620000000000008</v>
      </c>
      <c r="U679" s="6">
        <v>6.8061700000000003E-2</v>
      </c>
      <c r="V679" s="5">
        <v>2.0581</v>
      </c>
      <c r="W679">
        <f>(Table5290322354386418450482144694126[[#This Row],[time]]-2)*2</f>
        <v>0.11620000000000008</v>
      </c>
      <c r="X679" s="7">
        <v>4.0000000000000003E-5</v>
      </c>
      <c r="Y679" s="5">
        <v>2.0581</v>
      </c>
      <c r="Z679">
        <f>(Table2482973293613934254574892153101133[[#This Row],[time]]-2)*2</f>
        <v>0.11620000000000008</v>
      </c>
      <c r="AA679" s="6">
        <v>1.0422000000000001E-2</v>
      </c>
      <c r="AB679" s="5">
        <v>2.0581</v>
      </c>
      <c r="AC679">
        <f>(Table6291323355387419451483154795127[[#This Row],[time]]-2)*2</f>
        <v>0.11620000000000008</v>
      </c>
      <c r="AD679" s="6">
        <v>1.8961600000000001</v>
      </c>
      <c r="AE679" s="5">
        <v>2.0581</v>
      </c>
      <c r="AF679">
        <f>(Table2492983303623944264584902254102134[[#This Row],[time]]-2)*2</f>
        <v>0.11620000000000008</v>
      </c>
      <c r="AG679" s="6">
        <v>0.47917999999999999</v>
      </c>
      <c r="AH679" s="5">
        <v>2.0581</v>
      </c>
      <c r="AI679">
        <f>(Table7292324356388420452484164896128[[#This Row],[time]]-2)*2</f>
        <v>0.11620000000000008</v>
      </c>
      <c r="AJ679" s="6">
        <v>0.76444100000000004</v>
      </c>
      <c r="AK679" s="5">
        <v>2.0581</v>
      </c>
      <c r="AL679">
        <f>(Table2502993313633954274594912355103135[[#This Row],[time]]-2)*2</f>
        <v>0.11620000000000008</v>
      </c>
      <c r="AM679" s="6">
        <v>2.92428</v>
      </c>
      <c r="AN679" s="5">
        <v>2.0581</v>
      </c>
      <c r="AO679">
        <f>(Table8293325357389421453485174997129[[#This Row],[time]]-2)*2</f>
        <v>0.11620000000000008</v>
      </c>
      <c r="AP679" s="6">
        <v>3.0497700000000001</v>
      </c>
      <c r="AQ679" s="5">
        <v>2.0581</v>
      </c>
      <c r="AR679">
        <f>(Table2523003323643964284604922456104136[[#This Row],[time]]-2)*2</f>
        <v>0.11620000000000008</v>
      </c>
      <c r="AS679" s="6">
        <v>0.62049799999999999</v>
      </c>
      <c r="AT679" s="5">
        <v>2.0581</v>
      </c>
      <c r="AU679">
        <f>(Table2533013333653974294614932557105137[[#This Row],[time]]-2)*2</f>
        <v>0.11620000000000008</v>
      </c>
      <c r="AV679" s="6">
        <v>1.09423</v>
      </c>
    </row>
    <row r="680" spans="1:48">
      <c r="A680" s="5">
        <v>2.1052399999999998</v>
      </c>
      <c r="B680">
        <f>(Table1286318350382414446478104290122[[#This Row],[time]]-2)*2</f>
        <v>0.21047999999999956</v>
      </c>
      <c r="C680" s="6">
        <v>0.972028</v>
      </c>
      <c r="D680" s="5">
        <v>2.1052399999999998</v>
      </c>
      <c r="E680">
        <f>(Table2287319351383415447479114391123[[#This Row],[time]]-2)*2</f>
        <v>0.21047999999999956</v>
      </c>
      <c r="F680" s="6">
        <v>0.24588599999999999</v>
      </c>
      <c r="G680" s="5">
        <v>2.1052399999999998</v>
      </c>
      <c r="H680">
        <f>(Table245294326358390422454486185098130[[#This Row],[time]]-2)*2</f>
        <v>0.21047999999999956</v>
      </c>
      <c r="I680" s="6">
        <v>3.0302699999999998</v>
      </c>
      <c r="J680" s="5">
        <v>2.1052399999999998</v>
      </c>
      <c r="K680">
        <f>(Table3288320352384416448480124492124[[#This Row],[time]]-2)*2</f>
        <v>0.21047999999999956</v>
      </c>
      <c r="L680" s="6">
        <v>0.361626</v>
      </c>
      <c r="M680" s="5">
        <v>2.1052399999999998</v>
      </c>
      <c r="N680">
        <f>(Table246295327359391423455487195199131[[#This Row],[time]]-2)*2</f>
        <v>0.21047999999999956</v>
      </c>
      <c r="O680" s="6">
        <v>0.61715600000000004</v>
      </c>
      <c r="P680" s="5">
        <v>2.1052399999999998</v>
      </c>
      <c r="Q680">
        <f>(Table4289321353385417449481134593125[[#This Row],[time]]-2)*2</f>
        <v>0.21047999999999956</v>
      </c>
      <c r="R680" s="6">
        <v>3.2576300000000002E-2</v>
      </c>
      <c r="S680" s="5">
        <v>2.1052399999999998</v>
      </c>
      <c r="T680">
        <f>(Table2472963283603924244564882052100132[[#This Row],[time]]-2)*2</f>
        <v>0.21047999999999956</v>
      </c>
      <c r="U680" s="6">
        <v>0.110498</v>
      </c>
      <c r="V680" s="5">
        <v>2.1052399999999998</v>
      </c>
      <c r="W680">
        <f>(Table5290322354386418450482144694126[[#This Row],[time]]-2)*2</f>
        <v>0.21047999999999956</v>
      </c>
      <c r="X680" s="7">
        <v>5.1900000000000001E-5</v>
      </c>
      <c r="Y680" s="5">
        <v>2.1052399999999998</v>
      </c>
      <c r="Z680">
        <f>(Table2482973293613934254574892153101133[[#This Row],[time]]-2)*2</f>
        <v>0.21047999999999956</v>
      </c>
      <c r="AA680" s="6">
        <v>9.3467999999999996E-2</v>
      </c>
      <c r="AB680" s="5">
        <v>2.1052399999999998</v>
      </c>
      <c r="AC680">
        <f>(Table6291323355387419451483154795127[[#This Row],[time]]-2)*2</f>
        <v>0.21047999999999956</v>
      </c>
      <c r="AD680" s="6">
        <v>1.85754</v>
      </c>
      <c r="AE680" s="5">
        <v>2.1052399999999998</v>
      </c>
      <c r="AF680">
        <f>(Table2492983303623944264584902254102134[[#This Row],[time]]-2)*2</f>
        <v>0.21047999999999956</v>
      </c>
      <c r="AG680" s="6">
        <v>0.33330900000000002</v>
      </c>
      <c r="AH680" s="5">
        <v>2.1052399999999998</v>
      </c>
      <c r="AI680">
        <f>(Table7292324356388420452484164896128[[#This Row],[time]]-2)*2</f>
        <v>0.21047999999999956</v>
      </c>
      <c r="AJ680" s="6">
        <v>0.88956100000000005</v>
      </c>
      <c r="AK680" s="5">
        <v>2.1052399999999998</v>
      </c>
      <c r="AL680">
        <f>(Table2502993313633954274594912355103135[[#This Row],[time]]-2)*2</f>
        <v>0.21047999999999956</v>
      </c>
      <c r="AM680" s="6">
        <v>2.8767999999999998</v>
      </c>
      <c r="AN680" s="5">
        <v>2.1052399999999998</v>
      </c>
      <c r="AO680">
        <f>(Table8293325357389421453485174997129[[#This Row],[time]]-2)*2</f>
        <v>0.21047999999999956</v>
      </c>
      <c r="AP680" s="6">
        <v>3.3786800000000001</v>
      </c>
      <c r="AQ680" s="5">
        <v>2.1052399999999998</v>
      </c>
      <c r="AR680">
        <f>(Table2523003323643964284604922456104136[[#This Row],[time]]-2)*2</f>
        <v>0.21047999999999956</v>
      </c>
      <c r="AS680" s="6">
        <v>0.98060999999999998</v>
      </c>
      <c r="AT680" s="5">
        <v>2.1052399999999998</v>
      </c>
      <c r="AU680">
        <f>(Table2533013333653974294614932557105137[[#This Row],[time]]-2)*2</f>
        <v>0.21047999999999956</v>
      </c>
      <c r="AV680" s="6">
        <v>1.4314</v>
      </c>
    </row>
    <row r="681" spans="1:48">
      <c r="A681" s="5">
        <v>2.15781</v>
      </c>
      <c r="B681">
        <f>(Table1286318350382414446478104290122[[#This Row],[time]]-2)*2</f>
        <v>0.31562000000000001</v>
      </c>
      <c r="C681" s="6">
        <v>0.95283200000000001</v>
      </c>
      <c r="D681" s="5">
        <v>2.15781</v>
      </c>
      <c r="E681">
        <f>(Table2287319351383415447479114391123[[#This Row],[time]]-2)*2</f>
        <v>0.31562000000000001</v>
      </c>
      <c r="F681" s="6">
        <v>0.37106499999999998</v>
      </c>
      <c r="G681" s="5">
        <v>2.15781</v>
      </c>
      <c r="H681">
        <f>(Table245294326358390422454486185098130[[#This Row],[time]]-2)*2</f>
        <v>0.31562000000000001</v>
      </c>
      <c r="I681" s="6">
        <v>3.14784</v>
      </c>
      <c r="J681" s="5">
        <v>2.15781</v>
      </c>
      <c r="K681">
        <f>(Table3288320352384416448480124492124[[#This Row],[time]]-2)*2</f>
        <v>0.31562000000000001</v>
      </c>
      <c r="L681" s="6">
        <v>0.62231300000000001</v>
      </c>
      <c r="M681" s="5">
        <v>2.15781</v>
      </c>
      <c r="N681">
        <f>(Table246295327359391423455487195199131[[#This Row],[time]]-2)*2</f>
        <v>0.31562000000000001</v>
      </c>
      <c r="O681" s="6">
        <v>0.76187499999999997</v>
      </c>
      <c r="P681" s="5">
        <v>2.15781</v>
      </c>
      <c r="Q681">
        <f>(Table4289321353385417449481134593125[[#This Row],[time]]-2)*2</f>
        <v>0.31562000000000001</v>
      </c>
      <c r="R681" s="6">
        <v>0.28163199999999999</v>
      </c>
      <c r="S681" s="5">
        <v>2.15781</v>
      </c>
      <c r="T681">
        <f>(Table2472963283603924244564882052100132[[#This Row],[time]]-2)*2</f>
        <v>0.31562000000000001</v>
      </c>
      <c r="U681" s="6">
        <v>0.13155500000000001</v>
      </c>
      <c r="V681" s="5">
        <v>2.15781</v>
      </c>
      <c r="W681">
        <f>(Table5290322354386418450482144694126[[#This Row],[time]]-2)*2</f>
        <v>0.31562000000000001</v>
      </c>
      <c r="X681" s="7">
        <v>7.1199999999999996E-5</v>
      </c>
      <c r="Y681" s="5">
        <v>2.15781</v>
      </c>
      <c r="Z681">
        <f>(Table2482973293613934254574892153101133[[#This Row],[time]]-2)*2</f>
        <v>0.31562000000000001</v>
      </c>
      <c r="AA681" s="6">
        <v>0.206821</v>
      </c>
      <c r="AB681" s="5">
        <v>2.15781</v>
      </c>
      <c r="AC681">
        <f>(Table6291323355387419451483154795127[[#This Row],[time]]-2)*2</f>
        <v>0.31562000000000001</v>
      </c>
      <c r="AD681" s="6">
        <v>2.02833</v>
      </c>
      <c r="AE681" s="5">
        <v>2.15781</v>
      </c>
      <c r="AF681">
        <f>(Table2492983303623944264584902254102134[[#This Row],[time]]-2)*2</f>
        <v>0.31562000000000001</v>
      </c>
      <c r="AG681" s="6">
        <v>0.31980199999999998</v>
      </c>
      <c r="AH681" s="5">
        <v>2.15781</v>
      </c>
      <c r="AI681">
        <f>(Table7292324356388420452484164896128[[#This Row],[time]]-2)*2</f>
        <v>0.31562000000000001</v>
      </c>
      <c r="AJ681" s="6">
        <v>1.4980500000000001</v>
      </c>
      <c r="AK681" s="5">
        <v>2.15781</v>
      </c>
      <c r="AL681">
        <f>(Table2502993313633954274594912355103135[[#This Row],[time]]-2)*2</f>
        <v>0.31562000000000001</v>
      </c>
      <c r="AM681" s="6">
        <v>2.7998500000000002</v>
      </c>
      <c r="AN681" s="5">
        <v>2.15781</v>
      </c>
      <c r="AO681">
        <f>(Table8293325357389421453485174997129[[#This Row],[time]]-2)*2</f>
        <v>0.31562000000000001</v>
      </c>
      <c r="AP681" s="6">
        <v>3.5854900000000001</v>
      </c>
      <c r="AQ681" s="5">
        <v>2.15781</v>
      </c>
      <c r="AR681">
        <f>(Table2523003323643964284604922456104136[[#This Row],[time]]-2)*2</f>
        <v>0.31562000000000001</v>
      </c>
      <c r="AS681" s="6">
        <v>1.38483</v>
      </c>
      <c r="AT681" s="5">
        <v>2.15781</v>
      </c>
      <c r="AU681">
        <f>(Table2533013333653974294614932557105137[[#This Row],[time]]-2)*2</f>
        <v>0.31562000000000001</v>
      </c>
      <c r="AV681" s="6">
        <v>1.9125799999999999</v>
      </c>
    </row>
    <row r="682" spans="1:48">
      <c r="A682" s="5">
        <v>2.2011599999999998</v>
      </c>
      <c r="B682">
        <f>(Table1286318350382414446478104290122[[#This Row],[time]]-2)*2</f>
        <v>0.40231999999999957</v>
      </c>
      <c r="C682" s="6">
        <v>1.0380499999999999</v>
      </c>
      <c r="D682" s="5">
        <v>2.2011599999999998</v>
      </c>
      <c r="E682">
        <f>(Table2287319351383415447479114391123[[#This Row],[time]]-2)*2</f>
        <v>0.40231999999999957</v>
      </c>
      <c r="F682" s="6">
        <v>0.45328499999999999</v>
      </c>
      <c r="G682" s="5">
        <v>2.2011599999999998</v>
      </c>
      <c r="H682">
        <f>(Table245294326358390422454486185098130[[#This Row],[time]]-2)*2</f>
        <v>0.40231999999999957</v>
      </c>
      <c r="I682" s="6">
        <v>3.2467000000000001</v>
      </c>
      <c r="J682" s="5">
        <v>2.2011599999999998</v>
      </c>
      <c r="K682">
        <f>(Table3288320352384416448480124492124[[#This Row],[time]]-2)*2</f>
        <v>0.40231999999999957</v>
      </c>
      <c r="L682" s="6">
        <v>0.88686200000000004</v>
      </c>
      <c r="M682" s="5">
        <v>2.2011599999999998</v>
      </c>
      <c r="N682">
        <f>(Table246295327359391423455487195199131[[#This Row],[time]]-2)*2</f>
        <v>0.40231999999999957</v>
      </c>
      <c r="O682" s="6">
        <v>0.86760499999999996</v>
      </c>
      <c r="P682" s="5">
        <v>2.2011599999999998</v>
      </c>
      <c r="Q682">
        <f>(Table4289321353385417449481134593125[[#This Row],[time]]-2)*2</f>
        <v>0.40231999999999957</v>
      </c>
      <c r="R682" s="6">
        <v>0.45297700000000002</v>
      </c>
      <c r="S682" s="5">
        <v>2.2011599999999998</v>
      </c>
      <c r="T682">
        <f>(Table2472963283603924244564882052100132[[#This Row],[time]]-2)*2</f>
        <v>0.40231999999999957</v>
      </c>
      <c r="U682" s="6">
        <v>0.28354699999999999</v>
      </c>
      <c r="V682" s="5">
        <v>2.2011599999999998</v>
      </c>
      <c r="W682">
        <f>(Table5290322354386418450482144694126[[#This Row],[time]]-2)*2</f>
        <v>0.40231999999999957</v>
      </c>
      <c r="X682" s="6">
        <v>1.2754199999999999E-4</v>
      </c>
      <c r="Y682" s="5">
        <v>2.2011599999999998</v>
      </c>
      <c r="Z682">
        <f>(Table2482973293613934254574892153101133[[#This Row],[time]]-2)*2</f>
        <v>0.40231999999999957</v>
      </c>
      <c r="AA682" s="6">
        <v>0.309637</v>
      </c>
      <c r="AB682" s="5">
        <v>2.2011599999999998</v>
      </c>
      <c r="AC682">
        <f>(Table6291323355387419451483154795127[[#This Row],[time]]-2)*2</f>
        <v>0.40231999999999957</v>
      </c>
      <c r="AD682" s="6">
        <v>2.2340800000000001</v>
      </c>
      <c r="AE682" s="5">
        <v>2.2011599999999998</v>
      </c>
      <c r="AF682">
        <f>(Table2492983303623944264584902254102134[[#This Row],[time]]-2)*2</f>
        <v>0.40231999999999957</v>
      </c>
      <c r="AG682" s="6">
        <v>0.33892499999999998</v>
      </c>
      <c r="AH682" s="5">
        <v>2.2011599999999998</v>
      </c>
      <c r="AI682">
        <f>(Table7292324356388420452484164896128[[#This Row],[time]]-2)*2</f>
        <v>0.40231999999999957</v>
      </c>
      <c r="AJ682" s="6">
        <v>2.0009199999999998</v>
      </c>
      <c r="AK682" s="5">
        <v>2.2011599999999998</v>
      </c>
      <c r="AL682">
        <f>(Table2502993313633954274594912355103135[[#This Row],[time]]-2)*2</f>
        <v>0.40231999999999957</v>
      </c>
      <c r="AM682" s="6">
        <v>2.6679499999999998</v>
      </c>
      <c r="AN682" s="5">
        <v>2.2011599999999998</v>
      </c>
      <c r="AO682">
        <f>(Table8293325357389421453485174997129[[#This Row],[time]]-2)*2</f>
        <v>0.40231999999999957</v>
      </c>
      <c r="AP682" s="6">
        <v>3.70506</v>
      </c>
      <c r="AQ682" s="5">
        <v>2.2011599999999998</v>
      </c>
      <c r="AR682">
        <f>(Table2523003323643964284604922456104136[[#This Row],[time]]-2)*2</f>
        <v>0.40231999999999957</v>
      </c>
      <c r="AS682" s="6">
        <v>1.59317</v>
      </c>
      <c r="AT682" s="5">
        <v>2.2011599999999998</v>
      </c>
      <c r="AU682">
        <f>(Table2533013333653974294614932557105137[[#This Row],[time]]-2)*2</f>
        <v>0.40231999999999957</v>
      </c>
      <c r="AV682" s="6">
        <v>2.3401000000000001</v>
      </c>
    </row>
    <row r="683" spans="1:48">
      <c r="A683" s="5">
        <v>2.2588200000000001</v>
      </c>
      <c r="B683">
        <f>(Table1286318350382414446478104290122[[#This Row],[time]]-2)*2</f>
        <v>0.5176400000000001</v>
      </c>
      <c r="C683" s="6">
        <v>1.3086199999999999</v>
      </c>
      <c r="D683" s="5">
        <v>2.2588200000000001</v>
      </c>
      <c r="E683">
        <f>(Table2287319351383415447479114391123[[#This Row],[time]]-2)*2</f>
        <v>0.5176400000000001</v>
      </c>
      <c r="F683" s="6">
        <v>0.69279199999999996</v>
      </c>
      <c r="G683" s="5">
        <v>2.2588200000000001</v>
      </c>
      <c r="H683">
        <f>(Table245294326358390422454486185098130[[#This Row],[time]]-2)*2</f>
        <v>0.5176400000000001</v>
      </c>
      <c r="I683" s="6">
        <v>3.32206</v>
      </c>
      <c r="J683" s="5">
        <v>2.2588200000000001</v>
      </c>
      <c r="K683">
        <f>(Table3288320352384416448480124492124[[#This Row],[time]]-2)*2</f>
        <v>0.5176400000000001</v>
      </c>
      <c r="L683" s="6">
        <v>1.2236</v>
      </c>
      <c r="M683" s="5">
        <v>2.2588200000000001</v>
      </c>
      <c r="N683">
        <f>(Table246295327359391423455487195199131[[#This Row],[time]]-2)*2</f>
        <v>0.5176400000000001</v>
      </c>
      <c r="O683" s="6">
        <v>0.95853500000000003</v>
      </c>
      <c r="P683" s="5">
        <v>2.2588200000000001</v>
      </c>
      <c r="Q683">
        <f>(Table4289321353385417449481134593125[[#This Row],[time]]-2)*2</f>
        <v>0.5176400000000001</v>
      </c>
      <c r="R683" s="6">
        <v>0.594217</v>
      </c>
      <c r="S683" s="5">
        <v>2.2588200000000001</v>
      </c>
      <c r="T683">
        <f>(Table2472963283603924244564882052100132[[#This Row],[time]]-2)*2</f>
        <v>0.5176400000000001</v>
      </c>
      <c r="U683" s="6">
        <v>0.49656400000000001</v>
      </c>
      <c r="V683" s="5">
        <v>2.2588200000000001</v>
      </c>
      <c r="W683">
        <f>(Table5290322354386418450482144694126[[#This Row],[time]]-2)*2</f>
        <v>0.5176400000000001</v>
      </c>
      <c r="X683" s="6">
        <v>9.4699500000000006E-2</v>
      </c>
      <c r="Y683" s="5">
        <v>2.2588200000000001</v>
      </c>
      <c r="Z683">
        <f>(Table2482973293613934254574892153101133[[#This Row],[time]]-2)*2</f>
        <v>0.5176400000000001</v>
      </c>
      <c r="AA683" s="6">
        <v>0.431919</v>
      </c>
      <c r="AB683" s="5">
        <v>2.2588200000000001</v>
      </c>
      <c r="AC683">
        <f>(Table6291323355387419451483154795127[[#This Row],[time]]-2)*2</f>
        <v>0.5176400000000001</v>
      </c>
      <c r="AD683" s="6">
        <v>2.5248699999999999</v>
      </c>
      <c r="AE683" s="5">
        <v>2.2588200000000001</v>
      </c>
      <c r="AF683">
        <f>(Table2492983303623944264584902254102134[[#This Row],[time]]-2)*2</f>
        <v>0.5176400000000001</v>
      </c>
      <c r="AG683" s="6">
        <v>0.35219600000000001</v>
      </c>
      <c r="AH683" s="5">
        <v>2.2588200000000001</v>
      </c>
      <c r="AI683">
        <f>(Table7292324356388420452484164896128[[#This Row],[time]]-2)*2</f>
        <v>0.5176400000000001</v>
      </c>
      <c r="AJ683" s="6">
        <v>2.5813600000000001</v>
      </c>
      <c r="AK683" s="5">
        <v>2.2588200000000001</v>
      </c>
      <c r="AL683">
        <f>(Table2502993313633954274594912355103135[[#This Row],[time]]-2)*2</f>
        <v>0.5176400000000001</v>
      </c>
      <c r="AM683" s="6">
        <v>2.5478100000000001</v>
      </c>
      <c r="AN683" s="5">
        <v>2.2588200000000001</v>
      </c>
      <c r="AO683">
        <f>(Table8293325357389421453485174997129[[#This Row],[time]]-2)*2</f>
        <v>0.5176400000000001</v>
      </c>
      <c r="AP683" s="6">
        <v>3.7608600000000001</v>
      </c>
      <c r="AQ683" s="5">
        <v>2.2588200000000001</v>
      </c>
      <c r="AR683">
        <f>(Table2523003323643964284604922456104136[[#This Row],[time]]-2)*2</f>
        <v>0.5176400000000001</v>
      </c>
      <c r="AS683" s="6">
        <v>1.8779300000000001</v>
      </c>
      <c r="AT683" s="5">
        <v>2.2588200000000001</v>
      </c>
      <c r="AU683">
        <f>(Table2533013333653974294614932557105137[[#This Row],[time]]-2)*2</f>
        <v>0.5176400000000001</v>
      </c>
      <c r="AV683" s="6">
        <v>2.8866200000000002</v>
      </c>
    </row>
    <row r="684" spans="1:48">
      <c r="A684" s="5">
        <v>2.3052999999999999</v>
      </c>
      <c r="B684">
        <f>(Table1286318350382414446478104290122[[#This Row],[time]]-2)*2</f>
        <v>0.61059999999999981</v>
      </c>
      <c r="C684" s="6">
        <v>1.6005799999999999</v>
      </c>
      <c r="D684" s="5">
        <v>2.3052999999999999</v>
      </c>
      <c r="E684">
        <f>(Table2287319351383415447479114391123[[#This Row],[time]]-2)*2</f>
        <v>0.61059999999999981</v>
      </c>
      <c r="F684" s="6">
        <v>1.2448300000000001</v>
      </c>
      <c r="G684" s="5">
        <v>2.3052999999999999</v>
      </c>
      <c r="H684">
        <f>(Table245294326358390422454486185098130[[#This Row],[time]]-2)*2</f>
        <v>0.61059999999999981</v>
      </c>
      <c r="I684" s="6">
        <v>3.2483200000000001</v>
      </c>
      <c r="J684" s="5">
        <v>2.3052999999999999</v>
      </c>
      <c r="K684">
        <f>(Table3288320352384416448480124492124[[#This Row],[time]]-2)*2</f>
        <v>0.61059999999999981</v>
      </c>
      <c r="L684" s="6">
        <v>1.63201</v>
      </c>
      <c r="M684" s="5">
        <v>2.3052999999999999</v>
      </c>
      <c r="N684">
        <f>(Table246295327359391423455487195199131[[#This Row],[time]]-2)*2</f>
        <v>0.61059999999999981</v>
      </c>
      <c r="O684" s="6">
        <v>0.99831199999999998</v>
      </c>
      <c r="P684" s="5">
        <v>2.3052999999999999</v>
      </c>
      <c r="Q684">
        <f>(Table4289321353385417449481134593125[[#This Row],[time]]-2)*2</f>
        <v>0.61059999999999981</v>
      </c>
      <c r="R684" s="6">
        <v>0.689025</v>
      </c>
      <c r="S684" s="5">
        <v>2.3052999999999999</v>
      </c>
      <c r="T684">
        <f>(Table2472963283603924244564882052100132[[#This Row],[time]]-2)*2</f>
        <v>0.61059999999999981</v>
      </c>
      <c r="U684" s="6">
        <v>0.64258700000000002</v>
      </c>
      <c r="V684" s="5">
        <v>2.3052999999999999</v>
      </c>
      <c r="W684">
        <f>(Table5290322354386418450482144694126[[#This Row],[time]]-2)*2</f>
        <v>0.61059999999999981</v>
      </c>
      <c r="X684" s="6">
        <v>0.32283099999999998</v>
      </c>
      <c r="Y684" s="5">
        <v>2.3052999999999999</v>
      </c>
      <c r="Z684">
        <f>(Table2482973293613934254574892153101133[[#This Row],[time]]-2)*2</f>
        <v>0.61059999999999981</v>
      </c>
      <c r="AA684" s="6">
        <v>0.50339800000000001</v>
      </c>
      <c r="AB684" s="5">
        <v>2.3052999999999999</v>
      </c>
      <c r="AC684">
        <f>(Table6291323355387419451483154795127[[#This Row],[time]]-2)*2</f>
        <v>0.61059999999999981</v>
      </c>
      <c r="AD684" s="6">
        <v>2.7750300000000001</v>
      </c>
      <c r="AE684" s="5">
        <v>2.3052999999999999</v>
      </c>
      <c r="AF684">
        <f>(Table2492983303623944264584902254102134[[#This Row],[time]]-2)*2</f>
        <v>0.61059999999999981</v>
      </c>
      <c r="AG684" s="6">
        <v>0.35784199999999999</v>
      </c>
      <c r="AH684" s="5">
        <v>2.3052999999999999</v>
      </c>
      <c r="AI684">
        <f>(Table7292324356388420452484164896128[[#This Row],[time]]-2)*2</f>
        <v>0.61059999999999981</v>
      </c>
      <c r="AJ684" s="6">
        <v>3.0507200000000001</v>
      </c>
      <c r="AK684" s="5">
        <v>2.3052999999999999</v>
      </c>
      <c r="AL684">
        <f>(Table2502993313633954274594912355103135[[#This Row],[time]]-2)*2</f>
        <v>0.61059999999999981</v>
      </c>
      <c r="AM684" s="6">
        <v>2.48163</v>
      </c>
      <c r="AN684" s="5">
        <v>2.3052999999999999</v>
      </c>
      <c r="AO684">
        <f>(Table8293325357389421453485174997129[[#This Row],[time]]-2)*2</f>
        <v>0.61059999999999981</v>
      </c>
      <c r="AP684" s="6">
        <v>3.6841300000000001</v>
      </c>
      <c r="AQ684" s="5">
        <v>2.3052999999999999</v>
      </c>
      <c r="AR684">
        <f>(Table2523003323643964284604922456104136[[#This Row],[time]]-2)*2</f>
        <v>0.61059999999999981</v>
      </c>
      <c r="AS684" s="6">
        <v>1.98577</v>
      </c>
      <c r="AT684" s="5">
        <v>2.3052999999999999</v>
      </c>
      <c r="AU684">
        <f>(Table2533013333653974294614932557105137[[#This Row],[time]]-2)*2</f>
        <v>0.61059999999999981</v>
      </c>
      <c r="AV684" s="6">
        <v>3.29874</v>
      </c>
    </row>
    <row r="685" spans="1:48">
      <c r="A685" s="5">
        <v>2.3532500000000001</v>
      </c>
      <c r="B685">
        <f>(Table1286318350382414446478104290122[[#This Row],[time]]-2)*2</f>
        <v>0.70650000000000013</v>
      </c>
      <c r="C685" s="6">
        <v>1.9281900000000001</v>
      </c>
      <c r="D685" s="5">
        <v>2.3532500000000001</v>
      </c>
      <c r="E685">
        <f>(Table2287319351383415447479114391123[[#This Row],[time]]-2)*2</f>
        <v>0.70650000000000013</v>
      </c>
      <c r="F685" s="6">
        <v>1.7472799999999999</v>
      </c>
      <c r="G685" s="5">
        <v>2.3532500000000001</v>
      </c>
      <c r="H685">
        <f>(Table245294326358390422454486185098130[[#This Row],[time]]-2)*2</f>
        <v>0.70650000000000013</v>
      </c>
      <c r="I685" s="6">
        <v>3.1118399999999999</v>
      </c>
      <c r="J685" s="5">
        <v>2.3532500000000001</v>
      </c>
      <c r="K685">
        <f>(Table3288320352384416448480124492124[[#This Row],[time]]-2)*2</f>
        <v>0.70650000000000013</v>
      </c>
      <c r="L685" s="6">
        <v>2.15218</v>
      </c>
      <c r="M685" s="5">
        <v>2.3532500000000001</v>
      </c>
      <c r="N685">
        <f>(Table246295327359391423455487195199131[[#This Row],[time]]-2)*2</f>
        <v>0.70650000000000013</v>
      </c>
      <c r="O685" s="6">
        <v>1.04044</v>
      </c>
      <c r="P685" s="5">
        <v>2.3532500000000001</v>
      </c>
      <c r="Q685">
        <f>(Table4289321353385417449481134593125[[#This Row],[time]]-2)*2</f>
        <v>0.70650000000000013</v>
      </c>
      <c r="R685" s="6">
        <v>0.77238600000000002</v>
      </c>
      <c r="S685" s="5">
        <v>2.3532500000000001</v>
      </c>
      <c r="T685">
        <f>(Table2472963283603924244564882052100132[[#This Row],[time]]-2)*2</f>
        <v>0.70650000000000013</v>
      </c>
      <c r="U685" s="6">
        <v>0.79147699999999999</v>
      </c>
      <c r="V685" s="5">
        <v>2.3532500000000001</v>
      </c>
      <c r="W685">
        <f>(Table5290322354386418450482144694126[[#This Row],[time]]-2)*2</f>
        <v>0.70650000000000013</v>
      </c>
      <c r="X685" s="6">
        <v>0.65908299999999997</v>
      </c>
      <c r="Y685" s="5">
        <v>2.3532500000000001</v>
      </c>
      <c r="Z685">
        <f>(Table2482973293613934254574892153101133[[#This Row],[time]]-2)*2</f>
        <v>0.70650000000000013</v>
      </c>
      <c r="AA685" s="6">
        <v>0.55299500000000001</v>
      </c>
      <c r="AB685" s="5">
        <v>2.3532500000000001</v>
      </c>
      <c r="AC685">
        <f>(Table6291323355387419451483154795127[[#This Row],[time]]-2)*2</f>
        <v>0.70650000000000013</v>
      </c>
      <c r="AD685" s="6">
        <v>3.0700400000000001</v>
      </c>
      <c r="AE685" s="5">
        <v>2.3532500000000001</v>
      </c>
      <c r="AF685">
        <f>(Table2492983303623944264584902254102134[[#This Row],[time]]-2)*2</f>
        <v>0.70650000000000013</v>
      </c>
      <c r="AG685" s="6">
        <v>0.35678100000000001</v>
      </c>
      <c r="AH685" s="5">
        <v>2.3532500000000001</v>
      </c>
      <c r="AI685">
        <f>(Table7292324356388420452484164896128[[#This Row],[time]]-2)*2</f>
        <v>0.70650000000000013</v>
      </c>
      <c r="AJ685" s="6">
        <v>3.6110799999999998</v>
      </c>
      <c r="AK685" s="5">
        <v>2.3532500000000001</v>
      </c>
      <c r="AL685">
        <f>(Table2502993313633954274594912355103135[[#This Row],[time]]-2)*2</f>
        <v>0.70650000000000013</v>
      </c>
      <c r="AM685" s="6">
        <v>2.4007299999999998</v>
      </c>
      <c r="AN685" s="5">
        <v>2.3532500000000001</v>
      </c>
      <c r="AO685">
        <f>(Table8293325357389421453485174997129[[#This Row],[time]]-2)*2</f>
        <v>0.70650000000000013</v>
      </c>
      <c r="AP685" s="6">
        <v>3.8737499999999998</v>
      </c>
      <c r="AQ685" s="5">
        <v>2.3532500000000001</v>
      </c>
      <c r="AR685">
        <f>(Table2523003323643964284604922456104136[[#This Row],[time]]-2)*2</f>
        <v>0.70650000000000013</v>
      </c>
      <c r="AS685" s="6">
        <v>2.1222699999999999</v>
      </c>
      <c r="AT685" s="5">
        <v>2.3532500000000001</v>
      </c>
      <c r="AU685">
        <f>(Table2533013333653974294614932557105137[[#This Row],[time]]-2)*2</f>
        <v>0.70650000000000013</v>
      </c>
      <c r="AV685" s="6">
        <v>3.7783199999999999</v>
      </c>
    </row>
    <row r="686" spans="1:48">
      <c r="A686" s="5">
        <v>2.4034800000000001</v>
      </c>
      <c r="B686">
        <f>(Table1286318350382414446478104290122[[#This Row],[time]]-2)*2</f>
        <v>0.80696000000000012</v>
      </c>
      <c r="C686" s="6">
        <v>2.3046799999999998</v>
      </c>
      <c r="D686" s="5">
        <v>2.4034800000000001</v>
      </c>
      <c r="E686">
        <f>(Table2287319351383415447479114391123[[#This Row],[time]]-2)*2</f>
        <v>0.80696000000000012</v>
      </c>
      <c r="F686" s="6">
        <v>2.21109</v>
      </c>
      <c r="G686" s="5">
        <v>2.4034800000000001</v>
      </c>
      <c r="H686">
        <f>(Table245294326358390422454486185098130[[#This Row],[time]]-2)*2</f>
        <v>0.80696000000000012</v>
      </c>
      <c r="I686" s="6">
        <v>2.9821599999999999</v>
      </c>
      <c r="J686" s="5">
        <v>2.4034800000000001</v>
      </c>
      <c r="K686">
        <f>(Table3288320352384416448480124492124[[#This Row],[time]]-2)*2</f>
        <v>0.80696000000000012</v>
      </c>
      <c r="L686" s="6">
        <v>2.7606000000000002</v>
      </c>
      <c r="M686" s="5">
        <v>2.4034800000000001</v>
      </c>
      <c r="N686">
        <f>(Table246295327359391423455487195199131[[#This Row],[time]]-2)*2</f>
        <v>0.80696000000000012</v>
      </c>
      <c r="O686" s="6">
        <v>1.08324</v>
      </c>
      <c r="P686" s="5">
        <v>2.4034800000000001</v>
      </c>
      <c r="Q686">
        <f>(Table4289321353385417449481134593125[[#This Row],[time]]-2)*2</f>
        <v>0.80696000000000012</v>
      </c>
      <c r="R686" s="6">
        <v>0.91850299999999996</v>
      </c>
      <c r="S686" s="5">
        <v>2.4034800000000001</v>
      </c>
      <c r="T686">
        <f>(Table2472963283603924244564882052100132[[#This Row],[time]]-2)*2</f>
        <v>0.80696000000000012</v>
      </c>
      <c r="U686" s="6">
        <v>0.92801900000000004</v>
      </c>
      <c r="V686" s="5">
        <v>2.4034800000000001</v>
      </c>
      <c r="W686">
        <f>(Table5290322354386418450482144694126[[#This Row],[time]]-2)*2</f>
        <v>0.80696000000000012</v>
      </c>
      <c r="X686" s="6">
        <v>0.97237600000000002</v>
      </c>
      <c r="Y686" s="5">
        <v>2.4034800000000001</v>
      </c>
      <c r="Z686">
        <f>(Table2482973293613934254574892153101133[[#This Row],[time]]-2)*2</f>
        <v>0.80696000000000012</v>
      </c>
      <c r="AA686" s="6">
        <v>0.55330100000000004</v>
      </c>
      <c r="AB686" s="5">
        <v>2.4034800000000001</v>
      </c>
      <c r="AC686">
        <f>(Table6291323355387419451483154795127[[#This Row],[time]]-2)*2</f>
        <v>0.80696000000000012</v>
      </c>
      <c r="AD686" s="6">
        <v>3.4186800000000002</v>
      </c>
      <c r="AE686" s="5">
        <v>2.4034800000000001</v>
      </c>
      <c r="AF686">
        <f>(Table2492983303623944264584902254102134[[#This Row],[time]]-2)*2</f>
        <v>0.80696000000000012</v>
      </c>
      <c r="AG686" s="6">
        <v>0.37494899999999998</v>
      </c>
      <c r="AH686" s="5">
        <v>2.4034800000000001</v>
      </c>
      <c r="AI686">
        <f>(Table7292324356388420452484164896128[[#This Row],[time]]-2)*2</f>
        <v>0.80696000000000012</v>
      </c>
      <c r="AJ686" s="6">
        <v>4.3396400000000002</v>
      </c>
      <c r="AK686" s="5">
        <v>2.4034800000000001</v>
      </c>
      <c r="AL686">
        <f>(Table2502993313633954274594912355103135[[#This Row],[time]]-2)*2</f>
        <v>0.80696000000000012</v>
      </c>
      <c r="AM686" s="6">
        <v>2.3629099999999998</v>
      </c>
      <c r="AN686" s="5">
        <v>2.4034800000000001</v>
      </c>
      <c r="AO686">
        <f>(Table8293325357389421453485174997129[[#This Row],[time]]-2)*2</f>
        <v>0.80696000000000012</v>
      </c>
      <c r="AP686" s="6">
        <v>4.3451199999999996</v>
      </c>
      <c r="AQ686" s="5">
        <v>2.4034800000000001</v>
      </c>
      <c r="AR686">
        <f>(Table2523003323643964284604922456104136[[#This Row],[time]]-2)*2</f>
        <v>0.80696000000000012</v>
      </c>
      <c r="AS686" s="6">
        <v>2.12853</v>
      </c>
      <c r="AT686" s="5">
        <v>2.4034800000000001</v>
      </c>
      <c r="AU686">
        <f>(Table2533013333653974294614932557105137[[#This Row],[time]]-2)*2</f>
        <v>0.80696000000000012</v>
      </c>
      <c r="AV686" s="6">
        <v>4.2936199999999998</v>
      </c>
    </row>
    <row r="687" spans="1:48">
      <c r="A687" s="5">
        <v>2.4524699999999999</v>
      </c>
      <c r="B687">
        <f>(Table1286318350382414446478104290122[[#This Row],[time]]-2)*2</f>
        <v>0.90493999999999986</v>
      </c>
      <c r="C687" s="6">
        <v>2.6274000000000002</v>
      </c>
      <c r="D687" s="5">
        <v>2.4524699999999999</v>
      </c>
      <c r="E687">
        <f>(Table2287319351383415447479114391123[[#This Row],[time]]-2)*2</f>
        <v>0.90493999999999986</v>
      </c>
      <c r="F687" s="6">
        <v>2.65985</v>
      </c>
      <c r="G687" s="5">
        <v>2.4524699999999999</v>
      </c>
      <c r="H687">
        <f>(Table245294326358390422454486185098130[[#This Row],[time]]-2)*2</f>
        <v>0.90493999999999986</v>
      </c>
      <c r="I687" s="6">
        <v>2.9215499999999999</v>
      </c>
      <c r="J687" s="5">
        <v>2.4524699999999999</v>
      </c>
      <c r="K687">
        <f>(Table3288320352384416448480124492124[[#This Row],[time]]-2)*2</f>
        <v>0.90493999999999986</v>
      </c>
      <c r="L687" s="6">
        <v>3.2217699999999998</v>
      </c>
      <c r="M687" s="5">
        <v>2.4524699999999999</v>
      </c>
      <c r="N687">
        <f>(Table246295327359391423455487195199131[[#This Row],[time]]-2)*2</f>
        <v>0.90493999999999986</v>
      </c>
      <c r="O687" s="6">
        <v>1.10728</v>
      </c>
      <c r="P687" s="5">
        <v>2.4524699999999999</v>
      </c>
      <c r="Q687">
        <f>(Table4289321353385417449481134593125[[#This Row],[time]]-2)*2</f>
        <v>0.90493999999999986</v>
      </c>
      <c r="R687" s="6">
        <v>1.14635</v>
      </c>
      <c r="S687" s="5">
        <v>2.4524699999999999</v>
      </c>
      <c r="T687">
        <f>(Table2472963283603924244564882052100132[[#This Row],[time]]-2)*2</f>
        <v>0.90493999999999986</v>
      </c>
      <c r="U687" s="6">
        <v>1.0217799999999999</v>
      </c>
      <c r="V687" s="5">
        <v>2.4524699999999999</v>
      </c>
      <c r="W687">
        <f>(Table5290322354386418450482144694126[[#This Row],[time]]-2)*2</f>
        <v>0.90493999999999986</v>
      </c>
      <c r="X687" s="6">
        <v>1.49708</v>
      </c>
      <c r="Y687" s="5">
        <v>2.4524699999999999</v>
      </c>
      <c r="Z687">
        <f>(Table2482973293613934254574892153101133[[#This Row],[time]]-2)*2</f>
        <v>0.90493999999999986</v>
      </c>
      <c r="AA687" s="6">
        <v>0.53864500000000004</v>
      </c>
      <c r="AB687" s="5">
        <v>2.4524699999999999</v>
      </c>
      <c r="AC687">
        <f>(Table6291323355387419451483154795127[[#This Row],[time]]-2)*2</f>
        <v>0.90493999999999986</v>
      </c>
      <c r="AD687" s="6">
        <v>3.81969</v>
      </c>
      <c r="AE687" s="5">
        <v>2.4524699999999999</v>
      </c>
      <c r="AF687">
        <f>(Table2492983303623944264584902254102134[[#This Row],[time]]-2)*2</f>
        <v>0.90493999999999986</v>
      </c>
      <c r="AG687" s="6">
        <v>0.40596599999999999</v>
      </c>
      <c r="AH687" s="5">
        <v>2.4524699999999999</v>
      </c>
      <c r="AI687">
        <f>(Table7292324356388420452484164896128[[#This Row],[time]]-2)*2</f>
        <v>0.90493999999999986</v>
      </c>
      <c r="AJ687" s="6">
        <v>5.0363899999999999</v>
      </c>
      <c r="AK687" s="5">
        <v>2.4524699999999999</v>
      </c>
      <c r="AL687">
        <f>(Table2502993313633954274594912355103135[[#This Row],[time]]-2)*2</f>
        <v>0.90493999999999986</v>
      </c>
      <c r="AM687" s="6">
        <v>2.3272599999999999</v>
      </c>
      <c r="AN687" s="5">
        <v>2.4524699999999999</v>
      </c>
      <c r="AO687">
        <f>(Table8293325357389421453485174997129[[#This Row],[time]]-2)*2</f>
        <v>0.90493999999999986</v>
      </c>
      <c r="AP687" s="6">
        <v>5.0663099999999996</v>
      </c>
      <c r="AQ687" s="5">
        <v>2.4524699999999999</v>
      </c>
      <c r="AR687">
        <f>(Table2523003323643964284604922456104136[[#This Row],[time]]-2)*2</f>
        <v>0.90493999999999986</v>
      </c>
      <c r="AS687" s="6">
        <v>2.0946799999999999</v>
      </c>
      <c r="AT687" s="5">
        <v>2.4524699999999999</v>
      </c>
      <c r="AU687">
        <f>(Table2533013333653974294614932557105137[[#This Row],[time]]-2)*2</f>
        <v>0.90493999999999986</v>
      </c>
      <c r="AV687" s="6">
        <v>4.79528</v>
      </c>
    </row>
    <row r="688" spans="1:48">
      <c r="A688" s="5">
        <v>2.5070000000000001</v>
      </c>
      <c r="B688">
        <f>(Table1286318350382414446478104290122[[#This Row],[time]]-2)*2</f>
        <v>1.0140000000000002</v>
      </c>
      <c r="C688" s="6">
        <v>2.85473</v>
      </c>
      <c r="D688" s="5">
        <v>2.5070000000000001</v>
      </c>
      <c r="E688">
        <f>(Table2287319351383415447479114391123[[#This Row],[time]]-2)*2</f>
        <v>1.0140000000000002</v>
      </c>
      <c r="F688" s="6">
        <v>2.9273400000000001</v>
      </c>
      <c r="G688" s="5">
        <v>2.5070000000000001</v>
      </c>
      <c r="H688">
        <f>(Table245294326358390422454486185098130[[#This Row],[time]]-2)*2</f>
        <v>1.0140000000000002</v>
      </c>
      <c r="I688" s="6">
        <v>2.8068399999999998</v>
      </c>
      <c r="J688" s="5">
        <v>2.5070000000000001</v>
      </c>
      <c r="K688">
        <f>(Table3288320352384416448480124492124[[#This Row],[time]]-2)*2</f>
        <v>1.0140000000000002</v>
      </c>
      <c r="L688" s="6">
        <v>3.5334300000000001</v>
      </c>
      <c r="M688" s="5">
        <v>2.5070000000000001</v>
      </c>
      <c r="N688">
        <f>(Table246295327359391423455487195199131[[#This Row],[time]]-2)*2</f>
        <v>1.0140000000000002</v>
      </c>
      <c r="O688" s="6">
        <v>1.1176299999999999</v>
      </c>
      <c r="P688" s="5">
        <v>2.5070000000000001</v>
      </c>
      <c r="Q688">
        <f>(Table4289321353385417449481134593125[[#This Row],[time]]-2)*2</f>
        <v>1.0140000000000002</v>
      </c>
      <c r="R688" s="6">
        <v>1.4058299999999999</v>
      </c>
      <c r="S688" s="5">
        <v>2.5070000000000001</v>
      </c>
      <c r="T688">
        <f>(Table2472963283603924244564882052100132[[#This Row],[time]]-2)*2</f>
        <v>1.0140000000000002</v>
      </c>
      <c r="U688" s="6">
        <v>1.08616</v>
      </c>
      <c r="V688" s="5">
        <v>2.5070000000000001</v>
      </c>
      <c r="W688">
        <f>(Table5290322354386418450482144694126[[#This Row],[time]]-2)*2</f>
        <v>1.0140000000000002</v>
      </c>
      <c r="X688" s="6">
        <v>2.0081699999999998</v>
      </c>
      <c r="Y688" s="5">
        <v>2.5070000000000001</v>
      </c>
      <c r="Z688">
        <f>(Table2482973293613934254574892153101133[[#This Row],[time]]-2)*2</f>
        <v>1.0140000000000002</v>
      </c>
      <c r="AA688" s="6">
        <v>0.532385</v>
      </c>
      <c r="AB688" s="5">
        <v>2.5070000000000001</v>
      </c>
      <c r="AC688">
        <f>(Table6291323355387419451483154795127[[#This Row],[time]]-2)*2</f>
        <v>1.0140000000000002</v>
      </c>
      <c r="AD688" s="6">
        <v>4.3321800000000001</v>
      </c>
      <c r="AE688" s="5">
        <v>2.5070000000000001</v>
      </c>
      <c r="AF688">
        <f>(Table2492983303623944264584902254102134[[#This Row],[time]]-2)*2</f>
        <v>1.0140000000000002</v>
      </c>
      <c r="AG688" s="6">
        <v>0.43500299999999997</v>
      </c>
      <c r="AH688" s="5">
        <v>2.5070000000000001</v>
      </c>
      <c r="AI688">
        <f>(Table7292324356388420452484164896128[[#This Row],[time]]-2)*2</f>
        <v>1.0140000000000002</v>
      </c>
      <c r="AJ688" s="6">
        <v>5.8066399999999998</v>
      </c>
      <c r="AK688" s="5">
        <v>2.5070000000000001</v>
      </c>
      <c r="AL688">
        <f>(Table2502993313633954274594912355103135[[#This Row],[time]]-2)*2</f>
        <v>1.0140000000000002</v>
      </c>
      <c r="AM688" s="6">
        <v>2.2712300000000001</v>
      </c>
      <c r="AN688" s="5">
        <v>2.5070000000000001</v>
      </c>
      <c r="AO688">
        <f>(Table8293325357389421453485174997129[[#This Row],[time]]-2)*2</f>
        <v>1.0140000000000002</v>
      </c>
      <c r="AP688" s="6">
        <v>5.7943800000000003</v>
      </c>
      <c r="AQ688" s="5">
        <v>2.5070000000000001</v>
      </c>
      <c r="AR688">
        <f>(Table2523003323643964284604922456104136[[#This Row],[time]]-2)*2</f>
        <v>1.0140000000000002</v>
      </c>
      <c r="AS688" s="6">
        <v>2.0449700000000002</v>
      </c>
      <c r="AT688" s="5">
        <v>2.5070000000000001</v>
      </c>
      <c r="AU688">
        <f>(Table2533013333653974294614932557105137[[#This Row],[time]]-2)*2</f>
        <v>1.0140000000000002</v>
      </c>
      <c r="AV688" s="6">
        <v>5.2607299999999997</v>
      </c>
    </row>
    <row r="689" spans="1:48">
      <c r="A689" s="5">
        <v>2.5541999999999998</v>
      </c>
      <c r="B689">
        <f>(Table1286318350382414446478104290122[[#This Row],[time]]-2)*2</f>
        <v>1.1083999999999996</v>
      </c>
      <c r="C689" s="6">
        <v>2.9437799999999998</v>
      </c>
      <c r="D689" s="5">
        <v>2.5541999999999998</v>
      </c>
      <c r="E689">
        <f>(Table2287319351383415447479114391123[[#This Row],[time]]-2)*2</f>
        <v>1.1083999999999996</v>
      </c>
      <c r="F689" s="6">
        <v>3.0602399999999998</v>
      </c>
      <c r="G689" s="5">
        <v>2.5541999999999998</v>
      </c>
      <c r="H689">
        <f>(Table245294326358390422454486185098130[[#This Row],[time]]-2)*2</f>
        <v>1.1083999999999996</v>
      </c>
      <c r="I689" s="6">
        <v>2.7279100000000001</v>
      </c>
      <c r="J689" s="5">
        <v>2.5541999999999998</v>
      </c>
      <c r="K689">
        <f>(Table3288320352384416448480124492124[[#This Row],[time]]-2)*2</f>
        <v>1.1083999999999996</v>
      </c>
      <c r="L689" s="6">
        <v>3.71258</v>
      </c>
      <c r="M689" s="5">
        <v>2.5541999999999998</v>
      </c>
      <c r="N689">
        <f>(Table246295327359391423455487195199131[[#This Row],[time]]-2)*2</f>
        <v>1.1083999999999996</v>
      </c>
      <c r="O689" s="6">
        <v>1.1032299999999999</v>
      </c>
      <c r="P689" s="5">
        <v>2.5541999999999998</v>
      </c>
      <c r="Q689">
        <f>(Table4289321353385417449481134593125[[#This Row],[time]]-2)*2</f>
        <v>1.1083999999999996</v>
      </c>
      <c r="R689" s="6">
        <v>1.7344999999999999</v>
      </c>
      <c r="S689" s="5">
        <v>2.5541999999999998</v>
      </c>
      <c r="T689">
        <f>(Table2472963283603924244564882052100132[[#This Row],[time]]-2)*2</f>
        <v>1.1083999999999996</v>
      </c>
      <c r="U689" s="6">
        <v>1.10626</v>
      </c>
      <c r="V689" s="5">
        <v>2.5541999999999998</v>
      </c>
      <c r="W689">
        <f>(Table5290322354386418450482144694126[[#This Row],[time]]-2)*2</f>
        <v>1.1083999999999996</v>
      </c>
      <c r="X689" s="6">
        <v>2.2720799999999999</v>
      </c>
      <c r="Y689" s="5">
        <v>2.5541999999999998</v>
      </c>
      <c r="Z689">
        <f>(Table2482973293613934254574892153101133[[#This Row],[time]]-2)*2</f>
        <v>1.1083999999999996</v>
      </c>
      <c r="AA689" s="6">
        <v>0.53476900000000005</v>
      </c>
      <c r="AB689" s="5">
        <v>2.5541999999999998</v>
      </c>
      <c r="AC689">
        <f>(Table6291323355387419451483154795127[[#This Row],[time]]-2)*2</f>
        <v>1.1083999999999996</v>
      </c>
      <c r="AD689" s="6">
        <v>4.7764300000000004</v>
      </c>
      <c r="AE689" s="5">
        <v>2.5541999999999998</v>
      </c>
      <c r="AF689">
        <f>(Table2492983303623944264584902254102134[[#This Row],[time]]-2)*2</f>
        <v>1.1083999999999996</v>
      </c>
      <c r="AG689" s="6">
        <v>0.45409699999999997</v>
      </c>
      <c r="AH689" s="5">
        <v>2.5541999999999998</v>
      </c>
      <c r="AI689">
        <f>(Table7292324356388420452484164896128[[#This Row],[time]]-2)*2</f>
        <v>1.1083999999999996</v>
      </c>
      <c r="AJ689" s="6">
        <v>6.4470200000000002</v>
      </c>
      <c r="AK689" s="5">
        <v>2.5541999999999998</v>
      </c>
      <c r="AL689">
        <f>(Table2502993313633954274594912355103135[[#This Row],[time]]-2)*2</f>
        <v>1.1083999999999996</v>
      </c>
      <c r="AM689" s="6">
        <v>2.2209699999999999</v>
      </c>
      <c r="AN689" s="5">
        <v>2.5541999999999998</v>
      </c>
      <c r="AO689">
        <f>(Table8293325357389421453485174997129[[#This Row],[time]]-2)*2</f>
        <v>1.1083999999999996</v>
      </c>
      <c r="AP689" s="6">
        <v>6.3742299999999998</v>
      </c>
      <c r="AQ689" s="5">
        <v>2.5541999999999998</v>
      </c>
      <c r="AR689">
        <f>(Table2523003323643964284604922456104136[[#This Row],[time]]-2)*2</f>
        <v>1.1083999999999996</v>
      </c>
      <c r="AS689" s="6">
        <v>1.9774</v>
      </c>
      <c r="AT689" s="5">
        <v>2.5541999999999998</v>
      </c>
      <c r="AU689">
        <f>(Table2533013333653974294614932557105137[[#This Row],[time]]-2)*2</f>
        <v>1.1083999999999996</v>
      </c>
      <c r="AV689" s="6">
        <v>5.6388999999999996</v>
      </c>
    </row>
    <row r="690" spans="1:48">
      <c r="A690" s="5">
        <v>2.6106600000000002</v>
      </c>
      <c r="B690">
        <f>(Table1286318350382414446478104290122[[#This Row],[time]]-2)*2</f>
        <v>1.2213200000000004</v>
      </c>
      <c r="C690" s="6">
        <v>2.9893999999999998</v>
      </c>
      <c r="D690" s="5">
        <v>2.6106600000000002</v>
      </c>
      <c r="E690">
        <f>(Table2287319351383415447479114391123[[#This Row],[time]]-2)*2</f>
        <v>1.2213200000000004</v>
      </c>
      <c r="F690" s="6">
        <v>3.1511499999999999</v>
      </c>
      <c r="G690" s="5">
        <v>2.6106600000000002</v>
      </c>
      <c r="H690">
        <f>(Table245294326358390422454486185098130[[#This Row],[time]]-2)*2</f>
        <v>1.2213200000000004</v>
      </c>
      <c r="I690" s="6">
        <v>2.6046</v>
      </c>
      <c r="J690" s="5">
        <v>2.6106600000000002</v>
      </c>
      <c r="K690">
        <f>(Table3288320352384416448480124492124[[#This Row],[time]]-2)*2</f>
        <v>1.2213200000000004</v>
      </c>
      <c r="L690" s="6">
        <v>3.8546999999999998</v>
      </c>
      <c r="M690" s="5">
        <v>2.6106600000000002</v>
      </c>
      <c r="N690">
        <f>(Table246295327359391423455487195199131[[#This Row],[time]]-2)*2</f>
        <v>1.2213200000000004</v>
      </c>
      <c r="O690" s="6">
        <v>1.0051600000000001</v>
      </c>
      <c r="P690" s="5">
        <v>2.6106600000000002</v>
      </c>
      <c r="Q690">
        <f>(Table4289321353385417449481134593125[[#This Row],[time]]-2)*2</f>
        <v>1.2213200000000004</v>
      </c>
      <c r="R690" s="6">
        <v>2.0838399999999999</v>
      </c>
      <c r="S690" s="5">
        <v>2.6106600000000002</v>
      </c>
      <c r="T690">
        <f>(Table2472963283603924244564882052100132[[#This Row],[time]]-2)*2</f>
        <v>1.2213200000000004</v>
      </c>
      <c r="U690" s="6">
        <v>1.0261899999999999</v>
      </c>
      <c r="V690" s="5">
        <v>2.6106600000000002</v>
      </c>
      <c r="W690">
        <f>(Table5290322354386418450482144694126[[#This Row],[time]]-2)*2</f>
        <v>1.2213200000000004</v>
      </c>
      <c r="X690" s="6">
        <v>2.51396</v>
      </c>
      <c r="Y690" s="5">
        <v>2.6106600000000002</v>
      </c>
      <c r="Z690">
        <f>(Table2482973293613934254574892153101133[[#This Row],[time]]-2)*2</f>
        <v>1.2213200000000004</v>
      </c>
      <c r="AA690" s="6">
        <v>0.54526699999999995</v>
      </c>
      <c r="AB690" s="5">
        <v>2.6106600000000002</v>
      </c>
      <c r="AC690">
        <f>(Table6291323355387419451483154795127[[#This Row],[time]]-2)*2</f>
        <v>1.2213200000000004</v>
      </c>
      <c r="AD690" s="6">
        <v>5.3041600000000004</v>
      </c>
      <c r="AE690" s="5">
        <v>2.6106600000000002</v>
      </c>
      <c r="AF690">
        <f>(Table2492983303623944264584902254102134[[#This Row],[time]]-2)*2</f>
        <v>1.2213200000000004</v>
      </c>
      <c r="AG690" s="6">
        <v>0.47062100000000001</v>
      </c>
      <c r="AH690" s="5">
        <v>2.6106600000000002</v>
      </c>
      <c r="AI690">
        <f>(Table7292324356388420452484164896128[[#This Row],[time]]-2)*2</f>
        <v>1.2213200000000004</v>
      </c>
      <c r="AJ690" s="6">
        <v>7.1241300000000001</v>
      </c>
      <c r="AK690" s="5">
        <v>2.6106600000000002</v>
      </c>
      <c r="AL690">
        <f>(Table2502993313633954274594912355103135[[#This Row],[time]]-2)*2</f>
        <v>1.2213200000000004</v>
      </c>
      <c r="AM690" s="6">
        <v>2.1168900000000002</v>
      </c>
      <c r="AN690" s="5">
        <v>2.6106600000000002</v>
      </c>
      <c r="AO690">
        <f>(Table8293325357389421453485174997129[[#This Row],[time]]-2)*2</f>
        <v>1.2213200000000004</v>
      </c>
      <c r="AP690" s="6">
        <v>6.9881099999999998</v>
      </c>
      <c r="AQ690" s="5">
        <v>2.6106600000000002</v>
      </c>
      <c r="AR690">
        <f>(Table2523003323643964284604922456104136[[#This Row],[time]]-2)*2</f>
        <v>1.2213200000000004</v>
      </c>
      <c r="AS690" s="6">
        <v>1.87513</v>
      </c>
      <c r="AT690" s="5">
        <v>2.6106600000000002</v>
      </c>
      <c r="AU690">
        <f>(Table2533013333653974294614932557105137[[#This Row],[time]]-2)*2</f>
        <v>1.2213200000000004</v>
      </c>
      <c r="AV690" s="6">
        <v>5.9730400000000001</v>
      </c>
    </row>
    <row r="691" spans="1:48">
      <c r="A691" s="5">
        <v>2.6524399999999999</v>
      </c>
      <c r="B691">
        <f>(Table1286318350382414446478104290122[[#This Row],[time]]-2)*2</f>
        <v>1.3048799999999998</v>
      </c>
      <c r="C691" s="6">
        <v>2.9975399999999999</v>
      </c>
      <c r="D691" s="5">
        <v>2.6524399999999999</v>
      </c>
      <c r="E691">
        <f>(Table2287319351383415447479114391123[[#This Row],[time]]-2)*2</f>
        <v>1.3048799999999998</v>
      </c>
      <c r="F691" s="6">
        <v>3.2057899999999999</v>
      </c>
      <c r="G691" s="5">
        <v>2.6524399999999999</v>
      </c>
      <c r="H691">
        <f>(Table245294326358390422454486185098130[[#This Row],[time]]-2)*2</f>
        <v>1.3048799999999998</v>
      </c>
      <c r="I691" s="6">
        <v>2.5070700000000001</v>
      </c>
      <c r="J691" s="5">
        <v>2.6524399999999999</v>
      </c>
      <c r="K691">
        <f>(Table3288320352384416448480124492124[[#This Row],[time]]-2)*2</f>
        <v>1.3048799999999998</v>
      </c>
      <c r="L691" s="6">
        <v>3.9113000000000002</v>
      </c>
      <c r="M691" s="5">
        <v>2.6524399999999999</v>
      </c>
      <c r="N691">
        <f>(Table246295327359391423455487195199131[[#This Row],[time]]-2)*2</f>
        <v>1.3048799999999998</v>
      </c>
      <c r="O691" s="6">
        <v>0.92658399999999996</v>
      </c>
      <c r="P691" s="5">
        <v>2.6524399999999999</v>
      </c>
      <c r="Q691">
        <f>(Table4289321353385417449481134593125[[#This Row],[time]]-2)*2</f>
        <v>1.3048799999999998</v>
      </c>
      <c r="R691" s="6">
        <v>2.31304</v>
      </c>
      <c r="S691" s="5">
        <v>2.6524399999999999</v>
      </c>
      <c r="T691">
        <f>(Table2472963283603924244564882052100132[[#This Row],[time]]-2)*2</f>
        <v>1.3048799999999998</v>
      </c>
      <c r="U691" s="6">
        <v>0.95695799999999998</v>
      </c>
      <c r="V691" s="5">
        <v>2.6524399999999999</v>
      </c>
      <c r="W691">
        <f>(Table5290322354386418450482144694126[[#This Row],[time]]-2)*2</f>
        <v>1.3048799999999998</v>
      </c>
      <c r="X691" s="6">
        <v>2.6844600000000001</v>
      </c>
      <c r="Y691" s="5">
        <v>2.6524399999999999</v>
      </c>
      <c r="Z691">
        <f>(Table2482973293613934254574892153101133[[#This Row],[time]]-2)*2</f>
        <v>1.3048799999999998</v>
      </c>
      <c r="AA691" s="6">
        <v>0.55944000000000005</v>
      </c>
      <c r="AB691" s="5">
        <v>2.6524399999999999</v>
      </c>
      <c r="AC691">
        <f>(Table6291323355387419451483154795127[[#This Row],[time]]-2)*2</f>
        <v>1.3048799999999998</v>
      </c>
      <c r="AD691" s="6">
        <v>5.6715600000000004</v>
      </c>
      <c r="AE691" s="5">
        <v>2.6524399999999999</v>
      </c>
      <c r="AF691">
        <f>(Table2492983303623944264584902254102134[[#This Row],[time]]-2)*2</f>
        <v>1.3048799999999998</v>
      </c>
      <c r="AG691" s="6">
        <v>0.479522</v>
      </c>
      <c r="AH691" s="5">
        <v>2.6524399999999999</v>
      </c>
      <c r="AI691">
        <f>(Table7292324356388420452484164896128[[#This Row],[time]]-2)*2</f>
        <v>1.3048799999999998</v>
      </c>
      <c r="AJ691" s="6">
        <v>7.5905699999999996</v>
      </c>
      <c r="AK691" s="5">
        <v>2.6524399999999999</v>
      </c>
      <c r="AL691">
        <f>(Table2502993313633954274594912355103135[[#This Row],[time]]-2)*2</f>
        <v>1.3048799999999998</v>
      </c>
      <c r="AM691" s="6">
        <v>2.0403899999999999</v>
      </c>
      <c r="AN691" s="5">
        <v>2.6524399999999999</v>
      </c>
      <c r="AO691">
        <f>(Table8293325357389421453485174997129[[#This Row],[time]]-2)*2</f>
        <v>1.3048799999999998</v>
      </c>
      <c r="AP691" s="6">
        <v>7.2930299999999999</v>
      </c>
      <c r="AQ691" s="5">
        <v>2.6524399999999999</v>
      </c>
      <c r="AR691">
        <f>(Table2523003323643964284604922456104136[[#This Row],[time]]-2)*2</f>
        <v>1.3048799999999998</v>
      </c>
      <c r="AS691" s="6">
        <v>1.7874399999999999</v>
      </c>
      <c r="AT691" s="5">
        <v>2.6524399999999999</v>
      </c>
      <c r="AU691">
        <f>(Table2533013333653974294614932557105137[[#This Row],[time]]-2)*2</f>
        <v>1.3048799999999998</v>
      </c>
      <c r="AV691" s="6">
        <v>6.2143800000000002</v>
      </c>
    </row>
    <row r="692" spans="1:48">
      <c r="A692" s="5">
        <v>2.7127500000000002</v>
      </c>
      <c r="B692">
        <f>(Table1286318350382414446478104290122[[#This Row],[time]]-2)*2</f>
        <v>1.4255000000000004</v>
      </c>
      <c r="C692" s="6">
        <v>2.9810099999999999</v>
      </c>
      <c r="D692" s="5">
        <v>2.7127500000000002</v>
      </c>
      <c r="E692">
        <f>(Table2287319351383415447479114391123[[#This Row],[time]]-2)*2</f>
        <v>1.4255000000000004</v>
      </c>
      <c r="F692" s="6">
        <v>3.2620499999999999</v>
      </c>
      <c r="G692" s="5">
        <v>2.7127500000000002</v>
      </c>
      <c r="H692">
        <f>(Table245294326358390422454486185098130[[#This Row],[time]]-2)*2</f>
        <v>1.4255000000000004</v>
      </c>
      <c r="I692" s="6">
        <v>2.35914</v>
      </c>
      <c r="J692" s="5">
        <v>2.7127500000000002</v>
      </c>
      <c r="K692">
        <f>(Table3288320352384416448480124492124[[#This Row],[time]]-2)*2</f>
        <v>1.4255000000000004</v>
      </c>
      <c r="L692" s="6">
        <v>3.9627400000000002</v>
      </c>
      <c r="M692" s="5">
        <v>2.7127500000000002</v>
      </c>
      <c r="N692">
        <f>(Table246295327359391423455487195199131[[#This Row],[time]]-2)*2</f>
        <v>1.4255000000000004</v>
      </c>
      <c r="O692" s="6">
        <v>0.80155299999999996</v>
      </c>
      <c r="P692" s="5">
        <v>2.7127500000000002</v>
      </c>
      <c r="Q692">
        <f>(Table4289321353385417449481134593125[[#This Row],[time]]-2)*2</f>
        <v>1.4255000000000004</v>
      </c>
      <c r="R692" s="6">
        <v>2.6035699999999999</v>
      </c>
      <c r="S692" s="5">
        <v>2.7127500000000002</v>
      </c>
      <c r="T692">
        <f>(Table2472963283603924244564882052100132[[#This Row],[time]]-2)*2</f>
        <v>1.4255000000000004</v>
      </c>
      <c r="U692" s="6">
        <v>0.84655100000000005</v>
      </c>
      <c r="V692" s="5">
        <v>2.7127500000000002</v>
      </c>
      <c r="W692">
        <f>(Table5290322354386418450482144694126[[#This Row],[time]]-2)*2</f>
        <v>1.4255000000000004</v>
      </c>
      <c r="X692" s="6">
        <v>2.90496</v>
      </c>
      <c r="Y692" s="5">
        <v>2.7127500000000002</v>
      </c>
      <c r="Z692">
        <f>(Table2482973293613934254574892153101133[[#This Row],[time]]-2)*2</f>
        <v>1.4255000000000004</v>
      </c>
      <c r="AA692" s="6">
        <v>0.58499299999999999</v>
      </c>
      <c r="AB692" s="5">
        <v>2.7127500000000002</v>
      </c>
      <c r="AC692">
        <f>(Table6291323355387419451483154795127[[#This Row],[time]]-2)*2</f>
        <v>1.4255000000000004</v>
      </c>
      <c r="AD692" s="6">
        <v>6.2168400000000004</v>
      </c>
      <c r="AE692" s="5">
        <v>2.7127500000000002</v>
      </c>
      <c r="AF692">
        <f>(Table2492983303623944264584902254102134[[#This Row],[time]]-2)*2</f>
        <v>1.4255000000000004</v>
      </c>
      <c r="AG692" s="6">
        <v>0.48301500000000003</v>
      </c>
      <c r="AH692" s="5">
        <v>2.7127500000000002</v>
      </c>
      <c r="AI692">
        <f>(Table7292324356388420452484164896128[[#This Row],[time]]-2)*2</f>
        <v>1.4255000000000004</v>
      </c>
      <c r="AJ692" s="6">
        <v>8.2398399999999992</v>
      </c>
      <c r="AK692" s="5">
        <v>2.7127500000000002</v>
      </c>
      <c r="AL692">
        <f>(Table2502993313633954274594912355103135[[#This Row],[time]]-2)*2</f>
        <v>1.4255000000000004</v>
      </c>
      <c r="AM692" s="6">
        <v>1.9199299999999999</v>
      </c>
      <c r="AN692" s="5">
        <v>2.7127500000000002</v>
      </c>
      <c r="AO692">
        <f>(Table8293325357389421453485174997129[[#This Row],[time]]-2)*2</f>
        <v>1.4255000000000004</v>
      </c>
      <c r="AP692" s="6">
        <v>7.6003600000000002</v>
      </c>
      <c r="AQ692" s="5">
        <v>2.7127500000000002</v>
      </c>
      <c r="AR692">
        <f>(Table2523003323643964284604922456104136[[#This Row],[time]]-2)*2</f>
        <v>1.4255000000000004</v>
      </c>
      <c r="AS692" s="6">
        <v>1.6762900000000001</v>
      </c>
      <c r="AT692" s="5">
        <v>2.7127500000000002</v>
      </c>
      <c r="AU692">
        <f>(Table2533013333653974294614932557105137[[#This Row],[time]]-2)*2</f>
        <v>1.4255000000000004</v>
      </c>
      <c r="AV692" s="6">
        <v>6.5372399999999997</v>
      </c>
    </row>
    <row r="693" spans="1:48">
      <c r="A693" s="5">
        <v>2.7503199999999999</v>
      </c>
      <c r="B693">
        <f>(Table1286318350382414446478104290122[[#This Row],[time]]-2)*2</f>
        <v>1.5006399999999998</v>
      </c>
      <c r="C693" s="6">
        <v>2.9573700000000001</v>
      </c>
      <c r="D693" s="5">
        <v>2.7503199999999999</v>
      </c>
      <c r="E693">
        <f>(Table2287319351383415447479114391123[[#This Row],[time]]-2)*2</f>
        <v>1.5006399999999998</v>
      </c>
      <c r="F693" s="6">
        <v>3.2806899999999999</v>
      </c>
      <c r="G693" s="5">
        <v>2.7503199999999999</v>
      </c>
      <c r="H693">
        <f>(Table245294326358390422454486185098130[[#This Row],[time]]-2)*2</f>
        <v>1.5006399999999998</v>
      </c>
      <c r="I693" s="6">
        <v>2.2613400000000001</v>
      </c>
      <c r="J693" s="5">
        <v>2.7503199999999999</v>
      </c>
      <c r="K693">
        <f>(Table3288320352384416448480124492124[[#This Row],[time]]-2)*2</f>
        <v>1.5006399999999998</v>
      </c>
      <c r="L693" s="6">
        <v>3.9829500000000002</v>
      </c>
      <c r="M693" s="5">
        <v>2.7503199999999999</v>
      </c>
      <c r="N693">
        <f>(Table246295327359391423455487195199131[[#This Row],[time]]-2)*2</f>
        <v>1.5006399999999998</v>
      </c>
      <c r="O693" s="6">
        <v>0.71795500000000001</v>
      </c>
      <c r="P693" s="5">
        <v>2.7503199999999999</v>
      </c>
      <c r="Q693">
        <f>(Table4289321353385417449481134593125[[#This Row],[time]]-2)*2</f>
        <v>1.5006399999999998</v>
      </c>
      <c r="R693" s="6">
        <v>2.7925499999999999</v>
      </c>
      <c r="S693" s="5">
        <v>2.7503199999999999</v>
      </c>
      <c r="T693">
        <f>(Table2472963283603924244564882052100132[[#This Row],[time]]-2)*2</f>
        <v>1.5006399999999998</v>
      </c>
      <c r="U693" s="6">
        <v>0.775509</v>
      </c>
      <c r="V693" s="5">
        <v>2.7503199999999999</v>
      </c>
      <c r="W693">
        <f>(Table5290322354386418450482144694126[[#This Row],[time]]-2)*2</f>
        <v>1.5006399999999998</v>
      </c>
      <c r="X693" s="6">
        <v>3.0879099999999999</v>
      </c>
      <c r="Y693" s="5">
        <v>2.7503199999999999</v>
      </c>
      <c r="Z693">
        <f>(Table2482973293613934254574892153101133[[#This Row],[time]]-2)*2</f>
        <v>1.5006399999999998</v>
      </c>
      <c r="AA693" s="6">
        <v>0.59482900000000005</v>
      </c>
      <c r="AB693" s="5">
        <v>2.7503199999999999</v>
      </c>
      <c r="AC693">
        <f>(Table6291323355387419451483154795127[[#This Row],[time]]-2)*2</f>
        <v>1.5006399999999998</v>
      </c>
      <c r="AD693" s="6">
        <v>6.5587200000000001</v>
      </c>
      <c r="AE693" s="5">
        <v>2.7503199999999999</v>
      </c>
      <c r="AF693">
        <f>(Table2492983303623944264584902254102134[[#This Row],[time]]-2)*2</f>
        <v>1.5006399999999998</v>
      </c>
      <c r="AG693" s="6">
        <v>0.47930899999999999</v>
      </c>
      <c r="AH693" s="5">
        <v>2.7503199999999999</v>
      </c>
      <c r="AI693">
        <f>(Table7292324356388420452484164896128[[#This Row],[time]]-2)*2</f>
        <v>1.5006399999999998</v>
      </c>
      <c r="AJ693" s="6">
        <v>8.6086399999999994</v>
      </c>
      <c r="AK693" s="5">
        <v>2.7503199999999999</v>
      </c>
      <c r="AL693">
        <f>(Table2502993313633954274594912355103135[[#This Row],[time]]-2)*2</f>
        <v>1.5006399999999998</v>
      </c>
      <c r="AM693" s="6">
        <v>1.8472299999999999</v>
      </c>
      <c r="AN693" s="5">
        <v>2.7503199999999999</v>
      </c>
      <c r="AO693">
        <f>(Table8293325357389421453485174997129[[#This Row],[time]]-2)*2</f>
        <v>1.5006399999999998</v>
      </c>
      <c r="AP693" s="6">
        <v>7.68851</v>
      </c>
      <c r="AQ693" s="5">
        <v>2.7503199999999999</v>
      </c>
      <c r="AR693">
        <f>(Table2523003323643964284604922456104136[[#This Row],[time]]-2)*2</f>
        <v>1.5006399999999998</v>
      </c>
      <c r="AS693" s="6">
        <v>1.6024700000000001</v>
      </c>
      <c r="AT693" s="5">
        <v>2.7503199999999999</v>
      </c>
      <c r="AU693">
        <f>(Table2533013333653974294614932557105137[[#This Row],[time]]-2)*2</f>
        <v>1.5006399999999998</v>
      </c>
      <c r="AV693" s="6">
        <v>6.6780200000000001</v>
      </c>
    </row>
    <row r="694" spans="1:48">
      <c r="A694" s="5">
        <v>2.8031000000000001</v>
      </c>
      <c r="B694">
        <f>(Table1286318350382414446478104290122[[#This Row],[time]]-2)*2</f>
        <v>1.6062000000000003</v>
      </c>
      <c r="C694" s="6">
        <v>2.90862</v>
      </c>
      <c r="D694" s="5">
        <v>2.8031000000000001</v>
      </c>
      <c r="E694">
        <f>(Table2287319351383415447479114391123[[#This Row],[time]]-2)*2</f>
        <v>1.6062000000000003</v>
      </c>
      <c r="F694" s="6">
        <v>3.2917900000000002</v>
      </c>
      <c r="G694" s="5">
        <v>2.8031000000000001</v>
      </c>
      <c r="H694">
        <f>(Table245294326358390422454486185098130[[#This Row],[time]]-2)*2</f>
        <v>1.6062000000000003</v>
      </c>
      <c r="I694" s="6">
        <v>2.1204200000000002</v>
      </c>
      <c r="J694" s="5">
        <v>2.8031000000000001</v>
      </c>
      <c r="K694">
        <f>(Table3288320352384416448480124492124[[#This Row],[time]]-2)*2</f>
        <v>1.6062000000000003</v>
      </c>
      <c r="L694" s="6">
        <v>4.01119</v>
      </c>
      <c r="M694" s="5">
        <v>2.8031000000000001</v>
      </c>
      <c r="N694">
        <f>(Table246295327359391423455487195199131[[#This Row],[time]]-2)*2</f>
        <v>1.6062000000000003</v>
      </c>
      <c r="O694" s="6">
        <v>0.62001200000000001</v>
      </c>
      <c r="P694" s="5">
        <v>2.8031000000000001</v>
      </c>
      <c r="Q694">
        <f>(Table4289321353385417449481134593125[[#This Row],[time]]-2)*2</f>
        <v>1.6062000000000003</v>
      </c>
      <c r="R694" s="6">
        <v>3.0924</v>
      </c>
      <c r="S694" s="5">
        <v>2.8031000000000001</v>
      </c>
      <c r="T694">
        <f>(Table2472963283603924244564882052100132[[#This Row],[time]]-2)*2</f>
        <v>1.6062000000000003</v>
      </c>
      <c r="U694" s="6">
        <v>0.65993500000000005</v>
      </c>
      <c r="V694" s="5">
        <v>2.8031000000000001</v>
      </c>
      <c r="W694">
        <f>(Table5290322354386418450482144694126[[#This Row],[time]]-2)*2</f>
        <v>1.6062000000000003</v>
      </c>
      <c r="X694" s="6">
        <v>3.44232</v>
      </c>
      <c r="Y694" s="5">
        <v>2.8031000000000001</v>
      </c>
      <c r="Z694">
        <f>(Table2482973293613934254574892153101133[[#This Row],[time]]-2)*2</f>
        <v>1.6062000000000003</v>
      </c>
      <c r="AA694" s="6">
        <v>0.60181300000000004</v>
      </c>
      <c r="AB694" s="5">
        <v>2.8031000000000001</v>
      </c>
      <c r="AC694">
        <f>(Table6291323355387419451483154795127[[#This Row],[time]]-2)*2</f>
        <v>1.6062000000000003</v>
      </c>
      <c r="AD694" s="6">
        <v>7.0497899999999998</v>
      </c>
      <c r="AE694" s="5">
        <v>2.8031000000000001</v>
      </c>
      <c r="AF694">
        <f>(Table2492983303623944264584902254102134[[#This Row],[time]]-2)*2</f>
        <v>1.6062000000000003</v>
      </c>
      <c r="AG694" s="6">
        <v>0.46661900000000001</v>
      </c>
      <c r="AH694" s="5">
        <v>2.8031000000000001</v>
      </c>
      <c r="AI694">
        <f>(Table7292324356388420452484164896128[[#This Row],[time]]-2)*2</f>
        <v>1.6062000000000003</v>
      </c>
      <c r="AJ694" s="6">
        <v>9.1131700000000002</v>
      </c>
      <c r="AK694" s="5">
        <v>2.8031000000000001</v>
      </c>
      <c r="AL694">
        <f>(Table2502993313633954274594912355103135[[#This Row],[time]]-2)*2</f>
        <v>1.6062000000000003</v>
      </c>
      <c r="AM694" s="6">
        <v>1.7164900000000001</v>
      </c>
      <c r="AN694" s="5">
        <v>2.8031000000000001</v>
      </c>
      <c r="AO694">
        <f>(Table8293325357389421453485174997129[[#This Row],[time]]-2)*2</f>
        <v>1.6062000000000003</v>
      </c>
      <c r="AP694" s="6">
        <v>7.69834</v>
      </c>
      <c r="AQ694" s="5">
        <v>2.8031000000000001</v>
      </c>
      <c r="AR694">
        <f>(Table2523003323643964284604922456104136[[#This Row],[time]]-2)*2</f>
        <v>1.6062000000000003</v>
      </c>
      <c r="AS694" s="6">
        <v>1.48404</v>
      </c>
      <c r="AT694" s="5">
        <v>2.8031000000000001</v>
      </c>
      <c r="AU694">
        <f>(Table2533013333653974294614932557105137[[#This Row],[time]]-2)*2</f>
        <v>1.6062000000000003</v>
      </c>
      <c r="AV694" s="6">
        <v>6.8912599999999999</v>
      </c>
    </row>
    <row r="695" spans="1:48">
      <c r="A695" s="5">
        <v>2.8513000000000002</v>
      </c>
      <c r="B695">
        <f>(Table1286318350382414446478104290122[[#This Row],[time]]-2)*2</f>
        <v>1.7026000000000003</v>
      </c>
      <c r="C695" s="6">
        <v>2.8679100000000002</v>
      </c>
      <c r="D695" s="5">
        <v>2.8513000000000002</v>
      </c>
      <c r="E695">
        <f>(Table2287319351383415447479114391123[[#This Row],[time]]-2)*2</f>
        <v>1.7026000000000003</v>
      </c>
      <c r="F695" s="6">
        <v>3.2882500000000001</v>
      </c>
      <c r="G695" s="5">
        <v>2.8513000000000002</v>
      </c>
      <c r="H695">
        <f>(Table245294326358390422454486185098130[[#This Row],[time]]-2)*2</f>
        <v>1.7026000000000003</v>
      </c>
      <c r="I695" s="6">
        <v>2.0002900000000001</v>
      </c>
      <c r="J695" s="5">
        <v>2.8513000000000002</v>
      </c>
      <c r="K695">
        <f>(Table3288320352384416448480124492124[[#This Row],[time]]-2)*2</f>
        <v>1.7026000000000003</v>
      </c>
      <c r="L695" s="6">
        <v>4.0218100000000003</v>
      </c>
      <c r="M695" s="5">
        <v>2.8513000000000002</v>
      </c>
      <c r="N695">
        <f>(Table246295327359391423455487195199131[[#This Row],[time]]-2)*2</f>
        <v>1.7026000000000003</v>
      </c>
      <c r="O695" s="6">
        <v>0.52887899999999999</v>
      </c>
      <c r="P695" s="5">
        <v>2.8513000000000002</v>
      </c>
      <c r="Q695">
        <f>(Table4289321353385417449481134593125[[#This Row],[time]]-2)*2</f>
        <v>1.7026000000000003</v>
      </c>
      <c r="R695" s="6">
        <v>3.3834499999999998</v>
      </c>
      <c r="S695" s="5">
        <v>2.8513000000000002</v>
      </c>
      <c r="T695">
        <f>(Table2472963283603924244564882052100132[[#This Row],[time]]-2)*2</f>
        <v>1.7026000000000003</v>
      </c>
      <c r="U695" s="6">
        <v>0.55257599999999996</v>
      </c>
      <c r="V695" s="5">
        <v>2.8513000000000002</v>
      </c>
      <c r="W695">
        <f>(Table5290322354386418450482144694126[[#This Row],[time]]-2)*2</f>
        <v>1.7026000000000003</v>
      </c>
      <c r="X695" s="6">
        <v>3.7091400000000001</v>
      </c>
      <c r="Y695" s="5">
        <v>2.8513000000000002</v>
      </c>
      <c r="Z695">
        <f>(Table2482973293613934254574892153101133[[#This Row],[time]]-2)*2</f>
        <v>1.7026000000000003</v>
      </c>
      <c r="AA695" s="6">
        <v>0.57563699999999995</v>
      </c>
      <c r="AB695" s="5">
        <v>2.8513000000000002</v>
      </c>
      <c r="AC695">
        <f>(Table6291323355387419451483154795127[[#This Row],[time]]-2)*2</f>
        <v>1.7026000000000003</v>
      </c>
      <c r="AD695" s="6">
        <v>7.4890400000000001</v>
      </c>
      <c r="AE695" s="5">
        <v>2.8513000000000002</v>
      </c>
      <c r="AF695">
        <f>(Table2492983303623944264584902254102134[[#This Row],[time]]-2)*2</f>
        <v>1.7026000000000003</v>
      </c>
      <c r="AG695" s="6">
        <v>0.43447000000000002</v>
      </c>
      <c r="AH695" s="5">
        <v>2.8513000000000002</v>
      </c>
      <c r="AI695">
        <f>(Table7292324356388420452484164896128[[#This Row],[time]]-2)*2</f>
        <v>1.7026000000000003</v>
      </c>
      <c r="AJ695" s="6">
        <v>9.5422999999999991</v>
      </c>
      <c r="AK695" s="5">
        <v>2.8513000000000002</v>
      </c>
      <c r="AL695">
        <f>(Table2502993313633954274594912355103135[[#This Row],[time]]-2)*2</f>
        <v>1.7026000000000003</v>
      </c>
      <c r="AM695" s="6">
        <v>1.6001099999999999</v>
      </c>
      <c r="AN695" s="5">
        <v>2.8513000000000002</v>
      </c>
      <c r="AO695">
        <f>(Table8293325357389421453485174997129[[#This Row],[time]]-2)*2</f>
        <v>1.7026000000000003</v>
      </c>
      <c r="AP695" s="6">
        <v>7.6214899999999997</v>
      </c>
      <c r="AQ695" s="5">
        <v>2.8513000000000002</v>
      </c>
      <c r="AR695">
        <f>(Table2523003323643964284604922456104136[[#This Row],[time]]-2)*2</f>
        <v>1.7026000000000003</v>
      </c>
      <c r="AS695" s="6">
        <v>1.3654599999999999</v>
      </c>
      <c r="AT695" s="5">
        <v>2.8513000000000002</v>
      </c>
      <c r="AU695">
        <f>(Table2533013333653974294614932557105137[[#This Row],[time]]-2)*2</f>
        <v>1.7026000000000003</v>
      </c>
      <c r="AV695" s="6">
        <v>7.0217999999999998</v>
      </c>
    </row>
    <row r="696" spans="1:48">
      <c r="A696" s="5">
        <v>2.9123100000000002</v>
      </c>
      <c r="B696">
        <f>(Table1286318350382414446478104290122[[#This Row],[time]]-2)*2</f>
        <v>1.8246200000000004</v>
      </c>
      <c r="C696" s="6">
        <v>2.8063500000000001</v>
      </c>
      <c r="D696" s="5">
        <v>2.9123100000000002</v>
      </c>
      <c r="E696">
        <f>(Table2287319351383415447479114391123[[#This Row],[time]]-2)*2</f>
        <v>1.8246200000000004</v>
      </c>
      <c r="F696" s="6">
        <v>3.25502</v>
      </c>
      <c r="G696" s="5">
        <v>2.9123100000000002</v>
      </c>
      <c r="H696">
        <f>(Table245294326358390422454486185098130[[#This Row],[time]]-2)*2</f>
        <v>1.8246200000000004</v>
      </c>
      <c r="I696" s="6">
        <v>1.8485799999999999</v>
      </c>
      <c r="J696" s="5">
        <v>2.9123100000000002</v>
      </c>
      <c r="K696">
        <f>(Table3288320352384416448480124492124[[#This Row],[time]]-2)*2</f>
        <v>1.8246200000000004</v>
      </c>
      <c r="L696" s="6">
        <v>4.0213799999999997</v>
      </c>
      <c r="M696" s="5">
        <v>2.9123100000000002</v>
      </c>
      <c r="N696">
        <f>(Table246295327359391423455487195199131[[#This Row],[time]]-2)*2</f>
        <v>1.8246200000000004</v>
      </c>
      <c r="O696" s="6">
        <v>0.41704200000000002</v>
      </c>
      <c r="P696" s="5">
        <v>2.9123100000000002</v>
      </c>
      <c r="Q696">
        <f>(Table4289321353385417449481134593125[[#This Row],[time]]-2)*2</f>
        <v>1.8246200000000004</v>
      </c>
      <c r="R696" s="6">
        <v>3.7268400000000002</v>
      </c>
      <c r="S696" s="5">
        <v>2.9123100000000002</v>
      </c>
      <c r="T696">
        <f>(Table2472963283603924244564882052100132[[#This Row],[time]]-2)*2</f>
        <v>1.8246200000000004</v>
      </c>
      <c r="U696" s="6">
        <v>0.42793900000000001</v>
      </c>
      <c r="V696" s="5">
        <v>2.9123100000000002</v>
      </c>
      <c r="W696">
        <f>(Table5290322354386418450482144694126[[#This Row],[time]]-2)*2</f>
        <v>1.8246200000000004</v>
      </c>
      <c r="X696" s="6">
        <v>3.9575399999999998</v>
      </c>
      <c r="Y696" s="5">
        <v>2.9123100000000002</v>
      </c>
      <c r="Z696">
        <f>(Table2482973293613934254574892153101133[[#This Row],[time]]-2)*2</f>
        <v>1.8246200000000004</v>
      </c>
      <c r="AA696" s="6">
        <v>0.49826900000000002</v>
      </c>
      <c r="AB696" s="5">
        <v>2.9123100000000002</v>
      </c>
      <c r="AC696">
        <f>(Table6291323355387419451483154795127[[#This Row],[time]]-2)*2</f>
        <v>1.8246200000000004</v>
      </c>
      <c r="AD696" s="6">
        <v>7.9449800000000002</v>
      </c>
      <c r="AE696" s="5">
        <v>2.9123100000000002</v>
      </c>
      <c r="AF696">
        <f>(Table2492983303623944264584902254102134[[#This Row],[time]]-2)*2</f>
        <v>1.8246200000000004</v>
      </c>
      <c r="AG696" s="6">
        <v>0.37193599999999999</v>
      </c>
      <c r="AH696" s="5">
        <v>2.9123100000000002</v>
      </c>
      <c r="AI696">
        <f>(Table7292324356388420452484164896128[[#This Row],[time]]-2)*2</f>
        <v>1.8246200000000004</v>
      </c>
      <c r="AJ696" s="6">
        <v>9.9764300000000006</v>
      </c>
      <c r="AK696" s="5">
        <v>2.9123100000000002</v>
      </c>
      <c r="AL696">
        <f>(Table2502993313633954274594912355103135[[#This Row],[time]]-2)*2</f>
        <v>1.8246200000000004</v>
      </c>
      <c r="AM696" s="6">
        <v>1.43764</v>
      </c>
      <c r="AN696" s="5">
        <v>2.9123100000000002</v>
      </c>
      <c r="AO696">
        <f>(Table8293325357389421453485174997129[[#This Row],[time]]-2)*2</f>
        <v>1.8246200000000004</v>
      </c>
      <c r="AP696" s="6">
        <v>7.4125300000000003</v>
      </c>
      <c r="AQ696" s="5">
        <v>2.9123100000000002</v>
      </c>
      <c r="AR696">
        <f>(Table2523003323643964284604922456104136[[#This Row],[time]]-2)*2</f>
        <v>1.8246200000000004</v>
      </c>
      <c r="AS696" s="6">
        <v>1.20116</v>
      </c>
      <c r="AT696" s="5">
        <v>2.9123100000000002</v>
      </c>
      <c r="AU696">
        <f>(Table2533013333653974294614932557105137[[#This Row],[time]]-2)*2</f>
        <v>1.8246200000000004</v>
      </c>
      <c r="AV696" s="6">
        <v>7.15008</v>
      </c>
    </row>
    <row r="697" spans="1:48">
      <c r="A697" s="5">
        <v>2.9524400000000002</v>
      </c>
      <c r="B697">
        <f>(Table1286318350382414446478104290122[[#This Row],[time]]-2)*2</f>
        <v>1.9048800000000004</v>
      </c>
      <c r="C697" s="6">
        <v>2.7715700000000001</v>
      </c>
      <c r="D697" s="5">
        <v>2.9524400000000002</v>
      </c>
      <c r="E697">
        <f>(Table2287319351383415447479114391123[[#This Row],[time]]-2)*2</f>
        <v>1.9048800000000004</v>
      </c>
      <c r="F697" s="6">
        <v>3.2187000000000001</v>
      </c>
      <c r="G697" s="5">
        <v>2.9524400000000002</v>
      </c>
      <c r="H697">
        <f>(Table245294326358390422454486185098130[[#This Row],[time]]-2)*2</f>
        <v>1.9048800000000004</v>
      </c>
      <c r="I697" s="6">
        <v>1.75776</v>
      </c>
      <c r="J697" s="5">
        <v>2.9524400000000002</v>
      </c>
      <c r="K697">
        <f>(Table3288320352384416448480124492124[[#This Row],[time]]-2)*2</f>
        <v>1.9048800000000004</v>
      </c>
      <c r="L697" s="6">
        <v>4.0077800000000003</v>
      </c>
      <c r="M697" s="5">
        <v>2.9524400000000002</v>
      </c>
      <c r="N697">
        <f>(Table246295327359391423455487195199131[[#This Row],[time]]-2)*2</f>
        <v>1.9048800000000004</v>
      </c>
      <c r="O697" s="6">
        <v>0.34898499999999999</v>
      </c>
      <c r="P697" s="5">
        <v>2.9524400000000002</v>
      </c>
      <c r="Q697">
        <f>(Table4289321353385417449481134593125[[#This Row],[time]]-2)*2</f>
        <v>1.9048800000000004</v>
      </c>
      <c r="R697" s="6">
        <v>3.9088099999999999</v>
      </c>
      <c r="S697" s="5">
        <v>2.9524400000000002</v>
      </c>
      <c r="T697">
        <f>(Table2472963283603924244564882052100132[[#This Row],[time]]-2)*2</f>
        <v>1.9048800000000004</v>
      </c>
      <c r="U697" s="6">
        <v>0.354043</v>
      </c>
      <c r="V697" s="5">
        <v>2.9524400000000002</v>
      </c>
      <c r="W697">
        <f>(Table5290322354386418450482144694126[[#This Row],[time]]-2)*2</f>
        <v>1.9048800000000004</v>
      </c>
      <c r="X697" s="6">
        <v>4.1046500000000004</v>
      </c>
      <c r="Y697" s="5">
        <v>2.9524400000000002</v>
      </c>
      <c r="Z697">
        <f>(Table2482973293613934254574892153101133[[#This Row],[time]]-2)*2</f>
        <v>1.9048800000000004</v>
      </c>
      <c r="AA697" s="6">
        <v>0.40031299999999997</v>
      </c>
      <c r="AB697" s="5">
        <v>2.9524400000000002</v>
      </c>
      <c r="AC697">
        <f>(Table6291323355387419451483154795127[[#This Row],[time]]-2)*2</f>
        <v>1.9048800000000004</v>
      </c>
      <c r="AD697" s="6">
        <v>8.2353400000000008</v>
      </c>
      <c r="AE697" s="5">
        <v>2.9524400000000002</v>
      </c>
      <c r="AF697">
        <f>(Table2492983303623944264584902254102134[[#This Row],[time]]-2)*2</f>
        <v>1.9048800000000004</v>
      </c>
      <c r="AG697" s="6">
        <v>0.30216700000000002</v>
      </c>
      <c r="AH697" s="5">
        <v>2.9524400000000002</v>
      </c>
      <c r="AI697">
        <f>(Table7292324356388420452484164896128[[#This Row],[time]]-2)*2</f>
        <v>1.9048800000000004</v>
      </c>
      <c r="AJ697" s="6">
        <v>10.173</v>
      </c>
      <c r="AK697" s="5">
        <v>2.9524400000000002</v>
      </c>
      <c r="AL697">
        <f>(Table2502993313633954274594912355103135[[#This Row],[time]]-2)*2</f>
        <v>1.9048800000000004</v>
      </c>
      <c r="AM697" s="6">
        <v>1.32883</v>
      </c>
      <c r="AN697" s="5">
        <v>2.9524400000000002</v>
      </c>
      <c r="AO697">
        <f>(Table8293325357389421453485174997129[[#This Row],[time]]-2)*2</f>
        <v>1.9048800000000004</v>
      </c>
      <c r="AP697" s="6">
        <v>7.35642</v>
      </c>
      <c r="AQ697" s="5">
        <v>2.9524400000000002</v>
      </c>
      <c r="AR697">
        <f>(Table2523003323643964284604922456104136[[#This Row],[time]]-2)*2</f>
        <v>1.9048800000000004</v>
      </c>
      <c r="AS697" s="6">
        <v>1.0917300000000001</v>
      </c>
      <c r="AT697" s="5">
        <v>2.9524400000000002</v>
      </c>
      <c r="AU697">
        <f>(Table2533013333653974294614932557105137[[#This Row],[time]]-2)*2</f>
        <v>1.9048800000000004</v>
      </c>
      <c r="AV697" s="6">
        <v>7.2359799999999996</v>
      </c>
    </row>
    <row r="698" spans="1:48">
      <c r="A698" s="8">
        <v>3</v>
      </c>
      <c r="B698">
        <f>(Table1286318350382414446478104290122[[#This Row],[time]]-2)*2</f>
        <v>2</v>
      </c>
      <c r="C698" s="9">
        <v>2.7301099999999998</v>
      </c>
      <c r="D698" s="8">
        <v>3</v>
      </c>
      <c r="E698">
        <f>(Table2287319351383415447479114391123[[#This Row],[time]]-2)*2</f>
        <v>2</v>
      </c>
      <c r="F698" s="9">
        <v>3.1696800000000001</v>
      </c>
      <c r="G698" s="8">
        <v>3</v>
      </c>
      <c r="H698">
        <f>(Table245294326358390422454486185098130[[#This Row],[time]]-2)*2</f>
        <v>2</v>
      </c>
      <c r="I698" s="9">
        <v>1.6638999999999999</v>
      </c>
      <c r="J698" s="8">
        <v>3</v>
      </c>
      <c r="K698">
        <f>(Table3288320352384416448480124492124[[#This Row],[time]]-2)*2</f>
        <v>2</v>
      </c>
      <c r="L698" s="9">
        <v>3.9769600000000001</v>
      </c>
      <c r="M698" s="8">
        <v>3</v>
      </c>
      <c r="N698">
        <f>(Table246295327359391423455487195199131[[#This Row],[time]]-2)*2</f>
        <v>2</v>
      </c>
      <c r="O698" s="9">
        <v>0.27095900000000001</v>
      </c>
      <c r="P698" s="8">
        <v>3</v>
      </c>
      <c r="Q698">
        <f>(Table4289321353385417449481134593125[[#This Row],[time]]-2)*2</f>
        <v>2</v>
      </c>
      <c r="R698" s="9">
        <v>4.0978599999999998</v>
      </c>
      <c r="S698" s="8">
        <v>3</v>
      </c>
      <c r="T698">
        <f>(Table2472963283603924244564882052100132[[#This Row],[time]]-2)*2</f>
        <v>2</v>
      </c>
      <c r="U698" s="9">
        <v>0.27149899999999999</v>
      </c>
      <c r="V698" s="8">
        <v>3</v>
      </c>
      <c r="W698">
        <f>(Table5290322354386418450482144694126[[#This Row],[time]]-2)*2</f>
        <v>2</v>
      </c>
      <c r="X698" s="9">
        <v>4.2339500000000001</v>
      </c>
      <c r="Y698" s="8">
        <v>3</v>
      </c>
      <c r="Z698">
        <f>(Table2482973293613934254574892153101133[[#This Row],[time]]-2)*2</f>
        <v>2</v>
      </c>
      <c r="AA698" s="9">
        <v>0.25395699999999999</v>
      </c>
      <c r="AB698" s="8">
        <v>3</v>
      </c>
      <c r="AC698">
        <f>(Table6291323355387419451483154795127[[#This Row],[time]]-2)*2</f>
        <v>2</v>
      </c>
      <c r="AD698" s="9">
        <v>8.4936399999999992</v>
      </c>
      <c r="AE698" s="8">
        <v>3</v>
      </c>
      <c r="AF698">
        <f>(Table2492983303623944264584902254102134[[#This Row],[time]]-2)*2</f>
        <v>2</v>
      </c>
      <c r="AG698" s="9">
        <v>0.195689</v>
      </c>
      <c r="AH698" s="8">
        <v>3</v>
      </c>
      <c r="AI698">
        <f>(Table7292324356388420452484164896128[[#This Row],[time]]-2)*2</f>
        <v>2</v>
      </c>
      <c r="AJ698" s="9">
        <v>10.334099999999999</v>
      </c>
      <c r="AK698" s="8">
        <v>3</v>
      </c>
      <c r="AL698">
        <f>(Table2502993313633954274594912355103135[[#This Row],[time]]-2)*2</f>
        <v>2</v>
      </c>
      <c r="AM698" s="9">
        <v>1.23688</v>
      </c>
      <c r="AN698" s="8">
        <v>3</v>
      </c>
      <c r="AO698">
        <f>(Table8293325357389421453485174997129[[#This Row],[time]]-2)*2</f>
        <v>2</v>
      </c>
      <c r="AP698" s="9">
        <v>7.3420399999999999</v>
      </c>
      <c r="AQ698" s="8">
        <v>3</v>
      </c>
      <c r="AR698">
        <f>(Table2523003323643964284604922456104136[[#This Row],[time]]-2)*2</f>
        <v>2</v>
      </c>
      <c r="AS698" s="9">
        <v>0.96000099999999999</v>
      </c>
      <c r="AT698" s="8">
        <v>3</v>
      </c>
      <c r="AU698">
        <f>(Table2533013333653974294614932557105137[[#This Row],[time]]-2)*2</f>
        <v>2</v>
      </c>
      <c r="AV698" s="9">
        <v>7.2659200000000004</v>
      </c>
    </row>
    <row r="699" spans="1:48">
      <c r="A699" t="s">
        <v>26</v>
      </c>
      <c r="C699">
        <f>AVERAGE(C678:C698)</f>
        <v>2.2049847142857146</v>
      </c>
      <c r="D699" t="s">
        <v>26</v>
      </c>
      <c r="F699">
        <f t="shared" ref="F699" si="383">AVERAGE(F678:F698)</f>
        <v>2.135858361904762</v>
      </c>
      <c r="G699" t="s">
        <v>26</v>
      </c>
      <c r="I699">
        <f t="shared" ref="I699" si="384">AVERAGE(I678:I698)</f>
        <v>2.539681714285714</v>
      </c>
      <c r="J699" t="s">
        <v>26</v>
      </c>
      <c r="L699">
        <f t="shared" ref="L699" si="385">AVERAGE(L678:L698)</f>
        <v>2.6667598142857147</v>
      </c>
      <c r="M699" t="s">
        <v>26</v>
      </c>
      <c r="O699">
        <f t="shared" ref="O699" si="386">AVERAGE(O678:O698)</f>
        <v>0.75019844761904775</v>
      </c>
      <c r="P699" t="s">
        <v>26</v>
      </c>
      <c r="R699">
        <f t="shared" ref="R699" si="387">AVERAGE(R678:R698)</f>
        <v>1.715738461904762</v>
      </c>
      <c r="S699" t="s">
        <v>26</v>
      </c>
      <c r="U699">
        <f t="shared" ref="U699" si="388">AVERAGE(U678:U698)</f>
        <v>0.59703726190476192</v>
      </c>
      <c r="V699" t="s">
        <v>26</v>
      </c>
      <c r="X699">
        <f t="shared" ref="X699" si="389">AVERAGE(X678:X698)</f>
        <v>1.831690482952381</v>
      </c>
      <c r="Y699" t="s">
        <v>26</v>
      </c>
      <c r="AA699">
        <f t="shared" ref="AA699" si="390">AVERAGE(AA678:AA698)</f>
        <v>0.4229698428571429</v>
      </c>
      <c r="AB699" t="s">
        <v>26</v>
      </c>
      <c r="AD699">
        <f t="shared" ref="AD699" si="391">AVERAGE(AD678:AD698)</f>
        <v>4.6151300000000006</v>
      </c>
      <c r="AE699" t="s">
        <v>26</v>
      </c>
      <c r="AG699">
        <f t="shared" ref="AG699" si="392">AVERAGE(AG678:AG698)</f>
        <v>0.40161757142857141</v>
      </c>
      <c r="AH699" t="s">
        <v>26</v>
      </c>
      <c r="AJ699">
        <f t="shared" ref="AJ699" si="393">AVERAGE(AJ678:AJ698)</f>
        <v>5.5694825714285718</v>
      </c>
      <c r="AK699" t="s">
        <v>26</v>
      </c>
      <c r="AM699">
        <f t="shared" ref="AM699" si="394">AVERAGE(AM678:AM698)</f>
        <v>2.1612504761904767</v>
      </c>
      <c r="AN699" t="s">
        <v>26</v>
      </c>
      <c r="AP699">
        <f t="shared" ref="AP699" si="395">AVERAGE(AP678:AP698)</f>
        <v>5.5009014285714288</v>
      </c>
      <c r="AQ699" t="s">
        <v>26</v>
      </c>
      <c r="AS699">
        <f t="shared" ref="AS699" si="396">AVERAGE(AS678:AS698)</f>
        <v>1.5332855714285714</v>
      </c>
      <c r="AT699" t="s">
        <v>26</v>
      </c>
      <c r="AV699">
        <f t="shared" ref="AV699" si="397">AVERAGE(AV678:AV698)</f>
        <v>4.6677731428571416</v>
      </c>
    </row>
    <row r="700" spans="1:48">
      <c r="A700" t="s">
        <v>27</v>
      </c>
      <c r="C700">
        <f>MAX(C678:C698)</f>
        <v>2.9975399999999999</v>
      </c>
      <c r="D700" t="s">
        <v>27</v>
      </c>
      <c r="F700">
        <f t="shared" ref="F700:AV700" si="398">MAX(F678:F698)</f>
        <v>3.2917900000000002</v>
      </c>
      <c r="G700" t="s">
        <v>27</v>
      </c>
      <c r="I700">
        <f t="shared" ref="I700:AV700" si="399">MAX(I678:I698)</f>
        <v>3.32206</v>
      </c>
      <c r="J700" t="s">
        <v>27</v>
      </c>
      <c r="L700">
        <f t="shared" ref="L700:AV700" si="400">MAX(L678:L698)</f>
        <v>4.0218100000000003</v>
      </c>
      <c r="M700" t="s">
        <v>27</v>
      </c>
      <c r="O700">
        <f t="shared" ref="O700:AV700" si="401">MAX(O678:O698)</f>
        <v>1.1176299999999999</v>
      </c>
      <c r="P700" t="s">
        <v>27</v>
      </c>
      <c r="R700">
        <f t="shared" ref="R700:AV700" si="402">MAX(R678:R698)</f>
        <v>4.0978599999999998</v>
      </c>
      <c r="S700" t="s">
        <v>27</v>
      </c>
      <c r="U700">
        <f t="shared" ref="U700:AV700" si="403">MAX(U678:U698)</f>
        <v>1.10626</v>
      </c>
      <c r="V700" t="s">
        <v>27</v>
      </c>
      <c r="X700">
        <f t="shared" ref="X700:AV700" si="404">MAX(X678:X698)</f>
        <v>4.2339500000000001</v>
      </c>
      <c r="Y700" t="s">
        <v>27</v>
      </c>
      <c r="AA700">
        <f t="shared" ref="AA700:AV700" si="405">MAX(AA678:AA698)</f>
        <v>0.60181300000000004</v>
      </c>
      <c r="AB700" t="s">
        <v>27</v>
      </c>
      <c r="AD700">
        <f t="shared" ref="AD700:AV700" si="406">MAX(AD678:AD698)</f>
        <v>8.4936399999999992</v>
      </c>
      <c r="AE700" t="s">
        <v>27</v>
      </c>
      <c r="AG700">
        <f t="shared" ref="AG700:AV700" si="407">MAX(AG678:AG698)</f>
        <v>0.54257100000000003</v>
      </c>
      <c r="AH700" t="s">
        <v>27</v>
      </c>
      <c r="AJ700">
        <f t="shared" ref="AJ700:AV700" si="408">MAX(AJ678:AJ698)</f>
        <v>10.334099999999999</v>
      </c>
      <c r="AK700" t="s">
        <v>27</v>
      </c>
      <c r="AM700">
        <f t="shared" ref="AM700:AV700" si="409">MAX(AM678:AM698)</f>
        <v>2.92428</v>
      </c>
      <c r="AN700" t="s">
        <v>27</v>
      </c>
      <c r="AP700">
        <f t="shared" ref="AP700:AV700" si="410">MAX(AP678:AP698)</f>
        <v>7.69834</v>
      </c>
      <c r="AQ700" t="s">
        <v>27</v>
      </c>
      <c r="AS700">
        <f t="shared" ref="AS700:AV700" si="411">MAX(AS678:AS698)</f>
        <v>2.12853</v>
      </c>
      <c r="AT700" t="s">
        <v>27</v>
      </c>
      <c r="AV700">
        <f t="shared" ref="AV700" si="412">MAX(AV678:AV698)</f>
        <v>7.2659200000000004</v>
      </c>
    </row>
    <row r="702" spans="1:48">
      <c r="A702" t="s">
        <v>87</v>
      </c>
      <c r="D702" t="s">
        <v>2</v>
      </c>
    </row>
    <row r="703" spans="1:48">
      <c r="A703" t="s">
        <v>88</v>
      </c>
      <c r="D703" t="s">
        <v>4</v>
      </c>
      <c r="E703" t="s">
        <v>5</v>
      </c>
    </row>
    <row r="704" spans="1:48">
      <c r="D704" t="s">
        <v>30</v>
      </c>
    </row>
    <row r="706" spans="1:48">
      <c r="A706" t="s">
        <v>6</v>
      </c>
      <c r="D706" t="s">
        <v>7</v>
      </c>
      <c r="G706" t="s">
        <v>8</v>
      </c>
      <c r="J706" t="s">
        <v>9</v>
      </c>
      <c r="M706" t="s">
        <v>10</v>
      </c>
      <c r="P706" t="s">
        <v>11</v>
      </c>
      <c r="S706" t="s">
        <v>12</v>
      </c>
      <c r="V706" t="s">
        <v>13</v>
      </c>
      <c r="Y706" t="s">
        <v>14</v>
      </c>
      <c r="AB706" t="s">
        <v>15</v>
      </c>
      <c r="AE706" t="s">
        <v>16</v>
      </c>
      <c r="AH706" t="s">
        <v>17</v>
      </c>
      <c r="AK706" t="s">
        <v>18</v>
      </c>
      <c r="AN706" t="s">
        <v>19</v>
      </c>
      <c r="AQ706" t="s">
        <v>20</v>
      </c>
      <c r="AT706" t="s">
        <v>21</v>
      </c>
    </row>
    <row r="707" spans="1:48">
      <c r="A707" t="s">
        <v>22</v>
      </c>
      <c r="B707" t="s">
        <v>23</v>
      </c>
      <c r="C707" t="s">
        <v>24</v>
      </c>
      <c r="D707" t="s">
        <v>22</v>
      </c>
      <c r="E707" t="s">
        <v>23</v>
      </c>
      <c r="F707" t="s">
        <v>25</v>
      </c>
      <c r="G707" t="s">
        <v>22</v>
      </c>
      <c r="H707" t="s">
        <v>23</v>
      </c>
      <c r="I707" t="s">
        <v>24</v>
      </c>
      <c r="J707" t="s">
        <v>22</v>
      </c>
      <c r="K707" t="s">
        <v>23</v>
      </c>
      <c r="L707" t="s">
        <v>24</v>
      </c>
      <c r="M707" t="s">
        <v>22</v>
      </c>
      <c r="N707" t="s">
        <v>23</v>
      </c>
      <c r="O707" t="s">
        <v>24</v>
      </c>
      <c r="P707" t="s">
        <v>22</v>
      </c>
      <c r="Q707" t="s">
        <v>23</v>
      </c>
      <c r="R707" t="s">
        <v>24</v>
      </c>
      <c r="S707" t="s">
        <v>22</v>
      </c>
      <c r="T707" t="s">
        <v>23</v>
      </c>
      <c r="U707" t="s">
        <v>24</v>
      </c>
      <c r="V707" t="s">
        <v>22</v>
      </c>
      <c r="W707" t="s">
        <v>23</v>
      </c>
      <c r="X707" t="s">
        <v>24</v>
      </c>
      <c r="Y707" t="s">
        <v>22</v>
      </c>
      <c r="Z707" t="s">
        <v>23</v>
      </c>
      <c r="AA707" t="s">
        <v>24</v>
      </c>
      <c r="AB707" t="s">
        <v>22</v>
      </c>
      <c r="AC707" t="s">
        <v>23</v>
      </c>
      <c r="AD707" t="s">
        <v>24</v>
      </c>
      <c r="AE707" t="s">
        <v>22</v>
      </c>
      <c r="AF707" t="s">
        <v>23</v>
      </c>
      <c r="AG707" t="s">
        <v>24</v>
      </c>
      <c r="AH707" t="s">
        <v>22</v>
      </c>
      <c r="AI707" t="s">
        <v>23</v>
      </c>
      <c r="AJ707" t="s">
        <v>24</v>
      </c>
      <c r="AK707" t="s">
        <v>22</v>
      </c>
      <c r="AL707" t="s">
        <v>23</v>
      </c>
      <c r="AM707" t="s">
        <v>24</v>
      </c>
      <c r="AN707" t="s">
        <v>22</v>
      </c>
      <c r="AO707" t="s">
        <v>23</v>
      </c>
      <c r="AP707" t="s">
        <v>24</v>
      </c>
      <c r="AQ707" t="s">
        <v>22</v>
      </c>
      <c r="AR707" t="s">
        <v>23</v>
      </c>
      <c r="AS707" t="s">
        <v>24</v>
      </c>
      <c r="AT707" t="s">
        <v>22</v>
      </c>
      <c r="AU707" t="s">
        <v>23</v>
      </c>
      <c r="AV707" t="s">
        <v>24</v>
      </c>
    </row>
    <row r="708" spans="1:48">
      <c r="A708" s="2">
        <v>2</v>
      </c>
      <c r="B708">
        <f>-(Table12543023343663984304624942674106138[[#This Row],[time]]-2)*2</f>
        <v>0</v>
      </c>
      <c r="C708" s="3">
        <v>1.0659099999999999</v>
      </c>
      <c r="D708" s="2">
        <v>2</v>
      </c>
      <c r="E708">
        <f>-(Table22553033353673994314634952775107139[[#This Row],[time]]-2)*2</f>
        <v>0</v>
      </c>
      <c r="F708" s="4">
        <v>8.4499999999999994E-5</v>
      </c>
      <c r="G708" s="2">
        <v>2</v>
      </c>
      <c r="H708" s="2">
        <f t="shared" ref="H708:H728" si="413">-(G708-2)*2</f>
        <v>0</v>
      </c>
      <c r="I708" s="4">
        <v>1.77E-5</v>
      </c>
      <c r="J708" s="2">
        <v>2</v>
      </c>
      <c r="K708">
        <f>-(Table32563043363684004324644962876108140[[#This Row],[time]]-2)*2</f>
        <v>0</v>
      </c>
      <c r="L708" s="4">
        <v>8.2700000000000004E-5</v>
      </c>
      <c r="M708" s="2">
        <v>2</v>
      </c>
      <c r="N708">
        <f>-(Table2462633113433754074394715033583115147[[#This Row],[time]]-2)*2</f>
        <v>0</v>
      </c>
      <c r="O708" s="4">
        <v>6.69E-5</v>
      </c>
      <c r="P708" s="2">
        <v>2</v>
      </c>
      <c r="Q708">
        <f>-(Table42573053373694014334654972977109141[[#This Row],[time]]-2)*2</f>
        <v>0</v>
      </c>
      <c r="R708" s="4">
        <v>8.5900000000000001E-5</v>
      </c>
      <c r="S708" s="2">
        <v>2</v>
      </c>
      <c r="T708">
        <f>-(Table2472643123443764084404725043684116148[[#This Row],[time]]-2)*2</f>
        <v>0</v>
      </c>
      <c r="U708" s="4">
        <v>5.7399999999999999E-5</v>
      </c>
      <c r="V708" s="2">
        <v>2</v>
      </c>
      <c r="W708">
        <f>-(Table52583063383704024344664983078110142[[#This Row],[time]]-2)*2</f>
        <v>0</v>
      </c>
      <c r="X708" s="4">
        <v>7.9800000000000002E-5</v>
      </c>
      <c r="Y708" s="2">
        <v>2</v>
      </c>
      <c r="Z708">
        <f>-(Table2482653133453774094414735053785117149[[#This Row],[time]]-2)*2</f>
        <v>0</v>
      </c>
      <c r="AA708" s="3">
        <v>0.54794200000000004</v>
      </c>
      <c r="AB708" s="2">
        <v>2</v>
      </c>
      <c r="AC708">
        <f>-(Table62593073393714034354674993179111143[[#This Row],[time]]-2)*2</f>
        <v>0</v>
      </c>
      <c r="AD708" s="3">
        <v>0.77483100000000005</v>
      </c>
      <c r="AE708" s="2">
        <v>2</v>
      </c>
      <c r="AF708">
        <f>-(Table2492663143463784104424745063886118150[[#This Row],[time]]-2)*2</f>
        <v>0</v>
      </c>
      <c r="AG708" s="3">
        <v>1.14783E-4</v>
      </c>
      <c r="AH708" s="2">
        <v>2</v>
      </c>
      <c r="AI708">
        <f>-(Table72603083403724044364685003280112144[[#This Row],[time]]-2)*2</f>
        <v>0</v>
      </c>
      <c r="AJ708" s="3">
        <v>2.4257399999999998</v>
      </c>
      <c r="AK708" s="2">
        <v>2</v>
      </c>
      <c r="AL708">
        <f>-(Table2502673153473794114434755073987119151[[#This Row],[time]]-2)*2</f>
        <v>0</v>
      </c>
      <c r="AM708" s="3">
        <v>1.64076</v>
      </c>
      <c r="AN708" s="2">
        <v>2</v>
      </c>
      <c r="AO708">
        <f>-(Table82613093413734054374695013381113145[[#This Row],[time]]-2)*2</f>
        <v>0</v>
      </c>
      <c r="AP708" s="3">
        <v>2.7512400000000001</v>
      </c>
      <c r="AQ708" s="2">
        <v>2</v>
      </c>
      <c r="AR708">
        <f>-(Table2522683163483804124444765084088120152[[#This Row],[time]]-2)*2</f>
        <v>0</v>
      </c>
      <c r="AS708" s="3">
        <v>0.18063000000000001</v>
      </c>
      <c r="AT708" s="2">
        <v>2</v>
      </c>
      <c r="AU708">
        <f>-(Table2532693173493814134454775094189121153[[#This Row],[time]]-2)*2</f>
        <v>0</v>
      </c>
      <c r="AV708" s="3">
        <v>0.84647300000000003</v>
      </c>
    </row>
    <row r="709" spans="1:48">
      <c r="A709" s="5">
        <v>2.0546700000000002</v>
      </c>
      <c r="B709">
        <f>-(Table12543023343663984304624942674106138[[#This Row],[time]]-2)*2</f>
        <v>-0.10934000000000044</v>
      </c>
      <c r="C709" s="6">
        <v>1.6952499999999999</v>
      </c>
      <c r="D709" s="5">
        <v>2.0546700000000002</v>
      </c>
      <c r="E709">
        <f>-(Table22553033353673994314634952775107139[[#This Row],[time]]-2)*2</f>
        <v>-0.10934000000000044</v>
      </c>
      <c r="F709" s="6">
        <v>0.33134400000000003</v>
      </c>
      <c r="G709" s="5">
        <v>2.0546700000000002</v>
      </c>
      <c r="H709" s="2">
        <f t="shared" si="413"/>
        <v>-0.10934000000000044</v>
      </c>
      <c r="I709" s="7">
        <v>3.9900000000000001E-5</v>
      </c>
      <c r="J709" s="5">
        <v>2.0546700000000002</v>
      </c>
      <c r="K709">
        <f>-(Table32563043363684004324644962876108140[[#This Row],[time]]-2)*2</f>
        <v>-0.10934000000000044</v>
      </c>
      <c r="L709" s="6">
        <v>0.43832599999999999</v>
      </c>
      <c r="M709" s="5">
        <v>2.0546700000000002</v>
      </c>
      <c r="N709">
        <f>-(Table2462633113433754074394715033583115147[[#This Row],[time]]-2)*2</f>
        <v>-0.10934000000000044</v>
      </c>
      <c r="O709" s="6">
        <v>5.0381799999999997E-2</v>
      </c>
      <c r="P709" s="5">
        <v>2.0546700000000002</v>
      </c>
      <c r="Q709">
        <f>-(Table42573053373694014334654972977109141[[#This Row],[time]]-2)*2</f>
        <v>-0.10934000000000044</v>
      </c>
      <c r="R709" s="6">
        <v>0.183757</v>
      </c>
      <c r="S709" s="5">
        <v>2.0546700000000002</v>
      </c>
      <c r="T709">
        <f>-(Table2472643123443764084404725043684116148[[#This Row],[time]]-2)*2</f>
        <v>-0.10934000000000044</v>
      </c>
      <c r="U709" s="7">
        <v>8.14E-5</v>
      </c>
      <c r="V709" s="5">
        <v>2.0546700000000002</v>
      </c>
      <c r="W709">
        <f>-(Table52583063383704024344664983078110142[[#This Row],[time]]-2)*2</f>
        <v>-0.10934000000000044</v>
      </c>
      <c r="X709" s="6">
        <v>2.0043100000000001E-2</v>
      </c>
      <c r="Y709" s="5">
        <v>2.0546700000000002</v>
      </c>
      <c r="Z709">
        <f>-(Table2482653133453774094414735053785117149[[#This Row],[time]]-2)*2</f>
        <v>-0.10934000000000044</v>
      </c>
      <c r="AA709" s="6">
        <v>1.00661</v>
      </c>
      <c r="AB709" s="5">
        <v>2.0546700000000002</v>
      </c>
      <c r="AC709">
        <f>-(Table62593073393714034354674993179111143[[#This Row],[time]]-2)*2</f>
        <v>-0.10934000000000044</v>
      </c>
      <c r="AD709" s="6">
        <v>1.9923599999999999</v>
      </c>
      <c r="AE709" s="5">
        <v>2.0546700000000002</v>
      </c>
      <c r="AF709">
        <f>-(Table2492663143463784104424745063886118150[[#This Row],[time]]-2)*2</f>
        <v>-0.10934000000000044</v>
      </c>
      <c r="AG709" s="6">
        <v>0.121813</v>
      </c>
      <c r="AH709" s="5">
        <v>2.0546700000000002</v>
      </c>
      <c r="AI709">
        <f>-(Table72603083403724044364685003280112144[[#This Row],[time]]-2)*2</f>
        <v>-0.10934000000000044</v>
      </c>
      <c r="AJ709" s="6">
        <v>3.0480299999999998</v>
      </c>
      <c r="AK709" s="5">
        <v>2.0546700000000002</v>
      </c>
      <c r="AL709">
        <f>-(Table2502673153473794114434755073987119151[[#This Row],[time]]-2)*2</f>
        <v>-0.10934000000000044</v>
      </c>
      <c r="AM709" s="6">
        <v>2.34917</v>
      </c>
      <c r="AN709" s="5">
        <v>2.0546700000000002</v>
      </c>
      <c r="AO709">
        <f>-(Table82613093413734054374695013381113145[[#This Row],[time]]-2)*2</f>
        <v>-0.10934000000000044</v>
      </c>
      <c r="AP709" s="6">
        <v>2.9725799999999998</v>
      </c>
      <c r="AQ709" s="5">
        <v>2.0546700000000002</v>
      </c>
      <c r="AR709">
        <f>-(Table2522683163483804124444765084088120152[[#This Row],[time]]-2)*2</f>
        <v>-0.10934000000000044</v>
      </c>
      <c r="AS709" s="6">
        <v>0.83104</v>
      </c>
      <c r="AT709" s="5">
        <v>2.0546700000000002</v>
      </c>
      <c r="AU709">
        <f>-(Table2532693173493814134454775094189121153[[#This Row],[time]]-2)*2</f>
        <v>-0.10934000000000044</v>
      </c>
      <c r="AV709" s="6">
        <v>0.928894</v>
      </c>
    </row>
    <row r="710" spans="1:48">
      <c r="A710" s="5">
        <v>2.1102699999999999</v>
      </c>
      <c r="B710">
        <f>-(Table12543023343663984304624942674106138[[#This Row],[time]]-2)*2</f>
        <v>-0.22053999999999974</v>
      </c>
      <c r="C710" s="6">
        <v>1.6920500000000001</v>
      </c>
      <c r="D710" s="5">
        <v>2.1102699999999999</v>
      </c>
      <c r="E710">
        <f>-(Table22553033353673994314634952775107139[[#This Row],[time]]-2)*2</f>
        <v>-0.22053999999999974</v>
      </c>
      <c r="F710" s="6">
        <v>0.28252699999999997</v>
      </c>
      <c r="G710" s="5">
        <v>2.1102699999999999</v>
      </c>
      <c r="H710" s="2">
        <f t="shared" si="413"/>
        <v>-0.22053999999999974</v>
      </c>
      <c r="I710" s="7">
        <v>4.1199999999999999E-5</v>
      </c>
      <c r="J710" s="5">
        <v>2.1102699999999999</v>
      </c>
      <c r="K710">
        <f>-(Table32563043363684004324644962876108140[[#This Row],[time]]-2)*2</f>
        <v>-0.22053999999999974</v>
      </c>
      <c r="L710" s="6">
        <v>0.35621799999999998</v>
      </c>
      <c r="M710" s="5">
        <v>2.1102699999999999</v>
      </c>
      <c r="N710">
        <f>-(Table2462633113433754074394715033583115147[[#This Row],[time]]-2)*2</f>
        <v>-0.22053999999999974</v>
      </c>
      <c r="O710" s="6">
        <v>0.25343900000000003</v>
      </c>
      <c r="P710" s="5">
        <v>2.1102699999999999</v>
      </c>
      <c r="Q710">
        <f>-(Table42573053373694014334654972977109141[[#This Row],[time]]-2)*2</f>
        <v>-0.22053999999999974</v>
      </c>
      <c r="R710" s="6">
        <v>8.5409100000000002E-2</v>
      </c>
      <c r="S710" s="5">
        <v>2.1102699999999999</v>
      </c>
      <c r="T710">
        <f>-(Table2472643123443764084404725043684116148[[#This Row],[time]]-2)*2</f>
        <v>-0.22053999999999974</v>
      </c>
      <c r="U710" s="7">
        <v>8.6899999999999998E-5</v>
      </c>
      <c r="V710" s="5">
        <v>2.1102699999999999</v>
      </c>
      <c r="W710">
        <f>-(Table52583063383704024344664983078110142[[#This Row],[time]]-2)*2</f>
        <v>-0.22053999999999974</v>
      </c>
      <c r="X710" s="6">
        <v>4.66361E-2</v>
      </c>
      <c r="Y710" s="5">
        <v>2.1102699999999999</v>
      </c>
      <c r="Z710">
        <f>-(Table2482653133453774094414735053785117149[[#This Row],[time]]-2)*2</f>
        <v>-0.22053999999999974</v>
      </c>
      <c r="AA710" s="6">
        <v>1.2374000000000001</v>
      </c>
      <c r="AB710" s="5">
        <v>2.1102699999999999</v>
      </c>
      <c r="AC710">
        <f>-(Table62593073393714034354674993179111143[[#This Row],[time]]-2)*2</f>
        <v>-0.22053999999999974</v>
      </c>
      <c r="AD710" s="6">
        <v>1.22319</v>
      </c>
      <c r="AE710" s="5">
        <v>2.1102699999999999</v>
      </c>
      <c r="AF710">
        <f>-(Table2492663143463784104424745063886118150[[#This Row],[time]]-2)*2</f>
        <v>-0.22053999999999974</v>
      </c>
      <c r="AG710" s="6">
        <v>0.22164</v>
      </c>
      <c r="AH710" s="5">
        <v>2.1102699999999999</v>
      </c>
      <c r="AI710">
        <f>-(Table72603083403724044364685003280112144[[#This Row],[time]]-2)*2</f>
        <v>-0.22053999999999974</v>
      </c>
      <c r="AJ710" s="6">
        <v>2.9437000000000002</v>
      </c>
      <c r="AK710" s="5">
        <v>2.1102699999999999</v>
      </c>
      <c r="AL710">
        <f>-(Table2502673153473794114434755073987119151[[#This Row],[time]]-2)*2</f>
        <v>-0.22053999999999974</v>
      </c>
      <c r="AM710" s="6">
        <v>2.6030199999999999</v>
      </c>
      <c r="AN710" s="5">
        <v>2.1102699999999999</v>
      </c>
      <c r="AO710">
        <f>-(Table82613093413734054374695013381113145[[#This Row],[time]]-2)*2</f>
        <v>-0.22053999999999974</v>
      </c>
      <c r="AP710" s="6">
        <v>2.7260599999999999</v>
      </c>
      <c r="AQ710" s="5">
        <v>2.1102699999999999</v>
      </c>
      <c r="AR710">
        <f>-(Table2522683163483804124444765084088120152[[#This Row],[time]]-2)*2</f>
        <v>-0.22053999999999974</v>
      </c>
      <c r="AS710" s="6">
        <v>1.14927</v>
      </c>
      <c r="AT710" s="5">
        <v>2.1102699999999999</v>
      </c>
      <c r="AU710">
        <f>-(Table2532693173493814134454775094189121153[[#This Row],[time]]-2)*2</f>
        <v>-0.22053999999999974</v>
      </c>
      <c r="AV710" s="6">
        <v>1.175</v>
      </c>
    </row>
    <row r="711" spans="1:48">
      <c r="A711" s="5">
        <v>2.1514000000000002</v>
      </c>
      <c r="B711">
        <f>-(Table12543023343663984304624942674106138[[#This Row],[time]]-2)*2</f>
        <v>-0.3028000000000004</v>
      </c>
      <c r="C711" s="6">
        <v>1.81969</v>
      </c>
      <c r="D711" s="5">
        <v>2.1514000000000002</v>
      </c>
      <c r="E711">
        <f>-(Table22553033353673994314634952775107139[[#This Row],[time]]-2)*2</f>
        <v>-0.3028000000000004</v>
      </c>
      <c r="F711" s="6">
        <v>0.31873099999999999</v>
      </c>
      <c r="G711" s="5">
        <v>2.1514000000000002</v>
      </c>
      <c r="H711" s="2">
        <f t="shared" si="413"/>
        <v>-0.3028000000000004</v>
      </c>
      <c r="I711" s="7">
        <v>4.46E-5</v>
      </c>
      <c r="J711" s="5">
        <v>2.1514000000000002</v>
      </c>
      <c r="K711">
        <f>-(Table32563043363684004324644962876108140[[#This Row],[time]]-2)*2</f>
        <v>-0.3028000000000004</v>
      </c>
      <c r="L711" s="6">
        <v>0.325631</v>
      </c>
      <c r="M711" s="5">
        <v>2.1514000000000002</v>
      </c>
      <c r="N711">
        <f>-(Table2462633113433754074394715033583115147[[#This Row],[time]]-2)*2</f>
        <v>-0.3028000000000004</v>
      </c>
      <c r="O711" s="6">
        <v>0.65676500000000004</v>
      </c>
      <c r="P711" s="5">
        <v>2.1514000000000002</v>
      </c>
      <c r="Q711">
        <f>-(Table42573053373694014334654972977109141[[#This Row],[time]]-2)*2</f>
        <v>-0.3028000000000004</v>
      </c>
      <c r="R711" s="6">
        <v>8.0488599999999993E-2</v>
      </c>
      <c r="S711" s="5">
        <v>2.1514000000000002</v>
      </c>
      <c r="T711">
        <f>-(Table2472643123443764084404725043684116148[[#This Row],[time]]-2)*2</f>
        <v>-0.3028000000000004</v>
      </c>
      <c r="U711" s="7">
        <v>9.0299999999999999E-5</v>
      </c>
      <c r="V711" s="5">
        <v>2.1514000000000002</v>
      </c>
      <c r="W711">
        <f>-(Table52583063383704024344664983078110142[[#This Row],[time]]-2)*2</f>
        <v>-0.3028000000000004</v>
      </c>
      <c r="X711" s="6">
        <v>6.5889600000000006E-2</v>
      </c>
      <c r="Y711" s="5">
        <v>2.1514000000000002</v>
      </c>
      <c r="Z711">
        <f>-(Table2482653133453774094414735053785117149[[#This Row],[time]]-2)*2</f>
        <v>-0.3028000000000004</v>
      </c>
      <c r="AA711" s="6">
        <v>1.48614</v>
      </c>
      <c r="AB711" s="5">
        <v>2.1514000000000002</v>
      </c>
      <c r="AC711">
        <f>-(Table62593073393714034354674993179111143[[#This Row],[time]]-2)*2</f>
        <v>-0.3028000000000004</v>
      </c>
      <c r="AD711" s="6">
        <v>0.75986500000000001</v>
      </c>
      <c r="AE711" s="5">
        <v>2.1514000000000002</v>
      </c>
      <c r="AF711">
        <f>-(Table2492663143463784104424745063886118150[[#This Row],[time]]-2)*2</f>
        <v>-0.3028000000000004</v>
      </c>
      <c r="AG711" s="6">
        <v>0.296929</v>
      </c>
      <c r="AH711" s="5">
        <v>2.1514000000000002</v>
      </c>
      <c r="AI711">
        <f>-(Table72603083403724044364685003280112144[[#This Row],[time]]-2)*2</f>
        <v>-0.3028000000000004</v>
      </c>
      <c r="AJ711" s="6">
        <v>2.4682599999999999</v>
      </c>
      <c r="AK711" s="5">
        <v>2.1514000000000002</v>
      </c>
      <c r="AL711">
        <f>-(Table2502673153473794114434755073987119151[[#This Row],[time]]-2)*2</f>
        <v>-0.3028000000000004</v>
      </c>
      <c r="AM711" s="6">
        <v>2.8233199999999998</v>
      </c>
      <c r="AN711" s="5">
        <v>2.1514000000000002</v>
      </c>
      <c r="AO711">
        <f>-(Table82613093413734054374695013381113145[[#This Row],[time]]-2)*2</f>
        <v>-0.3028000000000004</v>
      </c>
      <c r="AP711" s="6">
        <v>2.6204499999999999</v>
      </c>
      <c r="AQ711" s="5">
        <v>2.1514000000000002</v>
      </c>
      <c r="AR711">
        <f>-(Table2522683163483804124444765084088120152[[#This Row],[time]]-2)*2</f>
        <v>-0.3028000000000004</v>
      </c>
      <c r="AS711" s="6">
        <v>1.4390400000000001</v>
      </c>
      <c r="AT711" s="5">
        <v>2.1514000000000002</v>
      </c>
      <c r="AU711">
        <f>-(Table2532693173493814134454775094189121153[[#This Row],[time]]-2)*2</f>
        <v>-0.3028000000000004</v>
      </c>
      <c r="AV711" s="6">
        <v>1.33416</v>
      </c>
    </row>
    <row r="712" spans="1:48">
      <c r="A712" s="5">
        <v>2.2080199999999999</v>
      </c>
      <c r="B712">
        <f>-(Table12543023343663984304624942674106138[[#This Row],[time]]-2)*2</f>
        <v>-0.41603999999999974</v>
      </c>
      <c r="C712" s="6">
        <v>2.0543499999999999</v>
      </c>
      <c r="D712" s="5">
        <v>2.2080199999999999</v>
      </c>
      <c r="E712">
        <f>-(Table22553033353673994314634952775107139[[#This Row],[time]]-2)*2</f>
        <v>-0.41603999999999974</v>
      </c>
      <c r="F712" s="6">
        <v>0.32898300000000003</v>
      </c>
      <c r="G712" s="5">
        <v>2.2080199999999999</v>
      </c>
      <c r="H712" s="2">
        <f t="shared" si="413"/>
        <v>-0.41603999999999974</v>
      </c>
      <c r="I712" s="7">
        <v>5.0000000000000002E-5</v>
      </c>
      <c r="J712" s="5">
        <v>2.2080199999999999</v>
      </c>
      <c r="K712">
        <f>-(Table32563043363684004324644962876108140[[#This Row],[time]]-2)*2</f>
        <v>-0.41603999999999974</v>
      </c>
      <c r="L712" s="6">
        <v>0.25554199999999999</v>
      </c>
      <c r="M712" s="5">
        <v>2.2080199999999999</v>
      </c>
      <c r="N712">
        <f>-(Table2462633113433754074394715033583115147[[#This Row],[time]]-2)*2</f>
        <v>-0.41603999999999974</v>
      </c>
      <c r="O712" s="6">
        <v>1.4714100000000001</v>
      </c>
      <c r="P712" s="5">
        <v>2.2080199999999999</v>
      </c>
      <c r="Q712">
        <f>-(Table42573053373694014334654972977109141[[#This Row],[time]]-2)*2</f>
        <v>-0.41603999999999974</v>
      </c>
      <c r="R712" s="6">
        <v>0.127888</v>
      </c>
      <c r="S712" s="5">
        <v>2.2080199999999999</v>
      </c>
      <c r="T712">
        <f>-(Table2472643123443764084404725043684116148[[#This Row],[time]]-2)*2</f>
        <v>-0.41603999999999974</v>
      </c>
      <c r="U712" s="6">
        <v>6.7126900000000003E-2</v>
      </c>
      <c r="V712" s="5">
        <v>2.2080199999999999</v>
      </c>
      <c r="W712">
        <f>-(Table52583063383704024344664983078110142[[#This Row],[time]]-2)*2</f>
        <v>-0.41603999999999974</v>
      </c>
      <c r="X712" s="6">
        <v>0.13319800000000001</v>
      </c>
      <c r="Y712" s="5">
        <v>2.2080199999999999</v>
      </c>
      <c r="Z712">
        <f>-(Table2482653133453774094414735053785117149[[#This Row],[time]]-2)*2</f>
        <v>-0.41603999999999974</v>
      </c>
      <c r="AA712" s="6">
        <v>1.8714999999999999</v>
      </c>
      <c r="AB712" s="5">
        <v>2.2080199999999999</v>
      </c>
      <c r="AC712">
        <f>-(Table62593073393714034354674993179111143[[#This Row],[time]]-2)*2</f>
        <v>-0.41603999999999974</v>
      </c>
      <c r="AD712" s="6">
        <v>0.41619800000000001</v>
      </c>
      <c r="AE712" s="5">
        <v>2.2080199999999999</v>
      </c>
      <c r="AF712">
        <f>-(Table2492663143463784104424745063886118150[[#This Row],[time]]-2)*2</f>
        <v>-0.41603999999999974</v>
      </c>
      <c r="AG712" s="6">
        <v>0.73435899999999998</v>
      </c>
      <c r="AH712" s="5">
        <v>2.2080199999999999</v>
      </c>
      <c r="AI712">
        <f>-(Table72603083403724044364685003280112144[[#This Row],[time]]-2)*2</f>
        <v>-0.41603999999999974</v>
      </c>
      <c r="AJ712" s="6">
        <v>1.94651</v>
      </c>
      <c r="AK712" s="5">
        <v>2.2080199999999999</v>
      </c>
      <c r="AL712">
        <f>-(Table2502673153473794114434755073987119151[[#This Row],[time]]-2)*2</f>
        <v>-0.41603999999999974</v>
      </c>
      <c r="AM712" s="6">
        <v>3.1356000000000002</v>
      </c>
      <c r="AN712" s="5">
        <v>2.2080199999999999</v>
      </c>
      <c r="AO712">
        <f>-(Table82613093413734054374695013381113145[[#This Row],[time]]-2)*2</f>
        <v>-0.41603999999999974</v>
      </c>
      <c r="AP712" s="6">
        <v>2.53478</v>
      </c>
      <c r="AQ712" s="5">
        <v>2.2080199999999999</v>
      </c>
      <c r="AR712">
        <f>-(Table2522683163483804124444765084088120152[[#This Row],[time]]-2)*2</f>
        <v>-0.41603999999999974</v>
      </c>
      <c r="AS712" s="6">
        <v>1.88269</v>
      </c>
      <c r="AT712" s="5">
        <v>2.2080199999999999</v>
      </c>
      <c r="AU712">
        <f>-(Table2532693173493814134454775094189121153[[#This Row],[time]]-2)*2</f>
        <v>-0.41603999999999974</v>
      </c>
      <c r="AV712" s="6">
        <v>1.54362</v>
      </c>
    </row>
    <row r="713" spans="1:48">
      <c r="A713" s="5">
        <v>2.2573400000000001</v>
      </c>
      <c r="B713">
        <f>-(Table12543023343663984304624942674106138[[#This Row],[time]]-2)*2</f>
        <v>-0.51468000000000025</v>
      </c>
      <c r="C713" s="6">
        <v>2.3597100000000002</v>
      </c>
      <c r="D713" s="5">
        <v>2.2573400000000001</v>
      </c>
      <c r="E713">
        <f>-(Table22553033353673994314634952775107139[[#This Row],[time]]-2)*2</f>
        <v>-0.51468000000000025</v>
      </c>
      <c r="F713" s="6">
        <v>0.31014000000000003</v>
      </c>
      <c r="G713" s="5">
        <v>2.2573400000000001</v>
      </c>
      <c r="H713" s="2">
        <f t="shared" si="413"/>
        <v>-0.51468000000000025</v>
      </c>
      <c r="I713" s="7">
        <v>5.7299999999999997E-5</v>
      </c>
      <c r="J713" s="5">
        <v>2.2573400000000001</v>
      </c>
      <c r="K713">
        <f>-(Table32563043363684004324644962876108140[[#This Row],[time]]-2)*2</f>
        <v>-0.51468000000000025</v>
      </c>
      <c r="L713" s="6">
        <v>0.16374900000000001</v>
      </c>
      <c r="M713" s="5">
        <v>2.2573400000000001</v>
      </c>
      <c r="N713">
        <f>-(Table2462633113433754074394715033583115147[[#This Row],[time]]-2)*2</f>
        <v>-0.51468000000000025</v>
      </c>
      <c r="O713" s="6">
        <v>1.79819</v>
      </c>
      <c r="P713" s="5">
        <v>2.2573400000000001</v>
      </c>
      <c r="Q713">
        <f>-(Table42573053373694014334654972977109141[[#This Row],[time]]-2)*2</f>
        <v>-0.51468000000000025</v>
      </c>
      <c r="R713" s="6">
        <v>0.253913</v>
      </c>
      <c r="S713" s="5">
        <v>2.2573400000000001</v>
      </c>
      <c r="T713">
        <f>-(Table2472643123443764084404725043684116148[[#This Row],[time]]-2)*2</f>
        <v>-0.51468000000000025</v>
      </c>
      <c r="U713" s="6">
        <v>0.17866199999999999</v>
      </c>
      <c r="V713" s="5">
        <v>2.2573400000000001</v>
      </c>
      <c r="W713">
        <f>-(Table52583063383704024344664983078110142[[#This Row],[time]]-2)*2</f>
        <v>-0.51468000000000025</v>
      </c>
      <c r="X713" s="6">
        <v>0.25720300000000001</v>
      </c>
      <c r="Y713" s="5">
        <v>2.2573400000000001</v>
      </c>
      <c r="Z713">
        <f>-(Table2482653133453774094414735053785117149[[#This Row],[time]]-2)*2</f>
        <v>-0.51468000000000025</v>
      </c>
      <c r="AA713" s="6">
        <v>2.3750900000000001</v>
      </c>
      <c r="AB713" s="5">
        <v>2.2573400000000001</v>
      </c>
      <c r="AC713">
        <f>-(Table62593073393714034354674993179111143[[#This Row],[time]]-2)*2</f>
        <v>-0.51468000000000025</v>
      </c>
      <c r="AD713" s="6">
        <v>0.35371799999999998</v>
      </c>
      <c r="AE713" s="5">
        <v>2.2573400000000001</v>
      </c>
      <c r="AF713">
        <f>-(Table2492663143463784104424745063886118150[[#This Row],[time]]-2)*2</f>
        <v>-0.51468000000000025</v>
      </c>
      <c r="AG713" s="6">
        <v>1.17361</v>
      </c>
      <c r="AH713" s="5">
        <v>2.2573400000000001</v>
      </c>
      <c r="AI713">
        <f>-(Table72603083403724044364685003280112144[[#This Row],[time]]-2)*2</f>
        <v>-0.51468000000000025</v>
      </c>
      <c r="AJ713" s="6">
        <v>1.7259199999999999</v>
      </c>
      <c r="AK713" s="5">
        <v>2.2573400000000001</v>
      </c>
      <c r="AL713">
        <f>-(Table2502673153473794114434755073987119151[[#This Row],[time]]-2)*2</f>
        <v>-0.51468000000000025</v>
      </c>
      <c r="AM713" s="6">
        <v>3.5153300000000001</v>
      </c>
      <c r="AN713" s="5">
        <v>2.2573400000000001</v>
      </c>
      <c r="AO713">
        <f>-(Table82613093413734054374695013381113145[[#This Row],[time]]-2)*2</f>
        <v>-0.51468000000000025</v>
      </c>
      <c r="AP713" s="6">
        <v>2.4899900000000001</v>
      </c>
      <c r="AQ713" s="5">
        <v>2.2573400000000001</v>
      </c>
      <c r="AR713">
        <f>-(Table2522683163483804124444765084088120152[[#This Row],[time]]-2)*2</f>
        <v>-0.51468000000000025</v>
      </c>
      <c r="AS713" s="6">
        <v>2.3523299999999998</v>
      </c>
      <c r="AT713" s="5">
        <v>2.2573400000000001</v>
      </c>
      <c r="AU713">
        <f>-(Table2532693173493814134454775094189121153[[#This Row],[time]]-2)*2</f>
        <v>-0.51468000000000025</v>
      </c>
      <c r="AV713" s="6">
        <v>1.70109</v>
      </c>
    </row>
    <row r="714" spans="1:48">
      <c r="A714" s="5">
        <v>2.3113299999999999</v>
      </c>
      <c r="B714">
        <f>-(Table12543023343663984304624942674106138[[#This Row],[time]]-2)*2</f>
        <v>-0.62265999999999977</v>
      </c>
      <c r="C714" s="6">
        <v>3.0085999999999999</v>
      </c>
      <c r="D714" s="5">
        <v>2.3113299999999999</v>
      </c>
      <c r="E714">
        <f>-(Table22553033353673994314634952775107139[[#This Row],[time]]-2)*2</f>
        <v>-0.62265999999999977</v>
      </c>
      <c r="F714" s="6">
        <v>0.28425800000000001</v>
      </c>
      <c r="G714" s="5">
        <v>2.3113299999999999</v>
      </c>
      <c r="H714" s="2">
        <f t="shared" si="413"/>
        <v>-0.62265999999999977</v>
      </c>
      <c r="I714" s="7">
        <v>6.6099999999999994E-5</v>
      </c>
      <c r="J714" s="5">
        <v>2.3113299999999999</v>
      </c>
      <c r="K714">
        <f>-(Table32563043363684004324644962876108140[[#This Row],[time]]-2)*2</f>
        <v>-0.62265999999999977</v>
      </c>
      <c r="L714" s="6">
        <v>6.2458E-2</v>
      </c>
      <c r="M714" s="5">
        <v>2.3113299999999999</v>
      </c>
      <c r="N714">
        <f>-(Table2462633113433754074394715033583115147[[#This Row],[time]]-2)*2</f>
        <v>-0.62265999999999977</v>
      </c>
      <c r="O714" s="6">
        <v>1.9466600000000001</v>
      </c>
      <c r="P714" s="5">
        <v>2.3113299999999999</v>
      </c>
      <c r="Q714">
        <f>-(Table42573053373694014334654972977109141[[#This Row],[time]]-2)*2</f>
        <v>-0.62265999999999977</v>
      </c>
      <c r="R714" s="6">
        <v>0.38381900000000002</v>
      </c>
      <c r="S714" s="5">
        <v>2.3113299999999999</v>
      </c>
      <c r="T714">
        <f>-(Table2472643123443764084404725043684116148[[#This Row],[time]]-2)*2</f>
        <v>-0.62265999999999977</v>
      </c>
      <c r="U714" s="6">
        <v>0.67801299999999998</v>
      </c>
      <c r="V714" s="5">
        <v>2.3113299999999999</v>
      </c>
      <c r="W714">
        <f>-(Table52583063383704024344664983078110142[[#This Row],[time]]-2)*2</f>
        <v>-0.62265999999999977</v>
      </c>
      <c r="X714" s="6">
        <v>0.36900699999999997</v>
      </c>
      <c r="Y714" s="5">
        <v>2.3113299999999999</v>
      </c>
      <c r="Z714">
        <f>-(Table2482653133453774094414735053785117149[[#This Row],[time]]-2)*2</f>
        <v>-0.62265999999999977</v>
      </c>
      <c r="AA714" s="6">
        <v>3.0023200000000001</v>
      </c>
      <c r="AB714" s="5">
        <v>2.3113299999999999</v>
      </c>
      <c r="AC714">
        <f>-(Table62593073393714034354674993179111143[[#This Row],[time]]-2)*2</f>
        <v>-0.62265999999999977</v>
      </c>
      <c r="AD714" s="6">
        <v>0.38407400000000003</v>
      </c>
      <c r="AE714" s="5">
        <v>2.3113299999999999</v>
      </c>
      <c r="AF714">
        <f>-(Table2492663143463784104424745063886118150[[#This Row],[time]]-2)*2</f>
        <v>-0.62265999999999977</v>
      </c>
      <c r="AG714" s="6">
        <v>1.7137899999999999</v>
      </c>
      <c r="AH714" s="5">
        <v>2.3113299999999999</v>
      </c>
      <c r="AI714">
        <f>-(Table72603083403724044364685003280112144[[#This Row],[time]]-2)*2</f>
        <v>-0.62265999999999977</v>
      </c>
      <c r="AJ714" s="6">
        <v>1.4966299999999999</v>
      </c>
      <c r="AK714" s="5">
        <v>2.3113299999999999</v>
      </c>
      <c r="AL714">
        <f>-(Table2502673153473794114434755073987119151[[#This Row],[time]]-2)*2</f>
        <v>-0.62265999999999977</v>
      </c>
      <c r="AM714" s="6">
        <v>3.9447800000000002</v>
      </c>
      <c r="AN714" s="5">
        <v>2.3113299999999999</v>
      </c>
      <c r="AO714">
        <f>-(Table82613093413734054374695013381113145[[#This Row],[time]]-2)*2</f>
        <v>-0.62265999999999977</v>
      </c>
      <c r="AP714" s="6">
        <v>2.51485</v>
      </c>
      <c r="AQ714" s="5">
        <v>2.3113299999999999</v>
      </c>
      <c r="AR714">
        <f>-(Table2522683163483804124444765084088120152[[#This Row],[time]]-2)*2</f>
        <v>-0.62265999999999977</v>
      </c>
      <c r="AS714" s="6">
        <v>2.9243600000000001</v>
      </c>
      <c r="AT714" s="5">
        <v>2.3113299999999999</v>
      </c>
      <c r="AU714">
        <f>-(Table2532693173493814134454775094189121153[[#This Row],[time]]-2)*2</f>
        <v>-0.62265999999999977</v>
      </c>
      <c r="AV714" s="6">
        <v>1.87548</v>
      </c>
    </row>
    <row r="715" spans="1:48">
      <c r="A715" s="5">
        <v>2.3552200000000001</v>
      </c>
      <c r="B715">
        <f>-(Table12543023343663984304624942674106138[[#This Row],[time]]-2)*2</f>
        <v>-0.71044000000000018</v>
      </c>
      <c r="C715" s="6">
        <v>3.69455</v>
      </c>
      <c r="D715" s="5">
        <v>2.3552200000000001</v>
      </c>
      <c r="E715">
        <f>-(Table22553033353673994314634952775107139[[#This Row],[time]]-2)*2</f>
        <v>-0.71044000000000018</v>
      </c>
      <c r="F715" s="6">
        <v>0.27318399999999998</v>
      </c>
      <c r="G715" s="5">
        <v>2.3552200000000001</v>
      </c>
      <c r="H715" s="2">
        <f t="shared" si="413"/>
        <v>-0.71044000000000018</v>
      </c>
      <c r="I715" s="7">
        <v>7.5500000000000006E-5</v>
      </c>
      <c r="J715" s="5">
        <v>2.3552200000000001</v>
      </c>
      <c r="K715">
        <f>-(Table32563043363684004324644962876108140[[#This Row],[time]]-2)*2</f>
        <v>-0.71044000000000018</v>
      </c>
      <c r="L715" s="6">
        <v>3.1643499999999998E-2</v>
      </c>
      <c r="M715" s="5">
        <v>2.3552200000000001</v>
      </c>
      <c r="N715">
        <f>-(Table2462633113433754074394715033583115147[[#This Row],[time]]-2)*2</f>
        <v>-0.71044000000000018</v>
      </c>
      <c r="O715" s="6">
        <v>2.7885599999999999</v>
      </c>
      <c r="P715" s="5">
        <v>2.3552200000000001</v>
      </c>
      <c r="Q715">
        <f>-(Table42573053373694014334654972977109141[[#This Row],[time]]-2)*2</f>
        <v>-0.71044000000000018</v>
      </c>
      <c r="R715" s="6">
        <v>0.48565799999999998</v>
      </c>
      <c r="S715" s="5">
        <v>2.3552200000000001</v>
      </c>
      <c r="T715">
        <f>-(Table2472643123443764084404725043684116148[[#This Row],[time]]-2)*2</f>
        <v>-0.71044000000000018</v>
      </c>
      <c r="U715" s="6">
        <v>1.34613</v>
      </c>
      <c r="V715" s="5">
        <v>2.3552200000000001</v>
      </c>
      <c r="W715">
        <f>-(Table52583063383704024344664983078110142[[#This Row],[time]]-2)*2</f>
        <v>-0.71044000000000018</v>
      </c>
      <c r="X715" s="6">
        <v>0.45868700000000001</v>
      </c>
      <c r="Y715" s="5">
        <v>2.3552200000000001</v>
      </c>
      <c r="Z715">
        <f>-(Table2482653133453774094414735053785117149[[#This Row],[time]]-2)*2</f>
        <v>-0.71044000000000018</v>
      </c>
      <c r="AA715" s="6">
        <v>3.4403800000000002</v>
      </c>
      <c r="AB715" s="5">
        <v>2.3552200000000001</v>
      </c>
      <c r="AC715">
        <f>-(Table62593073393714034354674993179111143[[#This Row],[time]]-2)*2</f>
        <v>-0.71044000000000018</v>
      </c>
      <c r="AD715" s="6">
        <v>0.470167</v>
      </c>
      <c r="AE715" s="5">
        <v>2.3552200000000001</v>
      </c>
      <c r="AF715">
        <f>-(Table2492663143463784104424745063886118150[[#This Row],[time]]-2)*2</f>
        <v>-0.71044000000000018</v>
      </c>
      <c r="AG715" s="6">
        <v>2.2828300000000001</v>
      </c>
      <c r="AH715" s="5">
        <v>2.3552200000000001</v>
      </c>
      <c r="AI715">
        <f>-(Table72603083403724044364685003280112144[[#This Row],[time]]-2)*2</f>
        <v>-0.71044000000000018</v>
      </c>
      <c r="AJ715" s="6">
        <v>1.41126</v>
      </c>
      <c r="AK715" s="5">
        <v>2.3552200000000001</v>
      </c>
      <c r="AL715">
        <f>-(Table2502673153473794114434755073987119151[[#This Row],[time]]-2)*2</f>
        <v>-0.71044000000000018</v>
      </c>
      <c r="AM715" s="6">
        <v>4.2818399999999999</v>
      </c>
      <c r="AN715" s="5">
        <v>2.3552200000000001</v>
      </c>
      <c r="AO715">
        <f>-(Table82613093413734054374695013381113145[[#This Row],[time]]-2)*2</f>
        <v>-0.71044000000000018</v>
      </c>
      <c r="AP715" s="6">
        <v>2.5384899999999999</v>
      </c>
      <c r="AQ715" s="5">
        <v>2.3552200000000001</v>
      </c>
      <c r="AR715">
        <f>-(Table2522683163483804124444765084088120152[[#This Row],[time]]-2)*2</f>
        <v>-0.71044000000000018</v>
      </c>
      <c r="AS715" s="6">
        <v>3.4315099999999998</v>
      </c>
      <c r="AT715" s="5">
        <v>2.3552200000000001</v>
      </c>
      <c r="AU715">
        <f>-(Table2532693173493814134454775094189121153[[#This Row],[time]]-2)*2</f>
        <v>-0.71044000000000018</v>
      </c>
      <c r="AV715" s="6">
        <v>1.98393</v>
      </c>
    </row>
    <row r="716" spans="1:48">
      <c r="A716" s="5">
        <v>2.4152900000000002</v>
      </c>
      <c r="B716">
        <f>-(Table12543023343663984304624942674106138[[#This Row],[time]]-2)*2</f>
        <v>-0.83058000000000032</v>
      </c>
      <c r="C716" s="6">
        <v>4.23142</v>
      </c>
      <c r="D716" s="5">
        <v>2.4152900000000002</v>
      </c>
      <c r="E716">
        <f>-(Table22553033353673994314634952775107139[[#This Row],[time]]-2)*2</f>
        <v>-0.83058000000000032</v>
      </c>
      <c r="F716" s="6">
        <v>0.26637</v>
      </c>
      <c r="G716" s="5">
        <v>2.4152900000000002</v>
      </c>
      <c r="H716" s="2">
        <f t="shared" si="413"/>
        <v>-0.83058000000000032</v>
      </c>
      <c r="I716" s="6">
        <v>1.3934E-4</v>
      </c>
      <c r="J716" s="5">
        <v>2.4152900000000002</v>
      </c>
      <c r="K716">
        <f>-(Table32563043363684004324644962876108140[[#This Row],[time]]-2)*2</f>
        <v>-0.83058000000000032</v>
      </c>
      <c r="L716" s="6">
        <v>1.9518899999999999E-2</v>
      </c>
      <c r="M716" s="5">
        <v>2.4152900000000002</v>
      </c>
      <c r="N716">
        <f>-(Table2462633113433754074394715033583115147[[#This Row],[time]]-2)*2</f>
        <v>-0.83058000000000032</v>
      </c>
      <c r="O716" s="6">
        <v>4.5224799999999998</v>
      </c>
      <c r="P716" s="5">
        <v>2.4152900000000002</v>
      </c>
      <c r="Q716">
        <f>-(Table42573053373694014334654972977109141[[#This Row],[time]]-2)*2</f>
        <v>-0.83058000000000032</v>
      </c>
      <c r="R716" s="6">
        <v>0.59038400000000002</v>
      </c>
      <c r="S716" s="5">
        <v>2.4152900000000002</v>
      </c>
      <c r="T716">
        <f>-(Table2472643123443764084404725043684116148[[#This Row],[time]]-2)*2</f>
        <v>-0.83058000000000032</v>
      </c>
      <c r="U716" s="6">
        <v>2.3687</v>
      </c>
      <c r="V716" s="5">
        <v>2.4152900000000002</v>
      </c>
      <c r="W716">
        <f>-(Table52583063383704024344664983078110142[[#This Row],[time]]-2)*2</f>
        <v>-0.83058000000000032</v>
      </c>
      <c r="X716" s="6">
        <v>0.55978600000000001</v>
      </c>
      <c r="Y716" s="5">
        <v>2.4152900000000002</v>
      </c>
      <c r="Z716">
        <f>-(Table2482653133453774094414735053785117149[[#This Row],[time]]-2)*2</f>
        <v>-0.83058000000000032</v>
      </c>
      <c r="AA716" s="6">
        <v>4.0766200000000001</v>
      </c>
      <c r="AB716" s="5">
        <v>2.4152900000000002</v>
      </c>
      <c r="AC716">
        <f>-(Table62593073393714034354674993179111143[[#This Row],[time]]-2)*2</f>
        <v>-0.83058000000000032</v>
      </c>
      <c r="AD716" s="6">
        <v>0.64599499999999999</v>
      </c>
      <c r="AE716" s="5">
        <v>2.4152900000000002</v>
      </c>
      <c r="AF716">
        <f>-(Table2492663143463784104424745063886118150[[#This Row],[time]]-2)*2</f>
        <v>-0.83058000000000032</v>
      </c>
      <c r="AG716" s="6">
        <v>3.1654300000000002</v>
      </c>
      <c r="AH716" s="5">
        <v>2.4152900000000002</v>
      </c>
      <c r="AI716">
        <f>-(Table72603083403724044364685003280112144[[#This Row],[time]]-2)*2</f>
        <v>-0.83058000000000032</v>
      </c>
      <c r="AJ716" s="6">
        <v>1.33141</v>
      </c>
      <c r="AK716" s="5">
        <v>2.4152900000000002</v>
      </c>
      <c r="AL716">
        <f>-(Table2502673153473794114434755073987119151[[#This Row],[time]]-2)*2</f>
        <v>-0.83058000000000032</v>
      </c>
      <c r="AM716" s="6">
        <v>4.6689600000000002</v>
      </c>
      <c r="AN716" s="5">
        <v>2.4152900000000002</v>
      </c>
      <c r="AO716">
        <f>-(Table82613093413734054374695013381113145[[#This Row],[time]]-2)*2</f>
        <v>-0.83058000000000032</v>
      </c>
      <c r="AP716" s="6">
        <v>2.55043</v>
      </c>
      <c r="AQ716" s="5">
        <v>2.4152900000000002</v>
      </c>
      <c r="AR716">
        <f>-(Table2522683163483804124444765084088120152[[#This Row],[time]]-2)*2</f>
        <v>-0.83058000000000032</v>
      </c>
      <c r="AS716" s="6">
        <v>4.0680399999999999</v>
      </c>
      <c r="AT716" s="5">
        <v>2.4152900000000002</v>
      </c>
      <c r="AU716">
        <f>-(Table2532693173493814134454775094189121153[[#This Row],[time]]-2)*2</f>
        <v>-0.83058000000000032</v>
      </c>
      <c r="AV716" s="6">
        <v>2.09152</v>
      </c>
    </row>
    <row r="717" spans="1:48">
      <c r="A717" s="5">
        <v>2.45973</v>
      </c>
      <c r="B717">
        <f>-(Table12543023343663984304624942674106138[[#This Row],[time]]-2)*2</f>
        <v>-0.91945999999999994</v>
      </c>
      <c r="C717" s="6">
        <v>4.5209799999999998</v>
      </c>
      <c r="D717" s="5">
        <v>2.45973</v>
      </c>
      <c r="E717">
        <f>-(Table22553033353673994314634952775107139[[#This Row],[time]]-2)*2</f>
        <v>-0.91945999999999994</v>
      </c>
      <c r="F717" s="6">
        <v>0.23965600000000001</v>
      </c>
      <c r="G717" s="5">
        <v>2.45973</v>
      </c>
      <c r="H717" s="2">
        <f t="shared" si="413"/>
        <v>-0.91945999999999994</v>
      </c>
      <c r="I717" s="6">
        <v>9.6534300000000003E-2</v>
      </c>
      <c r="J717" s="5">
        <v>2.45973</v>
      </c>
      <c r="K717">
        <f>-(Table32563043363684004324644962876108140[[#This Row],[time]]-2)*2</f>
        <v>-0.91945999999999994</v>
      </c>
      <c r="L717" s="6">
        <v>8.4318899999999992E-3</v>
      </c>
      <c r="M717" s="5">
        <v>2.45973</v>
      </c>
      <c r="N717">
        <f>-(Table2462633113433754074394715033583115147[[#This Row],[time]]-2)*2</f>
        <v>-0.91945999999999994</v>
      </c>
      <c r="O717" s="6">
        <v>5.2213200000000004</v>
      </c>
      <c r="P717" s="5">
        <v>2.45973</v>
      </c>
      <c r="Q717">
        <f>-(Table42573053373694014334654972977109141[[#This Row],[time]]-2)*2</f>
        <v>-0.91945999999999994</v>
      </c>
      <c r="R717" s="6">
        <v>0.64124999999999999</v>
      </c>
      <c r="S717" s="5">
        <v>2.45973</v>
      </c>
      <c r="T717">
        <f>-(Table2472643123443764084404725043684116148[[#This Row],[time]]-2)*2</f>
        <v>-0.91945999999999994</v>
      </c>
      <c r="U717" s="6">
        <v>3.2639499999999999</v>
      </c>
      <c r="V717" s="5">
        <v>2.45973</v>
      </c>
      <c r="W717">
        <f>-(Table52583063383704024344664983078110142[[#This Row],[time]]-2)*2</f>
        <v>-0.91945999999999994</v>
      </c>
      <c r="X717" s="6">
        <v>0.61114900000000005</v>
      </c>
      <c r="Y717" s="5">
        <v>2.45973</v>
      </c>
      <c r="Z717">
        <f>-(Table2482653133453774094414735053785117149[[#This Row],[time]]-2)*2</f>
        <v>-0.91945999999999994</v>
      </c>
      <c r="AA717" s="6">
        <v>4.6303900000000002</v>
      </c>
      <c r="AB717" s="5">
        <v>2.45973</v>
      </c>
      <c r="AC717">
        <f>-(Table62593073393714034354674993179111143[[#This Row],[time]]-2)*2</f>
        <v>-0.91945999999999994</v>
      </c>
      <c r="AD717" s="6">
        <v>0.73214699999999999</v>
      </c>
      <c r="AE717" s="5">
        <v>2.45973</v>
      </c>
      <c r="AF717">
        <f>-(Table2492663143463784104424745063886118150[[#This Row],[time]]-2)*2</f>
        <v>-0.91945999999999994</v>
      </c>
      <c r="AG717" s="6">
        <v>3.82409</v>
      </c>
      <c r="AH717" s="5">
        <v>2.45973</v>
      </c>
      <c r="AI717">
        <f>-(Table72603083403724044364685003280112144[[#This Row],[time]]-2)*2</f>
        <v>-0.91945999999999994</v>
      </c>
      <c r="AJ717" s="6">
        <v>1.2444599999999999</v>
      </c>
      <c r="AK717" s="5">
        <v>2.45973</v>
      </c>
      <c r="AL717">
        <f>-(Table2502673153473794114434755073987119151[[#This Row],[time]]-2)*2</f>
        <v>-0.91945999999999994</v>
      </c>
      <c r="AM717" s="6">
        <v>4.9806299999999997</v>
      </c>
      <c r="AN717" s="5">
        <v>2.45973</v>
      </c>
      <c r="AO717">
        <f>-(Table82613093413734054374695013381113145[[#This Row],[time]]-2)*2</f>
        <v>-0.91945999999999994</v>
      </c>
      <c r="AP717" s="6">
        <v>2.5333700000000001</v>
      </c>
      <c r="AQ717" s="5">
        <v>2.45973</v>
      </c>
      <c r="AR717">
        <f>-(Table2522683163483804124444765084088120152[[#This Row],[time]]-2)*2</f>
        <v>-0.91945999999999994</v>
      </c>
      <c r="AS717" s="6">
        <v>4.5052899999999996</v>
      </c>
      <c r="AT717" s="5">
        <v>2.45973</v>
      </c>
      <c r="AU717">
        <f>-(Table2532693173493814134454775094189121153[[#This Row],[time]]-2)*2</f>
        <v>-0.91945999999999994</v>
      </c>
      <c r="AV717" s="6">
        <v>2.1396999999999999</v>
      </c>
    </row>
    <row r="718" spans="1:48">
      <c r="A718" s="5">
        <v>2.5013899999999998</v>
      </c>
      <c r="B718">
        <f>-(Table12543023343663984304624942674106138[[#This Row],[time]]-2)*2</f>
        <v>-1.0027799999999996</v>
      </c>
      <c r="C718" s="6">
        <v>4.7363600000000003</v>
      </c>
      <c r="D718" s="5">
        <v>2.5013899999999998</v>
      </c>
      <c r="E718">
        <f>-(Table22553033353673994314634952775107139[[#This Row],[time]]-2)*2</f>
        <v>-1.0027799999999996</v>
      </c>
      <c r="F718" s="6">
        <v>0.19791600000000001</v>
      </c>
      <c r="G718" s="5">
        <v>2.5013899999999998</v>
      </c>
      <c r="H718" s="2">
        <f t="shared" si="413"/>
        <v>-1.0027799999999996</v>
      </c>
      <c r="I718" s="6">
        <v>0.33918300000000001</v>
      </c>
      <c r="J718" s="5">
        <v>2.5013899999999998</v>
      </c>
      <c r="K718">
        <f>-(Table32563043363684004324644962876108140[[#This Row],[time]]-2)*2</f>
        <v>-1.0027799999999996</v>
      </c>
      <c r="L718" s="6">
        <v>1.65236E-4</v>
      </c>
      <c r="M718" s="5">
        <v>2.5013899999999998</v>
      </c>
      <c r="N718">
        <f>-(Table2462633113433754074394715033583115147[[#This Row],[time]]-2)*2</f>
        <v>-1.0027799999999996</v>
      </c>
      <c r="O718" s="6">
        <v>5.2812599999999996</v>
      </c>
      <c r="P718" s="5">
        <v>2.5013899999999998</v>
      </c>
      <c r="Q718">
        <f>-(Table42573053373694014334654972977109141[[#This Row],[time]]-2)*2</f>
        <v>-1.0027799999999996</v>
      </c>
      <c r="R718" s="6">
        <v>0.68019099999999999</v>
      </c>
      <c r="S718" s="5">
        <v>2.5013899999999998</v>
      </c>
      <c r="T718">
        <f>-(Table2472643123443764084404725043684116148[[#This Row],[time]]-2)*2</f>
        <v>-1.0027799999999996</v>
      </c>
      <c r="U718" s="6">
        <v>4.2102199999999996</v>
      </c>
      <c r="V718" s="5">
        <v>2.5013899999999998</v>
      </c>
      <c r="W718">
        <f>-(Table52583063383704024344664983078110142[[#This Row],[time]]-2)*2</f>
        <v>-1.0027799999999996</v>
      </c>
      <c r="X718" s="6">
        <v>0.64566999999999997</v>
      </c>
      <c r="Y718" s="5">
        <v>2.5013899999999998</v>
      </c>
      <c r="Z718">
        <f>-(Table2482653133453774094414735053785117149[[#This Row],[time]]-2)*2</f>
        <v>-1.0027799999999996</v>
      </c>
      <c r="AA718" s="6">
        <v>5.2357899999999997</v>
      </c>
      <c r="AB718" s="5">
        <v>2.5013899999999998</v>
      </c>
      <c r="AC718">
        <f>-(Table62593073393714034354674993179111143[[#This Row],[time]]-2)*2</f>
        <v>-1.0027799999999996</v>
      </c>
      <c r="AD718" s="6">
        <v>0.78680499999999998</v>
      </c>
      <c r="AE718" s="5">
        <v>2.5013899999999998</v>
      </c>
      <c r="AF718">
        <f>-(Table2492663143463784104424745063886118150[[#This Row],[time]]-2)*2</f>
        <v>-1.0027799999999996</v>
      </c>
      <c r="AG718" s="6">
        <v>4.4285800000000002</v>
      </c>
      <c r="AH718" s="5">
        <v>2.5013899999999998</v>
      </c>
      <c r="AI718">
        <f>-(Table72603083403724044364685003280112144[[#This Row],[time]]-2)*2</f>
        <v>-1.0027799999999996</v>
      </c>
      <c r="AJ718" s="6">
        <v>1.14642</v>
      </c>
      <c r="AK718" s="5">
        <v>2.5013899999999998</v>
      </c>
      <c r="AL718">
        <f>-(Table2502673153473794114434755073987119151[[#This Row],[time]]-2)*2</f>
        <v>-1.0027799999999996</v>
      </c>
      <c r="AM718" s="6">
        <v>5.2645499999999998</v>
      </c>
      <c r="AN718" s="5">
        <v>2.5013899999999998</v>
      </c>
      <c r="AO718">
        <f>-(Table82613093413734054374695013381113145[[#This Row],[time]]-2)*2</f>
        <v>-1.0027799999999996</v>
      </c>
      <c r="AP718" s="6">
        <v>2.4791500000000002</v>
      </c>
      <c r="AQ718" s="5">
        <v>2.5013899999999998</v>
      </c>
      <c r="AR718">
        <f>-(Table2522683163483804124444765084088120152[[#This Row],[time]]-2)*2</f>
        <v>-1.0027799999999996</v>
      </c>
      <c r="AS718" s="6">
        <v>4.9389900000000004</v>
      </c>
      <c r="AT718" s="5">
        <v>2.5013899999999998</v>
      </c>
      <c r="AU718">
        <f>-(Table2532693173493814134454775094189121153[[#This Row],[time]]-2)*2</f>
        <v>-1.0027799999999996</v>
      </c>
      <c r="AV718" s="6">
        <v>2.14988</v>
      </c>
    </row>
    <row r="719" spans="1:48">
      <c r="A719" s="5">
        <v>2.5602999999999998</v>
      </c>
      <c r="B719">
        <f>-(Table12543023343663984304624942674106138[[#This Row],[time]]-2)*2</f>
        <v>-1.1205999999999996</v>
      </c>
      <c r="C719" s="6">
        <v>4.9518000000000004</v>
      </c>
      <c r="D719" s="5">
        <v>2.5602999999999998</v>
      </c>
      <c r="E719">
        <f>-(Table22553033353673994314634952775107139[[#This Row],[time]]-2)*2</f>
        <v>-1.1205999999999996</v>
      </c>
      <c r="F719" s="6">
        <v>0.17665</v>
      </c>
      <c r="G719" s="5">
        <v>2.5602999999999998</v>
      </c>
      <c r="H719" s="2">
        <f t="shared" si="413"/>
        <v>-1.1205999999999996</v>
      </c>
      <c r="I719" s="6">
        <v>1.0992900000000001</v>
      </c>
      <c r="J719" s="5">
        <v>2.5602999999999998</v>
      </c>
      <c r="K719">
        <f>-(Table32563043363684004324644962876108140[[#This Row],[time]]-2)*2</f>
        <v>-1.1205999999999996</v>
      </c>
      <c r="L719" s="7">
        <v>9.6700000000000006E-5</v>
      </c>
      <c r="M719" s="5">
        <v>2.5602999999999998</v>
      </c>
      <c r="N719">
        <f>-(Table2462633113433754074394715033583115147[[#This Row],[time]]-2)*2</f>
        <v>-1.1205999999999996</v>
      </c>
      <c r="O719" s="6">
        <v>5.5917700000000004</v>
      </c>
      <c r="P719" s="5">
        <v>2.5602999999999998</v>
      </c>
      <c r="Q719">
        <f>-(Table42573053373694014334654972977109141[[#This Row],[time]]-2)*2</f>
        <v>-1.1205999999999996</v>
      </c>
      <c r="R719" s="6">
        <v>0.71535300000000002</v>
      </c>
      <c r="S719" s="5">
        <v>2.5602999999999998</v>
      </c>
      <c r="T719">
        <f>-(Table2472643123443764084404725043684116148[[#This Row],[time]]-2)*2</f>
        <v>-1.1205999999999996</v>
      </c>
      <c r="U719" s="6">
        <v>5.4484700000000004</v>
      </c>
      <c r="V719" s="5">
        <v>2.5602999999999998</v>
      </c>
      <c r="W719">
        <f>-(Table52583063383704024344664983078110142[[#This Row],[time]]-2)*2</f>
        <v>-1.1205999999999996</v>
      </c>
      <c r="X719" s="6">
        <v>0.66657599999999995</v>
      </c>
      <c r="Y719" s="5">
        <v>2.5602999999999998</v>
      </c>
      <c r="Z719">
        <f>-(Table2482653133453774094414735053785117149[[#This Row],[time]]-2)*2</f>
        <v>-1.1205999999999996</v>
      </c>
      <c r="AA719" s="6">
        <v>5.9603700000000002</v>
      </c>
      <c r="AB719" s="5">
        <v>2.5602999999999998</v>
      </c>
      <c r="AC719">
        <f>-(Table62593073393714034354674993179111143[[#This Row],[time]]-2)*2</f>
        <v>-1.1205999999999996</v>
      </c>
      <c r="AD719" s="6">
        <v>0.80408599999999997</v>
      </c>
      <c r="AE719" s="5">
        <v>2.5602999999999998</v>
      </c>
      <c r="AF719">
        <f>-(Table2492663143463784104424745063886118150[[#This Row],[time]]-2)*2</f>
        <v>-1.1205999999999996</v>
      </c>
      <c r="AG719" s="6">
        <v>5.1846800000000002</v>
      </c>
      <c r="AH719" s="5">
        <v>2.5602999999999998</v>
      </c>
      <c r="AI719">
        <f>-(Table72603083403724044364685003280112144[[#This Row],[time]]-2)*2</f>
        <v>-1.1205999999999996</v>
      </c>
      <c r="AJ719" s="6">
        <v>0.98094000000000003</v>
      </c>
      <c r="AK719" s="5">
        <v>2.5602999999999998</v>
      </c>
      <c r="AL719">
        <f>-(Table2502673153473794114434755073987119151[[#This Row],[time]]-2)*2</f>
        <v>-1.1205999999999996</v>
      </c>
      <c r="AM719" s="6">
        <v>5.7209300000000001</v>
      </c>
      <c r="AN719" s="5">
        <v>2.5602999999999998</v>
      </c>
      <c r="AO719">
        <f>-(Table82613093413734054374695013381113145[[#This Row],[time]]-2)*2</f>
        <v>-1.1205999999999996</v>
      </c>
      <c r="AP719" s="6">
        <v>2.35812</v>
      </c>
      <c r="AQ719" s="5">
        <v>2.5602999999999998</v>
      </c>
      <c r="AR719">
        <f>-(Table2522683163483804124444765084088120152[[#This Row],[time]]-2)*2</f>
        <v>-1.1205999999999996</v>
      </c>
      <c r="AS719" s="6">
        <v>5.4480700000000004</v>
      </c>
      <c r="AT719" s="5">
        <v>2.5602999999999998</v>
      </c>
      <c r="AU719">
        <f>-(Table2532693173493814134454775094189121153[[#This Row],[time]]-2)*2</f>
        <v>-1.1205999999999996</v>
      </c>
      <c r="AV719" s="6">
        <v>2.1093999999999999</v>
      </c>
    </row>
    <row r="720" spans="1:48">
      <c r="A720" s="5">
        <v>2.6196199999999998</v>
      </c>
      <c r="B720">
        <f>-(Table12543023343663984304624942674106138[[#This Row],[time]]-2)*2</f>
        <v>-1.2392399999999997</v>
      </c>
      <c r="C720" s="6">
        <v>5.1114899999999999</v>
      </c>
      <c r="D720" s="5">
        <v>2.6196199999999998</v>
      </c>
      <c r="E720">
        <f>-(Table22553033353673994314634952775107139[[#This Row],[time]]-2)*2</f>
        <v>-1.2392399999999997</v>
      </c>
      <c r="F720" s="6">
        <v>0.14704400000000001</v>
      </c>
      <c r="G720" s="5">
        <v>2.6196199999999998</v>
      </c>
      <c r="H720" s="2">
        <f t="shared" si="413"/>
        <v>-1.2392399999999997</v>
      </c>
      <c r="I720" s="6">
        <v>1.8626799999999999</v>
      </c>
      <c r="J720" s="5">
        <v>2.6196199999999998</v>
      </c>
      <c r="K720">
        <f>-(Table32563043363684004324644962876108140[[#This Row],[time]]-2)*2</f>
        <v>-1.2392399999999997</v>
      </c>
      <c r="L720" s="7">
        <v>8.9699999999999998E-5</v>
      </c>
      <c r="M720" s="5">
        <v>2.6196199999999998</v>
      </c>
      <c r="N720">
        <f>-(Table2462633113433754074394715033583115147[[#This Row],[time]]-2)*2</f>
        <v>-1.2392399999999997</v>
      </c>
      <c r="O720" s="6">
        <v>6.2468199999999996</v>
      </c>
      <c r="P720" s="5">
        <v>2.6196199999999998</v>
      </c>
      <c r="Q720">
        <f>-(Table42573053373694014334654972977109141[[#This Row],[time]]-2)*2</f>
        <v>-1.2392399999999997</v>
      </c>
      <c r="R720" s="6">
        <v>0.70759000000000005</v>
      </c>
      <c r="S720" s="5">
        <v>2.6196199999999998</v>
      </c>
      <c r="T720">
        <f>-(Table2472643123443764084404725043684116148[[#This Row],[time]]-2)*2</f>
        <v>-1.2392399999999997</v>
      </c>
      <c r="U720" s="6">
        <v>6.5499700000000001</v>
      </c>
      <c r="V720" s="5">
        <v>2.6196199999999998</v>
      </c>
      <c r="W720">
        <f>-(Table52583063383704024344664983078110142[[#This Row],[time]]-2)*2</f>
        <v>-1.2392399999999997</v>
      </c>
      <c r="X720" s="6">
        <v>0.64007700000000001</v>
      </c>
      <c r="Y720" s="5">
        <v>2.6196199999999998</v>
      </c>
      <c r="Z720">
        <f>-(Table2482653133453774094414735053785117149[[#This Row],[time]]-2)*2</f>
        <v>-1.2392399999999997</v>
      </c>
      <c r="AA720" s="6">
        <v>6.5624000000000002</v>
      </c>
      <c r="AB720" s="5">
        <v>2.6196199999999998</v>
      </c>
      <c r="AC720">
        <f>-(Table62593073393714034354674993179111143[[#This Row],[time]]-2)*2</f>
        <v>-1.2392399999999997</v>
      </c>
      <c r="AD720" s="6">
        <v>0.77119800000000005</v>
      </c>
      <c r="AE720" s="5">
        <v>2.6196199999999998</v>
      </c>
      <c r="AF720">
        <f>-(Table2492663143463784104424745063886118150[[#This Row],[time]]-2)*2</f>
        <v>-1.2392399999999997</v>
      </c>
      <c r="AG720" s="6">
        <v>5.9505999999999997</v>
      </c>
      <c r="AH720" s="5">
        <v>2.6196199999999998</v>
      </c>
      <c r="AI720">
        <f>-(Table72603083403724044364685003280112144[[#This Row],[time]]-2)*2</f>
        <v>-1.2392399999999997</v>
      </c>
      <c r="AJ720" s="6">
        <v>0.80802499999999999</v>
      </c>
      <c r="AK720" s="5">
        <v>2.6196199999999998</v>
      </c>
      <c r="AL720">
        <f>-(Table2502673153473794114434755073987119151[[#This Row],[time]]-2)*2</f>
        <v>-1.2392399999999997</v>
      </c>
      <c r="AM720" s="6">
        <v>6.1577099999999998</v>
      </c>
      <c r="AN720" s="5">
        <v>2.6196199999999998</v>
      </c>
      <c r="AO720">
        <f>-(Table82613093413734054374695013381113145[[#This Row],[time]]-2)*2</f>
        <v>-1.2392399999999997</v>
      </c>
      <c r="AP720" s="6">
        <v>2.2268400000000002</v>
      </c>
      <c r="AQ720" s="5">
        <v>2.6196199999999998</v>
      </c>
      <c r="AR720">
        <f>-(Table2522683163483804124444765084088120152[[#This Row],[time]]-2)*2</f>
        <v>-1.2392399999999997</v>
      </c>
      <c r="AS720" s="6">
        <v>6.0180899999999999</v>
      </c>
      <c r="AT720" s="5">
        <v>2.6196199999999998</v>
      </c>
      <c r="AU720">
        <f>-(Table2532693173493814134454775094189121153[[#This Row],[time]]-2)*2</f>
        <v>-1.2392399999999997</v>
      </c>
      <c r="AV720" s="6">
        <v>2.0444</v>
      </c>
    </row>
    <row r="721" spans="1:48">
      <c r="A721" s="5">
        <v>2.65117</v>
      </c>
      <c r="B721">
        <f>-(Table12543023343663984304624942674106138[[#This Row],[time]]-2)*2</f>
        <v>-1.3023400000000001</v>
      </c>
      <c r="C721" s="6">
        <v>5.1914499999999997</v>
      </c>
      <c r="D721" s="5">
        <v>2.65117</v>
      </c>
      <c r="E721">
        <f>-(Table22553033353673994314634952775107139[[#This Row],[time]]-2)*2</f>
        <v>-1.3023400000000001</v>
      </c>
      <c r="F721" s="6">
        <v>0.12595000000000001</v>
      </c>
      <c r="G721" s="5">
        <v>2.65117</v>
      </c>
      <c r="H721" s="2">
        <f t="shared" si="413"/>
        <v>-1.3023400000000001</v>
      </c>
      <c r="I721" s="6">
        <v>2.2791800000000002</v>
      </c>
      <c r="J721" s="5">
        <v>2.65117</v>
      </c>
      <c r="K721">
        <f>-(Table32563043363684004324644962876108140[[#This Row],[time]]-2)*2</f>
        <v>-1.3023400000000001</v>
      </c>
      <c r="L721" s="7">
        <v>8.8499999999999996E-5</v>
      </c>
      <c r="M721" s="5">
        <v>2.65117</v>
      </c>
      <c r="N721">
        <f>-(Table2462633113433754074394715033583115147[[#This Row],[time]]-2)*2</f>
        <v>-1.3023400000000001</v>
      </c>
      <c r="O721" s="6">
        <v>6.7719199999999997</v>
      </c>
      <c r="P721" s="5">
        <v>2.65117</v>
      </c>
      <c r="Q721">
        <f>-(Table42573053373694014334654972977109141[[#This Row],[time]]-2)*2</f>
        <v>-1.3023400000000001</v>
      </c>
      <c r="R721" s="6">
        <v>0.69267299999999998</v>
      </c>
      <c r="S721" s="5">
        <v>2.65117</v>
      </c>
      <c r="T721">
        <f>-(Table2472643123443764084404725043684116148[[#This Row],[time]]-2)*2</f>
        <v>-1.3023400000000001</v>
      </c>
      <c r="U721" s="6">
        <v>7.1152600000000001</v>
      </c>
      <c r="V721" s="5">
        <v>2.65117</v>
      </c>
      <c r="W721">
        <f>-(Table52583063383704024344664983078110142[[#This Row],[time]]-2)*2</f>
        <v>-1.3023400000000001</v>
      </c>
      <c r="X721" s="6">
        <v>0.61513799999999996</v>
      </c>
      <c r="Y721" s="5">
        <v>2.65117</v>
      </c>
      <c r="Z721">
        <f>-(Table2482653133453774094414735053785117149[[#This Row],[time]]-2)*2</f>
        <v>-1.3023400000000001</v>
      </c>
      <c r="AA721" s="6">
        <v>6.8509399999999996</v>
      </c>
      <c r="AB721" s="5">
        <v>2.65117</v>
      </c>
      <c r="AC721">
        <f>-(Table62593073393714034354674993179111143[[#This Row],[time]]-2)*2</f>
        <v>-1.3023400000000001</v>
      </c>
      <c r="AD721" s="6">
        <v>0.73523499999999997</v>
      </c>
      <c r="AE721" s="5">
        <v>2.65117</v>
      </c>
      <c r="AF721">
        <f>-(Table2492663143463784104424745063886118150[[#This Row],[time]]-2)*2</f>
        <v>-1.3023400000000001</v>
      </c>
      <c r="AG721" s="6">
        <v>6.40543</v>
      </c>
      <c r="AH721" s="5">
        <v>2.65117</v>
      </c>
      <c r="AI721">
        <f>-(Table72603083403724044364685003280112144[[#This Row],[time]]-2)*2</f>
        <v>-1.3023400000000001</v>
      </c>
      <c r="AJ721" s="6">
        <v>0.71958</v>
      </c>
      <c r="AK721" s="5">
        <v>2.65117</v>
      </c>
      <c r="AL721">
        <f>-(Table2502673153473794114434755073987119151[[#This Row],[time]]-2)*2</f>
        <v>-1.3023400000000001</v>
      </c>
      <c r="AM721" s="6">
        <v>6.4465199999999996</v>
      </c>
      <c r="AN721" s="5">
        <v>2.65117</v>
      </c>
      <c r="AO721">
        <f>-(Table82613093413734054374695013381113145[[#This Row],[time]]-2)*2</f>
        <v>-1.3023400000000001</v>
      </c>
      <c r="AP721" s="6">
        <v>2.1642399999999999</v>
      </c>
      <c r="AQ721" s="5">
        <v>2.65117</v>
      </c>
      <c r="AR721">
        <f>-(Table2522683163483804124444765084088120152[[#This Row],[time]]-2)*2</f>
        <v>-1.3023400000000001</v>
      </c>
      <c r="AS721" s="6">
        <v>6.3929999999999998</v>
      </c>
      <c r="AT721" s="5">
        <v>2.65117</v>
      </c>
      <c r="AU721">
        <f>-(Table2532693173493814134454775094189121153[[#This Row],[time]]-2)*2</f>
        <v>-1.3023400000000001</v>
      </c>
      <c r="AV721" s="6">
        <v>2.0067900000000001</v>
      </c>
    </row>
    <row r="722" spans="1:48">
      <c r="A722" s="5">
        <v>2.7314099999999999</v>
      </c>
      <c r="B722">
        <f>-(Table12543023343663984304624942674106138[[#This Row],[time]]-2)*2</f>
        <v>-1.4628199999999998</v>
      </c>
      <c r="C722" s="6">
        <v>5.3445600000000004</v>
      </c>
      <c r="D722" s="5">
        <v>2.7314099999999999</v>
      </c>
      <c r="E722">
        <f>-(Table22553033353673994314634952775107139[[#This Row],[time]]-2)*2</f>
        <v>-1.4628199999999998</v>
      </c>
      <c r="F722" s="6">
        <v>5.0494499999999998E-2</v>
      </c>
      <c r="G722" s="5">
        <v>2.7314099999999999</v>
      </c>
      <c r="H722" s="2">
        <f t="shared" si="413"/>
        <v>-1.4628199999999998</v>
      </c>
      <c r="I722" s="6">
        <v>3.2630300000000001</v>
      </c>
      <c r="J722" s="5">
        <v>2.7314099999999999</v>
      </c>
      <c r="K722">
        <f>-(Table32563043363684004324644962876108140[[#This Row],[time]]-2)*2</f>
        <v>-1.4628199999999998</v>
      </c>
      <c r="L722" s="7">
        <v>8.5199999999999997E-5</v>
      </c>
      <c r="M722" s="5">
        <v>2.7314099999999999</v>
      </c>
      <c r="N722">
        <f>-(Table2462633113433754074394715033583115147[[#This Row],[time]]-2)*2</f>
        <v>-1.4628199999999998</v>
      </c>
      <c r="O722" s="6">
        <v>8.7843</v>
      </c>
      <c r="P722" s="5">
        <v>2.7314099999999999</v>
      </c>
      <c r="Q722">
        <f>-(Table42573053373694014334654972977109141[[#This Row],[time]]-2)*2</f>
        <v>-1.4628199999999998</v>
      </c>
      <c r="R722" s="6">
        <v>0.65902899999999998</v>
      </c>
      <c r="S722" s="5">
        <v>2.7314099999999999</v>
      </c>
      <c r="T722">
        <f>-(Table2472643123443764084404725043684116148[[#This Row],[time]]-2)*2</f>
        <v>-1.4628199999999998</v>
      </c>
      <c r="U722" s="6">
        <v>8.4739799999999992</v>
      </c>
      <c r="V722" s="5">
        <v>2.7314099999999999</v>
      </c>
      <c r="W722">
        <f>-(Table52583063383704024344664983078110142[[#This Row],[time]]-2)*2</f>
        <v>-1.4628199999999998</v>
      </c>
      <c r="X722" s="6">
        <v>0.54657500000000003</v>
      </c>
      <c r="Y722" s="5">
        <v>2.7314099999999999</v>
      </c>
      <c r="Z722">
        <f>-(Table2482653133453774094414735053785117149[[#This Row],[time]]-2)*2</f>
        <v>-1.4628199999999998</v>
      </c>
      <c r="AA722" s="6">
        <v>7.6957100000000001</v>
      </c>
      <c r="AB722" s="5">
        <v>2.7314099999999999</v>
      </c>
      <c r="AC722">
        <f>-(Table62593073393714034354674993179111143[[#This Row],[time]]-2)*2</f>
        <v>-1.4628199999999998</v>
      </c>
      <c r="AD722" s="6">
        <v>0.59845300000000001</v>
      </c>
      <c r="AE722" s="5">
        <v>2.7314099999999999</v>
      </c>
      <c r="AF722">
        <f>-(Table2492663143463784104424745063886118150[[#This Row],[time]]-2)*2</f>
        <v>-1.4628199999999998</v>
      </c>
      <c r="AG722" s="6">
        <v>7.7565200000000001</v>
      </c>
      <c r="AH722" s="5">
        <v>2.7314099999999999</v>
      </c>
      <c r="AI722">
        <f>-(Table72603083403724044364685003280112144[[#This Row],[time]]-2)*2</f>
        <v>-1.4628199999999998</v>
      </c>
      <c r="AJ722" s="6">
        <v>0.50634900000000005</v>
      </c>
      <c r="AK722" s="5">
        <v>2.7314099999999999</v>
      </c>
      <c r="AL722">
        <f>-(Table2502673153473794114434755073987119151[[#This Row],[time]]-2)*2</f>
        <v>-1.4628199999999998</v>
      </c>
      <c r="AM722" s="6">
        <v>7.22262</v>
      </c>
      <c r="AN722" s="5">
        <v>2.7314099999999999</v>
      </c>
      <c r="AO722">
        <f>-(Table82613093413734054374695013381113145[[#This Row],[time]]-2)*2</f>
        <v>-1.4628199999999998</v>
      </c>
      <c r="AP722" s="6">
        <v>2.00258</v>
      </c>
      <c r="AQ722" s="5">
        <v>2.7314099999999999</v>
      </c>
      <c r="AR722">
        <f>-(Table2522683163483804124444765084088120152[[#This Row],[time]]-2)*2</f>
        <v>-1.4628199999999998</v>
      </c>
      <c r="AS722" s="6">
        <v>7.2621700000000002</v>
      </c>
      <c r="AT722" s="5">
        <v>2.7314099999999999</v>
      </c>
      <c r="AU722">
        <f>-(Table2532693173493814134454775094189121153[[#This Row],[time]]-2)*2</f>
        <v>-1.4628199999999998</v>
      </c>
      <c r="AV722" s="6">
        <v>1.92174</v>
      </c>
    </row>
    <row r="723" spans="1:48">
      <c r="A723" s="5">
        <v>2.75041</v>
      </c>
      <c r="B723">
        <f>-(Table12543023343663984304624942674106138[[#This Row],[time]]-2)*2</f>
        <v>-1.50082</v>
      </c>
      <c r="C723" s="6">
        <v>5.3750799999999996</v>
      </c>
      <c r="D723" s="5">
        <v>2.75041</v>
      </c>
      <c r="E723">
        <f>-(Table22553033353673994314634952775107139[[#This Row],[time]]-2)*2</f>
        <v>-1.50082</v>
      </c>
      <c r="F723" s="6">
        <v>3.06279E-2</v>
      </c>
      <c r="G723" s="5">
        <v>2.75041</v>
      </c>
      <c r="H723" s="2">
        <f t="shared" si="413"/>
        <v>-1.50082</v>
      </c>
      <c r="I723" s="6">
        <v>3.4794900000000002</v>
      </c>
      <c r="J723" s="5">
        <v>2.75041</v>
      </c>
      <c r="K723">
        <f>-(Table32563043363684004324644962876108140[[#This Row],[time]]-2)*2</f>
        <v>-1.50082</v>
      </c>
      <c r="L723" s="7">
        <v>8.4499999999999994E-5</v>
      </c>
      <c r="M723" s="5">
        <v>2.75041</v>
      </c>
      <c r="N723">
        <f>-(Table2462633113433754074394715033583115147[[#This Row],[time]]-2)*2</f>
        <v>-1.50082</v>
      </c>
      <c r="O723" s="6">
        <v>9.3284599999999998</v>
      </c>
      <c r="P723" s="5">
        <v>2.75041</v>
      </c>
      <c r="Q723">
        <f>-(Table42573053373694014334654972977109141[[#This Row],[time]]-2)*2</f>
        <v>-1.50082</v>
      </c>
      <c r="R723" s="6">
        <v>0.653748</v>
      </c>
      <c r="S723" s="5">
        <v>2.75041</v>
      </c>
      <c r="T723">
        <f>-(Table2472643123443764084404725043684116148[[#This Row],[time]]-2)*2</f>
        <v>-1.50082</v>
      </c>
      <c r="U723" s="6">
        <v>8.7593700000000005</v>
      </c>
      <c r="V723" s="5">
        <v>2.75041</v>
      </c>
      <c r="W723">
        <f>-(Table52583063383704024344664983078110142[[#This Row],[time]]-2)*2</f>
        <v>-1.50082</v>
      </c>
      <c r="X723" s="6">
        <v>0.52976999999999996</v>
      </c>
      <c r="Y723" s="5">
        <v>2.75041</v>
      </c>
      <c r="Z723">
        <f>-(Table2482653133453774094414735053785117149[[#This Row],[time]]-2)*2</f>
        <v>-1.50082</v>
      </c>
      <c r="AA723" s="6">
        <v>7.95139</v>
      </c>
      <c r="AB723" s="5">
        <v>2.75041</v>
      </c>
      <c r="AC723">
        <f>-(Table62593073393714034354674993179111143[[#This Row],[time]]-2)*2</f>
        <v>-1.50082</v>
      </c>
      <c r="AD723" s="6">
        <v>0.56060399999999999</v>
      </c>
      <c r="AE723" s="5">
        <v>2.75041</v>
      </c>
      <c r="AF723">
        <f>-(Table2492663143463784104424745063886118150[[#This Row],[time]]-2)*2</f>
        <v>-1.50082</v>
      </c>
      <c r="AG723" s="6">
        <v>8.1214399999999998</v>
      </c>
      <c r="AH723" s="5">
        <v>2.75041</v>
      </c>
      <c r="AI723">
        <f>-(Table72603083403724044364685003280112144[[#This Row],[time]]-2)*2</f>
        <v>-1.50082</v>
      </c>
      <c r="AJ723" s="6">
        <v>0.46024700000000002</v>
      </c>
      <c r="AK723" s="5">
        <v>2.75041</v>
      </c>
      <c r="AL723">
        <f>-(Table2502673153473794114434755073987119151[[#This Row],[time]]-2)*2</f>
        <v>-1.50082</v>
      </c>
      <c r="AM723" s="6">
        <v>7.4428000000000001</v>
      </c>
      <c r="AN723" s="5">
        <v>2.75041</v>
      </c>
      <c r="AO723">
        <f>-(Table82613093413734054374695013381113145[[#This Row],[time]]-2)*2</f>
        <v>-1.50082</v>
      </c>
      <c r="AP723" s="6">
        <v>1.9630300000000001</v>
      </c>
      <c r="AQ723" s="5">
        <v>2.75041</v>
      </c>
      <c r="AR723">
        <f>-(Table2522683163483804124444765084088120152[[#This Row],[time]]-2)*2</f>
        <v>-1.50082</v>
      </c>
      <c r="AS723" s="6">
        <v>7.4543200000000001</v>
      </c>
      <c r="AT723" s="5">
        <v>2.75041</v>
      </c>
      <c r="AU723">
        <f>-(Table2532693173493814134454775094189121153[[#This Row],[time]]-2)*2</f>
        <v>-1.50082</v>
      </c>
      <c r="AV723" s="6">
        <v>1.9017599999999999</v>
      </c>
    </row>
    <row r="724" spans="1:48">
      <c r="A724" s="5">
        <v>2.8181099999999999</v>
      </c>
      <c r="B724">
        <f>-(Table12543023343663984304624942674106138[[#This Row],[time]]-2)*2</f>
        <v>-1.6362199999999998</v>
      </c>
      <c r="C724" s="6">
        <v>5.4361499999999996</v>
      </c>
      <c r="D724" s="5">
        <v>2.8181099999999999</v>
      </c>
      <c r="E724">
        <f>-(Table22553033353673994314634952775107139[[#This Row],[time]]-2)*2</f>
        <v>-1.6362199999999998</v>
      </c>
      <c r="F724" s="6">
        <v>2.0430599999999999E-4</v>
      </c>
      <c r="G724" s="5">
        <v>2.8181099999999999</v>
      </c>
      <c r="H724" s="2">
        <f t="shared" si="413"/>
        <v>-1.6362199999999998</v>
      </c>
      <c r="I724" s="6">
        <v>4.2343799999999998</v>
      </c>
      <c r="J724" s="5">
        <v>2.8181099999999999</v>
      </c>
      <c r="K724">
        <f>-(Table32563043363684004324644962876108140[[#This Row],[time]]-2)*2</f>
        <v>-1.6362199999999998</v>
      </c>
      <c r="L724" s="7">
        <v>8.1699999999999994E-5</v>
      </c>
      <c r="M724" s="5">
        <v>2.8181099999999999</v>
      </c>
      <c r="N724">
        <f>-(Table2462633113433754074394715033583115147[[#This Row],[time]]-2)*2</f>
        <v>-1.6362199999999998</v>
      </c>
      <c r="O724" s="6">
        <v>11.051</v>
      </c>
      <c r="P724" s="5">
        <v>2.8181099999999999</v>
      </c>
      <c r="Q724">
        <f>-(Table42573053373694014334654972977109141[[#This Row],[time]]-2)*2</f>
        <v>-1.6362199999999998</v>
      </c>
      <c r="R724" s="6">
        <v>0.63639900000000005</v>
      </c>
      <c r="S724" s="5">
        <v>2.8181099999999999</v>
      </c>
      <c r="T724">
        <f>-(Table2472643123443764084404725043684116148[[#This Row],[time]]-2)*2</f>
        <v>-1.6362199999999998</v>
      </c>
      <c r="U724" s="6">
        <v>9.7002500000000005</v>
      </c>
      <c r="V724" s="5">
        <v>2.8181099999999999</v>
      </c>
      <c r="W724">
        <f>-(Table52583063383704024344664983078110142[[#This Row],[time]]-2)*2</f>
        <v>-1.6362199999999998</v>
      </c>
      <c r="X724" s="6">
        <v>0.46745999999999999</v>
      </c>
      <c r="Y724" s="5">
        <v>2.8181099999999999</v>
      </c>
      <c r="Z724">
        <f>-(Table2482653133453774094414735053785117149[[#This Row],[time]]-2)*2</f>
        <v>-1.6362199999999998</v>
      </c>
      <c r="AA724" s="6">
        <v>9.1251700000000007</v>
      </c>
      <c r="AB724" s="5">
        <v>2.8181099999999999</v>
      </c>
      <c r="AC724">
        <f>-(Table62593073393714034354674993179111143[[#This Row],[time]]-2)*2</f>
        <v>-1.6362199999999998</v>
      </c>
      <c r="AD724" s="6">
        <v>0.41173300000000002</v>
      </c>
      <c r="AE724" s="5">
        <v>2.8181099999999999</v>
      </c>
      <c r="AF724">
        <f>-(Table2492663143463784104424745063886118150[[#This Row],[time]]-2)*2</f>
        <v>-1.6362199999999998</v>
      </c>
      <c r="AG724" s="6">
        <v>9.4340100000000007</v>
      </c>
      <c r="AH724" s="5">
        <v>2.8181099999999999</v>
      </c>
      <c r="AI724">
        <f>-(Table72603083403724044364685003280112144[[#This Row],[time]]-2)*2</f>
        <v>-1.6362199999999998</v>
      </c>
      <c r="AJ724" s="6">
        <v>0.307861</v>
      </c>
      <c r="AK724" s="5">
        <v>2.8181099999999999</v>
      </c>
      <c r="AL724">
        <f>-(Table2502673153473794114434755073987119151[[#This Row],[time]]-2)*2</f>
        <v>-1.6362199999999998</v>
      </c>
      <c r="AM724" s="6">
        <v>8.3994199999999992</v>
      </c>
      <c r="AN724" s="5">
        <v>2.8181099999999999</v>
      </c>
      <c r="AO724">
        <f>-(Table82613093413734054374695013381113145[[#This Row],[time]]-2)*2</f>
        <v>-1.6362199999999998</v>
      </c>
      <c r="AP724" s="6">
        <v>1.7538100000000001</v>
      </c>
      <c r="AQ724" s="5">
        <v>2.8181099999999999</v>
      </c>
      <c r="AR724">
        <f>-(Table2522683163483804124444765084088120152[[#This Row],[time]]-2)*2</f>
        <v>-1.6362199999999998</v>
      </c>
      <c r="AS724" s="6">
        <v>8.0200300000000002</v>
      </c>
      <c r="AT724" s="5">
        <v>2.8181099999999999</v>
      </c>
      <c r="AU724">
        <f>-(Table2532693173493814134454775094189121153[[#This Row],[time]]-2)*2</f>
        <v>-1.6362199999999998</v>
      </c>
      <c r="AV724" s="6">
        <v>1.76555</v>
      </c>
    </row>
    <row r="725" spans="1:48">
      <c r="A725" s="5">
        <v>2.8501699999999999</v>
      </c>
      <c r="B725">
        <f>-(Table12543023343663984304624942674106138[[#This Row],[time]]-2)*2</f>
        <v>-1.7003399999999997</v>
      </c>
      <c r="C725" s="6">
        <v>5.4631999999999996</v>
      </c>
      <c r="D725" s="5">
        <v>2.8501699999999999</v>
      </c>
      <c r="E725">
        <f>-(Table22553033353673994314634952775107139[[#This Row],[time]]-2)*2</f>
        <v>-1.7003399999999997</v>
      </c>
      <c r="F725" s="6">
        <v>1.2670499999999999E-4</v>
      </c>
      <c r="G725" s="5">
        <v>2.8501699999999999</v>
      </c>
      <c r="H725" s="2">
        <f t="shared" si="413"/>
        <v>-1.7003399999999997</v>
      </c>
      <c r="I725" s="6">
        <v>4.5999499999999998</v>
      </c>
      <c r="J725" s="5">
        <v>2.8501699999999999</v>
      </c>
      <c r="K725">
        <f>-(Table32563043363684004324644962876108140[[#This Row],[time]]-2)*2</f>
        <v>-1.7003399999999997</v>
      </c>
      <c r="L725" s="7">
        <v>8.0400000000000003E-5</v>
      </c>
      <c r="M725" s="5">
        <v>2.8501699999999999</v>
      </c>
      <c r="N725">
        <f>-(Table2462633113433754074394715033583115147[[#This Row],[time]]-2)*2</f>
        <v>-1.7003399999999997</v>
      </c>
      <c r="O725" s="6">
        <v>11.748200000000001</v>
      </c>
      <c r="P725" s="5">
        <v>2.8501699999999999</v>
      </c>
      <c r="Q725">
        <f>-(Table42573053373694014334654972977109141[[#This Row],[time]]-2)*2</f>
        <v>-1.7003399999999997</v>
      </c>
      <c r="R725" s="6">
        <v>0.62998900000000002</v>
      </c>
      <c r="S725" s="5">
        <v>2.8501699999999999</v>
      </c>
      <c r="T725">
        <f>-(Table2472643123443764084404725043684116148[[#This Row],[time]]-2)*2</f>
        <v>-1.7003399999999997</v>
      </c>
      <c r="U725" s="6">
        <v>10.0768</v>
      </c>
      <c r="V725" s="5">
        <v>2.8501699999999999</v>
      </c>
      <c r="W725">
        <f>-(Table52583063383704024344664983078110142[[#This Row],[time]]-2)*2</f>
        <v>-1.7003399999999997</v>
      </c>
      <c r="X725" s="6">
        <v>0.436697</v>
      </c>
      <c r="Y725" s="5">
        <v>2.8501699999999999</v>
      </c>
      <c r="Z725">
        <f>-(Table2482653133453774094414735053785117149[[#This Row],[time]]-2)*2</f>
        <v>-1.7003399999999997</v>
      </c>
      <c r="AA725" s="6">
        <v>9.8083100000000005</v>
      </c>
      <c r="AB725" s="5">
        <v>2.8501699999999999</v>
      </c>
      <c r="AC725">
        <f>-(Table62593073393714034354674993179111143[[#This Row],[time]]-2)*2</f>
        <v>-1.7003399999999997</v>
      </c>
      <c r="AD725" s="6">
        <v>0.338947</v>
      </c>
      <c r="AE725" s="5">
        <v>2.8501699999999999</v>
      </c>
      <c r="AF725">
        <f>-(Table2492663143463784104424745063886118150[[#This Row],[time]]-2)*2</f>
        <v>-1.7003399999999997</v>
      </c>
      <c r="AG725" s="6">
        <v>10.0235</v>
      </c>
      <c r="AH725" s="5">
        <v>2.8501699999999999</v>
      </c>
      <c r="AI725">
        <f>-(Table72603083403724044364685003280112144[[#This Row],[time]]-2)*2</f>
        <v>-1.7003399999999997</v>
      </c>
      <c r="AJ725" s="6">
        <v>0.24474899999999999</v>
      </c>
      <c r="AK725" s="5">
        <v>2.8501699999999999</v>
      </c>
      <c r="AL725">
        <f>-(Table2502673153473794114434755073987119151[[#This Row],[time]]-2)*2</f>
        <v>-1.7003399999999997</v>
      </c>
      <c r="AM725" s="6">
        <v>8.8374299999999995</v>
      </c>
      <c r="AN725" s="5">
        <v>2.8501699999999999</v>
      </c>
      <c r="AO725">
        <f>-(Table82613093413734054374695013381113145[[#This Row],[time]]-2)*2</f>
        <v>-1.7003399999999997</v>
      </c>
      <c r="AP725" s="6">
        <v>1.6297600000000001</v>
      </c>
      <c r="AQ725" s="5">
        <v>2.8501699999999999</v>
      </c>
      <c r="AR725">
        <f>-(Table2522683163483804124444765084088120152[[#This Row],[time]]-2)*2</f>
        <v>-1.7003399999999997</v>
      </c>
      <c r="AS725" s="6">
        <v>8.1992999999999991</v>
      </c>
      <c r="AT725" s="5">
        <v>2.8501699999999999</v>
      </c>
      <c r="AU725">
        <f>-(Table2532693173493814134454775094189121153[[#This Row],[time]]-2)*2</f>
        <v>-1.7003399999999997</v>
      </c>
      <c r="AV725" s="6">
        <v>1.67442</v>
      </c>
    </row>
    <row r="726" spans="1:48">
      <c r="A726" s="5">
        <v>2.9303400000000002</v>
      </c>
      <c r="B726">
        <f>-(Table12543023343663984304624942674106138[[#This Row],[time]]-2)*2</f>
        <v>-1.8606800000000003</v>
      </c>
      <c r="C726" s="6">
        <v>5.4875800000000003</v>
      </c>
      <c r="D726" s="5">
        <v>2.9303400000000002</v>
      </c>
      <c r="E726">
        <f>-(Table22553033353673994314634952775107139[[#This Row],[time]]-2)*2</f>
        <v>-1.8606800000000003</v>
      </c>
      <c r="F726" s="7">
        <v>9.1700000000000006E-5</v>
      </c>
      <c r="G726" s="5">
        <v>2.9303400000000002</v>
      </c>
      <c r="H726" s="2">
        <f t="shared" si="413"/>
        <v>-1.8606800000000003</v>
      </c>
      <c r="I726" s="6">
        <v>5.5339200000000002</v>
      </c>
      <c r="J726" s="5">
        <v>2.9303400000000002</v>
      </c>
      <c r="K726">
        <f>-(Table32563043363684004324644962876108140[[#This Row],[time]]-2)*2</f>
        <v>-1.8606800000000003</v>
      </c>
      <c r="L726" s="7">
        <v>7.7299999999999995E-5</v>
      </c>
      <c r="M726" s="5">
        <v>2.9303400000000002</v>
      </c>
      <c r="N726">
        <f>-(Table2462633113433754074394715033583115147[[#This Row],[time]]-2)*2</f>
        <v>-1.8606800000000003</v>
      </c>
      <c r="O726" s="6">
        <v>13.269500000000001</v>
      </c>
      <c r="P726" s="5">
        <v>2.9303400000000002</v>
      </c>
      <c r="Q726">
        <f>-(Table42573053373694014334654972977109141[[#This Row],[time]]-2)*2</f>
        <v>-1.8606800000000003</v>
      </c>
      <c r="R726" s="6">
        <v>0.62748700000000002</v>
      </c>
      <c r="S726" s="5">
        <v>2.9303400000000002</v>
      </c>
      <c r="T726">
        <f>-(Table2472643123443764084404725043684116148[[#This Row],[time]]-2)*2</f>
        <v>-1.8606800000000003</v>
      </c>
      <c r="U726" s="6">
        <v>10.9138</v>
      </c>
      <c r="V726" s="5">
        <v>2.9303400000000002</v>
      </c>
      <c r="W726">
        <f>-(Table52583063383704024344664983078110142[[#This Row],[time]]-2)*2</f>
        <v>-1.8606800000000003</v>
      </c>
      <c r="X726" s="6">
        <v>0.37130299999999999</v>
      </c>
      <c r="Y726" s="5">
        <v>2.9303400000000002</v>
      </c>
      <c r="Z726">
        <f>-(Table2482653133453774094414735053785117149[[#This Row],[time]]-2)*2</f>
        <v>-1.8606800000000003</v>
      </c>
      <c r="AA726" s="6">
        <v>11.3566</v>
      </c>
      <c r="AB726" s="5">
        <v>2.9303400000000002</v>
      </c>
      <c r="AC726">
        <f>-(Table62593073393714034354674993179111143[[#This Row],[time]]-2)*2</f>
        <v>-1.8606800000000003</v>
      </c>
      <c r="AD726" s="6">
        <v>0.14233999999999999</v>
      </c>
      <c r="AE726" s="5">
        <v>2.9303400000000002</v>
      </c>
      <c r="AF726">
        <f>-(Table2492663143463784104424745063886118150[[#This Row],[time]]-2)*2</f>
        <v>-1.8606800000000003</v>
      </c>
      <c r="AG726" s="6">
        <v>11.208399999999999</v>
      </c>
      <c r="AH726" s="5">
        <v>2.9303400000000002</v>
      </c>
      <c r="AI726">
        <f>-(Table72603083403724044364685003280112144[[#This Row],[time]]-2)*2</f>
        <v>-1.8606800000000003</v>
      </c>
      <c r="AJ726" s="6">
        <v>9.5734100000000003E-2</v>
      </c>
      <c r="AK726" s="5">
        <v>2.9303400000000002</v>
      </c>
      <c r="AL726">
        <f>-(Table2502673153473794114434755073987119151[[#This Row],[time]]-2)*2</f>
        <v>-1.8606800000000003</v>
      </c>
      <c r="AM726" s="6">
        <v>9.6793499999999995</v>
      </c>
      <c r="AN726" s="5">
        <v>2.9303400000000002</v>
      </c>
      <c r="AO726">
        <f>-(Table82613093413734054374695013381113145[[#This Row],[time]]-2)*2</f>
        <v>-1.8606800000000003</v>
      </c>
      <c r="AP726" s="6">
        <v>1.3277000000000001</v>
      </c>
      <c r="AQ726" s="5">
        <v>2.9303400000000002</v>
      </c>
      <c r="AR726">
        <f>-(Table2522683163483804124444765084088120152[[#This Row],[time]]-2)*2</f>
        <v>-1.8606800000000003</v>
      </c>
      <c r="AS726" s="6">
        <v>8.6073699999999995</v>
      </c>
      <c r="AT726" s="5">
        <v>2.9303400000000002</v>
      </c>
      <c r="AU726">
        <f>-(Table2532693173493814134454775094189121153[[#This Row],[time]]-2)*2</f>
        <v>-1.8606800000000003</v>
      </c>
      <c r="AV726" s="6">
        <v>1.42909</v>
      </c>
    </row>
    <row r="727" spans="1:48">
      <c r="A727" s="5">
        <v>2.98034</v>
      </c>
      <c r="B727">
        <f>-(Table12543023343663984304624942674106138[[#This Row],[time]]-2)*2</f>
        <v>-1.96068</v>
      </c>
      <c r="C727" s="6">
        <v>5.4830100000000002</v>
      </c>
      <c r="D727" s="5">
        <v>2.98034</v>
      </c>
      <c r="E727">
        <f>-(Table22553033353673994314634952775107139[[#This Row],[time]]-2)*2</f>
        <v>-1.96068</v>
      </c>
      <c r="F727" s="7">
        <v>9.0600000000000007E-5</v>
      </c>
      <c r="G727" s="5">
        <v>2.98034</v>
      </c>
      <c r="H727" s="2">
        <f t="shared" si="413"/>
        <v>-1.96068</v>
      </c>
      <c r="I727" s="6">
        <v>6.13171</v>
      </c>
      <c r="J727" s="5">
        <v>2.98034</v>
      </c>
      <c r="K727">
        <f>-(Table32563043363684004324644962876108140[[#This Row],[time]]-2)*2</f>
        <v>-1.96068</v>
      </c>
      <c r="L727" s="7">
        <v>7.5500000000000006E-5</v>
      </c>
      <c r="M727" s="5">
        <v>2.98034</v>
      </c>
      <c r="N727">
        <f>-(Table2462633113433754074394715033583115147[[#This Row],[time]]-2)*2</f>
        <v>-1.96068</v>
      </c>
      <c r="O727" s="6">
        <v>14.0352</v>
      </c>
      <c r="P727" s="5">
        <v>2.98034</v>
      </c>
      <c r="Q727">
        <f>-(Table42573053373694014334654972977109141[[#This Row],[time]]-2)*2</f>
        <v>-1.96068</v>
      </c>
      <c r="R727" s="6">
        <v>0.62633399999999995</v>
      </c>
      <c r="S727" s="5">
        <v>2.98034</v>
      </c>
      <c r="T727">
        <f>-(Table2472643123443764084404725043684116148[[#This Row],[time]]-2)*2</f>
        <v>-1.96068</v>
      </c>
      <c r="U727" s="6">
        <v>11.3748</v>
      </c>
      <c r="V727" s="5">
        <v>2.98034</v>
      </c>
      <c r="W727">
        <f>-(Table52583063383704024344664983078110142[[#This Row],[time]]-2)*2</f>
        <v>-1.96068</v>
      </c>
      <c r="X727" s="6">
        <v>0.339758</v>
      </c>
      <c r="Y727" s="5">
        <v>2.98034</v>
      </c>
      <c r="Z727">
        <f>-(Table2482653133453774094414735053785117149[[#This Row],[time]]-2)*2</f>
        <v>-1.96068</v>
      </c>
      <c r="AA727" s="6">
        <v>12.1808</v>
      </c>
      <c r="AB727" s="5">
        <v>2.98034</v>
      </c>
      <c r="AC727">
        <f>-(Table62593073393714034354674993179111143[[#This Row],[time]]-2)*2</f>
        <v>-1.96068</v>
      </c>
      <c r="AD727" s="6">
        <v>1.6487100000000001E-2</v>
      </c>
      <c r="AE727" s="5">
        <v>2.98034</v>
      </c>
      <c r="AF727">
        <f>-(Table2492663143463784104424745063886118150[[#This Row],[time]]-2)*2</f>
        <v>-1.96068</v>
      </c>
      <c r="AG727" s="6">
        <v>11.8841</v>
      </c>
      <c r="AH727" s="5">
        <v>2.98034</v>
      </c>
      <c r="AI727">
        <f>-(Table72603083403724044364685003280112144[[#This Row],[time]]-2)*2</f>
        <v>-1.96068</v>
      </c>
      <c r="AJ727" s="6">
        <v>1.0692800000000001E-2</v>
      </c>
      <c r="AK727" s="5">
        <v>2.98034</v>
      </c>
      <c r="AL727">
        <f>-(Table2502673153473794114434755073987119151[[#This Row],[time]]-2)*2</f>
        <v>-1.96068</v>
      </c>
      <c r="AM727" s="6">
        <v>10.2944</v>
      </c>
      <c r="AN727" s="5">
        <v>2.98034</v>
      </c>
      <c r="AO727">
        <f>-(Table82613093413734054374695013381113145[[#This Row],[time]]-2)*2</f>
        <v>-1.96068</v>
      </c>
      <c r="AP727" s="6">
        <v>1.0900099999999999</v>
      </c>
      <c r="AQ727" s="5">
        <v>2.98034</v>
      </c>
      <c r="AR727">
        <f>-(Table2522683163483804124444765084088120152[[#This Row],[time]]-2)*2</f>
        <v>-1.96068</v>
      </c>
      <c r="AS727" s="6">
        <v>8.8702000000000005</v>
      </c>
      <c r="AT727" s="5">
        <v>2.98034</v>
      </c>
      <c r="AU727">
        <f>-(Table2532693173493814134454775094189121153[[#This Row],[time]]-2)*2</f>
        <v>-1.96068</v>
      </c>
      <c r="AV727" s="6">
        <v>1.2251300000000001</v>
      </c>
    </row>
    <row r="728" spans="1:48">
      <c r="A728" s="8">
        <v>3</v>
      </c>
      <c r="B728">
        <f>-(Table12543023343663984304624942674106138[[#This Row],[time]]-2)*2</f>
        <v>-2</v>
      </c>
      <c r="C728" s="9">
        <v>5.4734600000000002</v>
      </c>
      <c r="D728" s="8">
        <v>3</v>
      </c>
      <c r="E728">
        <f>-(Table22553033353673994314634952775107139[[#This Row],[time]]-2)*2</f>
        <v>-2</v>
      </c>
      <c r="F728" s="10">
        <v>9.0199999999999997E-5</v>
      </c>
      <c r="G728" s="8">
        <v>3</v>
      </c>
      <c r="H728" s="2">
        <f t="shared" si="413"/>
        <v>-2</v>
      </c>
      <c r="I728" s="9">
        <v>6.3705699999999998</v>
      </c>
      <c r="J728" s="8">
        <v>3</v>
      </c>
      <c r="K728">
        <f>-(Table32563043363684004324644962876108140[[#This Row],[time]]-2)*2</f>
        <v>-2</v>
      </c>
      <c r="L728" s="10">
        <v>7.4800000000000002E-5</v>
      </c>
      <c r="M728" s="8">
        <v>3</v>
      </c>
      <c r="N728">
        <f>-(Table2462633113433754074394715033583115147[[#This Row],[time]]-2)*2</f>
        <v>-2</v>
      </c>
      <c r="O728" s="9">
        <v>14.2722</v>
      </c>
      <c r="P728" s="8">
        <v>3</v>
      </c>
      <c r="Q728">
        <f>-(Table42573053373694014334654972977109141[[#This Row],[time]]-2)*2</f>
        <v>-2</v>
      </c>
      <c r="R728" s="9">
        <v>0.62692599999999998</v>
      </c>
      <c r="S728" s="8">
        <v>3</v>
      </c>
      <c r="T728">
        <f>-(Table2472643123443764084404725043684116148[[#This Row],[time]]-2)*2</f>
        <v>-2</v>
      </c>
      <c r="U728" s="9">
        <v>11.539899999999999</v>
      </c>
      <c r="V728" s="8">
        <v>3</v>
      </c>
      <c r="W728">
        <f>-(Table52583063383704024344664983078110142[[#This Row],[time]]-2)*2</f>
        <v>-2</v>
      </c>
      <c r="X728" s="9">
        <v>0.32895200000000002</v>
      </c>
      <c r="Y728" s="8">
        <v>3</v>
      </c>
      <c r="Z728">
        <f>-(Table2482653133453774094414735053785117149[[#This Row],[time]]-2)*2</f>
        <v>-2</v>
      </c>
      <c r="AA728" s="9">
        <v>12.4983</v>
      </c>
      <c r="AB728" s="8">
        <v>3</v>
      </c>
      <c r="AC728">
        <f>-(Table62593073393714034354674993179111143[[#This Row],[time]]-2)*2</f>
        <v>-2</v>
      </c>
      <c r="AD728" s="9">
        <v>2.5275599999999998E-4</v>
      </c>
      <c r="AE728" s="8">
        <v>3</v>
      </c>
      <c r="AF728">
        <f>-(Table2492663143463784104424745063886118150[[#This Row],[time]]-2)*2</f>
        <v>-2</v>
      </c>
      <c r="AG728" s="9">
        <v>12.1557</v>
      </c>
      <c r="AH728" s="8">
        <v>3</v>
      </c>
      <c r="AI728">
        <f>-(Table72603083403724044364685003280112144[[#This Row],[time]]-2)*2</f>
        <v>-2</v>
      </c>
      <c r="AJ728" s="9">
        <v>1.8802200000000001E-4</v>
      </c>
      <c r="AK728" s="8">
        <v>3</v>
      </c>
      <c r="AL728">
        <f>-(Table2502673153473794114434755073987119151[[#This Row],[time]]-2)*2</f>
        <v>-2</v>
      </c>
      <c r="AM728" s="9">
        <v>10.4976</v>
      </c>
      <c r="AN728" s="8">
        <v>3</v>
      </c>
      <c r="AO728">
        <f>-(Table82613093413734054374695013381113145[[#This Row],[time]]-2)*2</f>
        <v>-2</v>
      </c>
      <c r="AP728" s="9">
        <v>0.99445099999999997</v>
      </c>
      <c r="AQ728" s="8">
        <v>3</v>
      </c>
      <c r="AR728">
        <f>-(Table2522683163483804124444765084088120152[[#This Row],[time]]-2)*2</f>
        <v>-2</v>
      </c>
      <c r="AS728" s="9">
        <v>8.9425699999999999</v>
      </c>
      <c r="AT728" s="8">
        <v>3</v>
      </c>
      <c r="AU728">
        <f>-(Table2532693173493814134454775094189121153[[#This Row],[time]]-2)*2</f>
        <v>-2</v>
      </c>
      <c r="AV728" s="9">
        <v>1.1423700000000001</v>
      </c>
    </row>
    <row r="729" spans="1:48">
      <c r="A729" t="s">
        <v>26</v>
      </c>
      <c r="C729">
        <f>AVERAGE(C708:C728)</f>
        <v>4.0093642857142857</v>
      </c>
      <c r="D729" t="s">
        <v>26</v>
      </c>
      <c r="F729">
        <f t="shared" ref="F729" si="414">AVERAGE(F708:F728)</f>
        <v>0.16021730528571429</v>
      </c>
      <c r="G729" t="s">
        <v>26</v>
      </c>
      <c r="I729">
        <f t="shared" ref="I729" si="415">AVERAGE(I708:I728)</f>
        <v>1.870973759047619</v>
      </c>
      <c r="J729" t="s">
        <v>26</v>
      </c>
      <c r="L729">
        <f t="shared" ref="L729" si="416">AVERAGE(L708:L728)</f>
        <v>7.9171453619047608E-2</v>
      </c>
      <c r="M729" t="s">
        <v>26</v>
      </c>
      <c r="O729">
        <f t="shared" ref="O729" si="417">AVERAGE(O708:O728)</f>
        <v>5.956662033333334</v>
      </c>
      <c r="P729" t="s">
        <v>26</v>
      </c>
      <c r="R729">
        <f t="shared" ref="R729" si="418">AVERAGE(R708:R728)</f>
        <v>0.48039864761904766</v>
      </c>
      <c r="S729" t="s">
        <v>26</v>
      </c>
      <c r="U729">
        <f t="shared" ref="U729" si="419">AVERAGE(U708:U728)</f>
        <v>4.8602722809523806</v>
      </c>
      <c r="V729" t="s">
        <v>26</v>
      </c>
      <c r="X729">
        <f t="shared" ref="X729" si="420">AVERAGE(X708:X728)</f>
        <v>0.38617402857142852</v>
      </c>
      <c r="Y729" t="s">
        <v>26</v>
      </c>
      <c r="AA729">
        <f t="shared" ref="AA729" si="421">AVERAGE(AA708:AA728)</f>
        <v>5.6619129523809528</v>
      </c>
      <c r="AB729" t="s">
        <v>26</v>
      </c>
      <c r="AD729">
        <f t="shared" ref="AD729" si="422">AVERAGE(AD708:AD728)</f>
        <v>0.61517551695238093</v>
      </c>
      <c r="AE729" t="s">
        <v>26</v>
      </c>
      <c r="AG729">
        <f t="shared" ref="AG729" si="423">AVERAGE(AG708:AG728)</f>
        <v>5.051788846809524</v>
      </c>
      <c r="AH729" t="s">
        <v>26</v>
      </c>
      <c r="AJ729">
        <f t="shared" ref="AJ729" si="424">AVERAGE(AJ708:AJ728)</f>
        <v>1.2058431391428572</v>
      </c>
      <c r="AK729" t="s">
        <v>26</v>
      </c>
      <c r="AM729">
        <f t="shared" ref="AM729" si="425">AVERAGE(AM708:AM728)</f>
        <v>5.7098447619047619</v>
      </c>
      <c r="AN729" t="s">
        <v>26</v>
      </c>
      <c r="AP729">
        <f t="shared" ref="AP729" si="426">AVERAGE(AP708:AP728)</f>
        <v>2.2010443333333334</v>
      </c>
      <c r="AQ729" t="s">
        <v>26</v>
      </c>
      <c r="AS729">
        <f t="shared" ref="AS729" si="427">AVERAGE(AS708:AS728)</f>
        <v>4.9008719047619049</v>
      </c>
      <c r="AT729" t="s">
        <v>26</v>
      </c>
      <c r="AV729">
        <f t="shared" ref="AV729" si="428">AVERAGE(AV708:AV728)</f>
        <v>1.666209380952381</v>
      </c>
    </row>
    <row r="730" spans="1:48">
      <c r="A730" t="s">
        <v>27</v>
      </c>
      <c r="C730">
        <f>MAX(C708:C728)</f>
        <v>5.4875800000000003</v>
      </c>
      <c r="D730" t="s">
        <v>27</v>
      </c>
      <c r="F730">
        <f t="shared" ref="F730:AV730" si="429">MAX(F708:F728)</f>
        <v>0.33134400000000003</v>
      </c>
      <c r="G730" t="s">
        <v>27</v>
      </c>
      <c r="I730">
        <f t="shared" ref="I730:AV730" si="430">MAX(I708:I728)</f>
        <v>6.3705699999999998</v>
      </c>
      <c r="J730" t="s">
        <v>27</v>
      </c>
      <c r="L730">
        <f t="shared" ref="L730:AV730" si="431">MAX(L708:L728)</f>
        <v>0.43832599999999999</v>
      </c>
      <c r="M730" t="s">
        <v>27</v>
      </c>
      <c r="O730">
        <f t="shared" ref="O730:AV730" si="432">MAX(O708:O728)</f>
        <v>14.2722</v>
      </c>
      <c r="P730" t="s">
        <v>27</v>
      </c>
      <c r="R730">
        <f t="shared" ref="R730:AV730" si="433">MAX(R708:R728)</f>
        <v>0.71535300000000002</v>
      </c>
      <c r="S730" t="s">
        <v>27</v>
      </c>
      <c r="U730">
        <f t="shared" ref="U730:AV730" si="434">MAX(U708:U728)</f>
        <v>11.539899999999999</v>
      </c>
      <c r="V730" t="s">
        <v>27</v>
      </c>
      <c r="X730">
        <f t="shared" ref="X730:AV730" si="435">MAX(X708:X728)</f>
        <v>0.66657599999999995</v>
      </c>
      <c r="Y730" t="s">
        <v>27</v>
      </c>
      <c r="AA730">
        <f t="shared" ref="AA730:AV730" si="436">MAX(AA708:AA728)</f>
        <v>12.4983</v>
      </c>
      <c r="AB730" t="s">
        <v>27</v>
      </c>
      <c r="AD730">
        <f t="shared" ref="AD730:AV730" si="437">MAX(AD708:AD728)</f>
        <v>1.9923599999999999</v>
      </c>
      <c r="AE730" t="s">
        <v>27</v>
      </c>
      <c r="AG730">
        <f t="shared" ref="AG730:AV730" si="438">MAX(AG708:AG728)</f>
        <v>12.1557</v>
      </c>
      <c r="AH730" t="s">
        <v>27</v>
      </c>
      <c r="AJ730">
        <f t="shared" ref="AJ730:AV730" si="439">MAX(AJ708:AJ728)</f>
        <v>3.0480299999999998</v>
      </c>
      <c r="AK730" t="s">
        <v>27</v>
      </c>
      <c r="AM730">
        <f t="shared" ref="AM730:AV730" si="440">MAX(AM708:AM728)</f>
        <v>10.4976</v>
      </c>
      <c r="AN730" t="s">
        <v>27</v>
      </c>
      <c r="AP730">
        <f t="shared" ref="AP730:AV730" si="441">MAX(AP708:AP728)</f>
        <v>2.9725799999999998</v>
      </c>
      <c r="AQ730" t="s">
        <v>27</v>
      </c>
      <c r="AS730">
        <f t="shared" ref="AS730:AV730" si="442">MAX(AS708:AS728)</f>
        <v>8.9425699999999999</v>
      </c>
      <c r="AT730" t="s">
        <v>27</v>
      </c>
      <c r="AV730">
        <f t="shared" ref="AV730" si="443">MAX(AV708:AV728)</f>
        <v>2.14988</v>
      </c>
    </row>
    <row r="733" spans="1:48">
      <c r="A733" s="1" t="s">
        <v>89</v>
      </c>
    </row>
    <row r="734" spans="1:48">
      <c r="A734" t="s">
        <v>90</v>
      </c>
      <c r="D734" t="s">
        <v>2</v>
      </c>
    </row>
    <row r="735" spans="1:48">
      <c r="A735" t="s">
        <v>91</v>
      </c>
      <c r="D735" t="s">
        <v>4</v>
      </c>
      <c r="E735" t="s">
        <v>5</v>
      </c>
    </row>
    <row r="737" spans="1:48">
      <c r="A737" t="s">
        <v>6</v>
      </c>
      <c r="D737" t="s">
        <v>7</v>
      </c>
      <c r="G737" t="s">
        <v>8</v>
      </c>
      <c r="J737" t="s">
        <v>9</v>
      </c>
      <c r="M737" t="s">
        <v>10</v>
      </c>
      <c r="P737" t="s">
        <v>11</v>
      </c>
      <c r="S737" t="s">
        <v>12</v>
      </c>
      <c r="V737" t="s">
        <v>13</v>
      </c>
      <c r="Y737" t="s">
        <v>14</v>
      </c>
      <c r="AB737" t="s">
        <v>15</v>
      </c>
      <c r="AE737" t="s">
        <v>16</v>
      </c>
      <c r="AH737" t="s">
        <v>17</v>
      </c>
      <c r="AK737" t="s">
        <v>18</v>
      </c>
      <c r="AN737" t="s">
        <v>19</v>
      </c>
      <c r="AQ737" t="s">
        <v>20</v>
      </c>
      <c r="AT737" t="s">
        <v>21</v>
      </c>
    </row>
    <row r="738" spans="1:48">
      <c r="A738" t="s">
        <v>22</v>
      </c>
      <c r="B738" t="s">
        <v>23</v>
      </c>
      <c r="C738" t="s">
        <v>24</v>
      </c>
      <c r="D738" t="s">
        <v>22</v>
      </c>
      <c r="E738" t="s">
        <v>23</v>
      </c>
      <c r="F738" t="s">
        <v>25</v>
      </c>
      <c r="G738" t="s">
        <v>22</v>
      </c>
      <c r="H738" t="s">
        <v>23</v>
      </c>
      <c r="I738" t="s">
        <v>24</v>
      </c>
      <c r="J738" t="s">
        <v>22</v>
      </c>
      <c r="K738" t="s">
        <v>23</v>
      </c>
      <c r="L738" t="s">
        <v>24</v>
      </c>
      <c r="M738" t="s">
        <v>22</v>
      </c>
      <c r="N738" t="s">
        <v>23</v>
      </c>
      <c r="O738" t="s">
        <v>24</v>
      </c>
      <c r="P738" t="s">
        <v>22</v>
      </c>
      <c r="Q738" t="s">
        <v>23</v>
      </c>
      <c r="R738" t="s">
        <v>24</v>
      </c>
      <c r="S738" t="s">
        <v>22</v>
      </c>
      <c r="T738" t="s">
        <v>23</v>
      </c>
      <c r="U738" t="s">
        <v>24</v>
      </c>
      <c r="V738" t="s">
        <v>22</v>
      </c>
      <c r="W738" t="s">
        <v>23</v>
      </c>
      <c r="X738" t="s">
        <v>24</v>
      </c>
      <c r="Y738" t="s">
        <v>22</v>
      </c>
      <c r="Z738" t="s">
        <v>23</v>
      </c>
      <c r="AA738" t="s">
        <v>24</v>
      </c>
      <c r="AB738" t="s">
        <v>22</v>
      </c>
      <c r="AC738" t="s">
        <v>23</v>
      </c>
      <c r="AD738" t="s">
        <v>24</v>
      </c>
      <c r="AE738" t="s">
        <v>22</v>
      </c>
      <c r="AF738" t="s">
        <v>23</v>
      </c>
      <c r="AG738" t="s">
        <v>24</v>
      </c>
      <c r="AH738" t="s">
        <v>22</v>
      </c>
      <c r="AI738" t="s">
        <v>23</v>
      </c>
      <c r="AJ738" t="s">
        <v>24</v>
      </c>
      <c r="AK738" t="s">
        <v>22</v>
      </c>
      <c r="AL738" t="s">
        <v>23</v>
      </c>
      <c r="AM738" t="s">
        <v>24</v>
      </c>
      <c r="AN738" t="s">
        <v>22</v>
      </c>
      <c r="AO738" t="s">
        <v>23</v>
      </c>
      <c r="AP738" t="s">
        <v>24</v>
      </c>
      <c r="AQ738" t="s">
        <v>22</v>
      </c>
      <c r="AR738" t="s">
        <v>23</v>
      </c>
      <c r="AS738" t="s">
        <v>24</v>
      </c>
      <c r="AT738" t="s">
        <v>22</v>
      </c>
      <c r="AU738" t="s">
        <v>23</v>
      </c>
      <c r="AV738" t="s">
        <v>24</v>
      </c>
    </row>
    <row r="739" spans="1:48">
      <c r="A739" s="2">
        <v>2</v>
      </c>
      <c r="B739">
        <f>(Table1286318350382414446478104290122154[[#This Row],[time]]-2)*2</f>
        <v>0</v>
      </c>
      <c r="C739" s="3">
        <v>1.98637</v>
      </c>
      <c r="D739" s="2">
        <v>2</v>
      </c>
      <c r="E739">
        <f>(Table2287319351383415447479114391123155[[#This Row],[time]]-2)*2</f>
        <v>0</v>
      </c>
      <c r="F739" s="4">
        <v>9.09E-5</v>
      </c>
      <c r="G739" s="2">
        <v>2</v>
      </c>
      <c r="H739">
        <f>(Table245294326358390422454486185098130162[[#This Row],[time]]-2)*2</f>
        <v>0</v>
      </c>
      <c r="I739" s="3">
        <v>3.0130499999999998</v>
      </c>
      <c r="J739" s="2">
        <v>2</v>
      </c>
      <c r="K739">
        <f>(Table3288320352384416448480124492124156[[#This Row],[time]]-2)*2</f>
        <v>0</v>
      </c>
      <c r="L739" s="4">
        <v>8.8399999999999994E-5</v>
      </c>
      <c r="M739" s="2">
        <v>2</v>
      </c>
      <c r="N739">
        <f>(Table246295327359391423455487195199131163[[#This Row],[time]]-2)*2</f>
        <v>0</v>
      </c>
      <c r="O739" s="3">
        <v>0.40977799999999998</v>
      </c>
      <c r="P739" s="2">
        <v>2</v>
      </c>
      <c r="Q739">
        <f>(Table4289321353385417449481134593125157[[#This Row],[time]]-2)*2</f>
        <v>0</v>
      </c>
      <c r="R739" s="4">
        <v>8.2000000000000001E-5</v>
      </c>
      <c r="S739" s="2">
        <v>2</v>
      </c>
      <c r="T739">
        <f>(Table2472963283603924244564882052100132164[[#This Row],[time]]-2)*2</f>
        <v>0</v>
      </c>
      <c r="U739" s="3">
        <v>0.26350000000000001</v>
      </c>
      <c r="V739" s="2">
        <v>2</v>
      </c>
      <c r="W739">
        <f>(Table5290322354386418450482144694126158[[#This Row],[time]]-2)*2</f>
        <v>0</v>
      </c>
      <c r="X739" s="4">
        <v>2.0000000000000002E-5</v>
      </c>
      <c r="Y739" s="2">
        <v>2</v>
      </c>
      <c r="Z739">
        <f>(Table2482973293613934254574892153101133165[[#This Row],[time]]-2)*2</f>
        <v>0</v>
      </c>
      <c r="AA739" s="4">
        <v>8.9900000000000003E-5</v>
      </c>
      <c r="AB739" s="2">
        <v>2</v>
      </c>
      <c r="AC739">
        <f>(Table6291323355387419451483154795127159[[#This Row],[time]]-2)*2</f>
        <v>0</v>
      </c>
      <c r="AD739" s="3">
        <v>3.36687</v>
      </c>
      <c r="AE739" s="2">
        <v>2</v>
      </c>
      <c r="AF739">
        <f>(Table2492983303623944264584902254102134166[[#This Row],[time]]-2)*2</f>
        <v>0</v>
      </c>
      <c r="AG739" s="3">
        <v>0.65359900000000004</v>
      </c>
      <c r="AH739" s="2">
        <v>2</v>
      </c>
      <c r="AI739">
        <f>(Table7292324356388420452484164896128160[[#This Row],[time]]-2)*2</f>
        <v>0</v>
      </c>
      <c r="AJ739" s="3">
        <v>0.70205700000000004</v>
      </c>
      <c r="AK739" s="2">
        <v>2</v>
      </c>
      <c r="AL739">
        <f>(Table2502993313633954274594912355103135167[[#This Row],[time]]-2)*2</f>
        <v>0</v>
      </c>
      <c r="AM739" s="3">
        <v>2.8963299999999998</v>
      </c>
      <c r="AN739" s="2">
        <v>2</v>
      </c>
      <c r="AO739">
        <f>(Table8293325357389421453485174997129161[[#This Row],[time]]-2)*2</f>
        <v>0</v>
      </c>
      <c r="AP739" s="3">
        <v>2.49607</v>
      </c>
      <c r="AQ739" s="2">
        <v>2</v>
      </c>
      <c r="AR739">
        <f>(Table2523003323643964284604922456104136168[[#This Row],[time]]-2)*2</f>
        <v>0</v>
      </c>
      <c r="AS739" s="3">
        <v>0.66146300000000002</v>
      </c>
      <c r="AT739" s="2">
        <v>2</v>
      </c>
      <c r="AU739">
        <f>(Table2533013333653974294614932557105137169[[#This Row],[time]]-2)*2</f>
        <v>0</v>
      </c>
      <c r="AV739" s="3">
        <v>0.467974</v>
      </c>
    </row>
    <row r="740" spans="1:48">
      <c r="A740" s="5">
        <v>2.0512600000000001</v>
      </c>
      <c r="B740">
        <f>(Table1286318350382414446478104290122154[[#This Row],[time]]-2)*2</f>
        <v>0.10252000000000017</v>
      </c>
      <c r="C740" s="6">
        <v>1.9448000000000001</v>
      </c>
      <c r="D740" s="5">
        <v>2.0512600000000001</v>
      </c>
      <c r="E740">
        <f>(Table2287319351383415447479114391123155[[#This Row],[time]]-2)*2</f>
        <v>0.10252000000000017</v>
      </c>
      <c r="F740" s="7">
        <v>9.1500000000000001E-5</v>
      </c>
      <c r="G740" s="5">
        <v>2.0512600000000001</v>
      </c>
      <c r="H740">
        <f>(Table245294326358390422454486185098130162[[#This Row],[time]]-2)*2</f>
        <v>0.10252000000000017</v>
      </c>
      <c r="I740" s="6">
        <v>2.9453499999999999</v>
      </c>
      <c r="J740" s="5">
        <v>2.0512600000000001</v>
      </c>
      <c r="K740">
        <f>(Table3288320352384416448480124492124156[[#This Row],[time]]-2)*2</f>
        <v>0.10252000000000017</v>
      </c>
      <c r="L740" s="7">
        <v>8.8900000000000006E-5</v>
      </c>
      <c r="M740" s="5">
        <v>2.0512600000000001</v>
      </c>
      <c r="N740">
        <f>(Table246295327359391423455487195199131163[[#This Row],[time]]-2)*2</f>
        <v>0.10252000000000017</v>
      </c>
      <c r="O740" s="6">
        <v>0.38491199999999998</v>
      </c>
      <c r="P740" s="5">
        <v>2.0512600000000001</v>
      </c>
      <c r="Q740">
        <f>(Table4289321353385417449481134593125157[[#This Row],[time]]-2)*2</f>
        <v>0.10252000000000017</v>
      </c>
      <c r="R740" s="7">
        <v>8.3200000000000003E-5</v>
      </c>
      <c r="S740" s="5">
        <v>2.0512600000000001</v>
      </c>
      <c r="T740">
        <f>(Table2472963283603924244564882052100132164[[#This Row],[time]]-2)*2</f>
        <v>0.10252000000000017</v>
      </c>
      <c r="U740" s="6">
        <v>0.23384199999999999</v>
      </c>
      <c r="V740" s="5">
        <v>2.0512600000000001</v>
      </c>
      <c r="W740">
        <f>(Table5290322354386418450482144694126158[[#This Row],[time]]-2)*2</f>
        <v>0.10252000000000017</v>
      </c>
      <c r="X740" s="7">
        <v>2.1500000000000001E-5</v>
      </c>
      <c r="Y740" s="5">
        <v>2.0512600000000001</v>
      </c>
      <c r="Z740">
        <f>(Table2482973293613934254574892153101133165[[#This Row],[time]]-2)*2</f>
        <v>0.10252000000000017</v>
      </c>
      <c r="AA740" s="7">
        <v>8.6799999999999996E-5</v>
      </c>
      <c r="AB740" s="5">
        <v>2.0512600000000001</v>
      </c>
      <c r="AC740">
        <f>(Table6291323355387419451483154795127159[[#This Row],[time]]-2)*2</f>
        <v>0.10252000000000017</v>
      </c>
      <c r="AD740" s="6">
        <v>3.5953599999999999</v>
      </c>
      <c r="AE740" s="5">
        <v>2.0512600000000001</v>
      </c>
      <c r="AF740">
        <f>(Table2492983303623944264584902254102134166[[#This Row],[time]]-2)*2</f>
        <v>0.10252000000000017</v>
      </c>
      <c r="AG740" s="6">
        <v>0.63441499999999995</v>
      </c>
      <c r="AH740" s="5">
        <v>2.0512600000000001</v>
      </c>
      <c r="AI740">
        <f>(Table7292324356388420452484164896128160[[#This Row],[time]]-2)*2</f>
        <v>0.10252000000000017</v>
      </c>
      <c r="AJ740" s="6">
        <v>0.74275000000000002</v>
      </c>
      <c r="AK740" s="5">
        <v>2.0512600000000001</v>
      </c>
      <c r="AL740">
        <f>(Table2502993313633954274594912355103135167[[#This Row],[time]]-2)*2</f>
        <v>0.10252000000000017</v>
      </c>
      <c r="AM740" s="6">
        <v>2.7977599999999998</v>
      </c>
      <c r="AN740" s="5">
        <v>2.0512600000000001</v>
      </c>
      <c r="AO740">
        <f>(Table8293325357389421453485174997129161[[#This Row],[time]]-2)*2</f>
        <v>0.10252000000000017</v>
      </c>
      <c r="AP740" s="6">
        <v>2.7836400000000001</v>
      </c>
      <c r="AQ740" s="5">
        <v>2.0512600000000001</v>
      </c>
      <c r="AR740">
        <f>(Table2523003323643964284604922456104136168[[#This Row],[time]]-2)*2</f>
        <v>0.10252000000000017</v>
      </c>
      <c r="AS740" s="6">
        <v>0.69480500000000001</v>
      </c>
      <c r="AT740" s="5">
        <v>2.0512600000000001</v>
      </c>
      <c r="AU740">
        <f>(Table2533013333653974294614932557105137169[[#This Row],[time]]-2)*2</f>
        <v>0.10252000000000017</v>
      </c>
      <c r="AV740" s="6">
        <v>0.65368800000000005</v>
      </c>
    </row>
    <row r="741" spans="1:48">
      <c r="A741" s="5">
        <v>2.1153300000000002</v>
      </c>
      <c r="B741">
        <f>(Table1286318350382414446478104290122154[[#This Row],[time]]-2)*2</f>
        <v>0.23066000000000031</v>
      </c>
      <c r="C741" s="6">
        <v>1.83003</v>
      </c>
      <c r="D741" s="5">
        <v>2.1153300000000002</v>
      </c>
      <c r="E741">
        <f>(Table2287319351383415447479114391123155[[#This Row],[time]]-2)*2</f>
        <v>0.23066000000000031</v>
      </c>
      <c r="F741" s="7">
        <v>9.2999999999999997E-5</v>
      </c>
      <c r="G741" s="5">
        <v>2.1153300000000002</v>
      </c>
      <c r="H741">
        <f>(Table245294326358390422454486185098130162[[#This Row],[time]]-2)*2</f>
        <v>0.23066000000000031</v>
      </c>
      <c r="I741" s="6">
        <v>2.7941699999999998</v>
      </c>
      <c r="J741" s="5">
        <v>2.1153300000000002</v>
      </c>
      <c r="K741">
        <f>(Table3288320352384416448480124492124156[[#This Row],[time]]-2)*2</f>
        <v>0.23066000000000031</v>
      </c>
      <c r="L741" s="7">
        <v>9.0199999999999997E-5</v>
      </c>
      <c r="M741" s="5">
        <v>2.1153300000000002</v>
      </c>
      <c r="N741">
        <f>(Table246295327359391423455487195199131163[[#This Row],[time]]-2)*2</f>
        <v>0.23066000000000031</v>
      </c>
      <c r="O741" s="6">
        <v>0.33422000000000002</v>
      </c>
      <c r="P741" s="5">
        <v>2.1153300000000002</v>
      </c>
      <c r="Q741">
        <f>(Table4289321353385417449481134593125157[[#This Row],[time]]-2)*2</f>
        <v>0.23066000000000031</v>
      </c>
      <c r="R741" s="7">
        <v>8.5400000000000002E-5</v>
      </c>
      <c r="S741" s="5">
        <v>2.1153300000000002</v>
      </c>
      <c r="T741">
        <f>(Table2472963283603924244564882052100132164[[#This Row],[time]]-2)*2</f>
        <v>0.23066000000000031</v>
      </c>
      <c r="U741" s="6">
        <v>0.20005300000000001</v>
      </c>
      <c r="V741" s="5">
        <v>2.1153300000000002</v>
      </c>
      <c r="W741">
        <f>(Table5290322354386418450482144694126158[[#This Row],[time]]-2)*2</f>
        <v>0.23066000000000031</v>
      </c>
      <c r="X741" s="7">
        <v>2.73E-5</v>
      </c>
      <c r="Y741" s="5">
        <v>2.1153300000000002</v>
      </c>
      <c r="Z741">
        <f>(Table2482973293613934254574892153101133165[[#This Row],[time]]-2)*2</f>
        <v>0.23066000000000031</v>
      </c>
      <c r="AA741" s="7">
        <v>8.7999999999999998E-5</v>
      </c>
      <c r="AB741" s="5">
        <v>2.1153300000000002</v>
      </c>
      <c r="AC741">
        <f>(Table6291323355387419451483154795127159[[#This Row],[time]]-2)*2</f>
        <v>0.23066000000000031</v>
      </c>
      <c r="AD741" s="6">
        <v>4.0449299999999999</v>
      </c>
      <c r="AE741" s="5">
        <v>2.1153300000000002</v>
      </c>
      <c r="AF741">
        <f>(Table2492983303623944264584902254102134166[[#This Row],[time]]-2)*2</f>
        <v>0.23066000000000031</v>
      </c>
      <c r="AG741" s="6">
        <v>0.59737200000000001</v>
      </c>
      <c r="AH741" s="5">
        <v>2.1153300000000002</v>
      </c>
      <c r="AI741">
        <f>(Table7292324356388420452484164896128160[[#This Row],[time]]-2)*2</f>
        <v>0.23066000000000031</v>
      </c>
      <c r="AJ741" s="6">
        <v>0.80914799999999998</v>
      </c>
      <c r="AK741" s="5">
        <v>2.1153300000000002</v>
      </c>
      <c r="AL741">
        <f>(Table2502993313633954274594912355103135167[[#This Row],[time]]-2)*2</f>
        <v>0.23066000000000031</v>
      </c>
      <c r="AM741" s="6">
        <v>2.71624</v>
      </c>
      <c r="AN741" s="5">
        <v>2.1153300000000002</v>
      </c>
      <c r="AO741">
        <f>(Table8293325357389421453485174997129161[[#This Row],[time]]-2)*2</f>
        <v>0.23066000000000031</v>
      </c>
      <c r="AP741" s="6">
        <v>3.4325199999999998</v>
      </c>
      <c r="AQ741" s="5">
        <v>2.1153300000000002</v>
      </c>
      <c r="AR741">
        <f>(Table2523003323643964284604922456104136168[[#This Row],[time]]-2)*2</f>
        <v>0.23066000000000031</v>
      </c>
      <c r="AS741" s="6">
        <v>1.16245</v>
      </c>
      <c r="AT741" s="5">
        <v>2.1153300000000002</v>
      </c>
      <c r="AU741">
        <f>(Table2533013333653974294614932557105137169[[#This Row],[time]]-2)*2</f>
        <v>0.23066000000000031</v>
      </c>
      <c r="AV741" s="6">
        <v>0.94412700000000005</v>
      </c>
    </row>
    <row r="742" spans="1:48">
      <c r="A742" s="5">
        <v>2.16533</v>
      </c>
      <c r="B742">
        <f>(Table1286318350382414446478104290122154[[#This Row],[time]]-2)*2</f>
        <v>0.33065999999999995</v>
      </c>
      <c r="C742" s="6">
        <v>1.74566</v>
      </c>
      <c r="D742" s="5">
        <v>2.16533</v>
      </c>
      <c r="E742">
        <f>(Table2287319351383415447479114391123155[[#This Row],[time]]-2)*2</f>
        <v>0.33065999999999995</v>
      </c>
      <c r="F742" s="6">
        <v>1.8893299999999999E-4</v>
      </c>
      <c r="G742" s="5">
        <v>2.16533</v>
      </c>
      <c r="H742">
        <f>(Table245294326358390422454486185098130162[[#This Row],[time]]-2)*2</f>
        <v>0.33065999999999995</v>
      </c>
      <c r="I742" s="6">
        <v>2.67198</v>
      </c>
      <c r="J742" s="5">
        <v>2.16533</v>
      </c>
      <c r="K742">
        <f>(Table3288320352384416448480124492124156[[#This Row],[time]]-2)*2</f>
        <v>0.33065999999999995</v>
      </c>
      <c r="L742" s="6">
        <v>1.28801E-4</v>
      </c>
      <c r="M742" s="5">
        <v>2.16533</v>
      </c>
      <c r="N742">
        <f>(Table246295327359391423455487195199131163[[#This Row],[time]]-2)*2</f>
        <v>0.33065999999999995</v>
      </c>
      <c r="O742" s="6">
        <v>0.29402200000000001</v>
      </c>
      <c r="P742" s="5">
        <v>2.16533</v>
      </c>
      <c r="Q742">
        <f>(Table4289321353385417449481134593125157[[#This Row],[time]]-2)*2</f>
        <v>0.33065999999999995</v>
      </c>
      <c r="R742" s="7">
        <v>8.7299999999999994E-5</v>
      </c>
      <c r="S742" s="5">
        <v>2.16533</v>
      </c>
      <c r="T742">
        <f>(Table2472963283603924244564882052100132164[[#This Row],[time]]-2)*2</f>
        <v>0.33065999999999995</v>
      </c>
      <c r="U742" s="6">
        <v>0.199494</v>
      </c>
      <c r="V742" s="5">
        <v>2.16533</v>
      </c>
      <c r="W742">
        <f>(Table5290322354386418450482144694126158[[#This Row],[time]]-2)*2</f>
        <v>0.33065999999999995</v>
      </c>
      <c r="X742" s="7">
        <v>3.4799999999999999E-5</v>
      </c>
      <c r="Y742" s="5">
        <v>2.16533</v>
      </c>
      <c r="Z742">
        <f>(Table2482973293613934254574892153101133165[[#This Row],[time]]-2)*2</f>
        <v>0.33065999999999995</v>
      </c>
      <c r="AA742" s="6">
        <v>1.89972E-4</v>
      </c>
      <c r="AB742" s="5">
        <v>2.16533</v>
      </c>
      <c r="AC742">
        <f>(Table6291323355387419451483154795127159[[#This Row],[time]]-2)*2</f>
        <v>0.33065999999999995</v>
      </c>
      <c r="AD742" s="6">
        <v>4.3478199999999996</v>
      </c>
      <c r="AE742" s="5">
        <v>2.16533</v>
      </c>
      <c r="AF742">
        <f>(Table2492983303623944264584902254102134166[[#This Row],[time]]-2)*2</f>
        <v>0.33065999999999995</v>
      </c>
      <c r="AG742" s="6">
        <v>0.51936700000000002</v>
      </c>
      <c r="AH742" s="5">
        <v>2.16533</v>
      </c>
      <c r="AI742">
        <f>(Table7292324356388420452484164896128160[[#This Row],[time]]-2)*2</f>
        <v>0.33065999999999995</v>
      </c>
      <c r="AJ742" s="6">
        <v>0.85183500000000001</v>
      </c>
      <c r="AK742" s="5">
        <v>2.16533</v>
      </c>
      <c r="AL742">
        <f>(Table2502993313633954274594912355103135167[[#This Row],[time]]-2)*2</f>
        <v>0.33065999999999995</v>
      </c>
      <c r="AM742" s="6">
        <v>2.6686399999999999</v>
      </c>
      <c r="AN742" s="5">
        <v>2.16533</v>
      </c>
      <c r="AO742">
        <f>(Table8293325357389421453485174997129161[[#This Row],[time]]-2)*2</f>
        <v>0.33065999999999995</v>
      </c>
      <c r="AP742" s="6">
        <v>3.8824399999999999</v>
      </c>
      <c r="AQ742" s="5">
        <v>2.16533</v>
      </c>
      <c r="AR742">
        <f>(Table2523003323643964284604922456104136168[[#This Row],[time]]-2)*2</f>
        <v>0.33065999999999995</v>
      </c>
      <c r="AS742" s="6">
        <v>1.4125099999999999</v>
      </c>
      <c r="AT742" s="5">
        <v>2.16533</v>
      </c>
      <c r="AU742">
        <f>(Table2533013333653974294614932557105137169[[#This Row],[time]]-2)*2</f>
        <v>0.33065999999999995</v>
      </c>
      <c r="AV742" s="6">
        <v>1.16099</v>
      </c>
    </row>
    <row r="743" spans="1:48">
      <c r="A743" s="5">
        <v>2.2246999999999999</v>
      </c>
      <c r="B743">
        <f>(Table1286318350382414446478104290122154[[#This Row],[time]]-2)*2</f>
        <v>0.4493999999999998</v>
      </c>
      <c r="C743" s="6">
        <v>1.6492800000000001</v>
      </c>
      <c r="D743" s="5">
        <v>2.2246999999999999</v>
      </c>
      <c r="E743">
        <f>(Table2287319351383415447479114391123155[[#This Row],[time]]-2)*2</f>
        <v>0.4493999999999998</v>
      </c>
      <c r="F743" s="6">
        <v>1.2814000000000001E-2</v>
      </c>
      <c r="G743" s="5">
        <v>2.2246999999999999</v>
      </c>
      <c r="H743">
        <f>(Table245294326358390422454486185098130162[[#This Row],[time]]-2)*2</f>
        <v>0.4493999999999998</v>
      </c>
      <c r="I743" s="6">
        <v>2.5143</v>
      </c>
      <c r="J743" s="5">
        <v>2.2246999999999999</v>
      </c>
      <c r="K743">
        <f>(Table3288320352384416448480124492124156[[#This Row],[time]]-2)*2</f>
        <v>0.4493999999999998</v>
      </c>
      <c r="L743" s="6">
        <v>4.9034999999999999E-3</v>
      </c>
      <c r="M743" s="5">
        <v>2.2246999999999999</v>
      </c>
      <c r="N743">
        <f>(Table246295327359391423455487195199131163[[#This Row],[time]]-2)*2</f>
        <v>0.4493999999999998</v>
      </c>
      <c r="O743" s="6">
        <v>0.26887800000000001</v>
      </c>
      <c r="P743" s="5">
        <v>2.2246999999999999</v>
      </c>
      <c r="Q743">
        <f>(Table4289321353385417449481134593125157[[#This Row],[time]]-2)*2</f>
        <v>0.4493999999999998</v>
      </c>
      <c r="R743" s="7">
        <v>8.9800000000000001E-5</v>
      </c>
      <c r="S743" s="5">
        <v>2.2246999999999999</v>
      </c>
      <c r="T743">
        <f>(Table2472963283603924244564882052100132164[[#This Row],[time]]-2)*2</f>
        <v>0.4493999999999998</v>
      </c>
      <c r="U743" s="6">
        <v>0.25327300000000003</v>
      </c>
      <c r="V743" s="5">
        <v>2.2246999999999999</v>
      </c>
      <c r="W743">
        <f>(Table5290322354386418450482144694126158[[#This Row],[time]]-2)*2</f>
        <v>0.4493999999999998</v>
      </c>
      <c r="X743" s="7">
        <v>4.7299999999999998E-5</v>
      </c>
      <c r="Y743" s="5">
        <v>2.2246999999999999</v>
      </c>
      <c r="Z743">
        <f>(Table2482973293613934254574892153101133165[[#This Row],[time]]-2)*2</f>
        <v>0.4493999999999998</v>
      </c>
      <c r="AA743" s="6">
        <v>2.59969E-2</v>
      </c>
      <c r="AB743" s="5">
        <v>2.2246999999999999</v>
      </c>
      <c r="AC743">
        <f>(Table6291323355387419451483154795127159[[#This Row],[time]]-2)*2</f>
        <v>0.4493999999999998</v>
      </c>
      <c r="AD743" s="6">
        <v>4.5349199999999996</v>
      </c>
      <c r="AE743" s="5">
        <v>2.2246999999999999</v>
      </c>
      <c r="AF743">
        <f>(Table2492983303623944264584902254102134166[[#This Row],[time]]-2)*2</f>
        <v>0.4493999999999998</v>
      </c>
      <c r="AG743" s="6">
        <v>0.40690700000000002</v>
      </c>
      <c r="AH743" s="5">
        <v>2.2246999999999999</v>
      </c>
      <c r="AI743">
        <f>(Table7292324356388420452484164896128160[[#This Row],[time]]-2)*2</f>
        <v>0.4493999999999998</v>
      </c>
      <c r="AJ743" s="6">
        <v>1.3984099999999999</v>
      </c>
      <c r="AK743" s="5">
        <v>2.2246999999999999</v>
      </c>
      <c r="AL743">
        <f>(Table2502993313633954274594912355103135167[[#This Row],[time]]-2)*2</f>
        <v>0.4493999999999998</v>
      </c>
      <c r="AM743" s="6">
        <v>2.5697999999999999</v>
      </c>
      <c r="AN743" s="5">
        <v>2.2246999999999999</v>
      </c>
      <c r="AO743">
        <f>(Table8293325357389421453485174997129161[[#This Row],[time]]-2)*2</f>
        <v>0.4493999999999998</v>
      </c>
      <c r="AP743" s="6">
        <v>4.2551500000000004</v>
      </c>
      <c r="AQ743" s="5">
        <v>2.2246999999999999</v>
      </c>
      <c r="AR743">
        <f>(Table2523003323643964284604922456104136168[[#This Row],[time]]-2)*2</f>
        <v>0.4493999999999998</v>
      </c>
      <c r="AS743" s="6">
        <v>1.6143799999999999</v>
      </c>
      <c r="AT743" s="5">
        <v>2.2246999999999999</v>
      </c>
      <c r="AU743">
        <f>(Table2533013333653974294614932557105137169[[#This Row],[time]]-2)*2</f>
        <v>0.4493999999999998</v>
      </c>
      <c r="AV743" s="6">
        <v>1.5101100000000001</v>
      </c>
    </row>
    <row r="744" spans="1:48">
      <c r="A744" s="5">
        <v>2.2510699999999999</v>
      </c>
      <c r="B744">
        <f>(Table1286318350382414446478104290122154[[#This Row],[time]]-2)*2</f>
        <v>0.50213999999999981</v>
      </c>
      <c r="C744" s="6">
        <v>1.6089199999999999</v>
      </c>
      <c r="D744" s="5">
        <v>2.2510699999999999</v>
      </c>
      <c r="E744">
        <f>(Table2287319351383415447479114391123155[[#This Row],[time]]-2)*2</f>
        <v>0.50213999999999981</v>
      </c>
      <c r="F744" s="6">
        <v>4.1803600000000003E-2</v>
      </c>
      <c r="G744" s="5">
        <v>2.2510699999999999</v>
      </c>
      <c r="H744">
        <f>(Table245294326358390422454486185098130162[[#This Row],[time]]-2)*2</f>
        <v>0.50213999999999981</v>
      </c>
      <c r="I744" s="6">
        <v>2.4344700000000001</v>
      </c>
      <c r="J744" s="5">
        <v>2.2510699999999999</v>
      </c>
      <c r="K744">
        <f>(Table3288320352384416448480124492124156[[#This Row],[time]]-2)*2</f>
        <v>0.50213999999999981</v>
      </c>
      <c r="L744" s="6">
        <v>1.56799E-2</v>
      </c>
      <c r="M744" s="5">
        <v>2.2510699999999999</v>
      </c>
      <c r="N744">
        <f>(Table246295327359391423455487195199131163[[#This Row],[time]]-2)*2</f>
        <v>0.50213999999999981</v>
      </c>
      <c r="O744" s="6">
        <v>0.30119000000000001</v>
      </c>
      <c r="P744" s="5">
        <v>2.2510699999999999</v>
      </c>
      <c r="Q744">
        <f>(Table4289321353385417449481134593125157[[#This Row],[time]]-2)*2</f>
        <v>0.50213999999999981</v>
      </c>
      <c r="R744" s="7">
        <v>9.0699999999999996E-5</v>
      </c>
      <c r="S744" s="5">
        <v>2.2510699999999999</v>
      </c>
      <c r="T744">
        <f>(Table2472963283603924244564882052100132164[[#This Row],[time]]-2)*2</f>
        <v>0.50213999999999981</v>
      </c>
      <c r="U744" s="6">
        <v>0.325019</v>
      </c>
      <c r="V744" s="5">
        <v>2.2510699999999999</v>
      </c>
      <c r="W744">
        <f>(Table5290322354386418450482144694126158[[#This Row],[time]]-2)*2</f>
        <v>0.50213999999999981</v>
      </c>
      <c r="X744" s="7">
        <v>5.02E-5</v>
      </c>
      <c r="Y744" s="5">
        <v>2.2510699999999999</v>
      </c>
      <c r="Z744">
        <f>(Table2482973293613934254574892153101133165[[#This Row],[time]]-2)*2</f>
        <v>0.50213999999999981</v>
      </c>
      <c r="AA744" s="6">
        <v>4.64515E-2</v>
      </c>
      <c r="AB744" s="5">
        <v>2.2510699999999999</v>
      </c>
      <c r="AC744">
        <f>(Table6291323355387419451483154795127159[[#This Row],[time]]-2)*2</f>
        <v>0.50213999999999981</v>
      </c>
      <c r="AD744" s="6">
        <v>4.6052099999999996</v>
      </c>
      <c r="AE744" s="5">
        <v>2.2510699999999999</v>
      </c>
      <c r="AF744">
        <f>(Table2492983303623944264584902254102134166[[#This Row],[time]]-2)*2</f>
        <v>0.50213999999999981</v>
      </c>
      <c r="AG744" s="6">
        <v>0.36350700000000002</v>
      </c>
      <c r="AH744" s="5">
        <v>2.2510699999999999</v>
      </c>
      <c r="AI744">
        <f>(Table7292324356388420452484164896128160[[#This Row],[time]]-2)*2</f>
        <v>0.50213999999999981</v>
      </c>
      <c r="AJ744" s="6">
        <v>1.6753100000000001</v>
      </c>
      <c r="AK744" s="5">
        <v>2.2510699999999999</v>
      </c>
      <c r="AL744">
        <f>(Table2502993313633954274594912355103135167[[#This Row],[time]]-2)*2</f>
        <v>0.50213999999999981</v>
      </c>
      <c r="AM744" s="6">
        <v>2.5098400000000001</v>
      </c>
      <c r="AN744" s="5">
        <v>2.2510699999999999</v>
      </c>
      <c r="AO744">
        <f>(Table8293325357389421453485174997129161[[#This Row],[time]]-2)*2</f>
        <v>0.50213999999999981</v>
      </c>
      <c r="AP744" s="6">
        <v>4.3437999999999999</v>
      </c>
      <c r="AQ744" s="5">
        <v>2.2510699999999999</v>
      </c>
      <c r="AR744">
        <f>(Table2523003323643964284604922456104136168[[#This Row],[time]]-2)*2</f>
        <v>0.50213999999999981</v>
      </c>
      <c r="AS744" s="6">
        <v>1.7049399999999999</v>
      </c>
      <c r="AT744" s="5">
        <v>2.2510699999999999</v>
      </c>
      <c r="AU744">
        <f>(Table2533013333653974294614932557105137169[[#This Row],[time]]-2)*2</f>
        <v>0.50213999999999981</v>
      </c>
      <c r="AV744" s="6">
        <v>1.70313</v>
      </c>
    </row>
    <row r="745" spans="1:48">
      <c r="A745" s="5">
        <v>2.3170700000000002</v>
      </c>
      <c r="B745">
        <f>(Table1286318350382414446478104290122154[[#This Row],[time]]-2)*2</f>
        <v>0.63414000000000037</v>
      </c>
      <c r="C745" s="6">
        <v>1.5635699999999999</v>
      </c>
      <c r="D745" s="5">
        <v>2.3170700000000002</v>
      </c>
      <c r="E745">
        <f>(Table2287319351383415447479114391123155[[#This Row],[time]]-2)*2</f>
        <v>0.63414000000000037</v>
      </c>
      <c r="F745" s="6">
        <v>0.116836</v>
      </c>
      <c r="G745" s="5">
        <v>2.3170700000000002</v>
      </c>
      <c r="H745">
        <f>(Table245294326358390422454486185098130162[[#This Row],[time]]-2)*2</f>
        <v>0.63414000000000037</v>
      </c>
      <c r="I745" s="6">
        <v>2.2621099999999998</v>
      </c>
      <c r="J745" s="5">
        <v>2.3170700000000002</v>
      </c>
      <c r="K745">
        <f>(Table3288320352384416448480124492124156[[#This Row],[time]]-2)*2</f>
        <v>0.63414000000000037</v>
      </c>
      <c r="L745" s="6">
        <v>4.3768399999999999E-2</v>
      </c>
      <c r="M745" s="5">
        <v>2.3170700000000002</v>
      </c>
      <c r="N745">
        <f>(Table246295327359391423455487195199131163[[#This Row],[time]]-2)*2</f>
        <v>0.63414000000000037</v>
      </c>
      <c r="O745" s="6">
        <v>0.441079</v>
      </c>
      <c r="P745" s="5">
        <v>2.3170700000000002</v>
      </c>
      <c r="Q745">
        <f>(Table4289321353385417449481134593125157[[#This Row],[time]]-2)*2</f>
        <v>0.63414000000000037</v>
      </c>
      <c r="R745" s="7">
        <v>9.3200000000000002E-5</v>
      </c>
      <c r="S745" s="5">
        <v>2.3170700000000002</v>
      </c>
      <c r="T745">
        <f>(Table2472963283603924244564882052100132164[[#This Row],[time]]-2)*2</f>
        <v>0.63414000000000037</v>
      </c>
      <c r="U745" s="6">
        <v>0.53903900000000005</v>
      </c>
      <c r="V745" s="5">
        <v>2.3170700000000002</v>
      </c>
      <c r="W745">
        <f>(Table5290322354386418450482144694126158[[#This Row],[time]]-2)*2</f>
        <v>0.63414000000000037</v>
      </c>
      <c r="X745" s="7">
        <v>6.1799999999999998E-5</v>
      </c>
      <c r="Y745" s="5">
        <v>2.3170700000000002</v>
      </c>
      <c r="Z745">
        <f>(Table2482973293613934254574892153101133165[[#This Row],[time]]-2)*2</f>
        <v>0.63414000000000037</v>
      </c>
      <c r="AA745" s="6">
        <v>0.115997</v>
      </c>
      <c r="AB745" s="5">
        <v>2.3170700000000002</v>
      </c>
      <c r="AC745">
        <f>(Table6291323355387419451483154795127159[[#This Row],[time]]-2)*2</f>
        <v>0.63414000000000037</v>
      </c>
      <c r="AD745" s="6">
        <v>4.7754300000000001</v>
      </c>
      <c r="AE745" s="5">
        <v>2.3170700000000002</v>
      </c>
      <c r="AF745">
        <f>(Table2492983303623944264584902254102134166[[#This Row],[time]]-2)*2</f>
        <v>0.63414000000000037</v>
      </c>
      <c r="AG745" s="6">
        <v>0.30647000000000002</v>
      </c>
      <c r="AH745" s="5">
        <v>2.3170700000000002</v>
      </c>
      <c r="AI745">
        <f>(Table7292324356388420452484164896128160[[#This Row],[time]]-2)*2</f>
        <v>0.63414000000000037</v>
      </c>
      <c r="AJ745" s="6">
        <v>2.2482199999999999</v>
      </c>
      <c r="AK745" s="5">
        <v>2.3170700000000002</v>
      </c>
      <c r="AL745">
        <f>(Table2502993313633954274594912355103135167[[#This Row],[time]]-2)*2</f>
        <v>0.63414000000000037</v>
      </c>
      <c r="AM745" s="6">
        <v>2.3908700000000001</v>
      </c>
      <c r="AN745" s="5">
        <v>2.3170700000000002</v>
      </c>
      <c r="AO745">
        <f>(Table8293325357389421453485174997129161[[#This Row],[time]]-2)*2</f>
        <v>0.63414000000000037</v>
      </c>
      <c r="AP745" s="6">
        <v>4.4051400000000003</v>
      </c>
      <c r="AQ745" s="5">
        <v>2.3170700000000002</v>
      </c>
      <c r="AR745">
        <f>(Table2523003323643964284604922456104136168[[#This Row],[time]]-2)*2</f>
        <v>0.63414000000000037</v>
      </c>
      <c r="AS745" s="6">
        <v>1.89995</v>
      </c>
      <c r="AT745" s="5">
        <v>2.3170700000000002</v>
      </c>
      <c r="AU745">
        <f>(Table2533013333653974294614932557105137169[[#This Row],[time]]-2)*2</f>
        <v>0.63414000000000037</v>
      </c>
      <c r="AV745" s="6">
        <v>2.2644099999999998</v>
      </c>
    </row>
    <row r="746" spans="1:48">
      <c r="A746" s="5">
        <v>2.3545099999999999</v>
      </c>
      <c r="B746">
        <f>(Table1286318350382414446478104290122154[[#This Row],[time]]-2)*2</f>
        <v>0.70901999999999976</v>
      </c>
      <c r="C746" s="6">
        <v>1.56263</v>
      </c>
      <c r="D746" s="5">
        <v>2.3545099999999999</v>
      </c>
      <c r="E746">
        <f>(Table2287319351383415447479114391123155[[#This Row],[time]]-2)*2</f>
        <v>0.70901999999999976</v>
      </c>
      <c r="F746" s="6">
        <v>0.15931699999999999</v>
      </c>
      <c r="G746" s="5">
        <v>2.3545099999999999</v>
      </c>
      <c r="H746">
        <f>(Table245294326358390422454486185098130162[[#This Row],[time]]-2)*2</f>
        <v>0.70901999999999976</v>
      </c>
      <c r="I746" s="6">
        <v>2.1696300000000002</v>
      </c>
      <c r="J746" s="5">
        <v>2.3545099999999999</v>
      </c>
      <c r="K746">
        <f>(Table3288320352384416448480124492124156[[#This Row],[time]]-2)*2</f>
        <v>0.70901999999999976</v>
      </c>
      <c r="L746" s="6">
        <v>6.2894099999999994E-2</v>
      </c>
      <c r="M746" s="5">
        <v>2.3545099999999999</v>
      </c>
      <c r="N746">
        <f>(Table246295327359391423455487195199131163[[#This Row],[time]]-2)*2</f>
        <v>0.70901999999999976</v>
      </c>
      <c r="O746" s="6">
        <v>0.54081299999999999</v>
      </c>
      <c r="P746" s="5">
        <v>2.3545099999999999</v>
      </c>
      <c r="Q746">
        <f>(Table4289321353385417449481134593125157[[#This Row],[time]]-2)*2</f>
        <v>0.70901999999999976</v>
      </c>
      <c r="R746" s="7">
        <v>9.4400000000000004E-5</v>
      </c>
      <c r="S746" s="5">
        <v>2.3545099999999999</v>
      </c>
      <c r="T746">
        <f>(Table2472963283603924244564882052100132164[[#This Row],[time]]-2)*2</f>
        <v>0.70901999999999976</v>
      </c>
      <c r="U746" s="6">
        <v>0.62877700000000003</v>
      </c>
      <c r="V746" s="5">
        <v>2.3545099999999999</v>
      </c>
      <c r="W746">
        <f>(Table5290322354386418450482144694126158[[#This Row],[time]]-2)*2</f>
        <v>0.70901999999999976</v>
      </c>
      <c r="X746" s="7">
        <v>6.9400000000000006E-5</v>
      </c>
      <c r="Y746" s="5">
        <v>2.3545099999999999</v>
      </c>
      <c r="Z746">
        <f>(Table2482973293613934254574892153101133165[[#This Row],[time]]-2)*2</f>
        <v>0.70901999999999976</v>
      </c>
      <c r="AA746" s="6">
        <v>0.17388799999999999</v>
      </c>
      <c r="AB746" s="5">
        <v>2.3545099999999999</v>
      </c>
      <c r="AC746">
        <f>(Table6291323355387419451483154795127159[[#This Row],[time]]-2)*2</f>
        <v>0.70901999999999976</v>
      </c>
      <c r="AD746" s="6">
        <v>4.8803599999999996</v>
      </c>
      <c r="AE746" s="5">
        <v>2.3545099999999999</v>
      </c>
      <c r="AF746">
        <f>(Table2492983303623944264584902254102134166[[#This Row],[time]]-2)*2</f>
        <v>0.70901999999999976</v>
      </c>
      <c r="AG746" s="6">
        <v>0.303145</v>
      </c>
      <c r="AH746" s="5">
        <v>2.3545099999999999</v>
      </c>
      <c r="AI746">
        <f>(Table7292324356388420452484164896128160[[#This Row],[time]]-2)*2</f>
        <v>0.70901999999999976</v>
      </c>
      <c r="AJ746" s="6">
        <v>2.5279400000000001</v>
      </c>
      <c r="AK746" s="5">
        <v>2.3545099999999999</v>
      </c>
      <c r="AL746">
        <f>(Table2502993313633954274594912355103135167[[#This Row],[time]]-2)*2</f>
        <v>0.70901999999999976</v>
      </c>
      <c r="AM746" s="6">
        <v>2.3210799999999998</v>
      </c>
      <c r="AN746" s="5">
        <v>2.3545099999999999</v>
      </c>
      <c r="AO746">
        <f>(Table8293325357389421453485174997129161[[#This Row],[time]]-2)*2</f>
        <v>0.70901999999999976</v>
      </c>
      <c r="AP746" s="6">
        <v>4.4585999999999997</v>
      </c>
      <c r="AQ746" s="5">
        <v>2.3545099999999999</v>
      </c>
      <c r="AR746">
        <f>(Table2523003323643964284604922456104136168[[#This Row],[time]]-2)*2</f>
        <v>0.70901999999999976</v>
      </c>
      <c r="AS746" s="6">
        <v>1.9280600000000001</v>
      </c>
      <c r="AT746" s="5">
        <v>2.3545099999999999</v>
      </c>
      <c r="AU746">
        <f>(Table2533013333653974294614932557105137169[[#This Row],[time]]-2)*2</f>
        <v>0.70901999999999976</v>
      </c>
      <c r="AV746" s="6">
        <v>2.61693</v>
      </c>
    </row>
    <row r="747" spans="1:48">
      <c r="A747" s="5">
        <v>2.40116</v>
      </c>
      <c r="B747">
        <f>(Table1286318350382414446478104290122154[[#This Row],[time]]-2)*2</f>
        <v>0.80231999999999992</v>
      </c>
      <c r="C747" s="6">
        <v>1.5859099999999999</v>
      </c>
      <c r="D747" s="5">
        <v>2.40116</v>
      </c>
      <c r="E747">
        <f>(Table2287319351383415447479114391123155[[#This Row],[time]]-2)*2</f>
        <v>0.80231999999999992</v>
      </c>
      <c r="F747" s="6">
        <v>0.21217800000000001</v>
      </c>
      <c r="G747" s="5">
        <v>2.40116</v>
      </c>
      <c r="H747">
        <f>(Table245294326358390422454486185098130162[[#This Row],[time]]-2)*2</f>
        <v>0.80231999999999992</v>
      </c>
      <c r="I747" s="6">
        <v>2.06155</v>
      </c>
      <c r="J747" s="5">
        <v>2.40116</v>
      </c>
      <c r="K747">
        <f>(Table3288320352384416448480124492124156[[#This Row],[time]]-2)*2</f>
        <v>0.80231999999999992</v>
      </c>
      <c r="L747" s="6">
        <v>9.5821600000000007E-2</v>
      </c>
      <c r="M747" s="5">
        <v>2.40116</v>
      </c>
      <c r="N747">
        <f>(Table246295327359391423455487195199131163[[#This Row],[time]]-2)*2</f>
        <v>0.80231999999999992</v>
      </c>
      <c r="O747" s="6">
        <v>0.63826099999999997</v>
      </c>
      <c r="P747" s="5">
        <v>2.40116</v>
      </c>
      <c r="Q747">
        <f>(Table4289321353385417449481134593125157[[#This Row],[time]]-2)*2</f>
        <v>0.80231999999999992</v>
      </c>
      <c r="R747" s="6">
        <v>2.9559600000000002E-4</v>
      </c>
      <c r="S747" s="5">
        <v>2.40116</v>
      </c>
      <c r="T747">
        <f>(Table2472963283603924244564882052100132164[[#This Row],[time]]-2)*2</f>
        <v>0.80231999999999992</v>
      </c>
      <c r="U747" s="6">
        <v>0.70001599999999997</v>
      </c>
      <c r="V747" s="5">
        <v>2.40116</v>
      </c>
      <c r="W747">
        <f>(Table5290322354386418450482144694126158[[#This Row],[time]]-2)*2</f>
        <v>0.80231999999999992</v>
      </c>
      <c r="X747" s="7">
        <v>7.8399999999999995E-5</v>
      </c>
      <c r="Y747" s="5">
        <v>2.40116</v>
      </c>
      <c r="Z747">
        <f>(Table2482973293613934254574892153101133165[[#This Row],[time]]-2)*2</f>
        <v>0.80231999999999992</v>
      </c>
      <c r="AA747" s="6">
        <v>0.25963700000000001</v>
      </c>
      <c r="AB747" s="5">
        <v>2.40116</v>
      </c>
      <c r="AC747">
        <f>(Table6291323355387419451483154795127159[[#This Row],[time]]-2)*2</f>
        <v>0.80231999999999992</v>
      </c>
      <c r="AD747" s="6">
        <v>4.9638299999999997</v>
      </c>
      <c r="AE747" s="5">
        <v>2.40116</v>
      </c>
      <c r="AF747">
        <f>(Table2492983303623944264584902254102134166[[#This Row],[time]]-2)*2</f>
        <v>0.80231999999999992</v>
      </c>
      <c r="AG747" s="6">
        <v>0.31415599999999999</v>
      </c>
      <c r="AH747" s="5">
        <v>2.40116</v>
      </c>
      <c r="AI747">
        <f>(Table7292324356388420452484164896128160[[#This Row],[time]]-2)*2</f>
        <v>0.80231999999999992</v>
      </c>
      <c r="AJ747" s="6">
        <v>2.8101699999999998</v>
      </c>
      <c r="AK747" s="5">
        <v>2.40116</v>
      </c>
      <c r="AL747">
        <f>(Table2502993313633954274594912355103135167[[#This Row],[time]]-2)*2</f>
        <v>0.80231999999999992</v>
      </c>
      <c r="AM747" s="6">
        <v>2.2745199999999999</v>
      </c>
      <c r="AN747" s="5">
        <v>2.40116</v>
      </c>
      <c r="AO747">
        <f>(Table8293325357389421453485174997129161[[#This Row],[time]]-2)*2</f>
        <v>0.80231999999999992</v>
      </c>
      <c r="AP747" s="6">
        <v>4.3378800000000002</v>
      </c>
      <c r="AQ747" s="5">
        <v>2.40116</v>
      </c>
      <c r="AR747">
        <f>(Table2523003323643964284604922456104136168[[#This Row],[time]]-2)*2</f>
        <v>0.80231999999999992</v>
      </c>
      <c r="AS747" s="6">
        <v>1.9992099999999999</v>
      </c>
      <c r="AT747" s="5">
        <v>2.40116</v>
      </c>
      <c r="AU747">
        <f>(Table2533013333653974294614932557105137169[[#This Row],[time]]-2)*2</f>
        <v>0.80231999999999992</v>
      </c>
      <c r="AV747" s="6">
        <v>3.0047999999999999</v>
      </c>
    </row>
    <row r="748" spans="1:48">
      <c r="A748" s="5">
        <v>2.45302</v>
      </c>
      <c r="B748">
        <f>(Table1286318350382414446478104290122154[[#This Row],[time]]-2)*2</f>
        <v>0.90603999999999996</v>
      </c>
      <c r="C748" s="6">
        <v>1.63106</v>
      </c>
      <c r="D748" s="5">
        <v>2.45302</v>
      </c>
      <c r="E748">
        <f>(Table2287319351383415447479114391123155[[#This Row],[time]]-2)*2</f>
        <v>0.90603999999999996</v>
      </c>
      <c r="F748" s="6">
        <v>0.27706799999999998</v>
      </c>
      <c r="G748" s="5">
        <v>2.45302</v>
      </c>
      <c r="H748">
        <f>(Table245294326358390422454486185098130162[[#This Row],[time]]-2)*2</f>
        <v>0.90603999999999996</v>
      </c>
      <c r="I748" s="6">
        <v>1.9632099999999999</v>
      </c>
      <c r="J748" s="5">
        <v>2.45302</v>
      </c>
      <c r="K748">
        <f>(Table3288320352384416448480124492124156[[#This Row],[time]]-2)*2</f>
        <v>0.90603999999999996</v>
      </c>
      <c r="L748" s="6">
        <v>0.15443799999999999</v>
      </c>
      <c r="M748" s="5">
        <v>2.45302</v>
      </c>
      <c r="N748">
        <f>(Table246295327359391423455487195199131163[[#This Row],[time]]-2)*2</f>
        <v>0.90603999999999996</v>
      </c>
      <c r="O748" s="6">
        <v>0.69683700000000004</v>
      </c>
      <c r="P748" s="5">
        <v>2.45302</v>
      </c>
      <c r="Q748">
        <f>(Table4289321353385417449481134593125157[[#This Row],[time]]-2)*2</f>
        <v>0.90603999999999996</v>
      </c>
      <c r="R748" s="6">
        <v>3.7953199999999999E-2</v>
      </c>
      <c r="S748" s="5">
        <v>2.45302</v>
      </c>
      <c r="T748">
        <f>(Table2472963283603924244564882052100132164[[#This Row],[time]]-2)*2</f>
        <v>0.90603999999999996</v>
      </c>
      <c r="U748" s="6">
        <v>0.74304499999999996</v>
      </c>
      <c r="V748" s="5">
        <v>2.45302</v>
      </c>
      <c r="W748">
        <f>(Table5290322354386418450482144694126158[[#This Row],[time]]-2)*2</f>
        <v>0.90603999999999996</v>
      </c>
      <c r="X748" s="7">
        <v>8.6799999999999996E-5</v>
      </c>
      <c r="Y748" s="5">
        <v>2.45302</v>
      </c>
      <c r="Z748">
        <f>(Table2482973293613934254574892153101133165[[#This Row],[time]]-2)*2</f>
        <v>0.90603999999999996</v>
      </c>
      <c r="AA748" s="6">
        <v>0.360817</v>
      </c>
      <c r="AB748" s="5">
        <v>2.45302</v>
      </c>
      <c r="AC748">
        <f>(Table6291323355387419451483154795127159[[#This Row],[time]]-2)*2</f>
        <v>0.90603999999999996</v>
      </c>
      <c r="AD748" s="6">
        <v>5.0286099999999996</v>
      </c>
      <c r="AE748" s="5">
        <v>2.45302</v>
      </c>
      <c r="AF748">
        <f>(Table2492983303623944264584902254102134166[[#This Row],[time]]-2)*2</f>
        <v>0.90603999999999996</v>
      </c>
      <c r="AG748" s="6">
        <v>0.32295099999999999</v>
      </c>
      <c r="AH748" s="5">
        <v>2.45302</v>
      </c>
      <c r="AI748">
        <f>(Table7292324356388420452484164896128160[[#This Row],[time]]-2)*2</f>
        <v>0.90603999999999996</v>
      </c>
      <c r="AJ748" s="6">
        <v>3.1228500000000001</v>
      </c>
      <c r="AK748" s="5">
        <v>2.45302</v>
      </c>
      <c r="AL748">
        <f>(Table2502993313633954274594912355103135167[[#This Row],[time]]-2)*2</f>
        <v>0.90603999999999996</v>
      </c>
      <c r="AM748" s="6">
        <v>2.2239200000000001</v>
      </c>
      <c r="AN748" s="5">
        <v>2.45302</v>
      </c>
      <c r="AO748">
        <f>(Table8293325357389421453485174997129161[[#This Row],[time]]-2)*2</f>
        <v>0.90603999999999996</v>
      </c>
      <c r="AP748" s="6">
        <v>4.3444099999999999</v>
      </c>
      <c r="AQ748" s="5">
        <v>2.45302</v>
      </c>
      <c r="AR748">
        <f>(Table2523003323643964284604922456104136168[[#This Row],[time]]-2)*2</f>
        <v>0.90603999999999996</v>
      </c>
      <c r="AS748" s="6">
        <v>2.0647600000000002</v>
      </c>
      <c r="AT748" s="5">
        <v>2.45302</v>
      </c>
      <c r="AU748">
        <f>(Table2533013333653974294614932557105137169[[#This Row],[time]]-2)*2</f>
        <v>0.90603999999999996</v>
      </c>
      <c r="AV748" s="6">
        <v>3.4987300000000001</v>
      </c>
    </row>
    <row r="749" spans="1:48">
      <c r="A749" s="5">
        <v>2.5015100000000001</v>
      </c>
      <c r="B749">
        <f>(Table1286318350382414446478104290122154[[#This Row],[time]]-2)*2</f>
        <v>1.0030200000000002</v>
      </c>
      <c r="C749" s="6">
        <v>1.69401</v>
      </c>
      <c r="D749" s="5">
        <v>2.5015100000000001</v>
      </c>
      <c r="E749">
        <f>(Table2287319351383415447479114391123155[[#This Row],[time]]-2)*2</f>
        <v>1.0030200000000002</v>
      </c>
      <c r="F749" s="6">
        <v>0.383905</v>
      </c>
      <c r="G749" s="5">
        <v>2.5015100000000001</v>
      </c>
      <c r="H749">
        <f>(Table245294326358390422454486185098130162[[#This Row],[time]]-2)*2</f>
        <v>1.0030200000000002</v>
      </c>
      <c r="I749" s="6">
        <v>1.8950100000000001</v>
      </c>
      <c r="J749" s="5">
        <v>2.5015100000000001</v>
      </c>
      <c r="K749">
        <f>(Table3288320352384416448480124492124156[[#This Row],[time]]-2)*2</f>
        <v>1.0030200000000002</v>
      </c>
      <c r="L749" s="6">
        <v>0.29123599999999999</v>
      </c>
      <c r="M749" s="5">
        <v>2.5015100000000001</v>
      </c>
      <c r="N749">
        <f>(Table246295327359391423455487195199131163[[#This Row],[time]]-2)*2</f>
        <v>1.0030200000000002</v>
      </c>
      <c r="O749" s="6">
        <v>0.72974899999999998</v>
      </c>
      <c r="P749" s="5">
        <v>2.5015100000000001</v>
      </c>
      <c r="Q749">
        <f>(Table4289321353385417449481134593125157[[#This Row],[time]]-2)*2</f>
        <v>1.0030200000000002</v>
      </c>
      <c r="R749" s="6">
        <v>5.3087000000000002E-2</v>
      </c>
      <c r="S749" s="5">
        <v>2.5015100000000001</v>
      </c>
      <c r="T749">
        <f>(Table2472963283603924244564882052100132164[[#This Row],[time]]-2)*2</f>
        <v>1.0030200000000002</v>
      </c>
      <c r="U749" s="6">
        <v>0.76180899999999996</v>
      </c>
      <c r="V749" s="5">
        <v>2.5015100000000001</v>
      </c>
      <c r="W749">
        <f>(Table5290322354386418450482144694126158[[#This Row],[time]]-2)*2</f>
        <v>1.0030200000000002</v>
      </c>
      <c r="X749" s="7">
        <v>9.2700000000000004E-5</v>
      </c>
      <c r="Y749" s="5">
        <v>2.5015100000000001</v>
      </c>
      <c r="Z749">
        <f>(Table2482973293613934254574892153101133165[[#This Row],[time]]-2)*2</f>
        <v>1.0030200000000002</v>
      </c>
      <c r="AA749" s="6">
        <v>0.44111800000000001</v>
      </c>
      <c r="AB749" s="5">
        <v>2.5015100000000001</v>
      </c>
      <c r="AC749">
        <f>(Table6291323355387419451483154795127159[[#This Row],[time]]-2)*2</f>
        <v>1.0030200000000002</v>
      </c>
      <c r="AD749" s="6">
        <v>5.0714499999999996</v>
      </c>
      <c r="AE749" s="5">
        <v>2.5015100000000001</v>
      </c>
      <c r="AF749">
        <f>(Table2492983303623944264584902254102134166[[#This Row],[time]]-2)*2</f>
        <v>1.0030200000000002</v>
      </c>
      <c r="AG749" s="6">
        <v>0.32786500000000002</v>
      </c>
      <c r="AH749" s="5">
        <v>2.5015100000000001</v>
      </c>
      <c r="AI749">
        <f>(Table7292324356388420452484164896128160[[#This Row],[time]]-2)*2</f>
        <v>1.0030200000000002</v>
      </c>
      <c r="AJ749" s="6">
        <v>3.4659599999999999</v>
      </c>
      <c r="AK749" s="5">
        <v>2.5015100000000001</v>
      </c>
      <c r="AL749">
        <f>(Table2502993313633954274594912355103135167[[#This Row],[time]]-2)*2</f>
        <v>1.0030200000000002</v>
      </c>
      <c r="AM749" s="6">
        <v>2.20269</v>
      </c>
      <c r="AN749" s="5">
        <v>2.5015100000000001</v>
      </c>
      <c r="AO749">
        <f>(Table8293325357389421453485174997129161[[#This Row],[time]]-2)*2</f>
        <v>1.0030200000000002</v>
      </c>
      <c r="AP749" s="6">
        <v>4.4131600000000004</v>
      </c>
      <c r="AQ749" s="5">
        <v>2.5015100000000001</v>
      </c>
      <c r="AR749">
        <f>(Table2523003323643964284604922456104136168[[#This Row],[time]]-2)*2</f>
        <v>1.0030200000000002</v>
      </c>
      <c r="AS749" s="6">
        <v>2.0321899999999999</v>
      </c>
      <c r="AT749" s="5">
        <v>2.5015100000000001</v>
      </c>
      <c r="AU749">
        <f>(Table2533013333653974294614932557105137169[[#This Row],[time]]-2)*2</f>
        <v>1.0030200000000002</v>
      </c>
      <c r="AV749" s="6">
        <v>4.00223</v>
      </c>
    </row>
    <row r="750" spans="1:48">
      <c r="A750" s="5">
        <v>2.5548799999999998</v>
      </c>
      <c r="B750">
        <f>(Table1286318350382414446478104290122154[[#This Row],[time]]-2)*2</f>
        <v>1.1097599999999996</v>
      </c>
      <c r="C750" s="6">
        <v>1.77254</v>
      </c>
      <c r="D750" s="5">
        <v>2.5548799999999998</v>
      </c>
      <c r="E750">
        <f>(Table2287319351383415447479114391123155[[#This Row],[time]]-2)*2</f>
        <v>1.1097599999999996</v>
      </c>
      <c r="F750" s="6">
        <v>0.50758300000000001</v>
      </c>
      <c r="G750" s="5">
        <v>2.5548799999999998</v>
      </c>
      <c r="H750">
        <f>(Table245294326358390422454486185098130162[[#This Row],[time]]-2)*2</f>
        <v>1.1097599999999996</v>
      </c>
      <c r="I750" s="6">
        <v>1.84307</v>
      </c>
      <c r="J750" s="5">
        <v>2.5548799999999998</v>
      </c>
      <c r="K750">
        <f>(Table3288320352384416448480124492124156[[#This Row],[time]]-2)*2</f>
        <v>1.1097599999999996</v>
      </c>
      <c r="L750" s="6">
        <v>0.45947199999999999</v>
      </c>
      <c r="M750" s="5">
        <v>2.5548799999999998</v>
      </c>
      <c r="N750">
        <f>(Table246295327359391423455487195199131163[[#This Row],[time]]-2)*2</f>
        <v>1.1097599999999996</v>
      </c>
      <c r="O750" s="6">
        <v>0.74320900000000001</v>
      </c>
      <c r="P750" s="5">
        <v>2.5548799999999998</v>
      </c>
      <c r="Q750">
        <f>(Table4289321353385417449481134593125157[[#This Row],[time]]-2)*2</f>
        <v>1.1097599999999996</v>
      </c>
      <c r="R750" s="6">
        <v>6.0437200000000003E-2</v>
      </c>
      <c r="S750" s="5">
        <v>2.5548799999999998</v>
      </c>
      <c r="T750">
        <f>(Table2472963283603924244564882052100132164[[#This Row],[time]]-2)*2</f>
        <v>1.1097599999999996</v>
      </c>
      <c r="U750" s="6">
        <v>0.750004</v>
      </c>
      <c r="V750" s="5">
        <v>2.5548799999999998</v>
      </c>
      <c r="W750">
        <f>(Table5290322354386418450482144694126158[[#This Row],[time]]-2)*2</f>
        <v>1.1097599999999996</v>
      </c>
      <c r="X750" s="6">
        <v>3.7928799999999998E-4</v>
      </c>
      <c r="Y750" s="5">
        <v>2.5548799999999998</v>
      </c>
      <c r="Z750">
        <f>(Table2482973293613934254574892153101133165[[#This Row],[time]]-2)*2</f>
        <v>1.1097599999999996</v>
      </c>
      <c r="AA750" s="6">
        <v>0.49892300000000001</v>
      </c>
      <c r="AB750" s="5">
        <v>2.5548799999999998</v>
      </c>
      <c r="AC750">
        <f>(Table6291323355387419451483154795127159[[#This Row],[time]]-2)*2</f>
        <v>1.1097599999999996</v>
      </c>
      <c r="AD750" s="6">
        <v>5.0962500000000004</v>
      </c>
      <c r="AE750" s="5">
        <v>2.5548799999999998</v>
      </c>
      <c r="AF750">
        <f>(Table2492983303623944264584902254102134166[[#This Row],[time]]-2)*2</f>
        <v>1.1097599999999996</v>
      </c>
      <c r="AG750" s="6">
        <v>0.32179600000000003</v>
      </c>
      <c r="AH750" s="5">
        <v>2.5548799999999998</v>
      </c>
      <c r="AI750">
        <f>(Table7292324356388420452484164896128160[[#This Row],[time]]-2)*2</f>
        <v>1.1097599999999996</v>
      </c>
      <c r="AJ750" s="6">
        <v>3.9310900000000002</v>
      </c>
      <c r="AK750" s="5">
        <v>2.5548799999999998</v>
      </c>
      <c r="AL750">
        <f>(Table2502993313633954274594912355103135167[[#This Row],[time]]-2)*2</f>
        <v>1.1097599999999996</v>
      </c>
      <c r="AM750" s="6">
        <v>2.1543299999999999</v>
      </c>
      <c r="AN750" s="5">
        <v>2.5548799999999998</v>
      </c>
      <c r="AO750">
        <f>(Table8293325357389421453485174997129161[[#This Row],[time]]-2)*2</f>
        <v>1.1097599999999996</v>
      </c>
      <c r="AP750" s="6">
        <v>4.98386</v>
      </c>
      <c r="AQ750" s="5">
        <v>2.5548799999999998</v>
      </c>
      <c r="AR750">
        <f>(Table2523003323643964284604922456104136168[[#This Row],[time]]-2)*2</f>
        <v>1.1097599999999996</v>
      </c>
      <c r="AS750" s="6">
        <v>1.96225</v>
      </c>
      <c r="AT750" s="5">
        <v>2.5548799999999998</v>
      </c>
      <c r="AU750">
        <f>(Table2533013333653974294614932557105137169[[#This Row],[time]]-2)*2</f>
        <v>1.1097599999999996</v>
      </c>
      <c r="AV750" s="6">
        <v>4.5999400000000001</v>
      </c>
    </row>
    <row r="751" spans="1:48">
      <c r="A751" s="5">
        <v>2.6015899999999998</v>
      </c>
      <c r="B751">
        <f>(Table1286318350382414446478104290122154[[#This Row],[time]]-2)*2</f>
        <v>1.2031799999999997</v>
      </c>
      <c r="C751" s="6">
        <v>1.83832</v>
      </c>
      <c r="D751" s="5">
        <v>2.6015899999999998</v>
      </c>
      <c r="E751">
        <f>(Table2287319351383415447479114391123155[[#This Row],[time]]-2)*2</f>
        <v>1.2031799999999997</v>
      </c>
      <c r="F751" s="6">
        <v>0.653416</v>
      </c>
      <c r="G751" s="5">
        <v>2.6015899999999998</v>
      </c>
      <c r="H751">
        <f>(Table245294326358390422454486185098130162[[#This Row],[time]]-2)*2</f>
        <v>1.2031799999999997</v>
      </c>
      <c r="I751" s="6">
        <v>1.81108</v>
      </c>
      <c r="J751" s="5">
        <v>2.6015899999999998</v>
      </c>
      <c r="K751">
        <f>(Table3288320352384416448480124492124156[[#This Row],[time]]-2)*2</f>
        <v>1.2031799999999997</v>
      </c>
      <c r="L751" s="6">
        <v>0.62764299999999995</v>
      </c>
      <c r="M751" s="5">
        <v>2.6015899999999998</v>
      </c>
      <c r="N751">
        <f>(Table246295327359391423455487195199131163[[#This Row],[time]]-2)*2</f>
        <v>1.2031799999999997</v>
      </c>
      <c r="O751" s="6">
        <v>0.74465899999999996</v>
      </c>
      <c r="P751" s="5">
        <v>2.6015899999999998</v>
      </c>
      <c r="Q751">
        <f>(Table4289321353385417449481134593125157[[#This Row],[time]]-2)*2</f>
        <v>1.2031799999999997</v>
      </c>
      <c r="R751" s="6">
        <v>0.18945100000000001</v>
      </c>
      <c r="S751" s="5">
        <v>2.6015899999999998</v>
      </c>
      <c r="T751">
        <f>(Table2472963283603924244564882052100132164[[#This Row],[time]]-2)*2</f>
        <v>1.2031799999999997</v>
      </c>
      <c r="U751" s="6">
        <v>0.71265000000000001</v>
      </c>
      <c r="V751" s="5">
        <v>2.6015899999999998</v>
      </c>
      <c r="W751">
        <f>(Table5290322354386418450482144694126158[[#This Row],[time]]-2)*2</f>
        <v>1.2031799999999997</v>
      </c>
      <c r="X751" s="6">
        <v>0.16685900000000001</v>
      </c>
      <c r="Y751" s="5">
        <v>2.6015899999999998</v>
      </c>
      <c r="Z751">
        <f>(Table2482973293613934254574892153101133165[[#This Row],[time]]-2)*2</f>
        <v>1.2031799999999997</v>
      </c>
      <c r="AA751" s="6">
        <v>0.50978900000000005</v>
      </c>
      <c r="AB751" s="5">
        <v>2.6015899999999998</v>
      </c>
      <c r="AC751">
        <f>(Table6291323355387419451483154795127159[[#This Row],[time]]-2)*2</f>
        <v>1.2031799999999997</v>
      </c>
      <c r="AD751" s="6">
        <v>5.1895800000000003</v>
      </c>
      <c r="AE751" s="5">
        <v>2.6015899999999998</v>
      </c>
      <c r="AF751">
        <f>(Table2492983303623944264584902254102134166[[#This Row],[time]]-2)*2</f>
        <v>1.2031799999999997</v>
      </c>
      <c r="AG751" s="6">
        <v>0.32040400000000002</v>
      </c>
      <c r="AH751" s="5">
        <v>2.6015899999999998</v>
      </c>
      <c r="AI751">
        <f>(Table7292324356388420452484164896128160[[#This Row],[time]]-2)*2</f>
        <v>1.2031799999999997</v>
      </c>
      <c r="AJ751" s="6">
        <v>4.4382000000000001</v>
      </c>
      <c r="AK751" s="5">
        <v>2.6015899999999998</v>
      </c>
      <c r="AL751">
        <f>(Table2502993313633954274594912355103135167[[#This Row],[time]]-2)*2</f>
        <v>1.2031799999999997</v>
      </c>
      <c r="AM751" s="6">
        <v>2.0973799999999998</v>
      </c>
      <c r="AN751" s="5">
        <v>2.6015899999999998</v>
      </c>
      <c r="AO751">
        <f>(Table8293325357389421453485174997129161[[#This Row],[time]]-2)*2</f>
        <v>1.2031799999999997</v>
      </c>
      <c r="AP751" s="6">
        <v>5.5854299999999997</v>
      </c>
      <c r="AQ751" s="5">
        <v>2.6015899999999998</v>
      </c>
      <c r="AR751">
        <f>(Table2523003323643964284604922456104136168[[#This Row],[time]]-2)*2</f>
        <v>1.2031799999999997</v>
      </c>
      <c r="AS751" s="6">
        <v>1.89456</v>
      </c>
      <c r="AT751" s="5">
        <v>2.6015899999999998</v>
      </c>
      <c r="AU751">
        <f>(Table2533013333653974294614932557105137169[[#This Row],[time]]-2)*2</f>
        <v>1.2031799999999997</v>
      </c>
      <c r="AV751" s="6">
        <v>5.0456300000000001</v>
      </c>
    </row>
    <row r="752" spans="1:48">
      <c r="A752" s="5">
        <v>2.66574</v>
      </c>
      <c r="B752">
        <f>(Table1286318350382414446478104290122154[[#This Row],[time]]-2)*2</f>
        <v>1.33148</v>
      </c>
      <c r="C752" s="6">
        <v>1.9477899999999999</v>
      </c>
      <c r="D752" s="5">
        <v>2.66574</v>
      </c>
      <c r="E752">
        <f>(Table2287319351383415447479114391123155[[#This Row],[time]]-2)*2</f>
        <v>1.33148</v>
      </c>
      <c r="F752" s="6">
        <v>0.87837699999999996</v>
      </c>
      <c r="G752" s="5">
        <v>2.66574</v>
      </c>
      <c r="H752">
        <f>(Table245294326358390422454486185098130162[[#This Row],[time]]-2)*2</f>
        <v>1.33148</v>
      </c>
      <c r="I752" s="6">
        <v>1.79728</v>
      </c>
      <c r="J752" s="5">
        <v>2.66574</v>
      </c>
      <c r="K752">
        <f>(Table3288320352384416448480124492124156[[#This Row],[time]]-2)*2</f>
        <v>1.33148</v>
      </c>
      <c r="L752" s="6">
        <v>0.86961900000000003</v>
      </c>
      <c r="M752" s="5">
        <v>2.66574</v>
      </c>
      <c r="N752">
        <f>(Table246295327359391423455487195199131163[[#This Row],[time]]-2)*2</f>
        <v>1.33148</v>
      </c>
      <c r="O752" s="6">
        <v>0.73204000000000002</v>
      </c>
      <c r="P752" s="5">
        <v>2.66574</v>
      </c>
      <c r="Q752">
        <f>(Table4289321353385417449481134593125157[[#This Row],[time]]-2)*2</f>
        <v>1.33148</v>
      </c>
      <c r="R752" s="6">
        <v>0.43094700000000002</v>
      </c>
      <c r="S752" s="5">
        <v>2.66574</v>
      </c>
      <c r="T752">
        <f>(Table2472963283603924244564882052100132164[[#This Row],[time]]-2)*2</f>
        <v>1.33148</v>
      </c>
      <c r="U752" s="6">
        <v>0.60801300000000003</v>
      </c>
      <c r="V752" s="5">
        <v>2.66574</v>
      </c>
      <c r="W752">
        <f>(Table5290322354386418450482144694126158[[#This Row],[time]]-2)*2</f>
        <v>1.33148</v>
      </c>
      <c r="X752" s="6">
        <v>0.51818900000000001</v>
      </c>
      <c r="Y752" s="5">
        <v>2.66574</v>
      </c>
      <c r="Z752">
        <f>(Table2482973293613934254574892153101133165[[#This Row],[time]]-2)*2</f>
        <v>1.33148</v>
      </c>
      <c r="AA752" s="6">
        <v>0.47686099999999998</v>
      </c>
      <c r="AB752" s="5">
        <v>2.66574</v>
      </c>
      <c r="AC752">
        <f>(Table6291323355387419451483154795127159[[#This Row],[time]]-2)*2</f>
        <v>1.33148</v>
      </c>
      <c r="AD752" s="6">
        <v>5.4140899999999998</v>
      </c>
      <c r="AE752" s="5">
        <v>2.66574</v>
      </c>
      <c r="AF752">
        <f>(Table2492983303623944264584902254102134166[[#This Row],[time]]-2)*2</f>
        <v>1.33148</v>
      </c>
      <c r="AG752" s="6">
        <v>0.35538399999999998</v>
      </c>
      <c r="AH752" s="5">
        <v>2.66574</v>
      </c>
      <c r="AI752">
        <f>(Table7292324356388420452484164896128160[[#This Row],[time]]-2)*2</f>
        <v>1.33148</v>
      </c>
      <c r="AJ752" s="6">
        <v>5.07578</v>
      </c>
      <c r="AK752" s="5">
        <v>2.66574</v>
      </c>
      <c r="AL752">
        <f>(Table2502993313633954274594912355103135167[[#This Row],[time]]-2)*2</f>
        <v>1.33148</v>
      </c>
      <c r="AM752" s="6">
        <v>2.0207999999999999</v>
      </c>
      <c r="AN752" s="5">
        <v>2.66574</v>
      </c>
      <c r="AO752">
        <f>(Table8293325357389421453485174997129161[[#This Row],[time]]-2)*2</f>
        <v>1.33148</v>
      </c>
      <c r="AP752" s="6">
        <v>6.4531200000000002</v>
      </c>
      <c r="AQ752" s="5">
        <v>2.66574</v>
      </c>
      <c r="AR752">
        <f>(Table2523003323643964284604922456104136168[[#This Row],[time]]-2)*2</f>
        <v>1.33148</v>
      </c>
      <c r="AS752" s="6">
        <v>1.7939400000000001</v>
      </c>
      <c r="AT752" s="5">
        <v>2.66574</v>
      </c>
      <c r="AU752">
        <f>(Table2533013333653974294614932557105137169[[#This Row],[time]]-2)*2</f>
        <v>1.33148</v>
      </c>
      <c r="AV752" s="6">
        <v>5.5779800000000002</v>
      </c>
    </row>
    <row r="753" spans="1:48">
      <c r="A753" s="5">
        <v>2.7014800000000001</v>
      </c>
      <c r="B753">
        <f>(Table1286318350382414446478104290122154[[#This Row],[time]]-2)*2</f>
        <v>1.4029600000000002</v>
      </c>
      <c r="C753" s="6">
        <v>2.0022000000000002</v>
      </c>
      <c r="D753" s="5">
        <v>2.7014800000000001</v>
      </c>
      <c r="E753">
        <f>(Table2287319351383415447479114391123155[[#This Row],[time]]-2)*2</f>
        <v>1.4029600000000002</v>
      </c>
      <c r="F753" s="6">
        <v>1.0091600000000001</v>
      </c>
      <c r="G753" s="5">
        <v>2.7014800000000001</v>
      </c>
      <c r="H753">
        <f>(Table245294326358390422454486185098130162[[#This Row],[time]]-2)*2</f>
        <v>1.4029600000000002</v>
      </c>
      <c r="I753" s="6">
        <v>1.7942499999999999</v>
      </c>
      <c r="J753" s="5">
        <v>2.7014800000000001</v>
      </c>
      <c r="K753">
        <f>(Table3288320352384416448480124492124156[[#This Row],[time]]-2)*2</f>
        <v>1.4029600000000002</v>
      </c>
      <c r="L753" s="6">
        <v>0.99877700000000003</v>
      </c>
      <c r="M753" s="5">
        <v>2.7014800000000001</v>
      </c>
      <c r="N753">
        <f>(Table246295327359391423455487195199131163[[#This Row],[time]]-2)*2</f>
        <v>1.4029600000000002</v>
      </c>
      <c r="O753" s="6">
        <v>0.72294199999999997</v>
      </c>
      <c r="P753" s="5">
        <v>2.7014800000000001</v>
      </c>
      <c r="Q753">
        <f>(Table4289321353385417449481134593125157[[#This Row],[time]]-2)*2</f>
        <v>1.4029600000000002</v>
      </c>
      <c r="R753" s="6">
        <v>0.58152199999999998</v>
      </c>
      <c r="S753" s="5">
        <v>2.7014800000000001</v>
      </c>
      <c r="T753">
        <f>(Table2472963283603924244564882052100132164[[#This Row],[time]]-2)*2</f>
        <v>1.4029600000000002</v>
      </c>
      <c r="U753" s="6">
        <v>0.53035299999999996</v>
      </c>
      <c r="V753" s="5">
        <v>2.7014800000000001</v>
      </c>
      <c r="W753">
        <f>(Table5290322354386418450482144694126158[[#This Row],[time]]-2)*2</f>
        <v>1.4029600000000002</v>
      </c>
      <c r="X753" s="6">
        <v>0.73411300000000002</v>
      </c>
      <c r="Y753" s="5">
        <v>2.7014800000000001</v>
      </c>
      <c r="Z753">
        <f>(Table2482973293613934254574892153101133165[[#This Row],[time]]-2)*2</f>
        <v>1.4029600000000002</v>
      </c>
      <c r="AA753" s="6">
        <v>0.46639199999999997</v>
      </c>
      <c r="AB753" s="5">
        <v>2.7014800000000001</v>
      </c>
      <c r="AC753">
        <f>(Table6291323355387419451483154795127159[[#This Row],[time]]-2)*2</f>
        <v>1.4029600000000002</v>
      </c>
      <c r="AD753" s="6">
        <v>5.5484600000000004</v>
      </c>
      <c r="AE753" s="5">
        <v>2.7014800000000001</v>
      </c>
      <c r="AF753">
        <f>(Table2492983303623944264584902254102134166[[#This Row],[time]]-2)*2</f>
        <v>1.4029600000000002</v>
      </c>
      <c r="AG753" s="6">
        <v>0.37148199999999998</v>
      </c>
      <c r="AH753" s="5">
        <v>2.7014800000000001</v>
      </c>
      <c r="AI753">
        <f>(Table7292324356388420452484164896128160[[#This Row],[time]]-2)*2</f>
        <v>1.4029600000000002</v>
      </c>
      <c r="AJ753" s="6">
        <v>5.3993200000000003</v>
      </c>
      <c r="AK753" s="5">
        <v>2.7014800000000001</v>
      </c>
      <c r="AL753">
        <f>(Table2502993313633954274594912355103135167[[#This Row],[time]]-2)*2</f>
        <v>1.4029600000000002</v>
      </c>
      <c r="AM753" s="6">
        <v>1.96631</v>
      </c>
      <c r="AN753" s="5">
        <v>2.7014800000000001</v>
      </c>
      <c r="AO753">
        <f>(Table8293325357389421453485174997129161[[#This Row],[time]]-2)*2</f>
        <v>1.4029600000000002</v>
      </c>
      <c r="AP753" s="6">
        <v>6.9009900000000002</v>
      </c>
      <c r="AQ753" s="5">
        <v>2.7014800000000001</v>
      </c>
      <c r="AR753">
        <f>(Table2523003323643964284604922456104136168[[#This Row],[time]]-2)*2</f>
        <v>1.4029600000000002</v>
      </c>
      <c r="AS753" s="6">
        <v>1.7265699999999999</v>
      </c>
      <c r="AT753" s="5">
        <v>2.7014800000000001</v>
      </c>
      <c r="AU753">
        <f>(Table2533013333653974294614932557105137169[[#This Row],[time]]-2)*2</f>
        <v>1.4029600000000002</v>
      </c>
      <c r="AV753" s="6">
        <v>5.8426499999999999</v>
      </c>
    </row>
    <row r="754" spans="1:48">
      <c r="A754" s="5">
        <v>2.7649699999999999</v>
      </c>
      <c r="B754">
        <f>(Table1286318350382414446478104290122154[[#This Row],[time]]-2)*2</f>
        <v>1.5299399999999999</v>
      </c>
      <c r="C754" s="6">
        <v>2.0761599999999998</v>
      </c>
      <c r="D754" s="5">
        <v>2.7649699999999999</v>
      </c>
      <c r="E754">
        <f>(Table2287319351383415447479114391123155[[#This Row],[time]]-2)*2</f>
        <v>1.5299399999999999</v>
      </c>
      <c r="F754" s="6">
        <v>1.2639499999999999</v>
      </c>
      <c r="G754" s="5">
        <v>2.7649699999999999</v>
      </c>
      <c r="H754">
        <f>(Table245294326358390422454486185098130162[[#This Row],[time]]-2)*2</f>
        <v>1.5299399999999999</v>
      </c>
      <c r="I754" s="6">
        <v>1.78701</v>
      </c>
      <c r="J754" s="5">
        <v>2.7649699999999999</v>
      </c>
      <c r="K754">
        <f>(Table3288320352384416448480124492124156[[#This Row],[time]]-2)*2</f>
        <v>1.5299399999999999</v>
      </c>
      <c r="L754" s="6">
        <v>1.21793</v>
      </c>
      <c r="M754" s="5">
        <v>2.7649699999999999</v>
      </c>
      <c r="N754">
        <f>(Table246295327359391423455487195199131163[[#This Row],[time]]-2)*2</f>
        <v>1.5299399999999999</v>
      </c>
      <c r="O754" s="6">
        <v>0.69126200000000004</v>
      </c>
      <c r="P754" s="5">
        <v>2.7649699999999999</v>
      </c>
      <c r="Q754">
        <f>(Table4289321353385417449481134593125157[[#This Row],[time]]-2)*2</f>
        <v>1.5299399999999999</v>
      </c>
      <c r="R754" s="6">
        <v>0.89538399999999996</v>
      </c>
      <c r="S754" s="5">
        <v>2.7649699999999999</v>
      </c>
      <c r="T754">
        <f>(Table2472963283603924244564882052100132164[[#This Row],[time]]-2)*2</f>
        <v>1.5299399999999999</v>
      </c>
      <c r="U754" s="6">
        <v>0.37463999999999997</v>
      </c>
      <c r="V754" s="5">
        <v>2.7649699999999999</v>
      </c>
      <c r="W754">
        <f>(Table5290322354386418450482144694126158[[#This Row],[time]]-2)*2</f>
        <v>1.5299399999999999</v>
      </c>
      <c r="X754" s="6">
        <v>1.11416</v>
      </c>
      <c r="Y754" s="5">
        <v>2.7649699999999999</v>
      </c>
      <c r="Z754">
        <f>(Table2482973293613934254574892153101133165[[#This Row],[time]]-2)*2</f>
        <v>1.5299399999999999</v>
      </c>
      <c r="AA754" s="6">
        <v>0.46925099999999997</v>
      </c>
      <c r="AB754" s="5">
        <v>2.7649699999999999</v>
      </c>
      <c r="AC754">
        <f>(Table6291323355387419451483154795127159[[#This Row],[time]]-2)*2</f>
        <v>1.5299399999999999</v>
      </c>
      <c r="AD754" s="6">
        <v>5.8091100000000004</v>
      </c>
      <c r="AE754" s="5">
        <v>2.7649699999999999</v>
      </c>
      <c r="AF754">
        <f>(Table2492983303623944264584902254102134166[[#This Row],[time]]-2)*2</f>
        <v>1.5299399999999999</v>
      </c>
      <c r="AG754" s="6">
        <v>0.39085599999999998</v>
      </c>
      <c r="AH754" s="5">
        <v>2.7649699999999999</v>
      </c>
      <c r="AI754">
        <f>(Table7292324356388420452484164896128160[[#This Row],[time]]-2)*2</f>
        <v>1.5299399999999999</v>
      </c>
      <c r="AJ754" s="6">
        <v>5.9535400000000003</v>
      </c>
      <c r="AK754" s="5">
        <v>2.7649699999999999</v>
      </c>
      <c r="AL754">
        <f>(Table2502993313633954274594912355103135167[[#This Row],[time]]-2)*2</f>
        <v>1.5299399999999999</v>
      </c>
      <c r="AM754" s="6">
        <v>1.8591</v>
      </c>
      <c r="AN754" s="5">
        <v>2.7649699999999999</v>
      </c>
      <c r="AO754">
        <f>(Table8293325357389421453485174997129161[[#This Row],[time]]-2)*2</f>
        <v>1.5299399999999999</v>
      </c>
      <c r="AP754" s="6">
        <v>7.6681499999999998</v>
      </c>
      <c r="AQ754" s="5">
        <v>2.7649699999999999</v>
      </c>
      <c r="AR754">
        <f>(Table2523003323643964284604922456104136168[[#This Row],[time]]-2)*2</f>
        <v>1.5299399999999999</v>
      </c>
      <c r="AS754" s="6">
        <v>1.5847199999999999</v>
      </c>
      <c r="AT754" s="5">
        <v>2.7649699999999999</v>
      </c>
      <c r="AU754">
        <f>(Table2533013333653974294614932557105137169[[#This Row],[time]]-2)*2</f>
        <v>1.5299399999999999</v>
      </c>
      <c r="AV754" s="6">
        <v>6.3298800000000002</v>
      </c>
    </row>
    <row r="755" spans="1:48">
      <c r="A755" s="5">
        <v>2.8061799999999999</v>
      </c>
      <c r="B755">
        <f>(Table1286318350382414446478104290122154[[#This Row],[time]]-2)*2</f>
        <v>1.6123599999999998</v>
      </c>
      <c r="C755" s="6">
        <v>2.1098300000000001</v>
      </c>
      <c r="D755" s="5">
        <v>2.8061799999999999</v>
      </c>
      <c r="E755">
        <f>(Table2287319351383415447479114391123155[[#This Row],[time]]-2)*2</f>
        <v>1.6123599999999998</v>
      </c>
      <c r="F755" s="6">
        <v>1.45746</v>
      </c>
      <c r="G755" s="5">
        <v>2.8061799999999999</v>
      </c>
      <c r="H755">
        <f>(Table245294326358390422454486185098130162[[#This Row],[time]]-2)*2</f>
        <v>1.6123599999999998</v>
      </c>
      <c r="I755" s="6">
        <v>1.78044</v>
      </c>
      <c r="J755" s="5">
        <v>2.8061799999999999</v>
      </c>
      <c r="K755">
        <f>(Table3288320352384416448480124492124156[[#This Row],[time]]-2)*2</f>
        <v>1.6123599999999998</v>
      </c>
      <c r="L755" s="6">
        <v>1.36981</v>
      </c>
      <c r="M755" s="5">
        <v>2.8061799999999999</v>
      </c>
      <c r="N755">
        <f>(Table246295327359391423455487195199131163[[#This Row],[time]]-2)*2</f>
        <v>1.6123599999999998</v>
      </c>
      <c r="O755" s="6">
        <v>0.66330100000000003</v>
      </c>
      <c r="P755" s="5">
        <v>2.8061799999999999</v>
      </c>
      <c r="Q755">
        <f>(Table4289321353385417449481134593125157[[#This Row],[time]]-2)*2</f>
        <v>1.6123599999999998</v>
      </c>
      <c r="R755" s="6">
        <v>1.13842</v>
      </c>
      <c r="S755" s="5">
        <v>2.8061799999999999</v>
      </c>
      <c r="T755">
        <f>(Table2472963283603924244564882052100132164[[#This Row],[time]]-2)*2</f>
        <v>1.6123599999999998</v>
      </c>
      <c r="U755" s="6">
        <v>0.27384999999999998</v>
      </c>
      <c r="V755" s="5">
        <v>2.8061799999999999</v>
      </c>
      <c r="W755">
        <f>(Table5290322354386418450482144694126158[[#This Row],[time]]-2)*2</f>
        <v>1.6123599999999998</v>
      </c>
      <c r="X755" s="6">
        <v>1.3584799999999999</v>
      </c>
      <c r="Y755" s="5">
        <v>2.8061799999999999</v>
      </c>
      <c r="Z755">
        <f>(Table2482973293613934254574892153101133165[[#This Row],[time]]-2)*2</f>
        <v>1.6123599999999998</v>
      </c>
      <c r="AA755" s="6">
        <v>0.47781099999999999</v>
      </c>
      <c r="AB755" s="5">
        <v>2.8061799999999999</v>
      </c>
      <c r="AC755">
        <f>(Table6291323355387419451483154795127159[[#This Row],[time]]-2)*2</f>
        <v>1.6123599999999998</v>
      </c>
      <c r="AD755" s="6">
        <v>5.9934599999999998</v>
      </c>
      <c r="AE755" s="5">
        <v>2.8061799999999999</v>
      </c>
      <c r="AF755">
        <f>(Table2492983303623944264584902254102134166[[#This Row],[time]]-2)*2</f>
        <v>1.6123599999999998</v>
      </c>
      <c r="AG755" s="6">
        <v>0.39150600000000002</v>
      </c>
      <c r="AH755" s="5">
        <v>2.8061799999999999</v>
      </c>
      <c r="AI755">
        <f>(Table7292324356388420452484164896128160[[#This Row],[time]]-2)*2</f>
        <v>1.6123599999999998</v>
      </c>
      <c r="AJ755" s="6">
        <v>6.2895899999999996</v>
      </c>
      <c r="AK755" s="5">
        <v>2.8061799999999999</v>
      </c>
      <c r="AL755">
        <f>(Table2502993313633954274594912355103135167[[#This Row],[time]]-2)*2</f>
        <v>1.6123599999999998</v>
      </c>
      <c r="AM755" s="6">
        <v>1.7705299999999999</v>
      </c>
      <c r="AN755" s="5">
        <v>2.8061799999999999</v>
      </c>
      <c r="AO755">
        <f>(Table8293325357389421453485174997129161[[#This Row],[time]]-2)*2</f>
        <v>1.6123599999999998</v>
      </c>
      <c r="AP755" s="6">
        <v>8.0968800000000005</v>
      </c>
      <c r="AQ755" s="5">
        <v>2.8061799999999999</v>
      </c>
      <c r="AR755">
        <f>(Table2523003323643964284604922456104136168[[#This Row],[time]]-2)*2</f>
        <v>1.6123599999999998</v>
      </c>
      <c r="AS755" s="6">
        <v>1.4975000000000001</v>
      </c>
      <c r="AT755" s="5">
        <v>2.8061799999999999</v>
      </c>
      <c r="AU755">
        <f>(Table2533013333653974294614932557105137169[[#This Row],[time]]-2)*2</f>
        <v>1.6123599999999998</v>
      </c>
      <c r="AV755" s="6">
        <v>6.6186699999999998</v>
      </c>
    </row>
    <row r="756" spans="1:48">
      <c r="A756" s="5">
        <v>2.8581400000000001</v>
      </c>
      <c r="B756">
        <f>(Table1286318350382414446478104290122154[[#This Row],[time]]-2)*2</f>
        <v>1.7162800000000002</v>
      </c>
      <c r="C756" s="6">
        <v>2.1522199999999998</v>
      </c>
      <c r="D756" s="5">
        <v>2.8581400000000001</v>
      </c>
      <c r="E756">
        <f>(Table2287319351383415447479114391123155[[#This Row],[time]]-2)*2</f>
        <v>1.7162800000000002</v>
      </c>
      <c r="F756" s="6">
        <v>1.7597499999999999</v>
      </c>
      <c r="G756" s="5">
        <v>2.8581400000000001</v>
      </c>
      <c r="H756">
        <f>(Table245294326358390422454486185098130162[[#This Row],[time]]-2)*2</f>
        <v>1.7162800000000002</v>
      </c>
      <c r="I756" s="6">
        <v>1.7714000000000001</v>
      </c>
      <c r="J756" s="5">
        <v>2.8581400000000001</v>
      </c>
      <c r="K756">
        <f>(Table3288320352384416448480124492124156[[#This Row],[time]]-2)*2</f>
        <v>1.7162800000000002</v>
      </c>
      <c r="L756" s="6">
        <v>1.6055200000000001</v>
      </c>
      <c r="M756" s="5">
        <v>2.8581400000000001</v>
      </c>
      <c r="N756">
        <f>(Table246295327359391423455487195199131163[[#This Row],[time]]-2)*2</f>
        <v>1.7162800000000002</v>
      </c>
      <c r="O756" s="6">
        <v>0.604939</v>
      </c>
      <c r="P756" s="5">
        <v>2.8581400000000001</v>
      </c>
      <c r="Q756">
        <f>(Table4289321353385417449481134593125157[[#This Row],[time]]-2)*2</f>
        <v>1.7162800000000002</v>
      </c>
      <c r="R756" s="6">
        <v>1.4587699999999999</v>
      </c>
      <c r="S756" s="5">
        <v>2.8581400000000001</v>
      </c>
      <c r="T756">
        <f>(Table2472963283603924244564882052100132164[[#This Row],[time]]-2)*2</f>
        <v>1.7162800000000002</v>
      </c>
      <c r="U756" s="6">
        <v>0.17932100000000001</v>
      </c>
      <c r="V756" s="5">
        <v>2.8581400000000001</v>
      </c>
      <c r="W756">
        <f>(Table5290322354386418450482144694126158[[#This Row],[time]]-2)*2</f>
        <v>1.7162800000000002</v>
      </c>
      <c r="X756" s="6">
        <v>1.6528099999999999</v>
      </c>
      <c r="Y756" s="5">
        <v>2.8581400000000001</v>
      </c>
      <c r="Z756">
        <f>(Table2482973293613934254574892153101133165[[#This Row],[time]]-2)*2</f>
        <v>1.7162800000000002</v>
      </c>
      <c r="AA756" s="6">
        <v>0.49909300000000001</v>
      </c>
      <c r="AB756" s="5">
        <v>2.8581400000000001</v>
      </c>
      <c r="AC756">
        <f>(Table6291323355387419451483154795127159[[#This Row],[time]]-2)*2</f>
        <v>1.7162800000000002</v>
      </c>
      <c r="AD756" s="6">
        <v>6.2227499999999996</v>
      </c>
      <c r="AE756" s="5">
        <v>2.8581400000000001</v>
      </c>
      <c r="AF756">
        <f>(Table2492983303623944264584902254102134166[[#This Row],[time]]-2)*2</f>
        <v>1.7162800000000002</v>
      </c>
      <c r="AG756" s="6">
        <v>0.38866800000000001</v>
      </c>
      <c r="AH756" s="5">
        <v>2.8581400000000001</v>
      </c>
      <c r="AI756">
        <f>(Table7292324356388420452484164896128160[[#This Row],[time]]-2)*2</f>
        <v>1.7162800000000002</v>
      </c>
      <c r="AJ756" s="6">
        <v>6.7004099999999998</v>
      </c>
      <c r="AK756" s="5">
        <v>2.8581400000000001</v>
      </c>
      <c r="AL756">
        <f>(Table2502993313633954274594912355103135167[[#This Row],[time]]-2)*2</f>
        <v>1.7162800000000002</v>
      </c>
      <c r="AM756" s="6">
        <v>1.66326</v>
      </c>
      <c r="AN756" s="5">
        <v>2.8581400000000001</v>
      </c>
      <c r="AO756">
        <f>(Table8293325357389421453485174997129161[[#This Row],[time]]-2)*2</f>
        <v>1.7162800000000002</v>
      </c>
      <c r="AP756" s="6">
        <v>8.4857399999999998</v>
      </c>
      <c r="AQ756" s="5">
        <v>2.8581400000000001</v>
      </c>
      <c r="AR756">
        <f>(Table2523003323643964284604922456104136168[[#This Row],[time]]-2)*2</f>
        <v>1.7162800000000002</v>
      </c>
      <c r="AS756" s="6">
        <v>1.38497</v>
      </c>
      <c r="AT756" s="5">
        <v>2.8581400000000001</v>
      </c>
      <c r="AU756">
        <f>(Table2533013333653974294614932557105137169[[#This Row],[time]]-2)*2</f>
        <v>1.7162800000000002</v>
      </c>
      <c r="AV756" s="6">
        <v>6.99125</v>
      </c>
    </row>
    <row r="757" spans="1:48">
      <c r="A757" s="5">
        <v>2.9051200000000001</v>
      </c>
      <c r="B757">
        <f>(Table1286318350382414446478104290122154[[#This Row],[time]]-2)*2</f>
        <v>1.8102400000000003</v>
      </c>
      <c r="C757" s="6">
        <v>2.1586400000000001</v>
      </c>
      <c r="D757" s="5">
        <v>2.9051200000000001</v>
      </c>
      <c r="E757">
        <f>(Table2287319351383415447479114391123155[[#This Row],[time]]-2)*2</f>
        <v>1.8102400000000003</v>
      </c>
      <c r="F757" s="6">
        <v>2.0721400000000001</v>
      </c>
      <c r="G757" s="5">
        <v>2.9051200000000001</v>
      </c>
      <c r="H757">
        <f>(Table245294326358390422454486185098130162[[#This Row],[time]]-2)*2</f>
        <v>1.8102400000000003</v>
      </c>
      <c r="I757" s="6">
        <v>1.74674</v>
      </c>
      <c r="J757" s="5">
        <v>2.9051200000000001</v>
      </c>
      <c r="K757">
        <f>(Table3288320352384416448480124492124156[[#This Row],[time]]-2)*2</f>
        <v>1.8102400000000003</v>
      </c>
      <c r="L757" s="6">
        <v>1.8856200000000001</v>
      </c>
      <c r="M757" s="5">
        <v>2.9051200000000001</v>
      </c>
      <c r="N757">
        <f>(Table246295327359391423455487195199131163[[#This Row],[time]]-2)*2</f>
        <v>1.8102400000000003</v>
      </c>
      <c r="O757" s="6">
        <v>0.54110599999999998</v>
      </c>
      <c r="P757" s="5">
        <v>2.9051200000000001</v>
      </c>
      <c r="Q757">
        <f>(Table4289321353385417449481134593125157[[#This Row],[time]]-2)*2</f>
        <v>1.8102400000000003</v>
      </c>
      <c r="R757" s="6">
        <v>1.7544500000000001</v>
      </c>
      <c r="S757" s="5">
        <v>2.9051200000000001</v>
      </c>
      <c r="T757">
        <f>(Table2472963283603924244564882052100132164[[#This Row],[time]]-2)*2</f>
        <v>1.8102400000000003</v>
      </c>
      <c r="U757" s="6">
        <v>0.14984600000000001</v>
      </c>
      <c r="V757" s="5">
        <v>2.9051200000000001</v>
      </c>
      <c r="W757">
        <f>(Table5290322354386418450482144694126158[[#This Row],[time]]-2)*2</f>
        <v>1.8102400000000003</v>
      </c>
      <c r="X757" s="6">
        <v>1.8785499999999999</v>
      </c>
      <c r="Y757" s="5">
        <v>2.9051200000000001</v>
      </c>
      <c r="Z757">
        <f>(Table2482973293613934254574892153101133165[[#This Row],[time]]-2)*2</f>
        <v>1.8102400000000003</v>
      </c>
      <c r="AA757" s="6">
        <v>0.50549599999999995</v>
      </c>
      <c r="AB757" s="5">
        <v>2.9051200000000001</v>
      </c>
      <c r="AC757">
        <f>(Table6291323355387419451483154795127159[[#This Row],[time]]-2)*2</f>
        <v>1.8102400000000003</v>
      </c>
      <c r="AD757" s="6">
        <v>6.4210099999999999</v>
      </c>
      <c r="AE757" s="5">
        <v>2.9051200000000001</v>
      </c>
      <c r="AF757">
        <f>(Table2492983303623944264584902254102134166[[#This Row],[time]]-2)*2</f>
        <v>1.8102400000000003</v>
      </c>
      <c r="AG757" s="6">
        <v>0.37606200000000001</v>
      </c>
      <c r="AH757" s="5">
        <v>2.9051200000000001</v>
      </c>
      <c r="AI757">
        <f>(Table7292324356388420452484164896128160[[#This Row],[time]]-2)*2</f>
        <v>1.8102400000000003</v>
      </c>
      <c r="AJ757" s="6">
        <v>7.0528899999999997</v>
      </c>
      <c r="AK757" s="5">
        <v>2.9051200000000001</v>
      </c>
      <c r="AL757">
        <f>(Table2502993313633954274594912355103135167[[#This Row],[time]]-2)*2</f>
        <v>1.8102400000000003</v>
      </c>
      <c r="AM757" s="6">
        <v>1.5666599999999999</v>
      </c>
      <c r="AN757" s="5">
        <v>2.9051200000000001</v>
      </c>
      <c r="AO757">
        <f>(Table8293325357389421453485174997129161[[#This Row],[time]]-2)*2</f>
        <v>1.8102400000000003</v>
      </c>
      <c r="AP757" s="6">
        <v>8.6517499999999998</v>
      </c>
      <c r="AQ757" s="5">
        <v>2.9051200000000001</v>
      </c>
      <c r="AR757">
        <f>(Table2523003323643964284604922456104136168[[#This Row],[time]]-2)*2</f>
        <v>1.8102400000000003</v>
      </c>
      <c r="AS757" s="6">
        <v>1.27555</v>
      </c>
      <c r="AT757" s="5">
        <v>2.9051200000000001</v>
      </c>
      <c r="AU757">
        <f>(Table2533013333653974294614932557105137169[[#This Row],[time]]-2)*2</f>
        <v>1.8102400000000003</v>
      </c>
      <c r="AV757" s="6">
        <v>7.1951499999999999</v>
      </c>
    </row>
    <row r="758" spans="1:48">
      <c r="A758" s="5">
        <v>2.9756100000000001</v>
      </c>
      <c r="B758">
        <f>(Table1286318350382414446478104290122154[[#This Row],[time]]-2)*2</f>
        <v>1.9512200000000002</v>
      </c>
      <c r="C758" s="6">
        <v>2.1189900000000002</v>
      </c>
      <c r="D758" s="5">
        <v>2.9756100000000001</v>
      </c>
      <c r="E758">
        <f>(Table2287319351383415447479114391123155[[#This Row],[time]]-2)*2</f>
        <v>1.9512200000000002</v>
      </c>
      <c r="F758" s="6">
        <v>2.51851</v>
      </c>
      <c r="G758" s="5">
        <v>2.9756100000000001</v>
      </c>
      <c r="H758">
        <f>(Table245294326358390422454486185098130162[[#This Row],[time]]-2)*2</f>
        <v>1.9512200000000002</v>
      </c>
      <c r="I758" s="6">
        <v>1.6811100000000001</v>
      </c>
      <c r="J758" s="5">
        <v>2.9756100000000001</v>
      </c>
      <c r="K758">
        <f>(Table3288320352384416448480124492124156[[#This Row],[time]]-2)*2</f>
        <v>1.9512200000000002</v>
      </c>
      <c r="L758" s="6">
        <v>2.4463699999999999</v>
      </c>
      <c r="M758" s="5">
        <v>2.9756100000000001</v>
      </c>
      <c r="N758">
        <f>(Table246295327359391423455487195199131163[[#This Row],[time]]-2)*2</f>
        <v>1.9512200000000002</v>
      </c>
      <c r="O758" s="6">
        <v>0.40895199999999998</v>
      </c>
      <c r="P758" s="5">
        <v>2.9756100000000001</v>
      </c>
      <c r="Q758">
        <f>(Table4289321353385417449481134593125157[[#This Row],[time]]-2)*2</f>
        <v>1.9512200000000002</v>
      </c>
      <c r="R758" s="6">
        <v>2.2395</v>
      </c>
      <c r="S758" s="5">
        <v>2.9756100000000001</v>
      </c>
      <c r="T758">
        <f>(Table2472963283603924244564882052100132164[[#This Row],[time]]-2)*2</f>
        <v>1.9512200000000002</v>
      </c>
      <c r="U758" s="6">
        <v>9.8103399999999993E-2</v>
      </c>
      <c r="V758" s="5">
        <v>2.9756100000000001</v>
      </c>
      <c r="W758">
        <f>(Table5290322354386418450482144694126158[[#This Row],[time]]-2)*2</f>
        <v>1.9512200000000002</v>
      </c>
      <c r="X758" s="6">
        <v>2.1231100000000001</v>
      </c>
      <c r="Y758" s="5">
        <v>2.9756100000000001</v>
      </c>
      <c r="Z758">
        <f>(Table2482973293613934254574892153101133165[[#This Row],[time]]-2)*2</f>
        <v>1.9512200000000002</v>
      </c>
      <c r="AA758" s="6">
        <v>0.44194699999999998</v>
      </c>
      <c r="AB758" s="5">
        <v>2.9756100000000001</v>
      </c>
      <c r="AC758">
        <f>(Table6291323355387419451483154795127159[[#This Row],[time]]-2)*2</f>
        <v>1.9512200000000002</v>
      </c>
      <c r="AD758" s="6">
        <v>6.7317799999999997</v>
      </c>
      <c r="AE758" s="5">
        <v>2.9756100000000001</v>
      </c>
      <c r="AF758">
        <f>(Table2492983303623944264584902254102134166[[#This Row],[time]]-2)*2</f>
        <v>1.9512200000000002</v>
      </c>
      <c r="AG758" s="6">
        <v>0.32073299999999999</v>
      </c>
      <c r="AH758" s="5">
        <v>2.9756100000000001</v>
      </c>
      <c r="AI758">
        <f>(Table7292324356388420452484164896128160[[#This Row],[time]]-2)*2</f>
        <v>1.9512200000000002</v>
      </c>
      <c r="AJ758" s="6">
        <v>7.5501699999999996</v>
      </c>
      <c r="AK758" s="5">
        <v>2.9756100000000001</v>
      </c>
      <c r="AL758">
        <f>(Table2502993313633954274594912355103135167[[#This Row],[time]]-2)*2</f>
        <v>1.9512200000000002</v>
      </c>
      <c r="AM758" s="6">
        <v>1.4042300000000001</v>
      </c>
      <c r="AN758" s="5">
        <v>2.9756100000000001</v>
      </c>
      <c r="AO758">
        <f>(Table8293325357389421453485174997129161[[#This Row],[time]]-2)*2</f>
        <v>1.9512200000000002</v>
      </c>
      <c r="AP758" s="6">
        <v>8.7639399999999998</v>
      </c>
      <c r="AQ758" s="5">
        <v>2.9756100000000001</v>
      </c>
      <c r="AR758">
        <f>(Table2523003323643964284604922456104136168[[#This Row],[time]]-2)*2</f>
        <v>1.9512200000000002</v>
      </c>
      <c r="AS758" s="6">
        <v>1.0939399999999999</v>
      </c>
      <c r="AT758" s="5">
        <v>2.9756100000000001</v>
      </c>
      <c r="AU758">
        <f>(Table2533013333653974294614932557105137169[[#This Row],[time]]-2)*2</f>
        <v>1.9512200000000002</v>
      </c>
      <c r="AV758" s="6">
        <v>7.55619</v>
      </c>
    </row>
    <row r="759" spans="1:48">
      <c r="A759" s="8">
        <v>3</v>
      </c>
      <c r="B759">
        <f>(Table1286318350382414446478104290122154[[#This Row],[time]]-2)*2</f>
        <v>2</v>
      </c>
      <c r="C759" s="9">
        <v>2.0902799999999999</v>
      </c>
      <c r="D759" s="8">
        <v>3</v>
      </c>
      <c r="E759">
        <f>(Table2287319351383415447479114391123155[[#This Row],[time]]-2)*2</f>
        <v>2</v>
      </c>
      <c r="F759" s="9">
        <v>2.6505200000000002</v>
      </c>
      <c r="G759" s="8">
        <v>3</v>
      </c>
      <c r="H759">
        <f>(Table245294326358390422454486185098130162[[#This Row],[time]]-2)*2</f>
        <v>2</v>
      </c>
      <c r="I759" s="9">
        <v>1.6480900000000001</v>
      </c>
      <c r="J759" s="8">
        <v>3</v>
      </c>
      <c r="K759">
        <f>(Table3288320352384416448480124492124156[[#This Row],[time]]-2)*2</f>
        <v>2</v>
      </c>
      <c r="L759" s="9">
        <v>2.6411699999999998</v>
      </c>
      <c r="M759" s="8">
        <v>3</v>
      </c>
      <c r="N759">
        <f>(Table246295327359391423455487195199131163[[#This Row],[time]]-2)*2</f>
        <v>2</v>
      </c>
      <c r="O759" s="9">
        <v>0.35724699999999998</v>
      </c>
      <c r="P759" s="8">
        <v>3</v>
      </c>
      <c r="Q759">
        <f>(Table4289321353385417449481134593125157[[#This Row],[time]]-2)*2</f>
        <v>2</v>
      </c>
      <c r="R759" s="9">
        <v>2.4241799999999998</v>
      </c>
      <c r="S759" s="8">
        <v>3</v>
      </c>
      <c r="T759">
        <f>(Table2472963283603924244564882052100132164[[#This Row],[time]]-2)*2</f>
        <v>2</v>
      </c>
      <c r="U759" s="9">
        <v>7.9548499999999994E-2</v>
      </c>
      <c r="V759" s="8">
        <v>3</v>
      </c>
      <c r="W759">
        <f>(Table5290322354386418450482144694126158[[#This Row],[time]]-2)*2</f>
        <v>2</v>
      </c>
      <c r="X759" s="9">
        <v>2.1839599999999999</v>
      </c>
      <c r="Y759" s="8">
        <v>3</v>
      </c>
      <c r="Z759">
        <f>(Table2482973293613934254574892153101133165[[#This Row],[time]]-2)*2</f>
        <v>2</v>
      </c>
      <c r="AA759" s="9">
        <v>0.408551</v>
      </c>
      <c r="AB759" s="8">
        <v>3</v>
      </c>
      <c r="AC759">
        <f>(Table6291323355387419451483154795127159[[#This Row],[time]]-2)*2</f>
        <v>2</v>
      </c>
      <c r="AD759" s="9">
        <v>6.8398300000000001</v>
      </c>
      <c r="AE759" s="8">
        <v>3</v>
      </c>
      <c r="AF759">
        <f>(Table2492983303623944264584902254102134166[[#This Row],[time]]-2)*2</f>
        <v>2</v>
      </c>
      <c r="AG759" s="9">
        <v>0.29685</v>
      </c>
      <c r="AH759" s="8">
        <v>3</v>
      </c>
      <c r="AI759">
        <f>(Table7292324356388420452484164896128160[[#This Row],[time]]-2)*2</f>
        <v>2</v>
      </c>
      <c r="AJ759" s="9">
        <v>7.7281599999999999</v>
      </c>
      <c r="AK759" s="8">
        <v>3</v>
      </c>
      <c r="AL759">
        <f>(Table2502993313633954274594912355103135167[[#This Row],[time]]-2)*2</f>
        <v>2</v>
      </c>
      <c r="AM759" s="9">
        <v>1.35846</v>
      </c>
      <c r="AN759" s="8">
        <v>3</v>
      </c>
      <c r="AO759">
        <f>(Table8293325357389421453485174997129161[[#This Row],[time]]-2)*2</f>
        <v>2</v>
      </c>
      <c r="AP759" s="9">
        <v>8.7461699999999993</v>
      </c>
      <c r="AQ759" s="8">
        <v>3</v>
      </c>
      <c r="AR759">
        <f>(Table2523003323643964284604922456104136168[[#This Row],[time]]-2)*2</f>
        <v>2</v>
      </c>
      <c r="AS759" s="9">
        <v>1.03138</v>
      </c>
      <c r="AT759" s="8">
        <v>3</v>
      </c>
      <c r="AU759">
        <f>(Table2533013333653974294614932557105137169[[#This Row],[time]]-2)*2</f>
        <v>2</v>
      </c>
      <c r="AV759" s="9">
        <v>7.6713100000000001</v>
      </c>
    </row>
    <row r="760" spans="1:48">
      <c r="A760" t="s">
        <v>26</v>
      </c>
      <c r="C760">
        <f>AVERAGE(C739:C759)</f>
        <v>1.8604385714285716</v>
      </c>
      <c r="D760" t="s">
        <v>26</v>
      </c>
      <c r="F760">
        <f t="shared" ref="F760" si="444">AVERAGE(F739:F759)</f>
        <v>0.76072628252380947</v>
      </c>
      <c r="G760" t="s">
        <v>26</v>
      </c>
      <c r="I760">
        <f t="shared" ref="I760" si="445">AVERAGE(I739:I759)</f>
        <v>2.1135857142857142</v>
      </c>
      <c r="J760" t="s">
        <v>26</v>
      </c>
      <c r="L760">
        <f t="shared" ref="L760" si="446">AVERAGE(L739:L759)</f>
        <v>0.70433660957142863</v>
      </c>
      <c r="M760" t="s">
        <v>26</v>
      </c>
      <c r="O760">
        <f t="shared" ref="O760" si="447">AVERAGE(O739:O759)</f>
        <v>0.53568552380952372</v>
      </c>
      <c r="P760" t="s">
        <v>26</v>
      </c>
      <c r="R760">
        <f t="shared" ref="R760" si="448">AVERAGE(R739:R759)</f>
        <v>0.53643347600000002</v>
      </c>
      <c r="S760" t="s">
        <v>26</v>
      </c>
      <c r="U760">
        <f t="shared" ref="U760" si="449">AVERAGE(U739:U759)</f>
        <v>0.40972361428571413</v>
      </c>
      <c r="V760" t="s">
        <v>26</v>
      </c>
      <c r="X760">
        <f t="shared" ref="X760" si="450">AVERAGE(X739:X759)</f>
        <v>0.55862859466666659</v>
      </c>
      <c r="Y760" t="s">
        <v>26</v>
      </c>
      <c r="AA760">
        <f t="shared" ref="AA760" si="451">AVERAGE(AA739:AA759)</f>
        <v>0.29421305104761902</v>
      </c>
      <c r="AB760" t="s">
        <v>26</v>
      </c>
      <c r="AD760">
        <f t="shared" ref="AD760" si="452">AVERAGE(AD739:AD759)</f>
        <v>5.1657671428571428</v>
      </c>
      <c r="AE760" t="s">
        <v>26</v>
      </c>
      <c r="AG760">
        <f t="shared" ref="AG760" si="453">AVERAGE(AG739:AG759)</f>
        <v>0.39445214285714281</v>
      </c>
      <c r="AH760" t="s">
        <v>26</v>
      </c>
      <c r="AJ760">
        <f t="shared" ref="AJ760" si="454">AVERAGE(AJ739:AJ759)</f>
        <v>3.8320857142857143</v>
      </c>
      <c r="AK760" t="s">
        <v>26</v>
      </c>
      <c r="AM760">
        <f t="shared" ref="AM760" si="455">AVERAGE(AM739:AM759)</f>
        <v>2.1634642857142858</v>
      </c>
      <c r="AN760" t="s">
        <v>26</v>
      </c>
      <c r="AP760">
        <f t="shared" ref="AP760" si="456">AVERAGE(AP739:AP759)</f>
        <v>5.5947066666666654</v>
      </c>
      <c r="AQ760" t="s">
        <v>26</v>
      </c>
      <c r="AS760">
        <f t="shared" ref="AS760" si="457">AVERAGE(AS739:AS759)</f>
        <v>1.5438141904761902</v>
      </c>
      <c r="AT760" t="s">
        <v>26</v>
      </c>
      <c r="AV760">
        <f t="shared" ref="AV760" si="458">AVERAGE(AV739:AV759)</f>
        <v>4.0597985238095244</v>
      </c>
    </row>
    <row r="761" spans="1:48">
      <c r="A761" t="s">
        <v>27</v>
      </c>
      <c r="C761">
        <f>MAX(C739:C759)</f>
        <v>2.1586400000000001</v>
      </c>
      <c r="D761" t="s">
        <v>27</v>
      </c>
      <c r="F761">
        <f t="shared" ref="F761:AV761" si="459">MAX(F739:F759)</f>
        <v>2.6505200000000002</v>
      </c>
      <c r="G761" t="s">
        <v>27</v>
      </c>
      <c r="I761">
        <f t="shared" ref="I761:AV761" si="460">MAX(I739:I759)</f>
        <v>3.0130499999999998</v>
      </c>
      <c r="J761" t="s">
        <v>27</v>
      </c>
      <c r="L761">
        <f t="shared" ref="L761:AV761" si="461">MAX(L739:L759)</f>
        <v>2.6411699999999998</v>
      </c>
      <c r="M761" t="s">
        <v>27</v>
      </c>
      <c r="O761">
        <f t="shared" ref="O761:AV761" si="462">MAX(O739:O759)</f>
        <v>0.74465899999999996</v>
      </c>
      <c r="P761" t="s">
        <v>27</v>
      </c>
      <c r="R761">
        <f t="shared" ref="R761:AV761" si="463">MAX(R739:R759)</f>
        <v>2.4241799999999998</v>
      </c>
      <c r="S761" t="s">
        <v>27</v>
      </c>
      <c r="U761">
        <f t="shared" ref="U761:AV761" si="464">MAX(U739:U759)</f>
        <v>0.76180899999999996</v>
      </c>
      <c r="V761" t="s">
        <v>27</v>
      </c>
      <c r="X761">
        <f t="shared" ref="X761:AV761" si="465">MAX(X739:X759)</f>
        <v>2.1839599999999999</v>
      </c>
      <c r="Y761" t="s">
        <v>27</v>
      </c>
      <c r="AA761">
        <f t="shared" ref="AA761:AV761" si="466">MAX(AA739:AA759)</f>
        <v>0.50978900000000005</v>
      </c>
      <c r="AB761" t="s">
        <v>27</v>
      </c>
      <c r="AD761">
        <f t="shared" ref="AD761:AV761" si="467">MAX(AD739:AD759)</f>
        <v>6.8398300000000001</v>
      </c>
      <c r="AE761" t="s">
        <v>27</v>
      </c>
      <c r="AG761">
        <f t="shared" ref="AG761:AV761" si="468">MAX(AG739:AG759)</f>
        <v>0.65359900000000004</v>
      </c>
      <c r="AH761" t="s">
        <v>27</v>
      </c>
      <c r="AJ761">
        <f t="shared" ref="AJ761:AV761" si="469">MAX(AJ739:AJ759)</f>
        <v>7.7281599999999999</v>
      </c>
      <c r="AK761" t="s">
        <v>27</v>
      </c>
      <c r="AM761">
        <f t="shared" ref="AM761:AV761" si="470">MAX(AM739:AM759)</f>
        <v>2.8963299999999998</v>
      </c>
      <c r="AN761" t="s">
        <v>27</v>
      </c>
      <c r="AP761">
        <f t="shared" ref="AP761:AV761" si="471">MAX(AP739:AP759)</f>
        <v>8.7639399999999998</v>
      </c>
      <c r="AQ761" t="s">
        <v>27</v>
      </c>
      <c r="AS761">
        <f t="shared" ref="AS761:AV761" si="472">MAX(AS739:AS759)</f>
        <v>2.0647600000000002</v>
      </c>
      <c r="AT761" t="s">
        <v>27</v>
      </c>
      <c r="AV761">
        <f t="shared" ref="AV761" si="473">MAX(AV739:AV759)</f>
        <v>7.6713100000000001</v>
      </c>
    </row>
    <row r="763" spans="1:48">
      <c r="A763" t="s">
        <v>92</v>
      </c>
      <c r="D763" t="s">
        <v>2</v>
      </c>
    </row>
    <row r="764" spans="1:48">
      <c r="A764" t="s">
        <v>93</v>
      </c>
      <c r="D764" t="s">
        <v>4</v>
      </c>
      <c r="E764" t="s">
        <v>5</v>
      </c>
    </row>
    <row r="765" spans="1:48">
      <c r="D765" t="s">
        <v>30</v>
      </c>
    </row>
    <row r="767" spans="1:48">
      <c r="A767" t="s">
        <v>6</v>
      </c>
      <c r="D767" t="s">
        <v>7</v>
      </c>
      <c r="G767" t="s">
        <v>8</v>
      </c>
      <c r="J767" t="s">
        <v>9</v>
      </c>
      <c r="M767" t="s">
        <v>10</v>
      </c>
      <c r="P767" t="s">
        <v>11</v>
      </c>
      <c r="S767" t="s">
        <v>12</v>
      </c>
      <c r="V767" t="s">
        <v>13</v>
      </c>
      <c r="Y767" t="s">
        <v>14</v>
      </c>
      <c r="AB767" t="s">
        <v>15</v>
      </c>
      <c r="AE767" t="s">
        <v>16</v>
      </c>
      <c r="AH767" t="s">
        <v>17</v>
      </c>
      <c r="AK767" t="s">
        <v>18</v>
      </c>
      <c r="AN767" t="s">
        <v>19</v>
      </c>
      <c r="AQ767" t="s">
        <v>20</v>
      </c>
      <c r="AT767" t="s">
        <v>21</v>
      </c>
    </row>
    <row r="768" spans="1:48">
      <c r="A768" t="s">
        <v>22</v>
      </c>
      <c r="B768" t="s">
        <v>23</v>
      </c>
      <c r="C768" t="s">
        <v>24</v>
      </c>
      <c r="D768" t="s">
        <v>22</v>
      </c>
      <c r="E768" t="s">
        <v>23</v>
      </c>
      <c r="F768" t="s">
        <v>25</v>
      </c>
      <c r="G768" t="s">
        <v>22</v>
      </c>
      <c r="H768" t="s">
        <v>23</v>
      </c>
      <c r="I768" t="s">
        <v>24</v>
      </c>
      <c r="J768" t="s">
        <v>22</v>
      </c>
      <c r="K768" t="s">
        <v>23</v>
      </c>
      <c r="L768" t="s">
        <v>24</v>
      </c>
      <c r="M768" t="s">
        <v>22</v>
      </c>
      <c r="N768" t="s">
        <v>23</v>
      </c>
      <c r="O768" t="s">
        <v>24</v>
      </c>
      <c r="P768" t="s">
        <v>22</v>
      </c>
      <c r="Q768" t="s">
        <v>23</v>
      </c>
      <c r="R768" t="s">
        <v>24</v>
      </c>
      <c r="S768" t="s">
        <v>22</v>
      </c>
      <c r="T768" t="s">
        <v>23</v>
      </c>
      <c r="U768" t="s">
        <v>24</v>
      </c>
      <c r="V768" t="s">
        <v>22</v>
      </c>
      <c r="W768" t="s">
        <v>23</v>
      </c>
      <c r="X768" t="s">
        <v>24</v>
      </c>
      <c r="Y768" t="s">
        <v>22</v>
      </c>
      <c r="Z768" t="s">
        <v>23</v>
      </c>
      <c r="AA768" t="s">
        <v>24</v>
      </c>
      <c r="AB768" t="s">
        <v>22</v>
      </c>
      <c r="AC768" t="s">
        <v>23</v>
      </c>
      <c r="AD768" t="s">
        <v>24</v>
      </c>
      <c r="AE768" t="s">
        <v>22</v>
      </c>
      <c r="AF768" t="s">
        <v>23</v>
      </c>
      <c r="AG768" t="s">
        <v>24</v>
      </c>
      <c r="AH768" t="s">
        <v>22</v>
      </c>
      <c r="AI768" t="s">
        <v>23</v>
      </c>
      <c r="AJ768" t="s">
        <v>24</v>
      </c>
      <c r="AK768" t="s">
        <v>22</v>
      </c>
      <c r="AL768" t="s">
        <v>23</v>
      </c>
      <c r="AM768" t="s">
        <v>24</v>
      </c>
      <c r="AN768" t="s">
        <v>22</v>
      </c>
      <c r="AO768" t="s">
        <v>23</v>
      </c>
      <c r="AP768" t="s">
        <v>24</v>
      </c>
      <c r="AQ768" t="s">
        <v>22</v>
      </c>
      <c r="AR768" t="s">
        <v>23</v>
      </c>
      <c r="AS768" t="s">
        <v>24</v>
      </c>
      <c r="AT768" t="s">
        <v>22</v>
      </c>
      <c r="AU768" t="s">
        <v>23</v>
      </c>
      <c r="AV768" t="s">
        <v>24</v>
      </c>
    </row>
    <row r="769" spans="1:48">
      <c r="A769" s="2">
        <v>2</v>
      </c>
      <c r="B769">
        <f>-(Table12543023343663984304624942674106138170[[#This Row],[time]]-2)*2</f>
        <v>0</v>
      </c>
      <c r="C769" s="3">
        <v>3.0171399999999999</v>
      </c>
      <c r="D769" s="2">
        <v>2</v>
      </c>
      <c r="E769">
        <f>-(Table22553033353673994314634952775107139171[[#This Row],[time]]-2)*2</f>
        <v>0</v>
      </c>
      <c r="F769" s="3">
        <v>0.33841599999999999</v>
      </c>
      <c r="G769" s="2">
        <v>2</v>
      </c>
      <c r="H769" s="2">
        <f t="shared" ref="H769:H789" si="474">-(G769-2)*2</f>
        <v>0</v>
      </c>
      <c r="I769" s="3">
        <v>3.0130499999999998</v>
      </c>
      <c r="J769" s="2">
        <v>2</v>
      </c>
      <c r="K769">
        <f>-(Table32563043363684004324644962876108140172[[#This Row],[time]]-2)*2</f>
        <v>0</v>
      </c>
      <c r="L769" s="3">
        <v>0.44042900000000001</v>
      </c>
      <c r="M769" s="2">
        <v>2</v>
      </c>
      <c r="N769">
        <f>-(Table2462633113433754074394715033583115147179[[#This Row],[time]]-2)*2</f>
        <v>0</v>
      </c>
      <c r="O769" s="3">
        <v>0.360508</v>
      </c>
      <c r="P769" s="2">
        <v>2</v>
      </c>
      <c r="Q769">
        <f>-(Table42573053373694014334654972977109141173[[#This Row],[time]]-2)*2</f>
        <v>0</v>
      </c>
      <c r="R769" s="3">
        <v>1.2761</v>
      </c>
      <c r="S769" s="2">
        <v>2</v>
      </c>
      <c r="T769">
        <f>-(Table2472643123443764084404725043684116148180[[#This Row],[time]]-2)*2</f>
        <v>0</v>
      </c>
      <c r="U769" s="4">
        <v>7.8700000000000002E-5</v>
      </c>
      <c r="V769" s="2">
        <v>2</v>
      </c>
      <c r="W769">
        <f>-(Table52583063383704024344664983078110142174[[#This Row],[time]]-2)*2</f>
        <v>0</v>
      </c>
      <c r="X769" s="3">
        <v>1.3152200000000001</v>
      </c>
      <c r="Y769" s="2">
        <v>2</v>
      </c>
      <c r="Z769">
        <f>-(Table2482653133453774094414735053785117149181[[#This Row],[time]]-2)*2</f>
        <v>0</v>
      </c>
      <c r="AA769" s="3">
        <v>0.65859500000000004</v>
      </c>
      <c r="AB769" s="2">
        <v>2</v>
      </c>
      <c r="AC769">
        <f>-(Table62593073393714034354674993179111143175[[#This Row],[time]]-2)*2</f>
        <v>0</v>
      </c>
      <c r="AD769" s="3">
        <v>2.1299100000000002</v>
      </c>
      <c r="AE769" s="2">
        <v>2</v>
      </c>
      <c r="AF769">
        <f>-(Table2492663143463784104424745063886118150182[[#This Row],[time]]-2)*2</f>
        <v>0</v>
      </c>
      <c r="AG769" s="3">
        <v>1.45737E-2</v>
      </c>
      <c r="AH769" s="2">
        <v>2</v>
      </c>
      <c r="AI769">
        <f>-(Table72603083403724044364685003280112144176[[#This Row],[time]]-2)*2</f>
        <v>0</v>
      </c>
      <c r="AJ769" s="3">
        <v>3.0869900000000001</v>
      </c>
      <c r="AK769" s="2">
        <v>2</v>
      </c>
      <c r="AL769">
        <f>-(Table2502673153473794114434755073987119151183[[#This Row],[time]]-2)*2</f>
        <v>0</v>
      </c>
      <c r="AM769" s="3">
        <v>1.8975599999999999</v>
      </c>
      <c r="AN769" s="2">
        <v>2</v>
      </c>
      <c r="AO769">
        <f>-(Table82613093413734054374695013381113145177[[#This Row],[time]]-2)*2</f>
        <v>0</v>
      </c>
      <c r="AP769" s="3">
        <v>3.2414100000000001</v>
      </c>
      <c r="AQ769" s="2">
        <v>2</v>
      </c>
      <c r="AR769">
        <f>-(Table2522683163483804124444765084088120152184[[#This Row],[time]]-2)*2</f>
        <v>0</v>
      </c>
      <c r="AS769" s="3">
        <v>0.40330700000000003</v>
      </c>
      <c r="AT769" s="2">
        <v>2</v>
      </c>
      <c r="AU769">
        <f>-(Table2532693173493814134454775094189121153185[[#This Row],[time]]-2)*2</f>
        <v>0</v>
      </c>
      <c r="AV769" s="3">
        <v>1.2082900000000001</v>
      </c>
    </row>
    <row r="770" spans="1:48">
      <c r="A770" s="5">
        <v>2.0512600000000001</v>
      </c>
      <c r="B770">
        <f>-(Table12543023343663984304624942674106138170[[#This Row],[time]]-2)*2</f>
        <v>-0.10252000000000017</v>
      </c>
      <c r="C770" s="6">
        <v>3.1408200000000002</v>
      </c>
      <c r="D770" s="5">
        <v>2.0512600000000001</v>
      </c>
      <c r="E770">
        <f>-(Table22553033353673994314634952775107139171[[#This Row],[time]]-2)*2</f>
        <v>-0.10252000000000017</v>
      </c>
      <c r="F770" s="6">
        <v>0.288157</v>
      </c>
      <c r="G770" s="5">
        <v>2.0512600000000001</v>
      </c>
      <c r="H770" s="2">
        <f t="shared" si="474"/>
        <v>-0.10252000000000017</v>
      </c>
      <c r="I770" s="6">
        <v>3.1011299999999999</v>
      </c>
      <c r="J770" s="5">
        <v>2.0512600000000001</v>
      </c>
      <c r="K770">
        <f>-(Table32563043363684004324644962876108140172[[#This Row],[time]]-2)*2</f>
        <v>-0.10252000000000017</v>
      </c>
      <c r="L770" s="6">
        <v>0.38934299999999999</v>
      </c>
      <c r="M770" s="5">
        <v>2.0512600000000001</v>
      </c>
      <c r="N770">
        <f>-(Table2462633113433754074394715033583115147179[[#This Row],[time]]-2)*2</f>
        <v>-0.10252000000000017</v>
      </c>
      <c r="O770" s="6">
        <v>0.43731100000000001</v>
      </c>
      <c r="P770" s="5">
        <v>2.0512600000000001</v>
      </c>
      <c r="Q770">
        <f>-(Table42573053373694014334654972977109141173[[#This Row],[time]]-2)*2</f>
        <v>-0.10252000000000017</v>
      </c>
      <c r="R770" s="6">
        <v>1.2296100000000001</v>
      </c>
      <c r="S770" s="5">
        <v>2.0512600000000001</v>
      </c>
      <c r="T770">
        <f>-(Table2472643123443764084404725043684116148180[[#This Row],[time]]-2)*2</f>
        <v>-0.10252000000000017</v>
      </c>
      <c r="U770" s="7">
        <v>7.9800000000000002E-5</v>
      </c>
      <c r="V770" s="5">
        <v>2.0512600000000001</v>
      </c>
      <c r="W770">
        <f>-(Table52583063383704024344664983078110142174[[#This Row],[time]]-2)*2</f>
        <v>-0.10252000000000017</v>
      </c>
      <c r="X770" s="6">
        <v>1.26447</v>
      </c>
      <c r="Y770" s="5">
        <v>2.0512600000000001</v>
      </c>
      <c r="Z770">
        <f>-(Table2482653133453774094414735053785117149181[[#This Row],[time]]-2)*2</f>
        <v>-0.10252000000000017</v>
      </c>
      <c r="AA770" s="6">
        <v>0.67724499999999999</v>
      </c>
      <c r="AB770" s="5">
        <v>2.0512600000000001</v>
      </c>
      <c r="AC770">
        <f>-(Table62593073393714034354674993179111143175[[#This Row],[time]]-2)*2</f>
        <v>-0.10252000000000017</v>
      </c>
      <c r="AD770" s="6">
        <v>2.08867</v>
      </c>
      <c r="AE770" s="5">
        <v>2.0512600000000001</v>
      </c>
      <c r="AF770">
        <f>-(Table2492663143463784104424745063886118150182[[#This Row],[time]]-2)*2</f>
        <v>-0.10252000000000017</v>
      </c>
      <c r="AG770" s="6">
        <v>4.0942800000000001E-2</v>
      </c>
      <c r="AH770" s="5">
        <v>2.0512600000000001</v>
      </c>
      <c r="AI770">
        <f>-(Table72603083403724044364685003280112144176[[#This Row],[time]]-2)*2</f>
        <v>-0.10252000000000017</v>
      </c>
      <c r="AJ770" s="6">
        <v>3.0127199999999998</v>
      </c>
      <c r="AK770" s="5">
        <v>2.0512600000000001</v>
      </c>
      <c r="AL770">
        <f>-(Table2502673153473794114434755073987119151183[[#This Row],[time]]-2)*2</f>
        <v>-0.10252000000000017</v>
      </c>
      <c r="AM770" s="6">
        <v>1.9674700000000001</v>
      </c>
      <c r="AN770" s="5">
        <v>2.0512600000000001</v>
      </c>
      <c r="AO770">
        <f>-(Table82613093413734054374695013381113145177[[#This Row],[time]]-2)*2</f>
        <v>-0.10252000000000017</v>
      </c>
      <c r="AP770" s="6">
        <v>3.0918100000000002</v>
      </c>
      <c r="AQ770" s="5">
        <v>2.0512600000000001</v>
      </c>
      <c r="AR770">
        <f>-(Table2522683163483804124444765084088120152184[[#This Row],[time]]-2)*2</f>
        <v>-0.10252000000000017</v>
      </c>
      <c r="AS770" s="6">
        <v>0.51802999999999999</v>
      </c>
      <c r="AT770" s="5">
        <v>2.0512600000000001</v>
      </c>
      <c r="AU770">
        <f>-(Table2532693173493814134454775094189121153185[[#This Row],[time]]-2)*2</f>
        <v>-0.10252000000000017</v>
      </c>
      <c r="AV770" s="6">
        <v>1.3052600000000001</v>
      </c>
    </row>
    <row r="771" spans="1:48">
      <c r="A771" s="5">
        <v>2.1153300000000002</v>
      </c>
      <c r="B771">
        <f>-(Table12543023343663984304624942674106138170[[#This Row],[time]]-2)*2</f>
        <v>-0.23066000000000031</v>
      </c>
      <c r="C771" s="6">
        <v>3.33528</v>
      </c>
      <c r="D771" s="5">
        <v>2.1153300000000002</v>
      </c>
      <c r="E771">
        <f>-(Table22553033353673994314634952775107139171[[#This Row],[time]]-2)*2</f>
        <v>-0.23066000000000031</v>
      </c>
      <c r="F771" s="6">
        <v>0.17680999999999999</v>
      </c>
      <c r="G771" s="5">
        <v>2.1153300000000002</v>
      </c>
      <c r="H771" s="2">
        <f t="shared" si="474"/>
        <v>-0.23066000000000031</v>
      </c>
      <c r="I771" s="6">
        <v>3.2560600000000002</v>
      </c>
      <c r="J771" s="5">
        <v>2.1153300000000002</v>
      </c>
      <c r="K771">
        <f>-(Table32563043363684004324644962876108140172[[#This Row],[time]]-2)*2</f>
        <v>-0.23066000000000031</v>
      </c>
      <c r="L771" s="6">
        <v>0.27606799999999998</v>
      </c>
      <c r="M771" s="5">
        <v>2.1153300000000002</v>
      </c>
      <c r="N771">
        <f>-(Table2462633113433754074394715033583115147179[[#This Row],[time]]-2)*2</f>
        <v>-0.23066000000000031</v>
      </c>
      <c r="O771" s="6">
        <v>0.617923</v>
      </c>
      <c r="P771" s="5">
        <v>2.1153300000000002</v>
      </c>
      <c r="Q771">
        <f>-(Table42573053373694014334654972977109141173[[#This Row],[time]]-2)*2</f>
        <v>-0.23066000000000031</v>
      </c>
      <c r="R771" s="6">
        <v>1.09961</v>
      </c>
      <c r="S771" s="5">
        <v>2.1153300000000002</v>
      </c>
      <c r="T771">
        <f>-(Table2472643123443764084404725043684116148180[[#This Row],[time]]-2)*2</f>
        <v>-0.23066000000000031</v>
      </c>
      <c r="U771" s="7">
        <v>9.2800000000000006E-5</v>
      </c>
      <c r="V771" s="5">
        <v>2.1153300000000002</v>
      </c>
      <c r="W771">
        <f>-(Table52583063383704024344664983078110142174[[#This Row],[time]]-2)*2</f>
        <v>-0.23066000000000031</v>
      </c>
      <c r="X771" s="6">
        <v>1.1000399999999999</v>
      </c>
      <c r="Y771" s="5">
        <v>2.1153300000000002</v>
      </c>
      <c r="Z771">
        <f>-(Table2482653133453774094414735053785117149181[[#This Row],[time]]-2)*2</f>
        <v>-0.23066000000000031</v>
      </c>
      <c r="AA771" s="6">
        <v>0.746556</v>
      </c>
      <c r="AB771" s="5">
        <v>2.1153300000000002</v>
      </c>
      <c r="AC771">
        <f>-(Table62593073393714034354674993179111143175[[#This Row],[time]]-2)*2</f>
        <v>-0.23066000000000031</v>
      </c>
      <c r="AD771" s="6">
        <v>2.0302899999999999</v>
      </c>
      <c r="AE771" s="5">
        <v>2.1153300000000002</v>
      </c>
      <c r="AF771">
        <f>-(Table2492663143463784104424745063886118150182[[#This Row],[time]]-2)*2</f>
        <v>-0.23066000000000031</v>
      </c>
      <c r="AG771" s="6">
        <v>0.119057</v>
      </c>
      <c r="AH771" s="5">
        <v>2.1153300000000002</v>
      </c>
      <c r="AI771">
        <f>-(Table72603083403724044364685003280112144176[[#This Row],[time]]-2)*2</f>
        <v>-0.23066000000000031</v>
      </c>
      <c r="AJ771" s="6">
        <v>2.8778800000000002</v>
      </c>
      <c r="AK771" s="5">
        <v>2.1153300000000002</v>
      </c>
      <c r="AL771">
        <f>-(Table2502673153473794114434755073987119151183[[#This Row],[time]]-2)*2</f>
        <v>-0.23066000000000031</v>
      </c>
      <c r="AM771" s="6">
        <v>2.17726</v>
      </c>
      <c r="AN771" s="5">
        <v>2.1153300000000002</v>
      </c>
      <c r="AO771">
        <f>-(Table82613093413734054374695013381113145177[[#This Row],[time]]-2)*2</f>
        <v>-0.23066000000000031</v>
      </c>
      <c r="AP771" s="6">
        <v>2.8819300000000001</v>
      </c>
      <c r="AQ771" s="5">
        <v>2.1153300000000002</v>
      </c>
      <c r="AR771">
        <f>-(Table2522683163483804124444765084088120152184[[#This Row],[time]]-2)*2</f>
        <v>-0.23066000000000031</v>
      </c>
      <c r="AS771" s="6">
        <v>0.71183600000000002</v>
      </c>
      <c r="AT771" s="5">
        <v>2.1153300000000002</v>
      </c>
      <c r="AU771">
        <f>-(Table2532693173493814134454775094189121153185[[#This Row],[time]]-2)*2</f>
        <v>-0.23066000000000031</v>
      </c>
      <c r="AV771" s="6">
        <v>1.4764999999999999</v>
      </c>
    </row>
    <row r="772" spans="1:48">
      <c r="A772" s="5">
        <v>2.16533</v>
      </c>
      <c r="B772">
        <f>-(Table12543023343663984304624942674106138170[[#This Row],[time]]-2)*2</f>
        <v>-0.33065999999999995</v>
      </c>
      <c r="C772" s="6">
        <v>3.4576500000000001</v>
      </c>
      <c r="D772" s="5">
        <v>2.16533</v>
      </c>
      <c r="E772">
        <f>-(Table22553033353673994314634952775107139171[[#This Row],[time]]-2)*2</f>
        <v>-0.33065999999999995</v>
      </c>
      <c r="F772" s="6">
        <v>0.103725</v>
      </c>
      <c r="G772" s="5">
        <v>2.16533</v>
      </c>
      <c r="H772" s="2">
        <f t="shared" si="474"/>
        <v>-0.33065999999999995</v>
      </c>
      <c r="I772" s="6">
        <v>3.3853499999999999</v>
      </c>
      <c r="J772" s="5">
        <v>2.16533</v>
      </c>
      <c r="K772">
        <f>-(Table32563043363684004324644962876108140172[[#This Row],[time]]-2)*2</f>
        <v>-0.33065999999999995</v>
      </c>
      <c r="L772" s="6">
        <v>0.188501</v>
      </c>
      <c r="M772" s="5">
        <v>2.16533</v>
      </c>
      <c r="N772">
        <f>-(Table2462633113433754074394715033583115147179[[#This Row],[time]]-2)*2</f>
        <v>-0.33065999999999995</v>
      </c>
      <c r="O772" s="6">
        <v>0.71149899999999999</v>
      </c>
      <c r="P772" s="5">
        <v>2.16533</v>
      </c>
      <c r="Q772">
        <f>-(Table42573053373694014334654972977109141173[[#This Row],[time]]-2)*2</f>
        <v>-0.33065999999999995</v>
      </c>
      <c r="R772" s="6">
        <v>0.99069399999999996</v>
      </c>
      <c r="S772" s="5">
        <v>2.16533</v>
      </c>
      <c r="T772">
        <f>-(Table2472643123443764084404725043684116148180[[#This Row],[time]]-2)*2</f>
        <v>-0.33065999999999995</v>
      </c>
      <c r="U772" s="6">
        <v>5.2575800000000004E-3</v>
      </c>
      <c r="V772" s="5">
        <v>2.16533</v>
      </c>
      <c r="W772">
        <f>-(Table52583063383704024344664983078110142174[[#This Row],[time]]-2)*2</f>
        <v>-0.33065999999999995</v>
      </c>
      <c r="X772" s="6">
        <v>0.93700300000000003</v>
      </c>
      <c r="Y772" s="5">
        <v>2.16533</v>
      </c>
      <c r="Z772">
        <f>-(Table2482653133453774094414735053785117149181[[#This Row],[time]]-2)*2</f>
        <v>-0.33065999999999995</v>
      </c>
      <c r="AA772" s="6">
        <v>0.86465999999999998</v>
      </c>
      <c r="AB772" s="5">
        <v>2.16533</v>
      </c>
      <c r="AC772">
        <f>-(Table62593073393714034354674993179111143175[[#This Row],[time]]-2)*2</f>
        <v>-0.33065999999999995</v>
      </c>
      <c r="AD772" s="6">
        <v>1.74777</v>
      </c>
      <c r="AE772" s="5">
        <v>2.16533</v>
      </c>
      <c r="AF772">
        <f>-(Table2492663143463784104424745063886118150182[[#This Row],[time]]-2)*2</f>
        <v>-0.33065999999999995</v>
      </c>
      <c r="AG772" s="6">
        <v>0.18293599999999999</v>
      </c>
      <c r="AH772" s="5">
        <v>2.16533</v>
      </c>
      <c r="AI772">
        <f>-(Table72603083403724044364685003280112144176[[#This Row],[time]]-2)*2</f>
        <v>-0.33065999999999995</v>
      </c>
      <c r="AJ772" s="6">
        <v>2.9199899999999999</v>
      </c>
      <c r="AK772" s="5">
        <v>2.16533</v>
      </c>
      <c r="AL772">
        <f>-(Table2502673153473794114434755073987119151183[[#This Row],[time]]-2)*2</f>
        <v>-0.33065999999999995</v>
      </c>
      <c r="AM772" s="6">
        <v>2.4303900000000001</v>
      </c>
      <c r="AN772" s="5">
        <v>2.16533</v>
      </c>
      <c r="AO772">
        <f>-(Table82613093413734054374695013381113145177[[#This Row],[time]]-2)*2</f>
        <v>-0.33065999999999995</v>
      </c>
      <c r="AP772" s="6">
        <v>2.7697699999999998</v>
      </c>
      <c r="AQ772" s="5">
        <v>2.16533</v>
      </c>
      <c r="AR772">
        <f>-(Table2522683163483804124444765084088120152184[[#This Row],[time]]-2)*2</f>
        <v>-0.33065999999999995</v>
      </c>
      <c r="AS772" s="6">
        <v>0.86500900000000003</v>
      </c>
      <c r="AT772" s="5">
        <v>2.16533</v>
      </c>
      <c r="AU772">
        <f>-(Table2532693173493814134454775094189121153185[[#This Row],[time]]-2)*2</f>
        <v>-0.33065999999999995</v>
      </c>
      <c r="AV772" s="6">
        <v>1.6282799999999999</v>
      </c>
    </row>
    <row r="773" spans="1:48">
      <c r="A773" s="5">
        <v>2.2153299999999998</v>
      </c>
      <c r="B773">
        <f>-(Table12543023343663984304624942674106138170[[#This Row],[time]]-2)*2</f>
        <v>-0.4306599999999996</v>
      </c>
      <c r="C773" s="6">
        <v>3.5608</v>
      </c>
      <c r="D773" s="5">
        <v>2.2153299999999998</v>
      </c>
      <c r="E773">
        <f>-(Table22553033353673994314634952775107139171[[#This Row],[time]]-2)*2</f>
        <v>-0.4306599999999996</v>
      </c>
      <c r="F773" s="6">
        <v>5.7004699999999998E-2</v>
      </c>
      <c r="G773" s="5">
        <v>2.2153299999999998</v>
      </c>
      <c r="H773" s="2">
        <f t="shared" si="474"/>
        <v>-0.4306599999999996</v>
      </c>
      <c r="I773" s="6">
        <v>3.5174799999999999</v>
      </c>
      <c r="J773" s="5">
        <v>2.2153299999999998</v>
      </c>
      <c r="K773">
        <f>-(Table32563043363684004324644962876108140172[[#This Row],[time]]-2)*2</f>
        <v>-0.4306599999999996</v>
      </c>
      <c r="L773" s="6">
        <v>0.102197</v>
      </c>
      <c r="M773" s="5">
        <v>2.2153299999999998</v>
      </c>
      <c r="N773">
        <f>-(Table2462633113433754074394715033583115147179[[#This Row],[time]]-2)*2</f>
        <v>-0.4306599999999996</v>
      </c>
      <c r="O773" s="6">
        <v>0.79576400000000003</v>
      </c>
      <c r="P773" s="5">
        <v>2.2153299999999998</v>
      </c>
      <c r="Q773">
        <f>-(Table42573053373694014334654972977109141173[[#This Row],[time]]-2)*2</f>
        <v>-0.4306599999999996</v>
      </c>
      <c r="R773" s="6">
        <v>0.90904600000000002</v>
      </c>
      <c r="S773" s="5">
        <v>2.2153299999999998</v>
      </c>
      <c r="T773">
        <f>-(Table2472643123443764084404725043684116148180[[#This Row],[time]]-2)*2</f>
        <v>-0.4306599999999996</v>
      </c>
      <c r="U773" s="6">
        <v>1.4485700000000001E-2</v>
      </c>
      <c r="V773" s="5">
        <v>2.2153299999999998</v>
      </c>
      <c r="W773">
        <f>-(Table52583063383704024344664983078110142174[[#This Row],[time]]-2)*2</f>
        <v>-0.4306599999999996</v>
      </c>
      <c r="X773" s="6">
        <v>0.782331</v>
      </c>
      <c r="Y773" s="5">
        <v>2.2153299999999998</v>
      </c>
      <c r="Z773">
        <f>-(Table2482653133453774094414735053785117149181[[#This Row],[time]]-2)*2</f>
        <v>-0.4306599999999996</v>
      </c>
      <c r="AA773" s="6">
        <v>1.0271999999999999</v>
      </c>
      <c r="AB773" s="5">
        <v>2.2153299999999998</v>
      </c>
      <c r="AC773">
        <f>-(Table62593073393714034354674993179111143175[[#This Row],[time]]-2)*2</f>
        <v>-0.4306599999999996</v>
      </c>
      <c r="AD773" s="6">
        <v>1.38032</v>
      </c>
      <c r="AE773" s="5">
        <v>2.2153299999999998</v>
      </c>
      <c r="AF773">
        <f>-(Table2492663143463784104424745063886118150182[[#This Row],[time]]-2)*2</f>
        <v>-0.4306599999999996</v>
      </c>
      <c r="AG773" s="6">
        <v>0.24071100000000001</v>
      </c>
      <c r="AH773" s="5">
        <v>2.2153299999999998</v>
      </c>
      <c r="AI773">
        <f>-(Table72603083403724044364685003280112144176[[#This Row],[time]]-2)*2</f>
        <v>-0.4306599999999996</v>
      </c>
      <c r="AJ773" s="6">
        <v>2.8936999999999999</v>
      </c>
      <c r="AK773" s="5">
        <v>2.2153299999999998</v>
      </c>
      <c r="AL773">
        <f>-(Table2502673153473794114434755073987119151183[[#This Row],[time]]-2)*2</f>
        <v>-0.4306599999999996</v>
      </c>
      <c r="AM773" s="6">
        <v>2.7574900000000002</v>
      </c>
      <c r="AN773" s="5">
        <v>2.2153299999999998</v>
      </c>
      <c r="AO773">
        <f>-(Table82613093413734054374695013381113145177[[#This Row],[time]]-2)*2</f>
        <v>-0.4306599999999996</v>
      </c>
      <c r="AP773" s="6">
        <v>2.7163499999999998</v>
      </c>
      <c r="AQ773" s="5">
        <v>2.2153299999999998</v>
      </c>
      <c r="AR773">
        <f>-(Table2522683163483804124444765084088120152184[[#This Row],[time]]-2)*2</f>
        <v>-0.4306599999999996</v>
      </c>
      <c r="AS773" s="6">
        <v>1.03857</v>
      </c>
      <c r="AT773" s="5">
        <v>2.2153299999999998</v>
      </c>
      <c r="AU773">
        <f>-(Table2532693173493814134454775094189121153185[[#This Row],[time]]-2)*2</f>
        <v>-0.4306599999999996</v>
      </c>
      <c r="AV773" s="6">
        <v>1.78685</v>
      </c>
    </row>
    <row r="774" spans="1:48">
      <c r="A774" s="5">
        <v>2.2653300000000001</v>
      </c>
      <c r="B774">
        <f>-(Table12543023343663984304624942674106138170[[#This Row],[time]]-2)*2</f>
        <v>-0.53066000000000013</v>
      </c>
      <c r="C774" s="6">
        <v>3.6353599999999999</v>
      </c>
      <c r="D774" s="5">
        <v>2.2653300000000001</v>
      </c>
      <c r="E774">
        <f>-(Table22553033353673994314634952775107139171[[#This Row],[time]]-2)*2</f>
        <v>-0.53066000000000013</v>
      </c>
      <c r="F774" s="6">
        <v>8.50945E-3</v>
      </c>
      <c r="G774" s="5">
        <v>2.2653300000000001</v>
      </c>
      <c r="H774" s="2">
        <f t="shared" si="474"/>
        <v>-0.53066000000000013</v>
      </c>
      <c r="I774" s="6">
        <v>3.6442100000000002</v>
      </c>
      <c r="J774" s="5">
        <v>2.2653300000000001</v>
      </c>
      <c r="K774">
        <f>-(Table32563043363684004324644962876108140172[[#This Row],[time]]-2)*2</f>
        <v>-0.53066000000000013</v>
      </c>
      <c r="L774" s="6">
        <v>1.4049000000000001E-2</v>
      </c>
      <c r="M774" s="5">
        <v>2.2653300000000001</v>
      </c>
      <c r="N774">
        <f>-(Table2462633113433754074394715033583115147179[[#This Row],[time]]-2)*2</f>
        <v>-0.53066000000000013</v>
      </c>
      <c r="O774" s="6">
        <v>0.92310300000000001</v>
      </c>
      <c r="P774" s="5">
        <v>2.2653300000000001</v>
      </c>
      <c r="Q774">
        <f>-(Table42573053373694014334654972977109141173[[#This Row],[time]]-2)*2</f>
        <v>-0.53066000000000013</v>
      </c>
      <c r="R774" s="6">
        <v>0.84726100000000004</v>
      </c>
      <c r="S774" s="5">
        <v>2.2653300000000001</v>
      </c>
      <c r="T774">
        <f>-(Table2472643123443764084404725043684116148180[[#This Row],[time]]-2)*2</f>
        <v>-0.53066000000000013</v>
      </c>
      <c r="U774" s="6">
        <v>3.6219899999999999E-2</v>
      </c>
      <c r="V774" s="5">
        <v>2.2653300000000001</v>
      </c>
      <c r="W774">
        <f>-(Table52583063383704024344664983078110142174[[#This Row],[time]]-2)*2</f>
        <v>-0.53066000000000013</v>
      </c>
      <c r="X774" s="6">
        <v>0.64166599999999996</v>
      </c>
      <c r="Y774" s="5">
        <v>2.2653300000000001</v>
      </c>
      <c r="Z774">
        <f>-(Table2482653133453774094414735053785117149181[[#This Row],[time]]-2)*2</f>
        <v>-0.53066000000000013</v>
      </c>
      <c r="AA774" s="6">
        <v>1.23075</v>
      </c>
      <c r="AB774" s="5">
        <v>2.2653300000000001</v>
      </c>
      <c r="AC774">
        <f>-(Table62593073393714034354674993179111143175[[#This Row],[time]]-2)*2</f>
        <v>-0.53066000000000013</v>
      </c>
      <c r="AD774" s="6">
        <v>1.0178100000000001</v>
      </c>
      <c r="AE774" s="5">
        <v>2.2653300000000001</v>
      </c>
      <c r="AF774">
        <f>-(Table2492663143463784104424745063886118150182[[#This Row],[time]]-2)*2</f>
        <v>-0.53066000000000013</v>
      </c>
      <c r="AG774" s="6">
        <v>0.30746600000000002</v>
      </c>
      <c r="AH774" s="5">
        <v>2.2653300000000001</v>
      </c>
      <c r="AI774">
        <f>-(Table72603083403724044364685003280112144176[[#This Row],[time]]-2)*2</f>
        <v>-0.53066000000000013</v>
      </c>
      <c r="AJ774" s="6">
        <v>2.7486799999999998</v>
      </c>
      <c r="AK774" s="5">
        <v>2.2653300000000001</v>
      </c>
      <c r="AL774">
        <f>-(Table2502673153473794114434755073987119151183[[#This Row],[time]]-2)*2</f>
        <v>-0.53066000000000013</v>
      </c>
      <c r="AM774" s="6">
        <v>3.1053700000000002</v>
      </c>
      <c r="AN774" s="5">
        <v>2.2653300000000001</v>
      </c>
      <c r="AO774">
        <f>-(Table82613093413734054374695013381113145177[[#This Row],[time]]-2)*2</f>
        <v>-0.53066000000000013</v>
      </c>
      <c r="AP774" s="6">
        <v>2.6877800000000001</v>
      </c>
      <c r="AQ774" s="5">
        <v>2.2653300000000001</v>
      </c>
      <c r="AR774">
        <f>-(Table2522683163483804124444765084088120152184[[#This Row],[time]]-2)*2</f>
        <v>-0.53066000000000013</v>
      </c>
      <c r="AS774" s="6">
        <v>1.33328</v>
      </c>
      <c r="AT774" s="5">
        <v>2.2653300000000001</v>
      </c>
      <c r="AU774">
        <f>-(Table2532693173493814134454775094189121153185[[#This Row],[time]]-2)*2</f>
        <v>-0.53066000000000013</v>
      </c>
      <c r="AV774" s="6">
        <v>1.92842</v>
      </c>
    </row>
    <row r="775" spans="1:48">
      <c r="A775" s="5">
        <v>2.3247100000000001</v>
      </c>
      <c r="B775">
        <f>-(Table12543023343663984304624942674106138170[[#This Row],[time]]-2)*2</f>
        <v>-0.64942000000000011</v>
      </c>
      <c r="C775" s="6">
        <v>3.6918500000000001</v>
      </c>
      <c r="D775" s="5">
        <v>2.3247100000000001</v>
      </c>
      <c r="E775">
        <f>-(Table22553033353673994314634952775107139171[[#This Row],[time]]-2)*2</f>
        <v>-0.64942000000000011</v>
      </c>
      <c r="F775" s="6">
        <v>2.3204399999999999E-4</v>
      </c>
      <c r="G775" s="5">
        <v>2.3247100000000001</v>
      </c>
      <c r="H775" s="2">
        <f t="shared" si="474"/>
        <v>-0.64942000000000011</v>
      </c>
      <c r="I775" s="6">
        <v>3.7904499999999999</v>
      </c>
      <c r="J775" s="5">
        <v>2.3247100000000001</v>
      </c>
      <c r="K775">
        <f>-(Table32563043363684004324644962876108140172[[#This Row],[time]]-2)*2</f>
        <v>-0.64942000000000011</v>
      </c>
      <c r="L775" s="6">
        <v>1.5197999999999999E-4</v>
      </c>
      <c r="M775" s="5">
        <v>2.3247100000000001</v>
      </c>
      <c r="N775">
        <f>-(Table2462633113433754074394715033583115147179[[#This Row],[time]]-2)*2</f>
        <v>-0.64942000000000011</v>
      </c>
      <c r="O775" s="6">
        <v>1.1384099999999999</v>
      </c>
      <c r="P775" s="5">
        <v>2.3247100000000001</v>
      </c>
      <c r="Q775">
        <f>-(Table42573053373694014334654972977109141173[[#This Row],[time]]-2)*2</f>
        <v>-0.64942000000000011</v>
      </c>
      <c r="R775" s="6">
        <v>0.81167100000000003</v>
      </c>
      <c r="S775" s="5">
        <v>2.3247100000000001</v>
      </c>
      <c r="T775">
        <f>-(Table2472643123443764084404725043684116148180[[#This Row],[time]]-2)*2</f>
        <v>-0.64942000000000011</v>
      </c>
      <c r="U775" s="6">
        <v>0.110222</v>
      </c>
      <c r="V775" s="5">
        <v>2.3247100000000001</v>
      </c>
      <c r="W775">
        <f>-(Table52583063383704024344664983078110142174[[#This Row],[time]]-2)*2</f>
        <v>-0.64942000000000011</v>
      </c>
      <c r="X775" s="6">
        <v>0.52809899999999999</v>
      </c>
      <c r="Y775" s="5">
        <v>2.3247100000000001</v>
      </c>
      <c r="Z775">
        <f>-(Table2482653133453774094414735053785117149181[[#This Row],[time]]-2)*2</f>
        <v>-0.64942000000000011</v>
      </c>
      <c r="AA775" s="6">
        <v>1.52854</v>
      </c>
      <c r="AB775" s="5">
        <v>2.3247100000000001</v>
      </c>
      <c r="AC775">
        <f>-(Table62593073393714034354674993179111143175[[#This Row],[time]]-2)*2</f>
        <v>-0.64942000000000011</v>
      </c>
      <c r="AD775" s="6">
        <v>0.65762699999999996</v>
      </c>
      <c r="AE775" s="5">
        <v>2.3247100000000001</v>
      </c>
      <c r="AF775">
        <f>-(Table2492663143463784104424745063886118150182[[#This Row],[time]]-2)*2</f>
        <v>-0.64942000000000011</v>
      </c>
      <c r="AG775" s="6">
        <v>0.61182099999999995</v>
      </c>
      <c r="AH775" s="5">
        <v>2.3247100000000001</v>
      </c>
      <c r="AI775">
        <f>-(Table72603083403724044364685003280112144176[[#This Row],[time]]-2)*2</f>
        <v>-0.64942000000000011</v>
      </c>
      <c r="AJ775" s="6">
        <v>2.3510300000000002</v>
      </c>
      <c r="AK775" s="5">
        <v>2.3247100000000001</v>
      </c>
      <c r="AL775">
        <f>-(Table2502673153473794114434755073987119151183[[#This Row],[time]]-2)*2</f>
        <v>-0.64942000000000011</v>
      </c>
      <c r="AM775" s="6">
        <v>3.5092500000000002</v>
      </c>
      <c r="AN775" s="5">
        <v>2.3247100000000001</v>
      </c>
      <c r="AO775">
        <f>-(Table82613093413734054374695013381113145177[[#This Row],[time]]-2)*2</f>
        <v>-0.64942000000000011</v>
      </c>
      <c r="AP775" s="6">
        <v>2.7258499999999999</v>
      </c>
      <c r="AQ775" s="5">
        <v>2.3247100000000001</v>
      </c>
      <c r="AR775">
        <f>-(Table2522683163483804124444765084088120152184[[#This Row],[time]]-2)*2</f>
        <v>-0.64942000000000011</v>
      </c>
      <c r="AS775" s="6">
        <v>1.7516799999999999</v>
      </c>
      <c r="AT775" s="5">
        <v>2.3247100000000001</v>
      </c>
      <c r="AU775">
        <f>-(Table2532693173493814134454775094189121153185[[#This Row],[time]]-2)*2</f>
        <v>-0.64942000000000011</v>
      </c>
      <c r="AV775" s="6">
        <v>2.09571</v>
      </c>
    </row>
    <row r="776" spans="1:48">
      <c r="A776" s="5">
        <v>2.3668900000000002</v>
      </c>
      <c r="B776">
        <f>-(Table12543023343663984304624942674106138170[[#This Row],[time]]-2)*2</f>
        <v>-0.73378000000000032</v>
      </c>
      <c r="C776" s="6">
        <v>3.7007699999999999</v>
      </c>
      <c r="D776" s="5">
        <v>2.3668900000000002</v>
      </c>
      <c r="E776">
        <f>-(Table22553033353673994314634952775107139171[[#This Row],[time]]-2)*2</f>
        <v>-0.73378000000000032</v>
      </c>
      <c r="F776" s="7">
        <v>9.6500000000000001E-5</v>
      </c>
      <c r="G776" s="5">
        <v>2.3668900000000002</v>
      </c>
      <c r="H776" s="2">
        <f t="shared" si="474"/>
        <v>-0.73378000000000032</v>
      </c>
      <c r="I776" s="6">
        <v>3.8859900000000001</v>
      </c>
      <c r="J776" s="5">
        <v>2.3668900000000002</v>
      </c>
      <c r="K776">
        <f>-(Table32563043363684004324644962876108140172[[#This Row],[time]]-2)*2</f>
        <v>-0.73378000000000032</v>
      </c>
      <c r="L776" s="7">
        <v>9.6500000000000001E-5</v>
      </c>
      <c r="M776" s="5">
        <v>2.3668900000000002</v>
      </c>
      <c r="N776">
        <f>-(Table2462633113433754074394715033583115147179[[#This Row],[time]]-2)*2</f>
        <v>-0.73378000000000032</v>
      </c>
      <c r="O776" s="6">
        <v>1.5552699999999999</v>
      </c>
      <c r="P776" s="5">
        <v>2.3668900000000002</v>
      </c>
      <c r="Q776">
        <f>-(Table42573053373694014334654972977109141173[[#This Row],[time]]-2)*2</f>
        <v>-0.73378000000000032</v>
      </c>
      <c r="R776" s="6">
        <v>0.825658</v>
      </c>
      <c r="S776" s="5">
        <v>2.3668900000000002</v>
      </c>
      <c r="T776">
        <f>-(Table2472643123443764084404725043684116148180[[#This Row],[time]]-2)*2</f>
        <v>-0.73378000000000032</v>
      </c>
      <c r="U776" s="6">
        <v>0.16759299999999999</v>
      </c>
      <c r="V776" s="5">
        <v>2.3668900000000002</v>
      </c>
      <c r="W776">
        <f>-(Table52583063383704024344664983078110142174[[#This Row],[time]]-2)*2</f>
        <v>-0.73378000000000032</v>
      </c>
      <c r="X776" s="6">
        <v>0.49238199999999999</v>
      </c>
      <c r="Y776" s="5">
        <v>2.3668900000000002</v>
      </c>
      <c r="Z776">
        <f>-(Table2482653133453774094414735053785117149181[[#This Row],[time]]-2)*2</f>
        <v>-0.73378000000000032</v>
      </c>
      <c r="AA776" s="6">
        <v>1.8047899999999999</v>
      </c>
      <c r="AB776" s="5">
        <v>2.3668900000000002</v>
      </c>
      <c r="AC776">
        <f>-(Table62593073393714034354674993179111143175[[#This Row],[time]]-2)*2</f>
        <v>-0.73378000000000032</v>
      </c>
      <c r="AD776" s="6">
        <v>0.44167000000000001</v>
      </c>
      <c r="AE776" s="5">
        <v>2.3668900000000002</v>
      </c>
      <c r="AF776">
        <f>-(Table2492663143463784104424745063886118150182[[#This Row],[time]]-2)*2</f>
        <v>-0.73378000000000032</v>
      </c>
      <c r="AG776" s="6">
        <v>0.92706200000000005</v>
      </c>
      <c r="AH776" s="5">
        <v>2.3668900000000002</v>
      </c>
      <c r="AI776">
        <f>-(Table72603083403724044364685003280112144176[[#This Row],[time]]-2)*2</f>
        <v>-0.73378000000000032</v>
      </c>
      <c r="AJ776" s="6">
        <v>2.0358299999999998</v>
      </c>
      <c r="AK776" s="5">
        <v>2.3668900000000002</v>
      </c>
      <c r="AL776">
        <f>-(Table2502673153473794114434755073987119151183[[#This Row],[time]]-2)*2</f>
        <v>-0.73378000000000032</v>
      </c>
      <c r="AM776" s="6">
        <v>3.7973599999999998</v>
      </c>
      <c r="AN776" s="5">
        <v>2.3668900000000002</v>
      </c>
      <c r="AO776">
        <f>-(Table82613093413734054374695013381113145177[[#This Row],[time]]-2)*2</f>
        <v>-0.73378000000000032</v>
      </c>
      <c r="AP776" s="6">
        <v>2.7698299999999998</v>
      </c>
      <c r="AQ776" s="5">
        <v>2.3668900000000002</v>
      </c>
      <c r="AR776">
        <f>-(Table2522683163483804124444765084088120152184[[#This Row],[time]]-2)*2</f>
        <v>-0.73378000000000032</v>
      </c>
      <c r="AS776" s="6">
        <v>2.1218499999999998</v>
      </c>
      <c r="AT776" s="5">
        <v>2.3668900000000002</v>
      </c>
      <c r="AU776">
        <f>-(Table2532693173493814134454775094189121153185[[#This Row],[time]]-2)*2</f>
        <v>-0.73378000000000032</v>
      </c>
      <c r="AV776" s="6">
        <v>2.2007599999999998</v>
      </c>
    </row>
    <row r="777" spans="1:48">
      <c r="A777" s="5">
        <v>2.4262700000000001</v>
      </c>
      <c r="B777">
        <f>-(Table12543023343663984304624942674106138170[[#This Row],[time]]-2)*2</f>
        <v>-0.8525400000000003</v>
      </c>
      <c r="C777" s="6">
        <v>3.7024599999999999</v>
      </c>
      <c r="D777" s="5">
        <v>2.4262700000000001</v>
      </c>
      <c r="E777">
        <f>-(Table22553033353673994314634952775107139171[[#This Row],[time]]-2)*2</f>
        <v>-0.8525400000000003</v>
      </c>
      <c r="F777" s="7">
        <v>9.4099999999999997E-5</v>
      </c>
      <c r="G777" s="5">
        <v>2.4262700000000001</v>
      </c>
      <c r="H777" s="2">
        <f t="shared" si="474"/>
        <v>-0.8525400000000003</v>
      </c>
      <c r="I777" s="6">
        <v>4.0090399999999997</v>
      </c>
      <c r="J777" s="5">
        <v>2.4262700000000001</v>
      </c>
      <c r="K777">
        <f>-(Table32563043363684004324644962876108140172[[#This Row],[time]]-2)*2</f>
        <v>-0.8525400000000003</v>
      </c>
      <c r="L777" s="7">
        <v>9.3999999999999994E-5</v>
      </c>
      <c r="M777" s="5">
        <v>2.4262700000000001</v>
      </c>
      <c r="N777">
        <f>-(Table2462633113433754074394715033583115147179[[#This Row],[time]]-2)*2</f>
        <v>-0.8525400000000003</v>
      </c>
      <c r="O777" s="6">
        <v>2.3789699999999998</v>
      </c>
      <c r="P777" s="5">
        <v>2.4262700000000001</v>
      </c>
      <c r="Q777">
        <f>-(Table42573053373694014334654972977109141173[[#This Row],[time]]-2)*2</f>
        <v>-0.8525400000000003</v>
      </c>
      <c r="R777" s="6">
        <v>0.84840899999999997</v>
      </c>
      <c r="S777" s="5">
        <v>2.4262700000000001</v>
      </c>
      <c r="T777">
        <f>-(Table2472643123443764084404725043684116148180[[#This Row],[time]]-2)*2</f>
        <v>-0.8525400000000003</v>
      </c>
      <c r="U777" s="6">
        <v>0.40351100000000001</v>
      </c>
      <c r="V777" s="5">
        <v>2.4262700000000001</v>
      </c>
      <c r="W777">
        <f>-(Table52583063383704024344664983078110142174[[#This Row],[time]]-2)*2</f>
        <v>-0.8525400000000003</v>
      </c>
      <c r="X777" s="6">
        <v>0.43530200000000002</v>
      </c>
      <c r="Y777" s="5">
        <v>2.4262700000000001</v>
      </c>
      <c r="Z777">
        <f>-(Table2482653133453774094414735053785117149181[[#This Row],[time]]-2)*2</f>
        <v>-0.8525400000000003</v>
      </c>
      <c r="AA777" s="6">
        <v>2.18052</v>
      </c>
      <c r="AB777" s="5">
        <v>2.4262700000000001</v>
      </c>
      <c r="AC777">
        <f>-(Table62593073393714034354674993179111143175[[#This Row],[time]]-2)*2</f>
        <v>-0.8525400000000003</v>
      </c>
      <c r="AD777" s="6">
        <v>0.26194400000000001</v>
      </c>
      <c r="AE777" s="5">
        <v>2.4262700000000001</v>
      </c>
      <c r="AF777">
        <f>-(Table2492663143463784104424745063886118150182[[#This Row],[time]]-2)*2</f>
        <v>-0.8525400000000003</v>
      </c>
      <c r="AG777" s="6">
        <v>1.37012</v>
      </c>
      <c r="AH777" s="5">
        <v>2.4262700000000001</v>
      </c>
      <c r="AI777">
        <f>-(Table72603083403724044364685003280112144176[[#This Row],[time]]-2)*2</f>
        <v>-0.8525400000000003</v>
      </c>
      <c r="AJ777" s="6">
        <v>1.72542</v>
      </c>
      <c r="AK777" s="5">
        <v>2.4262700000000001</v>
      </c>
      <c r="AL777">
        <f>-(Table2502673153473794114434755073987119151183[[#This Row],[time]]-2)*2</f>
        <v>-0.8525400000000003</v>
      </c>
      <c r="AM777" s="6">
        <v>4.18025</v>
      </c>
      <c r="AN777" s="5">
        <v>2.4262700000000001</v>
      </c>
      <c r="AO777">
        <f>-(Table82613093413734054374695013381113145177[[#This Row],[time]]-2)*2</f>
        <v>-0.8525400000000003</v>
      </c>
      <c r="AP777" s="6">
        <v>2.7620499999999999</v>
      </c>
      <c r="AQ777" s="5">
        <v>2.4262700000000001</v>
      </c>
      <c r="AR777">
        <f>-(Table2522683163483804124444765084088120152184[[#This Row],[time]]-2)*2</f>
        <v>-0.8525400000000003</v>
      </c>
      <c r="AS777" s="6">
        <v>2.7095500000000001</v>
      </c>
      <c r="AT777" s="5">
        <v>2.4262700000000001</v>
      </c>
      <c r="AU777">
        <f>-(Table2532693173493814134454775094189121153185[[#This Row],[time]]-2)*2</f>
        <v>-0.8525400000000003</v>
      </c>
      <c r="AV777" s="6">
        <v>2.32321</v>
      </c>
    </row>
    <row r="778" spans="1:48">
      <c r="A778" s="5">
        <v>2.4526300000000001</v>
      </c>
      <c r="B778">
        <f>-(Table12543023343663984304624942674106138170[[#This Row],[time]]-2)*2</f>
        <v>-0.90526000000000018</v>
      </c>
      <c r="C778" s="6">
        <v>3.7205699999999999</v>
      </c>
      <c r="D778" s="5">
        <v>2.4526300000000001</v>
      </c>
      <c r="E778">
        <f>-(Table22553033353673994314634952775107139171[[#This Row],[time]]-2)*2</f>
        <v>-0.90526000000000018</v>
      </c>
      <c r="F778" s="7">
        <v>9.3200000000000002E-5</v>
      </c>
      <c r="G778" s="5">
        <v>2.4526300000000001</v>
      </c>
      <c r="H778" s="2">
        <f t="shared" si="474"/>
        <v>-0.90526000000000018</v>
      </c>
      <c r="I778" s="6">
        <v>4.0728600000000004</v>
      </c>
      <c r="J778" s="5">
        <v>2.4526300000000001</v>
      </c>
      <c r="K778">
        <f>-(Table32563043363684004324644962876108140172[[#This Row],[time]]-2)*2</f>
        <v>-0.90526000000000018</v>
      </c>
      <c r="L778" s="7">
        <v>9.2999999999999997E-5</v>
      </c>
      <c r="M778" s="5">
        <v>2.4526300000000001</v>
      </c>
      <c r="N778">
        <f>-(Table2462633113433754074394715033583115147179[[#This Row],[time]]-2)*2</f>
        <v>-0.90526000000000018</v>
      </c>
      <c r="O778" s="6">
        <v>2.7863199999999999</v>
      </c>
      <c r="P778" s="5">
        <v>2.4526300000000001</v>
      </c>
      <c r="Q778">
        <f>-(Table42573053373694014334654972977109141173[[#This Row],[time]]-2)*2</f>
        <v>-0.90526000000000018</v>
      </c>
      <c r="R778" s="6">
        <v>0.84469300000000003</v>
      </c>
      <c r="S778" s="5">
        <v>2.4526300000000001</v>
      </c>
      <c r="T778">
        <f>-(Table2472643123443764084404725043684116148180[[#This Row],[time]]-2)*2</f>
        <v>-0.90526000000000018</v>
      </c>
      <c r="U778" s="6">
        <v>0.63610299999999997</v>
      </c>
      <c r="V778" s="5">
        <v>2.4526300000000001</v>
      </c>
      <c r="W778">
        <f>-(Table52583063383704024344664983078110142174[[#This Row],[time]]-2)*2</f>
        <v>-0.90526000000000018</v>
      </c>
      <c r="X778" s="6">
        <v>0.39991199999999999</v>
      </c>
      <c r="Y778" s="5">
        <v>2.4526300000000001</v>
      </c>
      <c r="Z778">
        <f>-(Table2482653133453774094414735053785117149181[[#This Row],[time]]-2)*2</f>
        <v>-0.90526000000000018</v>
      </c>
      <c r="AA778" s="6">
        <v>2.3528500000000001</v>
      </c>
      <c r="AB778" s="5">
        <v>2.4526300000000001</v>
      </c>
      <c r="AC778">
        <f>-(Table62593073393714034354674993179111143175[[#This Row],[time]]-2)*2</f>
        <v>-0.90526000000000018</v>
      </c>
      <c r="AD778" s="6">
        <v>0.26394499999999999</v>
      </c>
      <c r="AE778" s="5">
        <v>2.4526300000000001</v>
      </c>
      <c r="AF778">
        <f>-(Table2492663143463784104424745063886118150182[[#This Row],[time]]-2)*2</f>
        <v>-0.90526000000000018</v>
      </c>
      <c r="AG778" s="6">
        <v>1.59772</v>
      </c>
      <c r="AH778" s="5">
        <v>2.4526300000000001</v>
      </c>
      <c r="AI778">
        <f>-(Table72603083403724044364685003280112144176[[#This Row],[time]]-2)*2</f>
        <v>-0.90526000000000018</v>
      </c>
      <c r="AJ778" s="6">
        <v>1.62629</v>
      </c>
      <c r="AK778" s="5">
        <v>2.4526300000000001</v>
      </c>
      <c r="AL778">
        <f>-(Table2502673153473794114434755073987119151183[[#This Row],[time]]-2)*2</f>
        <v>-0.90526000000000018</v>
      </c>
      <c r="AM778" s="6">
        <v>4.3659499999999998</v>
      </c>
      <c r="AN778" s="5">
        <v>2.4526300000000001</v>
      </c>
      <c r="AO778">
        <f>-(Table82613093413734054374695013381113145177[[#This Row],[time]]-2)*2</f>
        <v>-0.90526000000000018</v>
      </c>
      <c r="AP778" s="6">
        <v>2.7595700000000001</v>
      </c>
      <c r="AQ778" s="5">
        <v>2.4526300000000001</v>
      </c>
      <c r="AR778">
        <f>-(Table2522683163483804124444765084088120152184[[#This Row],[time]]-2)*2</f>
        <v>-0.90526000000000018</v>
      </c>
      <c r="AS778" s="6">
        <v>2.98238</v>
      </c>
      <c r="AT778" s="5">
        <v>2.4526300000000001</v>
      </c>
      <c r="AU778">
        <f>-(Table2532693173493814134454775094189121153185[[#This Row],[time]]-2)*2</f>
        <v>-0.90526000000000018</v>
      </c>
      <c r="AV778" s="6">
        <v>2.3662299999999998</v>
      </c>
    </row>
    <row r="779" spans="1:48">
      <c r="A779" s="5">
        <v>2.51864</v>
      </c>
      <c r="B779">
        <f>-(Table12543023343663984304624942674106138170[[#This Row],[time]]-2)*2</f>
        <v>-1.03728</v>
      </c>
      <c r="C779" s="6">
        <v>3.8641899999999998</v>
      </c>
      <c r="D779" s="5">
        <v>2.51864</v>
      </c>
      <c r="E779">
        <f>-(Table22553033353673994314634952775107139171[[#This Row],[time]]-2)*2</f>
        <v>-1.03728</v>
      </c>
      <c r="F779" s="7">
        <v>9.2299999999999994E-5</v>
      </c>
      <c r="G779" s="5">
        <v>2.51864</v>
      </c>
      <c r="H779" s="2">
        <f t="shared" si="474"/>
        <v>-1.03728</v>
      </c>
      <c r="I779" s="6">
        <v>4.2852499999999996</v>
      </c>
      <c r="J779" s="5">
        <v>2.51864</v>
      </c>
      <c r="K779">
        <f>-(Table32563043363684004324644962876108140172[[#This Row],[time]]-2)*2</f>
        <v>-1.03728</v>
      </c>
      <c r="L779" s="7">
        <v>9.2E-5</v>
      </c>
      <c r="M779" s="5">
        <v>2.51864</v>
      </c>
      <c r="N779">
        <f>-(Table2462633113433754074394715033583115147179[[#This Row],[time]]-2)*2</f>
        <v>-1.03728</v>
      </c>
      <c r="O779" s="6">
        <v>3.4483799999999998</v>
      </c>
      <c r="P779" s="5">
        <v>2.51864</v>
      </c>
      <c r="Q779">
        <f>-(Table42573053373694014334654972977109141173[[#This Row],[time]]-2)*2</f>
        <v>-1.03728</v>
      </c>
      <c r="R779" s="6">
        <v>0.84044300000000005</v>
      </c>
      <c r="S779" s="5">
        <v>2.51864</v>
      </c>
      <c r="T779">
        <f>-(Table2472643123443764084404725043684116148180[[#This Row],[time]]-2)*2</f>
        <v>-1.03728</v>
      </c>
      <c r="U779" s="6">
        <v>1.33188</v>
      </c>
      <c r="V779" s="5">
        <v>2.51864</v>
      </c>
      <c r="W779">
        <f>-(Table52583063383704024344664983078110142174[[#This Row],[time]]-2)*2</f>
        <v>-1.03728</v>
      </c>
      <c r="X779" s="6">
        <v>0.31362400000000001</v>
      </c>
      <c r="Y779" s="5">
        <v>2.51864</v>
      </c>
      <c r="Z779">
        <f>-(Table2482653133453774094414735053785117149181[[#This Row],[time]]-2)*2</f>
        <v>-1.03728</v>
      </c>
      <c r="AA779" s="6">
        <v>2.83297</v>
      </c>
      <c r="AB779" s="5">
        <v>2.51864</v>
      </c>
      <c r="AC779">
        <f>-(Table62593073393714034354674993179111143175[[#This Row],[time]]-2)*2</f>
        <v>-1.03728</v>
      </c>
      <c r="AD779" s="6">
        <v>0.34392499999999998</v>
      </c>
      <c r="AE779" s="5">
        <v>2.51864</v>
      </c>
      <c r="AF779">
        <f>-(Table2492663143463784104424745063886118150182[[#This Row],[time]]-2)*2</f>
        <v>-1.03728</v>
      </c>
      <c r="AG779" s="6">
        <v>2.3479000000000001</v>
      </c>
      <c r="AH779" s="5">
        <v>2.51864</v>
      </c>
      <c r="AI779">
        <f>-(Table72603083403724044364685003280112144176[[#This Row],[time]]-2)*2</f>
        <v>-1.03728</v>
      </c>
      <c r="AJ779" s="6">
        <v>1.3876900000000001</v>
      </c>
      <c r="AK779" s="5">
        <v>2.51864</v>
      </c>
      <c r="AL779">
        <f>-(Table2502673153473794114434755073987119151183[[#This Row],[time]]-2)*2</f>
        <v>-1.03728</v>
      </c>
      <c r="AM779" s="6">
        <v>4.9948800000000002</v>
      </c>
      <c r="AN779" s="5">
        <v>2.51864</v>
      </c>
      <c r="AO779">
        <f>-(Table82613093413734054374695013381113145177[[#This Row],[time]]-2)*2</f>
        <v>-1.03728</v>
      </c>
      <c r="AP779" s="6">
        <v>2.7060399999999998</v>
      </c>
      <c r="AQ779" s="5">
        <v>2.51864</v>
      </c>
      <c r="AR779">
        <f>-(Table2522683163483804124444765084088120152184[[#This Row],[time]]-2)*2</f>
        <v>-1.03728</v>
      </c>
      <c r="AS779" s="6">
        <v>3.6889099999999999</v>
      </c>
      <c r="AT779" s="5">
        <v>2.51864</v>
      </c>
      <c r="AU779">
        <f>-(Table2532693173493814134454775094189121153185[[#This Row],[time]]-2)*2</f>
        <v>-1.03728</v>
      </c>
      <c r="AV779" s="6">
        <v>2.4132600000000002</v>
      </c>
    </row>
    <row r="780" spans="1:48">
      <c r="A780" s="5">
        <v>2.55993</v>
      </c>
      <c r="B780">
        <f>-(Table12543023343663984304624942674106138170[[#This Row],[time]]-2)*2</f>
        <v>-1.1198600000000001</v>
      </c>
      <c r="C780" s="6">
        <v>3.9799899999999999</v>
      </c>
      <c r="D780" s="5">
        <v>2.55993</v>
      </c>
      <c r="E780">
        <f>-(Table22553033353673994314634952775107139171[[#This Row],[time]]-2)*2</f>
        <v>-1.1198600000000001</v>
      </c>
      <c r="F780" s="7">
        <v>9.1899999999999998E-5</v>
      </c>
      <c r="G780" s="5">
        <v>2.55993</v>
      </c>
      <c r="H780" s="2">
        <f t="shared" si="474"/>
        <v>-1.1198600000000001</v>
      </c>
      <c r="I780" s="6">
        <v>4.4235100000000003</v>
      </c>
      <c r="J780" s="5">
        <v>2.55993</v>
      </c>
      <c r="K780">
        <f>-(Table32563043363684004324644962876108140172[[#This Row],[time]]-2)*2</f>
        <v>-1.1198600000000001</v>
      </c>
      <c r="L780" s="7">
        <v>9.1299999999999997E-5</v>
      </c>
      <c r="M780" s="5">
        <v>2.55993</v>
      </c>
      <c r="N780">
        <f>-(Table2462633113433754074394715033583115147179[[#This Row],[time]]-2)*2</f>
        <v>-1.1198600000000001</v>
      </c>
      <c r="O780" s="6">
        <v>3.4380700000000002</v>
      </c>
      <c r="P780" s="5">
        <v>2.55993</v>
      </c>
      <c r="Q780">
        <f>-(Table42573053373694014334654972977109141173[[#This Row],[time]]-2)*2</f>
        <v>-1.1198600000000001</v>
      </c>
      <c r="R780" s="6">
        <v>0.85148400000000002</v>
      </c>
      <c r="S780" s="5">
        <v>2.55993</v>
      </c>
      <c r="T780">
        <f>-(Table2472643123443764084404725043684116148180[[#This Row],[time]]-2)*2</f>
        <v>-1.1198600000000001</v>
      </c>
      <c r="U780" s="6">
        <v>1.8697299999999999</v>
      </c>
      <c r="V780" s="5">
        <v>2.55993</v>
      </c>
      <c r="W780">
        <f>-(Table52583063383704024344664983078110142174[[#This Row],[time]]-2)*2</f>
        <v>-1.1198600000000001</v>
      </c>
      <c r="X780" s="6">
        <v>0.26969700000000002</v>
      </c>
      <c r="Y780" s="5">
        <v>2.55993</v>
      </c>
      <c r="Z780">
        <f>-(Table2482653133453774094414735053785117149181[[#This Row],[time]]-2)*2</f>
        <v>-1.1198600000000001</v>
      </c>
      <c r="AA780" s="6">
        <v>3.12799</v>
      </c>
      <c r="AB780" s="5">
        <v>2.55993</v>
      </c>
      <c r="AC780">
        <f>-(Table62593073393714034354674993179111143175[[#This Row],[time]]-2)*2</f>
        <v>-1.1198600000000001</v>
      </c>
      <c r="AD780" s="6">
        <v>0.335503</v>
      </c>
      <c r="AE780" s="5">
        <v>2.55993</v>
      </c>
      <c r="AF780">
        <f>-(Table2492663143463784104424745063886118150182[[#This Row],[time]]-2)*2</f>
        <v>-1.1198600000000001</v>
      </c>
      <c r="AG780" s="6">
        <v>2.8654799999999998</v>
      </c>
      <c r="AH780" s="5">
        <v>2.55993</v>
      </c>
      <c r="AI780">
        <f>-(Table72603083403724044364685003280112144176[[#This Row],[time]]-2)*2</f>
        <v>-1.1198600000000001</v>
      </c>
      <c r="AJ780" s="6">
        <v>1.2468699999999999</v>
      </c>
      <c r="AK780" s="5">
        <v>2.55993</v>
      </c>
      <c r="AL780">
        <f>-(Table2502673153473794114434755073987119151183[[#This Row],[time]]-2)*2</f>
        <v>-1.1198600000000001</v>
      </c>
      <c r="AM780" s="6">
        <v>5.3867399999999996</v>
      </c>
      <c r="AN780" s="5">
        <v>2.55993</v>
      </c>
      <c r="AO780">
        <f>-(Table82613093413734054374695013381113145177[[#This Row],[time]]-2)*2</f>
        <v>-1.1198600000000001</v>
      </c>
      <c r="AP780" s="6">
        <v>2.6533199999999999</v>
      </c>
      <c r="AQ780" s="5">
        <v>2.55993</v>
      </c>
      <c r="AR780">
        <f>-(Table2522683163483804124444765084088120152184[[#This Row],[time]]-2)*2</f>
        <v>-1.1198600000000001</v>
      </c>
      <c r="AS780" s="6">
        <v>4.1000100000000002</v>
      </c>
      <c r="AT780" s="5">
        <v>2.55993</v>
      </c>
      <c r="AU780">
        <f>-(Table2532693173493814134454775094189121153185[[#This Row],[time]]-2)*2</f>
        <v>-1.1198600000000001</v>
      </c>
      <c r="AV780" s="6">
        <v>2.4111500000000001</v>
      </c>
    </row>
    <row r="781" spans="1:48">
      <c r="A781" s="5">
        <v>2.6069200000000001</v>
      </c>
      <c r="B781">
        <f>-(Table12543023343663984304624942674106138170[[#This Row],[time]]-2)*2</f>
        <v>-1.2138400000000003</v>
      </c>
      <c r="C781" s="6">
        <v>4.1352700000000002</v>
      </c>
      <c r="D781" s="5">
        <v>2.6069200000000001</v>
      </c>
      <c r="E781">
        <f>-(Table22553033353673994314634952775107139171[[#This Row],[time]]-2)*2</f>
        <v>-1.2138400000000003</v>
      </c>
      <c r="F781" s="7">
        <v>9.1399999999999999E-5</v>
      </c>
      <c r="G781" s="5">
        <v>2.6069200000000001</v>
      </c>
      <c r="H781" s="2">
        <f t="shared" si="474"/>
        <v>-1.2138400000000003</v>
      </c>
      <c r="I781" s="6">
        <v>4.5835499999999998</v>
      </c>
      <c r="J781" s="5">
        <v>2.6069200000000001</v>
      </c>
      <c r="K781">
        <f>-(Table32563043363684004324644962876108140172[[#This Row],[time]]-2)*2</f>
        <v>-1.2138400000000003</v>
      </c>
      <c r="L781" s="7">
        <v>9.0500000000000004E-5</v>
      </c>
      <c r="M781" s="5">
        <v>2.6069200000000001</v>
      </c>
      <c r="N781">
        <f>-(Table2462633113433754074394715033583115147179[[#This Row],[time]]-2)*2</f>
        <v>-1.2138400000000003</v>
      </c>
      <c r="O781" s="6">
        <v>3.2208100000000002</v>
      </c>
      <c r="P781" s="5">
        <v>2.6069200000000001</v>
      </c>
      <c r="Q781">
        <f>-(Table42573053373694014334654972977109141173[[#This Row],[time]]-2)*2</f>
        <v>-1.2138400000000003</v>
      </c>
      <c r="R781" s="6">
        <v>0.87710500000000002</v>
      </c>
      <c r="S781" s="5">
        <v>2.6069200000000001</v>
      </c>
      <c r="T781">
        <f>-(Table2472643123443764084404725043684116148180[[#This Row],[time]]-2)*2</f>
        <v>-1.2138400000000003</v>
      </c>
      <c r="U781" s="6">
        <v>2.5016699999999998</v>
      </c>
      <c r="V781" s="5">
        <v>2.6069200000000001</v>
      </c>
      <c r="W781">
        <f>-(Table52583063383704024344664983078110142174[[#This Row],[time]]-2)*2</f>
        <v>-1.2138400000000003</v>
      </c>
      <c r="X781" s="6">
        <v>0.22194</v>
      </c>
      <c r="Y781" s="5">
        <v>2.6069200000000001</v>
      </c>
      <c r="Z781">
        <f>-(Table2482653133453774094414735053785117149181[[#This Row],[time]]-2)*2</f>
        <v>-1.2138400000000003</v>
      </c>
      <c r="AA781" s="6">
        <v>3.4896699999999998</v>
      </c>
      <c r="AB781" s="5">
        <v>2.6069200000000001</v>
      </c>
      <c r="AC781">
        <f>-(Table62593073393714034354674993179111143175[[#This Row],[time]]-2)*2</f>
        <v>-1.2138400000000003</v>
      </c>
      <c r="AD781" s="6">
        <v>0.47313699999999997</v>
      </c>
      <c r="AE781" s="5">
        <v>2.6069200000000001</v>
      </c>
      <c r="AF781">
        <f>-(Table2492663143463784104424745063886118150182[[#This Row],[time]]-2)*2</f>
        <v>-1.2138400000000003</v>
      </c>
      <c r="AG781" s="6">
        <v>3.4527100000000002</v>
      </c>
      <c r="AH781" s="5">
        <v>2.6069200000000001</v>
      </c>
      <c r="AI781">
        <f>-(Table72603083403724044364685003280112144176[[#This Row],[time]]-2)*2</f>
        <v>-1.2138400000000003</v>
      </c>
      <c r="AJ781" s="6">
        <v>1.19722</v>
      </c>
      <c r="AK781" s="5">
        <v>2.6069200000000001</v>
      </c>
      <c r="AL781">
        <f>-(Table2502673153473794114434755073987119151183[[#This Row],[time]]-2)*2</f>
        <v>-1.2138400000000003</v>
      </c>
      <c r="AM781" s="6">
        <v>6.0178599999999998</v>
      </c>
      <c r="AN781" s="5">
        <v>2.6069200000000001</v>
      </c>
      <c r="AO781">
        <f>-(Table82613093413734054374695013381113145177[[#This Row],[time]]-2)*2</f>
        <v>-1.2138400000000003</v>
      </c>
      <c r="AP781" s="6">
        <v>2.5724999999999998</v>
      </c>
      <c r="AQ781" s="5">
        <v>2.6069200000000001</v>
      </c>
      <c r="AR781">
        <f>-(Table2522683163483804124444765084088120152184[[#This Row],[time]]-2)*2</f>
        <v>-1.2138400000000003</v>
      </c>
      <c r="AS781" s="6">
        <v>4.5921799999999999</v>
      </c>
      <c r="AT781" s="5">
        <v>2.6069200000000001</v>
      </c>
      <c r="AU781">
        <f>-(Table2532693173493814134454775094189121153185[[#This Row],[time]]-2)*2</f>
        <v>-1.2138400000000003</v>
      </c>
      <c r="AV781" s="6">
        <v>2.37683</v>
      </c>
    </row>
    <row r="782" spans="1:48">
      <c r="A782" s="5">
        <v>2.6603699999999999</v>
      </c>
      <c r="B782">
        <f>-(Table12543023343663984304624942674106138170[[#This Row],[time]]-2)*2</f>
        <v>-1.3207399999999998</v>
      </c>
      <c r="C782" s="6">
        <v>4.3400400000000001</v>
      </c>
      <c r="D782" s="5">
        <v>2.6603699999999999</v>
      </c>
      <c r="E782">
        <f>-(Table22553033353673994314634952775107139171[[#This Row],[time]]-2)*2</f>
        <v>-1.3207399999999998</v>
      </c>
      <c r="F782" s="7">
        <v>9.0699999999999996E-5</v>
      </c>
      <c r="G782" s="5">
        <v>2.6603699999999999</v>
      </c>
      <c r="H782" s="2">
        <f t="shared" si="474"/>
        <v>-1.3207399999999998</v>
      </c>
      <c r="I782" s="6">
        <v>4.7752499999999998</v>
      </c>
      <c r="J782" s="5">
        <v>2.6603699999999999</v>
      </c>
      <c r="K782">
        <f>-(Table32563043363684004324644962876108140172[[#This Row],[time]]-2)*2</f>
        <v>-1.3207399999999998</v>
      </c>
      <c r="L782" s="7">
        <v>8.9400000000000005E-5</v>
      </c>
      <c r="M782" s="5">
        <v>2.6603699999999999</v>
      </c>
      <c r="N782">
        <f>-(Table2462633113433754074394715033583115147179[[#This Row],[time]]-2)*2</f>
        <v>-1.3207399999999998</v>
      </c>
      <c r="O782" s="6">
        <v>2.9809000000000001</v>
      </c>
      <c r="P782" s="5">
        <v>2.6603699999999999</v>
      </c>
      <c r="Q782">
        <f>-(Table42573053373694014334654972977109141173[[#This Row],[time]]-2)*2</f>
        <v>-1.3207399999999998</v>
      </c>
      <c r="R782" s="6">
        <v>0.91314600000000001</v>
      </c>
      <c r="S782" s="5">
        <v>2.6603699999999999</v>
      </c>
      <c r="T782">
        <f>-(Table2472643123443764084404725043684116148180[[#This Row],[time]]-2)*2</f>
        <v>-1.3207399999999998</v>
      </c>
      <c r="U782" s="6">
        <v>3.2230400000000001</v>
      </c>
      <c r="V782" s="5">
        <v>2.6603699999999999</v>
      </c>
      <c r="W782">
        <f>-(Table52583063383704024344664983078110142174[[#This Row],[time]]-2)*2</f>
        <v>-1.3207399999999998</v>
      </c>
      <c r="X782" s="6">
        <v>0.167293</v>
      </c>
      <c r="Y782" s="5">
        <v>2.6603699999999999</v>
      </c>
      <c r="Z782">
        <f>-(Table2482653133453774094414735053785117149181[[#This Row],[time]]-2)*2</f>
        <v>-1.3207399999999998</v>
      </c>
      <c r="AA782" s="6">
        <v>3.9420799999999998</v>
      </c>
      <c r="AB782" s="5">
        <v>2.6603699999999999</v>
      </c>
      <c r="AC782">
        <f>-(Table62593073393714034354674993179111143175[[#This Row],[time]]-2)*2</f>
        <v>-1.3207399999999998</v>
      </c>
      <c r="AD782" s="6">
        <v>0.62097000000000002</v>
      </c>
      <c r="AE782" s="5">
        <v>2.6603699999999999</v>
      </c>
      <c r="AF782">
        <f>-(Table2492663143463784104424745063886118150182[[#This Row],[time]]-2)*2</f>
        <v>-1.3207399999999998</v>
      </c>
      <c r="AG782" s="6">
        <v>4.1228600000000002</v>
      </c>
      <c r="AH782" s="5">
        <v>2.6603699999999999</v>
      </c>
      <c r="AI782">
        <f>-(Table72603083403724044364685003280112144176[[#This Row],[time]]-2)*2</f>
        <v>-1.3207399999999998</v>
      </c>
      <c r="AJ782" s="6">
        <v>1.1185499999999999</v>
      </c>
      <c r="AK782" s="5">
        <v>2.6603699999999999</v>
      </c>
      <c r="AL782">
        <f>-(Table2502673153473794114434755073987119151183[[#This Row],[time]]-2)*2</f>
        <v>-1.3207399999999998</v>
      </c>
      <c r="AM782" s="6">
        <v>6.7470600000000003</v>
      </c>
      <c r="AN782" s="5">
        <v>2.6603699999999999</v>
      </c>
      <c r="AO782">
        <f>-(Table82613093413734054374695013381113145177[[#This Row],[time]]-2)*2</f>
        <v>-1.3207399999999998</v>
      </c>
      <c r="AP782" s="6">
        <v>2.4922300000000002</v>
      </c>
      <c r="AQ782" s="5">
        <v>2.6603699999999999</v>
      </c>
      <c r="AR782">
        <f>-(Table2522683163483804124444765084088120152184[[#This Row],[time]]-2)*2</f>
        <v>-1.3207399999999998</v>
      </c>
      <c r="AS782" s="6">
        <v>5.1091699999999998</v>
      </c>
      <c r="AT782" s="5">
        <v>2.6603699999999999</v>
      </c>
      <c r="AU782">
        <f>-(Table2532693173493814134454775094189121153185[[#This Row],[time]]-2)*2</f>
        <v>-1.3207399999999998</v>
      </c>
      <c r="AV782" s="6">
        <v>2.3338000000000001</v>
      </c>
    </row>
    <row r="783" spans="1:48">
      <c r="A783" s="5">
        <v>2.7073499999999999</v>
      </c>
      <c r="B783">
        <f>-(Table12543023343663984304624942674106138170[[#This Row],[time]]-2)*2</f>
        <v>-1.4146999999999998</v>
      </c>
      <c r="C783" s="6">
        <v>4.5319200000000004</v>
      </c>
      <c r="D783" s="5">
        <v>2.7073499999999999</v>
      </c>
      <c r="E783">
        <f>-(Table22553033353673994314634952775107139171[[#This Row],[time]]-2)*2</f>
        <v>-1.4146999999999998</v>
      </c>
      <c r="F783" s="7">
        <v>9.0299999999999999E-5</v>
      </c>
      <c r="G783" s="5">
        <v>2.7073499999999999</v>
      </c>
      <c r="H783" s="2">
        <f t="shared" si="474"/>
        <v>-1.4146999999999998</v>
      </c>
      <c r="I783" s="6">
        <v>4.9409000000000001</v>
      </c>
      <c r="J783" s="5">
        <v>2.7073499999999999</v>
      </c>
      <c r="K783">
        <f>-(Table32563043363684004324644962876108140172[[#This Row],[time]]-2)*2</f>
        <v>-1.4146999999999998</v>
      </c>
      <c r="L783" s="7">
        <v>8.8300000000000005E-5</v>
      </c>
      <c r="M783" s="5">
        <v>2.7073499999999999</v>
      </c>
      <c r="N783">
        <f>-(Table2462633113433754074394715033583115147179[[#This Row],[time]]-2)*2</f>
        <v>-1.4146999999999998</v>
      </c>
      <c r="O783" s="6">
        <v>2.9224000000000001</v>
      </c>
      <c r="P783" s="5">
        <v>2.7073499999999999</v>
      </c>
      <c r="Q783">
        <f>-(Table42573053373694014334654972977109141173[[#This Row],[time]]-2)*2</f>
        <v>-1.4146999999999998</v>
      </c>
      <c r="R783" s="6">
        <v>0.92679599999999995</v>
      </c>
      <c r="S783" s="5">
        <v>2.7073499999999999</v>
      </c>
      <c r="T783">
        <f>-(Table2472643123443764084404725043684116148180[[#This Row],[time]]-2)*2</f>
        <v>-1.4146999999999998</v>
      </c>
      <c r="U783" s="6">
        <v>3.8820100000000002</v>
      </c>
      <c r="V783" s="5">
        <v>2.7073499999999999</v>
      </c>
      <c r="W783">
        <f>-(Table52583063383704024344664983078110142174[[#This Row],[time]]-2)*2</f>
        <v>-1.4146999999999998</v>
      </c>
      <c r="X783" s="6">
        <v>0.14585200000000001</v>
      </c>
      <c r="Y783" s="5">
        <v>2.7073499999999999</v>
      </c>
      <c r="Z783">
        <f>-(Table2482653133453774094414735053785117149181[[#This Row],[time]]-2)*2</f>
        <v>-1.4146999999999998</v>
      </c>
      <c r="AA783" s="6">
        <v>4.38</v>
      </c>
      <c r="AB783" s="5">
        <v>2.7073499999999999</v>
      </c>
      <c r="AC783">
        <f>-(Table62593073393714034354674993179111143175[[#This Row],[time]]-2)*2</f>
        <v>-1.4146999999999998</v>
      </c>
      <c r="AD783" s="6">
        <v>0.72552499999999998</v>
      </c>
      <c r="AE783" s="5">
        <v>2.7073499999999999</v>
      </c>
      <c r="AF783">
        <f>-(Table2492663143463784104424745063886118150182[[#This Row],[time]]-2)*2</f>
        <v>-1.4146999999999998</v>
      </c>
      <c r="AG783" s="6">
        <v>4.7031400000000003</v>
      </c>
      <c r="AH783" s="5">
        <v>2.7073499999999999</v>
      </c>
      <c r="AI783">
        <f>-(Table72603083403724044364685003280112144176[[#This Row],[time]]-2)*2</f>
        <v>-1.4146999999999998</v>
      </c>
      <c r="AJ783" s="6">
        <v>1.01586</v>
      </c>
      <c r="AK783" s="5">
        <v>2.7073499999999999</v>
      </c>
      <c r="AL783">
        <f>-(Table2502673153473794114434755073987119151183[[#This Row],[time]]-2)*2</f>
        <v>-1.4146999999999998</v>
      </c>
      <c r="AM783" s="6">
        <v>7.3267199999999999</v>
      </c>
      <c r="AN783" s="5">
        <v>2.7073499999999999</v>
      </c>
      <c r="AO783">
        <f>-(Table82613093413734054374695013381113145177[[#This Row],[time]]-2)*2</f>
        <v>-1.4146999999999998</v>
      </c>
      <c r="AP783" s="6">
        <v>2.4110800000000001</v>
      </c>
      <c r="AQ783" s="5">
        <v>2.7073499999999999</v>
      </c>
      <c r="AR783">
        <f>-(Table2522683163483804124444765084088120152184[[#This Row],[time]]-2)*2</f>
        <v>-1.4146999999999998</v>
      </c>
      <c r="AS783" s="6">
        <v>5.5201200000000004</v>
      </c>
      <c r="AT783" s="5">
        <v>2.7073499999999999</v>
      </c>
      <c r="AU783">
        <f>-(Table2532693173493814134454775094189121153185[[#This Row],[time]]-2)*2</f>
        <v>-1.4146999999999998</v>
      </c>
      <c r="AV783" s="6">
        <v>2.2971900000000001</v>
      </c>
    </row>
    <row r="784" spans="1:48">
      <c r="A784" s="5">
        <v>2.7575400000000001</v>
      </c>
      <c r="B784">
        <f>-(Table12543023343663984304624942674106138170[[#This Row],[time]]-2)*2</f>
        <v>-1.5150800000000002</v>
      </c>
      <c r="C784" s="6">
        <v>4.7271200000000002</v>
      </c>
      <c r="D784" s="5">
        <v>2.7575400000000001</v>
      </c>
      <c r="E784">
        <f>-(Table22553033353673994314634952775107139171[[#This Row],[time]]-2)*2</f>
        <v>-1.5150800000000002</v>
      </c>
      <c r="F784" s="7">
        <v>8.9800000000000001E-5</v>
      </c>
      <c r="G784" s="5">
        <v>2.7575400000000001</v>
      </c>
      <c r="H784" s="2">
        <f t="shared" si="474"/>
        <v>-1.5150800000000002</v>
      </c>
      <c r="I784" s="6">
        <v>5.1073500000000003</v>
      </c>
      <c r="J784" s="5">
        <v>2.7575400000000001</v>
      </c>
      <c r="K784">
        <f>-(Table32563043363684004324644962876108140172[[#This Row],[time]]-2)*2</f>
        <v>-1.5150800000000002</v>
      </c>
      <c r="L784" s="7">
        <v>8.7100000000000003E-5</v>
      </c>
      <c r="M784" s="5">
        <v>2.7575400000000001</v>
      </c>
      <c r="N784">
        <f>-(Table2462633113433754074394715033583115147179[[#This Row],[time]]-2)*2</f>
        <v>-1.5150800000000002</v>
      </c>
      <c r="O784" s="6">
        <v>3.16784</v>
      </c>
      <c r="P784" s="5">
        <v>2.7575400000000001</v>
      </c>
      <c r="Q784">
        <f>-(Table42573053373694014334654972977109141173[[#This Row],[time]]-2)*2</f>
        <v>-1.5150800000000002</v>
      </c>
      <c r="R784" s="6">
        <v>0.90454800000000002</v>
      </c>
      <c r="S784" s="5">
        <v>2.7575400000000001</v>
      </c>
      <c r="T784">
        <f>-(Table2472643123443764084404725043684116148180[[#This Row],[time]]-2)*2</f>
        <v>-1.5150800000000002</v>
      </c>
      <c r="U784" s="6">
        <v>4.53606</v>
      </c>
      <c r="V784" s="5">
        <v>2.7575400000000001</v>
      </c>
      <c r="W784">
        <f>-(Table52583063383704024344664983078110142174[[#This Row],[time]]-2)*2</f>
        <v>-1.5150800000000002</v>
      </c>
      <c r="X784" s="6">
        <v>0.13623099999999999</v>
      </c>
      <c r="Y784" s="5">
        <v>2.7575400000000001</v>
      </c>
      <c r="Z784">
        <f>-(Table2482653133453774094414735053785117149181[[#This Row],[time]]-2)*2</f>
        <v>-1.5150800000000002</v>
      </c>
      <c r="AA784" s="6">
        <v>4.8726599999999998</v>
      </c>
      <c r="AB784" s="5">
        <v>2.7575400000000001</v>
      </c>
      <c r="AC784">
        <f>-(Table62593073393714034354674993179111143175[[#This Row],[time]]-2)*2</f>
        <v>-1.5150800000000002</v>
      </c>
      <c r="AD784" s="6">
        <v>0.76293800000000001</v>
      </c>
      <c r="AE784" s="5">
        <v>2.7575400000000001</v>
      </c>
      <c r="AF784">
        <f>-(Table2492663143463784104424745063886118150182[[#This Row],[time]]-2)*2</f>
        <v>-1.5150800000000002</v>
      </c>
      <c r="AG784" s="6">
        <v>5.3165800000000001</v>
      </c>
      <c r="AH784" s="5">
        <v>2.7575400000000001</v>
      </c>
      <c r="AI784">
        <f>-(Table72603083403724044364685003280112144176[[#This Row],[time]]-2)*2</f>
        <v>-1.5150800000000002</v>
      </c>
      <c r="AJ784" s="6">
        <v>0.86437699999999995</v>
      </c>
      <c r="AK784" s="5">
        <v>2.7575400000000001</v>
      </c>
      <c r="AL784">
        <f>-(Table2502673153473794114434755073987119151183[[#This Row],[time]]-2)*2</f>
        <v>-1.5150800000000002</v>
      </c>
      <c r="AM784" s="6">
        <v>8.0514100000000006</v>
      </c>
      <c r="AN784" s="5">
        <v>2.7575400000000001</v>
      </c>
      <c r="AO784">
        <f>-(Table82613093413734054374695013381113145177[[#This Row],[time]]-2)*2</f>
        <v>-1.5150800000000002</v>
      </c>
      <c r="AP784" s="6">
        <v>2.3186</v>
      </c>
      <c r="AQ784" s="5">
        <v>2.7575400000000001</v>
      </c>
      <c r="AR784">
        <f>-(Table2522683163483804124444765084088120152184[[#This Row],[time]]-2)*2</f>
        <v>-1.5150800000000002</v>
      </c>
      <c r="AS784" s="6">
        <v>6.0491000000000001</v>
      </c>
      <c r="AT784" s="5">
        <v>2.7575400000000001</v>
      </c>
      <c r="AU784">
        <f>-(Table2532693173493814134454775094189121153185[[#This Row],[time]]-2)*2</f>
        <v>-1.5150800000000002</v>
      </c>
      <c r="AV784" s="6">
        <v>2.2494800000000001</v>
      </c>
    </row>
    <row r="785" spans="1:48">
      <c r="A785" s="5">
        <v>2.8162400000000001</v>
      </c>
      <c r="B785">
        <f>-(Table12543023343663984304624942674106138170[[#This Row],[time]]-2)*2</f>
        <v>-1.6324800000000002</v>
      </c>
      <c r="C785" s="6">
        <v>4.9094600000000002</v>
      </c>
      <c r="D785" s="5">
        <v>2.8162400000000001</v>
      </c>
      <c r="E785">
        <f>-(Table22553033353673994314634952775107139171[[#This Row],[time]]-2)*2</f>
        <v>-1.6324800000000002</v>
      </c>
      <c r="F785" s="7">
        <v>8.9099999999999997E-5</v>
      </c>
      <c r="G785" s="5">
        <v>2.8162400000000001</v>
      </c>
      <c r="H785" s="2">
        <f t="shared" si="474"/>
        <v>-1.6324800000000002</v>
      </c>
      <c r="I785" s="6">
        <v>5.2992699999999999</v>
      </c>
      <c r="J785" s="5">
        <v>2.8162400000000001</v>
      </c>
      <c r="K785">
        <f>-(Table32563043363684004324644962876108140172[[#This Row],[time]]-2)*2</f>
        <v>-1.6324800000000002</v>
      </c>
      <c r="L785" s="7">
        <v>8.5400000000000002E-5</v>
      </c>
      <c r="M785" s="5">
        <v>2.8162400000000001</v>
      </c>
      <c r="N785">
        <f>-(Table2462633113433754074394715033583115147179[[#This Row],[time]]-2)*2</f>
        <v>-1.6324800000000002</v>
      </c>
      <c r="O785" s="6">
        <v>4.0617200000000002</v>
      </c>
      <c r="P785" s="5">
        <v>2.8162400000000001</v>
      </c>
      <c r="Q785">
        <f>-(Table42573053373694014334654972977109141173[[#This Row],[time]]-2)*2</f>
        <v>-1.6324800000000002</v>
      </c>
      <c r="R785" s="6">
        <v>0.87427600000000005</v>
      </c>
      <c r="S785" s="5">
        <v>2.8162400000000001</v>
      </c>
      <c r="T785">
        <f>-(Table2472643123443764084404725043684116148180[[#This Row],[time]]-2)*2</f>
        <v>-1.6324800000000002</v>
      </c>
      <c r="U785" s="6">
        <v>5.25115</v>
      </c>
      <c r="V785" s="5">
        <v>2.8162400000000001</v>
      </c>
      <c r="W785">
        <f>-(Table52583063383704024344664983078110142174[[#This Row],[time]]-2)*2</f>
        <v>-1.6324800000000002</v>
      </c>
      <c r="X785" s="6">
        <v>0.12857299999999999</v>
      </c>
      <c r="Y785" s="5">
        <v>2.8162400000000001</v>
      </c>
      <c r="Z785">
        <f>-(Table2482653133453774094414735053785117149181[[#This Row],[time]]-2)*2</f>
        <v>-1.6324800000000002</v>
      </c>
      <c r="AA785" s="6">
        <v>5.4879600000000002</v>
      </c>
      <c r="AB785" s="5">
        <v>2.8162400000000001</v>
      </c>
      <c r="AC785">
        <f>-(Table62593073393714034354674993179111143175[[#This Row],[time]]-2)*2</f>
        <v>-1.6324800000000002</v>
      </c>
      <c r="AD785" s="6">
        <v>0.72039500000000001</v>
      </c>
      <c r="AE785" s="5">
        <v>2.8162400000000001</v>
      </c>
      <c r="AF785">
        <f>-(Table2492663143463784104424745063886118150182[[#This Row],[time]]-2)*2</f>
        <v>-1.6324800000000002</v>
      </c>
      <c r="AG785" s="6">
        <v>5.9944199999999999</v>
      </c>
      <c r="AH785" s="5">
        <v>2.8162400000000001</v>
      </c>
      <c r="AI785">
        <f>-(Table72603083403724044364685003280112144176[[#This Row],[time]]-2)*2</f>
        <v>-1.6324800000000002</v>
      </c>
      <c r="AJ785" s="6">
        <v>0.67380799999999996</v>
      </c>
      <c r="AK785" s="5">
        <v>2.8162400000000001</v>
      </c>
      <c r="AL785">
        <f>-(Table2502673153473794114434755073987119151183[[#This Row],[time]]-2)*2</f>
        <v>-1.6324800000000002</v>
      </c>
      <c r="AM785" s="6">
        <v>9.0374800000000004</v>
      </c>
      <c r="AN785" s="5">
        <v>2.8162400000000001</v>
      </c>
      <c r="AO785">
        <f>-(Table82613093413734054374695013381113145177[[#This Row],[time]]-2)*2</f>
        <v>-1.6324800000000002</v>
      </c>
      <c r="AP785" s="6">
        <v>2.1783899999999998</v>
      </c>
      <c r="AQ785" s="5">
        <v>2.8162400000000001</v>
      </c>
      <c r="AR785">
        <f>-(Table2522683163483804124444765084088120152184[[#This Row],[time]]-2)*2</f>
        <v>-1.6324800000000002</v>
      </c>
      <c r="AS785" s="6">
        <v>6.6864999999999997</v>
      </c>
      <c r="AT785" s="5">
        <v>2.8162400000000001</v>
      </c>
      <c r="AU785">
        <f>-(Table2532693173493814134454775094189121153185[[#This Row],[time]]-2)*2</f>
        <v>-1.6324800000000002</v>
      </c>
      <c r="AV785" s="6">
        <v>2.1536599999999999</v>
      </c>
    </row>
    <row r="786" spans="1:48">
      <c r="A786" s="5">
        <v>2.8528099999999998</v>
      </c>
      <c r="B786">
        <f>-(Table12543023343663984304624942674106138170[[#This Row],[time]]-2)*2</f>
        <v>-1.7056199999999997</v>
      </c>
      <c r="C786" s="6">
        <v>5.0014599999999998</v>
      </c>
      <c r="D786" s="5">
        <v>2.8528099999999998</v>
      </c>
      <c r="E786">
        <f>-(Table22553033353673994314634952775107139171[[#This Row],[time]]-2)*2</f>
        <v>-1.7056199999999997</v>
      </c>
      <c r="F786" s="7">
        <v>8.8399999999999994E-5</v>
      </c>
      <c r="G786" s="5">
        <v>2.8528099999999998</v>
      </c>
      <c r="H786" s="2">
        <f t="shared" si="474"/>
        <v>-1.7056199999999997</v>
      </c>
      <c r="I786" s="6">
        <v>5.4272</v>
      </c>
      <c r="J786" s="5">
        <v>2.8528099999999998</v>
      </c>
      <c r="K786">
        <f>-(Table32563043363684004324644962876108140172[[#This Row],[time]]-2)*2</f>
        <v>-1.7056199999999997</v>
      </c>
      <c r="L786" s="7">
        <v>8.4099999999999998E-5</v>
      </c>
      <c r="M786" s="5">
        <v>2.8528099999999998</v>
      </c>
      <c r="N786">
        <f>-(Table2462633113433754074394715033583115147179[[#This Row],[time]]-2)*2</f>
        <v>-1.7056199999999997</v>
      </c>
      <c r="O786" s="6">
        <v>4.9368299999999996</v>
      </c>
      <c r="P786" s="5">
        <v>2.8528099999999998</v>
      </c>
      <c r="Q786">
        <f>-(Table42573053373694014334654972977109141173[[#This Row],[time]]-2)*2</f>
        <v>-1.7056199999999997</v>
      </c>
      <c r="R786" s="6">
        <v>0.84850400000000004</v>
      </c>
      <c r="S786" s="5">
        <v>2.8528099999999998</v>
      </c>
      <c r="T786">
        <f>-(Table2472643123443764084404725043684116148180[[#This Row],[time]]-2)*2</f>
        <v>-1.7056199999999997</v>
      </c>
      <c r="U786" s="6">
        <v>5.5342500000000001</v>
      </c>
      <c r="V786" s="5">
        <v>2.8528099999999998</v>
      </c>
      <c r="W786">
        <f>-(Table52583063383704024344664983078110142174[[#This Row],[time]]-2)*2</f>
        <v>-1.7056199999999997</v>
      </c>
      <c r="X786" s="6">
        <v>0.123173</v>
      </c>
      <c r="Y786" s="5">
        <v>2.8528099999999998</v>
      </c>
      <c r="Z786">
        <f>-(Table2482653133453774094414735053785117149181[[#This Row],[time]]-2)*2</f>
        <v>-1.7056199999999997</v>
      </c>
      <c r="AA786" s="6">
        <v>5.9126700000000003</v>
      </c>
      <c r="AB786" s="5">
        <v>2.8528099999999998</v>
      </c>
      <c r="AC786">
        <f>-(Table62593073393714034354674993179111143175[[#This Row],[time]]-2)*2</f>
        <v>-1.7056199999999997</v>
      </c>
      <c r="AD786" s="6">
        <v>0.65957900000000003</v>
      </c>
      <c r="AE786" s="5">
        <v>2.8528099999999998</v>
      </c>
      <c r="AF786">
        <f>-(Table2492663143463784104424745063886118150182[[#This Row],[time]]-2)*2</f>
        <v>-1.7056199999999997</v>
      </c>
      <c r="AG786" s="6">
        <v>6.4251699999999996</v>
      </c>
      <c r="AH786" s="5">
        <v>2.8528099999999998</v>
      </c>
      <c r="AI786">
        <f>-(Table72603083403724044364685003280112144176[[#This Row],[time]]-2)*2</f>
        <v>-1.7056199999999997</v>
      </c>
      <c r="AJ786" s="6">
        <v>0.55947800000000003</v>
      </c>
      <c r="AK786" s="5">
        <v>2.8528099999999998</v>
      </c>
      <c r="AL786">
        <f>-(Table2502673153473794114434755073987119151183[[#This Row],[time]]-2)*2</f>
        <v>-1.7056199999999997</v>
      </c>
      <c r="AM786" s="6">
        <v>9.5732099999999996</v>
      </c>
      <c r="AN786" s="5">
        <v>2.8528099999999998</v>
      </c>
      <c r="AO786">
        <f>-(Table82613093413734054374695013381113145177[[#This Row],[time]]-2)*2</f>
        <v>-1.7056199999999997</v>
      </c>
      <c r="AP786" s="6">
        <v>2.0636700000000001</v>
      </c>
      <c r="AQ786" s="5">
        <v>2.8528099999999998</v>
      </c>
      <c r="AR786">
        <f>-(Table2522683163483804124444765084088120152184[[#This Row],[time]]-2)*2</f>
        <v>-1.7056199999999997</v>
      </c>
      <c r="AS786" s="6">
        <v>7.0615300000000003</v>
      </c>
      <c r="AT786" s="5">
        <v>2.8528099999999998</v>
      </c>
      <c r="AU786">
        <f>-(Table2532693173493814134454775094189121153185[[#This Row],[time]]-2)*2</f>
        <v>-1.7056199999999997</v>
      </c>
      <c r="AV786" s="6">
        <v>2.0707300000000002</v>
      </c>
    </row>
    <row r="787" spans="1:48">
      <c r="A787" s="5">
        <v>2.9034</v>
      </c>
      <c r="B787">
        <f>-(Table12543023343663984304624942674106138170[[#This Row],[time]]-2)*2</f>
        <v>-1.8068</v>
      </c>
      <c r="C787" s="6">
        <v>5.1224100000000004</v>
      </c>
      <c r="D787" s="5">
        <v>2.9034</v>
      </c>
      <c r="E787">
        <f>-(Table22553033353673994314634952775107139171[[#This Row],[time]]-2)*2</f>
        <v>-1.8068</v>
      </c>
      <c r="F787" s="7">
        <v>8.7299999999999994E-5</v>
      </c>
      <c r="G787" s="5">
        <v>2.9034</v>
      </c>
      <c r="H787" s="2">
        <f t="shared" si="474"/>
        <v>-1.8068</v>
      </c>
      <c r="I787" s="6">
        <v>5.5843499999999997</v>
      </c>
      <c r="J787" s="5">
        <v>2.9034</v>
      </c>
      <c r="K787">
        <f>-(Table32563043363684004324644962876108140172[[#This Row],[time]]-2)*2</f>
        <v>-1.8068</v>
      </c>
      <c r="L787" s="7">
        <v>8.2100000000000003E-5</v>
      </c>
      <c r="M787" s="5">
        <v>2.9034</v>
      </c>
      <c r="N787">
        <f>-(Table2462633113433754074394715033583115147179[[#This Row],[time]]-2)*2</f>
        <v>-1.8068</v>
      </c>
      <c r="O787" s="6">
        <v>6.0584499999999997</v>
      </c>
      <c r="P787" s="5">
        <v>2.9034</v>
      </c>
      <c r="Q787">
        <f>-(Table42573053373694014334654972977109141173[[#This Row],[time]]-2)*2</f>
        <v>-1.8068</v>
      </c>
      <c r="R787" s="6">
        <v>0.80518100000000004</v>
      </c>
      <c r="S787" s="5">
        <v>2.9034</v>
      </c>
      <c r="T787">
        <f>-(Table2472643123443764084404725043684116148180[[#This Row],[time]]-2)*2</f>
        <v>-1.8068</v>
      </c>
      <c r="U787" s="6">
        <v>5.8564499999999997</v>
      </c>
      <c r="V787" s="5">
        <v>2.9034</v>
      </c>
      <c r="W787">
        <f>-(Table52583063383704024344664983078110142174[[#This Row],[time]]-2)*2</f>
        <v>-1.8068</v>
      </c>
      <c r="X787" s="6">
        <v>0.11445</v>
      </c>
      <c r="Y787" s="5">
        <v>2.9034</v>
      </c>
      <c r="Z787">
        <f>-(Table2482653133453774094414735053785117149181[[#This Row],[time]]-2)*2</f>
        <v>-1.8068</v>
      </c>
      <c r="AA787" s="6">
        <v>6.5481199999999999</v>
      </c>
      <c r="AB787" s="5">
        <v>2.9034</v>
      </c>
      <c r="AC787">
        <f>-(Table62593073393714034354674993179111143175[[#This Row],[time]]-2)*2</f>
        <v>-1.8068</v>
      </c>
      <c r="AD787" s="6">
        <v>0.54718100000000003</v>
      </c>
      <c r="AE787" s="5">
        <v>2.9034</v>
      </c>
      <c r="AF787">
        <f>-(Table2492663143463784104424745063886118150182[[#This Row],[time]]-2)*2</f>
        <v>-1.8068</v>
      </c>
      <c r="AG787" s="6">
        <v>7.0769500000000001</v>
      </c>
      <c r="AH787" s="5">
        <v>2.9034</v>
      </c>
      <c r="AI787">
        <f>-(Table72603083403724044364685003280112144176[[#This Row],[time]]-2)*2</f>
        <v>-1.8068</v>
      </c>
      <c r="AJ787" s="6">
        <v>0.414715</v>
      </c>
      <c r="AK787" s="5">
        <v>2.9034</v>
      </c>
      <c r="AL787">
        <f>-(Table2502673153473794114434755073987119151183[[#This Row],[time]]-2)*2</f>
        <v>-1.8068</v>
      </c>
      <c r="AM787" s="6">
        <v>10.2265</v>
      </c>
      <c r="AN787" s="5">
        <v>2.9034</v>
      </c>
      <c r="AO787">
        <f>-(Table82613093413734054374695013381113145177[[#This Row],[time]]-2)*2</f>
        <v>-1.8068</v>
      </c>
      <c r="AP787" s="6">
        <v>1.8827499999999999</v>
      </c>
      <c r="AQ787" s="5">
        <v>2.9034</v>
      </c>
      <c r="AR787">
        <f>-(Table2522683163483804124444765084088120152184[[#This Row],[time]]-2)*2</f>
        <v>-1.8068</v>
      </c>
      <c r="AS787" s="6">
        <v>7.58209</v>
      </c>
      <c r="AT787" s="5">
        <v>2.9034</v>
      </c>
      <c r="AU787">
        <f>-(Table2532693173493814134454775094189121153185[[#This Row],[time]]-2)*2</f>
        <v>-1.8068</v>
      </c>
      <c r="AV787" s="6">
        <v>1.9196299999999999</v>
      </c>
    </row>
    <row r="788" spans="1:48">
      <c r="A788" s="5">
        <v>2.9693999999999998</v>
      </c>
      <c r="B788">
        <f>-(Table12543023343663984304624942674106138170[[#This Row],[time]]-2)*2</f>
        <v>-1.9387999999999996</v>
      </c>
      <c r="C788" s="6">
        <v>5.25718</v>
      </c>
      <c r="D788" s="5">
        <v>2.9693999999999998</v>
      </c>
      <c r="E788">
        <f>-(Table22553033353673994314634952775107139171[[#This Row],[time]]-2)*2</f>
        <v>-1.9387999999999996</v>
      </c>
      <c r="F788" s="7">
        <v>8.5500000000000005E-5</v>
      </c>
      <c r="G788" s="5">
        <v>2.9693999999999998</v>
      </c>
      <c r="H788" s="2">
        <f t="shared" si="474"/>
        <v>-1.9387999999999996</v>
      </c>
      <c r="I788" s="6">
        <v>5.8029299999999999</v>
      </c>
      <c r="J788" s="5">
        <v>2.9693999999999998</v>
      </c>
      <c r="K788">
        <f>-(Table32563043363684004324644962876108140172[[#This Row],[time]]-2)*2</f>
        <v>-1.9387999999999996</v>
      </c>
      <c r="L788" s="7">
        <v>7.9200000000000001E-5</v>
      </c>
      <c r="M788" s="5">
        <v>2.9693999999999998</v>
      </c>
      <c r="N788">
        <f>-(Table2462633113433754074394715033583115147179[[#This Row],[time]]-2)*2</f>
        <v>-1.9387999999999996</v>
      </c>
      <c r="O788" s="6">
        <v>6.8857900000000001</v>
      </c>
      <c r="P788" s="5">
        <v>2.9693999999999998</v>
      </c>
      <c r="Q788">
        <f>-(Table42573053373694014334654972977109141173[[#This Row],[time]]-2)*2</f>
        <v>-1.9387999999999996</v>
      </c>
      <c r="R788" s="6">
        <v>0.75273199999999996</v>
      </c>
      <c r="S788" s="5">
        <v>2.9693999999999998</v>
      </c>
      <c r="T788">
        <f>-(Table2472643123443764084404725043684116148180[[#This Row],[time]]-2)*2</f>
        <v>-1.9387999999999996</v>
      </c>
      <c r="U788" s="6">
        <v>6.1289400000000001</v>
      </c>
      <c r="V788" s="5">
        <v>2.9693999999999998</v>
      </c>
      <c r="W788">
        <f>-(Table52583063383704024344664983078110142174[[#This Row],[time]]-2)*2</f>
        <v>-1.9387999999999996</v>
      </c>
      <c r="X788" s="6">
        <v>0.103342</v>
      </c>
      <c r="Y788" s="5">
        <v>2.9693999999999998</v>
      </c>
      <c r="Z788">
        <f>-(Table2482653133453774094414735053785117149181[[#This Row],[time]]-2)*2</f>
        <v>-1.9387999999999996</v>
      </c>
      <c r="AA788" s="6">
        <v>7.4511500000000002</v>
      </c>
      <c r="AB788" s="5">
        <v>2.9693999999999998</v>
      </c>
      <c r="AC788">
        <f>-(Table62593073393714034354674993179111143175[[#This Row],[time]]-2)*2</f>
        <v>-1.9387999999999996</v>
      </c>
      <c r="AD788" s="6">
        <v>0.38211400000000001</v>
      </c>
      <c r="AE788" s="5">
        <v>2.9693999999999998</v>
      </c>
      <c r="AF788">
        <f>-(Table2492663143463784104424745063886118150182[[#This Row],[time]]-2)*2</f>
        <v>-1.9387999999999996</v>
      </c>
      <c r="AG788" s="6">
        <v>8.0565499999999997</v>
      </c>
      <c r="AH788" s="5">
        <v>2.9693999999999998</v>
      </c>
      <c r="AI788">
        <f>-(Table72603083403724044364685003280112144176[[#This Row],[time]]-2)*2</f>
        <v>-1.9387999999999996</v>
      </c>
      <c r="AJ788" s="6">
        <v>0.26031300000000002</v>
      </c>
      <c r="AK788" s="5">
        <v>2.9693999999999998</v>
      </c>
      <c r="AL788">
        <f>-(Table2502673153473794114434755073987119151183[[#This Row],[time]]-2)*2</f>
        <v>-1.9387999999999996</v>
      </c>
      <c r="AM788" s="6">
        <v>10.488099999999999</v>
      </c>
      <c r="AN788" s="5">
        <v>2.9693999999999998</v>
      </c>
      <c r="AO788">
        <f>-(Table82613093413734054374695013381113145177[[#This Row],[time]]-2)*2</f>
        <v>-1.9387999999999996</v>
      </c>
      <c r="AP788" s="6">
        <v>1.66252</v>
      </c>
      <c r="AQ788" s="5">
        <v>2.9693999999999998</v>
      </c>
      <c r="AR788">
        <f>-(Table2522683163483804124444765084088120152184[[#This Row],[time]]-2)*2</f>
        <v>-1.9387999999999996</v>
      </c>
      <c r="AS788" s="6">
        <v>8.1599000000000004</v>
      </c>
      <c r="AT788" s="5">
        <v>2.9693999999999998</v>
      </c>
      <c r="AU788">
        <f>-(Table2532693173493814134454775094189121153185[[#This Row],[time]]-2)*2</f>
        <v>-1.9387999999999996</v>
      </c>
      <c r="AV788" s="6">
        <v>1.7055499999999999</v>
      </c>
    </row>
    <row r="789" spans="1:48">
      <c r="A789" s="8">
        <v>3</v>
      </c>
      <c r="B789">
        <f>-(Table12543023343663984304624942674106138170[[#This Row],[time]]-2)*2</f>
        <v>-2</v>
      </c>
      <c r="C789" s="9">
        <v>5.30044</v>
      </c>
      <c r="D789" s="8">
        <v>3</v>
      </c>
      <c r="E789">
        <f>-(Table22553033353673994314634952775107139171[[#This Row],[time]]-2)*2</f>
        <v>-2</v>
      </c>
      <c r="F789" s="10">
        <v>8.4699999999999999E-5</v>
      </c>
      <c r="G789" s="8">
        <v>3</v>
      </c>
      <c r="H789" s="2">
        <f t="shared" si="474"/>
        <v>-2</v>
      </c>
      <c r="I789" s="9">
        <v>5.8725899999999998</v>
      </c>
      <c r="J789" s="8">
        <v>3</v>
      </c>
      <c r="K789">
        <f>-(Table32563043363684004324644962876108140172[[#This Row],[time]]-2)*2</f>
        <v>-2</v>
      </c>
      <c r="L789" s="10">
        <v>7.7700000000000005E-5</v>
      </c>
      <c r="M789" s="8">
        <v>3</v>
      </c>
      <c r="N789">
        <f>-(Table2462633113433754074394715033583115147179[[#This Row],[time]]-2)*2</f>
        <v>-2</v>
      </c>
      <c r="O789" s="9">
        <v>7.0872200000000003</v>
      </c>
      <c r="P789" s="8">
        <v>3</v>
      </c>
      <c r="Q789">
        <f>-(Table42573053373694014334654972977109141173[[#This Row],[time]]-2)*2</f>
        <v>-2</v>
      </c>
      <c r="R789" s="9">
        <v>0.72636199999999995</v>
      </c>
      <c r="S789" s="8">
        <v>3</v>
      </c>
      <c r="T789">
        <f>-(Table2472643123443764084404725043684116148180[[#This Row],[time]]-2)*2</f>
        <v>-2</v>
      </c>
      <c r="U789" s="9">
        <v>6.2347700000000001</v>
      </c>
      <c r="V789" s="8">
        <v>3</v>
      </c>
      <c r="W789">
        <f>-(Table52583063383704024344664983078110142174[[#This Row],[time]]-2)*2</f>
        <v>-2</v>
      </c>
      <c r="X789" s="9">
        <v>9.8093200000000005E-2</v>
      </c>
      <c r="Y789" s="8">
        <v>3</v>
      </c>
      <c r="Z789">
        <f>-(Table2482653133453774094414735053785117149181[[#This Row],[time]]-2)*2</f>
        <v>-2</v>
      </c>
      <c r="AA789" s="9">
        <v>7.8994600000000004</v>
      </c>
      <c r="AB789" s="8">
        <v>3</v>
      </c>
      <c r="AC789">
        <f>-(Table62593073393714034354674993179111143175[[#This Row],[time]]-2)*2</f>
        <v>-2</v>
      </c>
      <c r="AD789" s="9">
        <v>0.302873</v>
      </c>
      <c r="AE789" s="8">
        <v>3</v>
      </c>
      <c r="AF789">
        <f>-(Table2492663143463784104424745063886118150182[[#This Row],[time]]-2)*2</f>
        <v>-2</v>
      </c>
      <c r="AG789" s="9">
        <v>8.5720600000000005</v>
      </c>
      <c r="AH789" s="8">
        <v>3</v>
      </c>
      <c r="AI789">
        <f>-(Table72603083403724044364685003280112144176[[#This Row],[time]]-2)*2</f>
        <v>-2</v>
      </c>
      <c r="AJ789" s="9">
        <v>0.19855100000000001</v>
      </c>
      <c r="AK789" s="8">
        <v>3</v>
      </c>
      <c r="AL789">
        <f>-(Table2502673153473794114434755073987119151183[[#This Row],[time]]-2)*2</f>
        <v>-2</v>
      </c>
      <c r="AM789" s="9">
        <v>10.4701</v>
      </c>
      <c r="AN789" s="8">
        <v>3</v>
      </c>
      <c r="AO789">
        <f>-(Table82613093413734054374695013381113145177[[#This Row],[time]]-2)*2</f>
        <v>-2</v>
      </c>
      <c r="AP789" s="9">
        <v>1.5698099999999999</v>
      </c>
      <c r="AQ789" s="8">
        <v>3</v>
      </c>
      <c r="AR789">
        <f>-(Table2522683163483804124444765084088120152184[[#This Row],[time]]-2)*2</f>
        <v>-2</v>
      </c>
      <c r="AS789" s="9">
        <v>8.3679400000000008</v>
      </c>
      <c r="AT789" s="8">
        <v>3</v>
      </c>
      <c r="AU789">
        <f>-(Table2532693173493814134454775094189121153185[[#This Row],[time]]-2)*2</f>
        <v>-2</v>
      </c>
      <c r="AV789" s="9">
        <v>1.60304</v>
      </c>
    </row>
    <row r="790" spans="1:48">
      <c r="A790" t="s">
        <v>26</v>
      </c>
      <c r="C790">
        <f>AVERAGE(C769:C789)</f>
        <v>4.1015323809523805</v>
      </c>
      <c r="D790" t="s">
        <v>26</v>
      </c>
      <c r="F790">
        <f t="shared" ref="F790" si="475">AVERAGE(F769:F789)</f>
        <v>4.6386637809523817E-2</v>
      </c>
      <c r="G790" t="s">
        <v>26</v>
      </c>
      <c r="I790">
        <f t="shared" ref="I790" si="476">AVERAGE(I769:I789)</f>
        <v>4.3703700000000003</v>
      </c>
      <c r="J790" t="s">
        <v>26</v>
      </c>
      <c r="L790">
        <f t="shared" ref="L790" si="477">AVERAGE(L769:L789)</f>
        <v>6.7236646666666663E-2</v>
      </c>
      <c r="M790" t="s">
        <v>26</v>
      </c>
      <c r="O790">
        <f t="shared" ref="O790" si="478">AVERAGE(O769:O789)</f>
        <v>2.8530232380952385</v>
      </c>
      <c r="P790" t="s">
        <v>26</v>
      </c>
      <c r="R790">
        <f t="shared" ref="R790" si="479">AVERAGE(R769:R789)</f>
        <v>0.90492042857142863</v>
      </c>
      <c r="S790" t="s">
        <v>26</v>
      </c>
      <c r="U790">
        <f t="shared" ref="U790" si="480">AVERAGE(U769:U789)</f>
        <v>2.2725520704761903</v>
      </c>
      <c r="V790" t="s">
        <v>26</v>
      </c>
      <c r="X790">
        <f t="shared" ref="X790" si="481">AVERAGE(X769:X789)</f>
        <v>0.46279491428571423</v>
      </c>
      <c r="Y790" t="s">
        <v>26</v>
      </c>
      <c r="AA790">
        <f t="shared" ref="AA790" si="482">AVERAGE(AA769:AA789)</f>
        <v>3.2864969523809524</v>
      </c>
      <c r="AB790" t="s">
        <v>26</v>
      </c>
      <c r="AD790">
        <f t="shared" ref="AD790" si="483">AVERAGE(AD769:AD789)</f>
        <v>0.85209980952380959</v>
      </c>
      <c r="AE790" t="s">
        <v>26</v>
      </c>
      <c r="AG790">
        <f t="shared" ref="AG790" si="484">AVERAGE(AG769:AG789)</f>
        <v>3.0641061666666665</v>
      </c>
      <c r="AH790" t="s">
        <v>26</v>
      </c>
      <c r="AJ790">
        <f t="shared" ref="AJ790" si="485">AVERAGE(AJ769:AJ789)</f>
        <v>1.6293315238095243</v>
      </c>
      <c r="AK790" t="s">
        <v>26</v>
      </c>
      <c r="AM790">
        <f t="shared" ref="AM790" si="486">AVERAGE(AM769:AM789)</f>
        <v>5.6432576190476205</v>
      </c>
      <c r="AN790" t="s">
        <v>26</v>
      </c>
      <c r="AP790">
        <f t="shared" ref="AP790" si="487">AVERAGE(AP769:AP789)</f>
        <v>2.5198695238095237</v>
      </c>
      <c r="AQ790" t="s">
        <v>26</v>
      </c>
      <c r="AS790">
        <f t="shared" ref="AS790" si="488">AVERAGE(AS769:AS789)</f>
        <v>3.8739496190476195</v>
      </c>
      <c r="AT790" t="s">
        <v>26</v>
      </c>
      <c r="AV790">
        <f t="shared" ref="AV790" si="489">AVERAGE(AV769:AV789)</f>
        <v>1.993039523809524</v>
      </c>
    </row>
    <row r="791" spans="1:48">
      <c r="A791" t="s">
        <v>27</v>
      </c>
      <c r="C791">
        <f>MAX(C769:C789)</f>
        <v>5.30044</v>
      </c>
      <c r="D791" t="s">
        <v>27</v>
      </c>
      <c r="F791">
        <f t="shared" ref="F791:AV791" si="490">MAX(F769:F789)</f>
        <v>0.33841599999999999</v>
      </c>
      <c r="G791" t="s">
        <v>27</v>
      </c>
      <c r="I791">
        <f t="shared" ref="I791:AV791" si="491">MAX(I769:I789)</f>
        <v>5.8725899999999998</v>
      </c>
      <c r="J791" t="s">
        <v>27</v>
      </c>
      <c r="L791">
        <f t="shared" ref="L791:AV791" si="492">MAX(L769:L789)</f>
        <v>0.44042900000000001</v>
      </c>
      <c r="M791" t="s">
        <v>27</v>
      </c>
      <c r="O791">
        <f t="shared" ref="O791:AV791" si="493">MAX(O769:O789)</f>
        <v>7.0872200000000003</v>
      </c>
      <c r="P791" t="s">
        <v>27</v>
      </c>
      <c r="R791">
        <f t="shared" ref="R791:AV791" si="494">MAX(R769:R789)</f>
        <v>1.2761</v>
      </c>
      <c r="S791" t="s">
        <v>27</v>
      </c>
      <c r="U791">
        <f t="shared" ref="U791:AV791" si="495">MAX(U769:U789)</f>
        <v>6.2347700000000001</v>
      </c>
      <c r="V791" t="s">
        <v>27</v>
      </c>
      <c r="X791">
        <f t="shared" ref="X791:AV791" si="496">MAX(X769:X789)</f>
        <v>1.3152200000000001</v>
      </c>
      <c r="Y791" t="s">
        <v>27</v>
      </c>
      <c r="AA791">
        <f t="shared" ref="AA791:AV791" si="497">MAX(AA769:AA789)</f>
        <v>7.8994600000000004</v>
      </c>
      <c r="AB791" t="s">
        <v>27</v>
      </c>
      <c r="AD791">
        <f t="shared" ref="AD791:AV791" si="498">MAX(AD769:AD789)</f>
        <v>2.1299100000000002</v>
      </c>
      <c r="AE791" t="s">
        <v>27</v>
      </c>
      <c r="AG791">
        <f t="shared" ref="AG791:AV791" si="499">MAX(AG769:AG789)</f>
        <v>8.5720600000000005</v>
      </c>
      <c r="AH791" t="s">
        <v>27</v>
      </c>
      <c r="AJ791">
        <f t="shared" ref="AJ791:AV791" si="500">MAX(AJ769:AJ789)</f>
        <v>3.0869900000000001</v>
      </c>
      <c r="AK791" t="s">
        <v>27</v>
      </c>
      <c r="AM791">
        <f t="shared" ref="AM791:AV791" si="501">MAX(AM769:AM789)</f>
        <v>10.488099999999999</v>
      </c>
      <c r="AN791" t="s">
        <v>27</v>
      </c>
      <c r="AP791">
        <f t="shared" ref="AP791:AV791" si="502">MAX(AP769:AP789)</f>
        <v>3.2414100000000001</v>
      </c>
      <c r="AQ791" t="s">
        <v>27</v>
      </c>
      <c r="AS791">
        <f t="shared" ref="AS791:AV791" si="503">MAX(AS769:AS789)</f>
        <v>8.3679400000000008</v>
      </c>
      <c r="AT791" t="s">
        <v>27</v>
      </c>
      <c r="AV791">
        <f t="shared" ref="AV791" si="504">MAX(AV769:AV789)</f>
        <v>2.4132600000000002</v>
      </c>
    </row>
    <row r="794" spans="1:48">
      <c r="A794" s="1" t="s">
        <v>94</v>
      </c>
    </row>
    <row r="795" spans="1:48">
      <c r="A795" t="s">
        <v>95</v>
      </c>
      <c r="D795" t="s">
        <v>2</v>
      </c>
    </row>
    <row r="796" spans="1:48">
      <c r="A796" t="s">
        <v>96</v>
      </c>
      <c r="D796" t="s">
        <v>4</v>
      </c>
      <c r="E796" t="s">
        <v>5</v>
      </c>
    </row>
    <row r="798" spans="1:48">
      <c r="A798" t="s">
        <v>6</v>
      </c>
      <c r="D798" t="s">
        <v>7</v>
      </c>
      <c r="G798" t="s">
        <v>8</v>
      </c>
      <c r="J798" t="s">
        <v>9</v>
      </c>
      <c r="M798" t="s">
        <v>10</v>
      </c>
      <c r="P798" t="s">
        <v>11</v>
      </c>
      <c r="S798" t="s">
        <v>12</v>
      </c>
      <c r="V798" t="s">
        <v>13</v>
      </c>
      <c r="Y798" t="s">
        <v>14</v>
      </c>
      <c r="AB798" t="s">
        <v>15</v>
      </c>
      <c r="AE798" t="s">
        <v>16</v>
      </c>
      <c r="AH798" t="s">
        <v>17</v>
      </c>
      <c r="AK798" t="s">
        <v>18</v>
      </c>
      <c r="AN798" t="s">
        <v>19</v>
      </c>
      <c r="AQ798" t="s">
        <v>20</v>
      </c>
      <c r="AT798" t="s">
        <v>21</v>
      </c>
    </row>
    <row r="799" spans="1:48">
      <c r="A799" t="s">
        <v>22</v>
      </c>
      <c r="B799" t="s">
        <v>23</v>
      </c>
      <c r="C799" t="s">
        <v>24</v>
      </c>
      <c r="D799" t="s">
        <v>22</v>
      </c>
      <c r="E799" t="s">
        <v>23</v>
      </c>
      <c r="F799" t="s">
        <v>25</v>
      </c>
      <c r="G799" t="s">
        <v>22</v>
      </c>
      <c r="H799" t="s">
        <v>23</v>
      </c>
      <c r="I799" t="s">
        <v>24</v>
      </c>
      <c r="J799" t="s">
        <v>22</v>
      </c>
      <c r="K799" t="s">
        <v>23</v>
      </c>
      <c r="L799" t="s">
        <v>24</v>
      </c>
      <c r="M799" t="s">
        <v>22</v>
      </c>
      <c r="N799" t="s">
        <v>23</v>
      </c>
      <c r="O799" t="s">
        <v>24</v>
      </c>
      <c r="P799" t="s">
        <v>22</v>
      </c>
      <c r="Q799" t="s">
        <v>23</v>
      </c>
      <c r="R799" t="s">
        <v>24</v>
      </c>
      <c r="S799" t="s">
        <v>22</v>
      </c>
      <c r="T799" t="s">
        <v>23</v>
      </c>
      <c r="U799" t="s">
        <v>24</v>
      </c>
      <c r="V799" t="s">
        <v>22</v>
      </c>
      <c r="W799" t="s">
        <v>23</v>
      </c>
      <c r="X799" t="s">
        <v>24</v>
      </c>
      <c r="Y799" t="s">
        <v>22</v>
      </c>
      <c r="Z799" t="s">
        <v>23</v>
      </c>
      <c r="AA799" t="s">
        <v>24</v>
      </c>
      <c r="AB799" t="s">
        <v>22</v>
      </c>
      <c r="AC799" t="s">
        <v>23</v>
      </c>
      <c r="AD799" t="s">
        <v>24</v>
      </c>
      <c r="AE799" t="s">
        <v>22</v>
      </c>
      <c r="AF799" t="s">
        <v>23</v>
      </c>
      <c r="AG799" t="s">
        <v>24</v>
      </c>
      <c r="AH799" t="s">
        <v>22</v>
      </c>
      <c r="AI799" t="s">
        <v>23</v>
      </c>
      <c r="AJ799" t="s">
        <v>24</v>
      </c>
      <c r="AK799" t="s">
        <v>22</v>
      </c>
      <c r="AL799" t="s">
        <v>23</v>
      </c>
      <c r="AM799" t="s">
        <v>24</v>
      </c>
      <c r="AN799" t="s">
        <v>22</v>
      </c>
      <c r="AO799" t="s">
        <v>23</v>
      </c>
      <c r="AP799" t="s">
        <v>24</v>
      </c>
      <c r="AQ799" t="s">
        <v>22</v>
      </c>
      <c r="AR799" t="s">
        <v>23</v>
      </c>
      <c r="AS799" t="s">
        <v>24</v>
      </c>
      <c r="AT799" t="s">
        <v>22</v>
      </c>
      <c r="AU799" t="s">
        <v>23</v>
      </c>
      <c r="AV799" t="s">
        <v>24</v>
      </c>
    </row>
    <row r="800" spans="1:48">
      <c r="A800" s="2">
        <v>2</v>
      </c>
      <c r="B800">
        <f>(Table1286318350382414446478104290122154186[[#This Row],[time]]-2)*2</f>
        <v>0</v>
      </c>
      <c r="C800" s="3">
        <v>1.8761300000000001</v>
      </c>
      <c r="D800" s="2">
        <v>2</v>
      </c>
      <c r="E800">
        <f>(Table2287319351383415447479114391123155187[[#This Row],[time]]-2)*2</f>
        <v>0</v>
      </c>
      <c r="F800" s="4">
        <v>8.42E-5</v>
      </c>
      <c r="G800" s="2">
        <v>2</v>
      </c>
      <c r="H800">
        <f>(Table245294326358390422454486185098130162194[[#This Row],[time]]-2)*2</f>
        <v>0</v>
      </c>
      <c r="I800" s="3">
        <v>2.0214799999999999</v>
      </c>
      <c r="J800" s="2">
        <v>2</v>
      </c>
      <c r="K800">
        <f>(Table3288320352384416448480124492124156188[[#This Row],[time]]-2)*2</f>
        <v>0</v>
      </c>
      <c r="L800" s="4">
        <v>7.2200000000000007E-5</v>
      </c>
      <c r="M800" s="2">
        <v>2</v>
      </c>
      <c r="N800">
        <f>(Table246295327359391423455487195199131163195[[#This Row],[time]]-2)*2</f>
        <v>0</v>
      </c>
      <c r="O800" s="3">
        <v>0.100797</v>
      </c>
      <c r="P800" s="2">
        <v>2</v>
      </c>
      <c r="Q800">
        <f>(Table4289321353385417449481134593125157189[[#This Row],[time]]-2)*2</f>
        <v>0</v>
      </c>
      <c r="R800" s="4">
        <v>6.9999999999999994E-5</v>
      </c>
      <c r="S800" s="2">
        <v>2</v>
      </c>
      <c r="T800">
        <f>(Table2472963283603924244564882052100132164196[[#This Row],[time]]-2)*2</f>
        <v>0</v>
      </c>
      <c r="U800" s="3">
        <v>2.27815E-2</v>
      </c>
      <c r="V800" s="2">
        <v>2</v>
      </c>
      <c r="W800">
        <f>(Table5290322354386418450482144694126158190[[#This Row],[time]]-2)*2</f>
        <v>0</v>
      </c>
      <c r="X800" s="3">
        <v>0</v>
      </c>
      <c r="Y800" s="2">
        <v>2</v>
      </c>
      <c r="Z800">
        <f>(Table2482973293613934254574892153101133165197[[#This Row],[time]]-2)*2</f>
        <v>0</v>
      </c>
      <c r="AA800" s="4">
        <v>8.6500000000000002E-5</v>
      </c>
      <c r="AB800" s="2">
        <v>2</v>
      </c>
      <c r="AC800">
        <f>(Table6291323355387419451483154795127159191[[#This Row],[time]]-2)*2</f>
        <v>0</v>
      </c>
      <c r="AD800" s="3">
        <v>1.2660800000000001</v>
      </c>
      <c r="AE800" s="2">
        <v>2</v>
      </c>
      <c r="AF800">
        <f>(Table2492983303623944264584902254102134166198[[#This Row],[time]]-2)*2</f>
        <v>0</v>
      </c>
      <c r="AG800" s="3">
        <v>0.39718599999999998</v>
      </c>
      <c r="AH800" s="2">
        <v>2</v>
      </c>
      <c r="AI800">
        <f>(Table7292324356388420452484164896128160192[[#This Row],[time]]-2)*2</f>
        <v>0</v>
      </c>
      <c r="AJ800" s="3">
        <v>0.40121600000000002</v>
      </c>
      <c r="AK800" s="2">
        <v>2</v>
      </c>
      <c r="AL800">
        <f>(Table2502993313633954274594912355103135167199[[#This Row],[time]]-2)*2</f>
        <v>0</v>
      </c>
      <c r="AM800" s="3">
        <v>1.0061100000000001</v>
      </c>
      <c r="AN800" s="2">
        <v>2</v>
      </c>
      <c r="AO800">
        <f>(Table8293325357389421453485174997129161193[[#This Row],[time]]-2)*2</f>
        <v>0</v>
      </c>
      <c r="AP800" s="3">
        <v>2.2763900000000001</v>
      </c>
      <c r="AQ800" s="2">
        <v>2</v>
      </c>
      <c r="AR800">
        <f>(Table2523003323643964284604922456104136168200[[#This Row],[time]]-2)*2</f>
        <v>0</v>
      </c>
      <c r="AS800" s="3">
        <v>0.64633300000000005</v>
      </c>
      <c r="AT800" s="2">
        <v>2</v>
      </c>
      <c r="AU800">
        <f>(Table2533013333653974294614932557105137169201[[#This Row],[time]]-2)*2</f>
        <v>0</v>
      </c>
      <c r="AV800" s="3">
        <v>0.38483800000000001</v>
      </c>
    </row>
    <row r="801" spans="1:48">
      <c r="A801" s="5">
        <v>2.0502600000000002</v>
      </c>
      <c r="B801">
        <f>(Table1286318350382414446478104290122154186[[#This Row],[time]]-2)*2</f>
        <v>0.10052000000000039</v>
      </c>
      <c r="C801" s="6">
        <v>2.1289500000000001</v>
      </c>
      <c r="D801" s="5">
        <v>2.0502600000000002</v>
      </c>
      <c r="E801">
        <f>(Table2287319351383415447479114391123155187[[#This Row],[time]]-2)*2</f>
        <v>0.10052000000000039</v>
      </c>
      <c r="F801" s="7">
        <v>9.2299999999999994E-5</v>
      </c>
      <c r="G801" s="5">
        <v>2.0502600000000002</v>
      </c>
      <c r="H801">
        <f>(Table245294326358390422454486185098130162194[[#This Row],[time]]-2)*2</f>
        <v>0.10052000000000039</v>
      </c>
      <c r="I801" s="6">
        <v>2.5635599999999998</v>
      </c>
      <c r="J801" s="5">
        <v>2.0502600000000002</v>
      </c>
      <c r="K801">
        <f>(Table3288320352384416448480124492124156188[[#This Row],[time]]-2)*2</f>
        <v>0.10052000000000039</v>
      </c>
      <c r="L801" s="7">
        <v>8.3999999999999995E-5</v>
      </c>
      <c r="M801" s="5">
        <v>2.0502600000000002</v>
      </c>
      <c r="N801">
        <f>(Table246295327359391423455487195199131163195[[#This Row],[time]]-2)*2</f>
        <v>0.10052000000000039</v>
      </c>
      <c r="O801" s="6">
        <v>0.42269000000000001</v>
      </c>
      <c r="P801" s="5">
        <v>2.0502600000000002</v>
      </c>
      <c r="Q801">
        <f>(Table4289321353385417449481134593125157189[[#This Row],[time]]-2)*2</f>
        <v>0.10052000000000039</v>
      </c>
      <c r="R801" s="7">
        <v>8.2200000000000006E-5</v>
      </c>
      <c r="S801" s="5">
        <v>2.0502600000000002</v>
      </c>
      <c r="T801">
        <f>(Table2472963283603924244564882052100132164196[[#This Row],[time]]-2)*2</f>
        <v>0.10052000000000039</v>
      </c>
      <c r="U801" s="6">
        <v>0.29182399999999997</v>
      </c>
      <c r="V801" s="5">
        <v>2.0502600000000002</v>
      </c>
      <c r="W801">
        <f>(Table5290322354386418450482144694126158190[[#This Row],[time]]-2)*2</f>
        <v>0.10052000000000039</v>
      </c>
      <c r="X801" s="7">
        <v>3.9799999999999999E-7</v>
      </c>
      <c r="Y801" s="5">
        <v>2.0502600000000002</v>
      </c>
      <c r="Z801">
        <f>(Table2482973293613934254574892153101133165197[[#This Row],[time]]-2)*2</f>
        <v>0.10052000000000039</v>
      </c>
      <c r="AA801" s="7">
        <v>8.7800000000000006E-5</v>
      </c>
      <c r="AB801" s="5">
        <v>2.0502600000000002</v>
      </c>
      <c r="AC801">
        <f>(Table6291323355387419451483154795127159191[[#This Row],[time]]-2)*2</f>
        <v>0.10052000000000039</v>
      </c>
      <c r="AD801" s="6">
        <v>1.94475</v>
      </c>
      <c r="AE801" s="5">
        <v>2.0502600000000002</v>
      </c>
      <c r="AF801">
        <f>(Table2492983303623944264584902254102134166198[[#This Row],[time]]-2)*2</f>
        <v>0.10052000000000039</v>
      </c>
      <c r="AG801" s="6">
        <v>0.62787199999999999</v>
      </c>
      <c r="AH801" s="5">
        <v>2.0502600000000002</v>
      </c>
      <c r="AI801">
        <f>(Table7292324356388420452484164896128160192[[#This Row],[time]]-2)*2</f>
        <v>0.10052000000000039</v>
      </c>
      <c r="AJ801" s="6">
        <v>0.74261299999999997</v>
      </c>
      <c r="AK801" s="5">
        <v>2.0502600000000002</v>
      </c>
      <c r="AL801">
        <f>(Table2502993313633954274594912355103135167199[[#This Row],[time]]-2)*2</f>
        <v>0.10052000000000039</v>
      </c>
      <c r="AM801" s="6">
        <v>1.1146100000000001</v>
      </c>
      <c r="AN801" s="5">
        <v>2.0502600000000002</v>
      </c>
      <c r="AO801">
        <f>(Table8293325357389421453485174997129161193[[#This Row],[time]]-2)*2</f>
        <v>0.10052000000000039</v>
      </c>
      <c r="AP801" s="6">
        <v>2.86747</v>
      </c>
      <c r="AQ801" s="5">
        <v>2.0502600000000002</v>
      </c>
      <c r="AR801">
        <f>(Table2523003323643964284604922456104136168200[[#This Row],[time]]-2)*2</f>
        <v>0.10052000000000039</v>
      </c>
      <c r="AS801" s="6">
        <v>0.84779099999999996</v>
      </c>
      <c r="AT801" s="5">
        <v>2.0502600000000002</v>
      </c>
      <c r="AU801">
        <f>(Table2533013333653974294614932557105137169201[[#This Row],[time]]-2)*2</f>
        <v>0.10052000000000039</v>
      </c>
      <c r="AV801" s="6">
        <v>0.70694699999999999</v>
      </c>
    </row>
    <row r="802" spans="1:48">
      <c r="A802" s="5">
        <v>2.12154</v>
      </c>
      <c r="B802">
        <f>(Table1286318350382414446478104290122154186[[#This Row],[time]]-2)*2</f>
        <v>0.24307999999999996</v>
      </c>
      <c r="C802" s="6">
        <v>2.08358</v>
      </c>
      <c r="D802" s="5">
        <v>2.12154</v>
      </c>
      <c r="E802">
        <f>(Table2287319351383415447479114391123155187[[#This Row],[time]]-2)*2</f>
        <v>0.24307999999999996</v>
      </c>
      <c r="F802" s="6">
        <v>4.3130399999999998E-4</v>
      </c>
      <c r="G802" s="5">
        <v>2.12154</v>
      </c>
      <c r="H802">
        <f>(Table245294326358390422454486185098130162194[[#This Row],[time]]-2)*2</f>
        <v>0.24307999999999996</v>
      </c>
      <c r="I802" s="6">
        <v>2.62981</v>
      </c>
      <c r="J802" s="5">
        <v>2.12154</v>
      </c>
      <c r="K802">
        <f>(Table3288320352384416448480124492124156188[[#This Row],[time]]-2)*2</f>
        <v>0.24307999999999996</v>
      </c>
      <c r="L802" s="7">
        <v>8.7700000000000004E-5</v>
      </c>
      <c r="M802" s="5">
        <v>2.12154</v>
      </c>
      <c r="N802">
        <f>(Table246295327359391423455487195199131163195[[#This Row],[time]]-2)*2</f>
        <v>0.24307999999999996</v>
      </c>
      <c r="O802" s="6">
        <v>0.43149999999999999</v>
      </c>
      <c r="P802" s="5">
        <v>2.12154</v>
      </c>
      <c r="Q802">
        <f>(Table4289321353385417449481134593125157189[[#This Row],[time]]-2)*2</f>
        <v>0.24307999999999996</v>
      </c>
      <c r="R802" s="7">
        <v>9.1799999999999995E-5</v>
      </c>
      <c r="S802" s="5">
        <v>2.12154</v>
      </c>
      <c r="T802">
        <f>(Table2472963283603924244564882052100132164196[[#This Row],[time]]-2)*2</f>
        <v>0.24307999999999996</v>
      </c>
      <c r="U802" s="6">
        <v>0.49612600000000001</v>
      </c>
      <c r="V802" s="5">
        <v>2.12154</v>
      </c>
      <c r="W802">
        <f>(Table5290322354386418450482144694126158190[[#This Row],[time]]-2)*2</f>
        <v>0.24307999999999996</v>
      </c>
      <c r="X802" s="7">
        <v>3.7599999999999999E-5</v>
      </c>
      <c r="Y802" s="5">
        <v>2.12154</v>
      </c>
      <c r="Z802">
        <f>(Table2482973293613934254574892153101133165197[[#This Row],[time]]-2)*2</f>
        <v>0.24307999999999996</v>
      </c>
      <c r="AA802" s="6">
        <v>4.0675900000000001E-2</v>
      </c>
      <c r="AB802" s="5">
        <v>2.12154</v>
      </c>
      <c r="AC802">
        <f>(Table6291323355387419451483154795127159191[[#This Row],[time]]-2)*2</f>
        <v>0.24307999999999996</v>
      </c>
      <c r="AD802" s="6">
        <v>2.0168300000000001</v>
      </c>
      <c r="AE802" s="5">
        <v>2.12154</v>
      </c>
      <c r="AF802">
        <f>(Table2492983303623944264584902254102134166198[[#This Row],[time]]-2)*2</f>
        <v>0.24307999999999996</v>
      </c>
      <c r="AG802" s="6">
        <v>0.40692600000000001</v>
      </c>
      <c r="AH802" s="5">
        <v>2.12154</v>
      </c>
      <c r="AI802">
        <f>(Table7292324356388420452484164896128160192[[#This Row],[time]]-2)*2</f>
        <v>0.24307999999999996</v>
      </c>
      <c r="AJ802" s="6">
        <v>0.90534800000000004</v>
      </c>
      <c r="AK802" s="5">
        <v>2.12154</v>
      </c>
      <c r="AL802">
        <f>(Table2502993313633954274594912355103135167199[[#This Row],[time]]-2)*2</f>
        <v>0.24307999999999996</v>
      </c>
      <c r="AM802" s="6">
        <v>1.26355</v>
      </c>
      <c r="AN802" s="5">
        <v>2.12154</v>
      </c>
      <c r="AO802">
        <f>(Table8293325357389421453485174997129161193[[#This Row],[time]]-2)*2</f>
        <v>0.24307999999999996</v>
      </c>
      <c r="AP802" s="6">
        <v>3.6655700000000002</v>
      </c>
      <c r="AQ802" s="5">
        <v>2.12154</v>
      </c>
      <c r="AR802">
        <f>(Table2523003323643964284604922456104136168200[[#This Row],[time]]-2)*2</f>
        <v>0.24307999999999996</v>
      </c>
      <c r="AS802" s="6">
        <v>1.4081900000000001</v>
      </c>
      <c r="AT802" s="5">
        <v>2.12154</v>
      </c>
      <c r="AU802">
        <f>(Table2533013333653974294614932557105137169201[[#This Row],[time]]-2)*2</f>
        <v>0.24307999999999996</v>
      </c>
      <c r="AV802" s="6">
        <v>1.0901799999999999</v>
      </c>
    </row>
    <row r="803" spans="1:48">
      <c r="A803" s="5">
        <v>2.1539700000000002</v>
      </c>
      <c r="B803">
        <f>(Table1286318350382414446478104290122154186[[#This Row],[time]]-2)*2</f>
        <v>0.30794000000000032</v>
      </c>
      <c r="C803" s="6">
        <v>2.06996</v>
      </c>
      <c r="D803" s="5">
        <v>2.1539700000000002</v>
      </c>
      <c r="E803">
        <f>(Table2287319351383415447479114391123155187[[#This Row],[time]]-2)*2</f>
        <v>0.30794000000000032</v>
      </c>
      <c r="F803" s="6">
        <v>5.9568799999999998E-2</v>
      </c>
      <c r="G803" s="5">
        <v>2.1539700000000002</v>
      </c>
      <c r="H803">
        <f>(Table245294326358390422454486185098130162194[[#This Row],[time]]-2)*2</f>
        <v>0.30794000000000032</v>
      </c>
      <c r="I803" s="6">
        <v>2.7023100000000002</v>
      </c>
      <c r="J803" s="5">
        <v>2.1539700000000002</v>
      </c>
      <c r="K803">
        <f>(Table3288320352384416448480124492124156188[[#This Row],[time]]-2)*2</f>
        <v>0.30794000000000032</v>
      </c>
      <c r="L803" s="6">
        <v>3.0783699999999999E-4</v>
      </c>
      <c r="M803" s="5">
        <v>2.1539700000000002</v>
      </c>
      <c r="N803">
        <f>(Table246295327359391423455487195199131163195[[#This Row],[time]]-2)*2</f>
        <v>0.30794000000000032</v>
      </c>
      <c r="O803" s="6">
        <v>0.53981900000000005</v>
      </c>
      <c r="P803" s="5">
        <v>2.1539700000000002</v>
      </c>
      <c r="Q803">
        <f>(Table4289321353385417449481134593125157189[[#This Row],[time]]-2)*2</f>
        <v>0.30794000000000032</v>
      </c>
      <c r="R803" s="7">
        <v>9.5199999999999997E-5</v>
      </c>
      <c r="S803" s="5">
        <v>2.1539700000000002</v>
      </c>
      <c r="T803">
        <f>(Table2472963283603924244564882052100132164196[[#This Row],[time]]-2)*2</f>
        <v>0.30794000000000032</v>
      </c>
      <c r="U803" s="6">
        <v>0.64256599999999997</v>
      </c>
      <c r="V803" s="5">
        <v>2.1539700000000002</v>
      </c>
      <c r="W803">
        <f>(Table5290322354386418450482144694126158190[[#This Row],[time]]-2)*2</f>
        <v>0.30794000000000032</v>
      </c>
      <c r="X803" s="7">
        <v>3.5099999999999999E-5</v>
      </c>
      <c r="Y803" s="5">
        <v>2.1539700000000002</v>
      </c>
      <c r="Z803">
        <f>(Table2482973293613934254574892153101133165197[[#This Row],[time]]-2)*2</f>
        <v>0.30794000000000032</v>
      </c>
      <c r="AA803" s="6">
        <v>9.4463500000000006E-2</v>
      </c>
      <c r="AB803" s="5">
        <v>2.1539700000000002</v>
      </c>
      <c r="AC803">
        <f>(Table6291323355387419451483154795127159191[[#This Row],[time]]-2)*2</f>
        <v>0.30794000000000032</v>
      </c>
      <c r="AD803" s="6">
        <v>2.0705900000000002</v>
      </c>
      <c r="AE803" s="5">
        <v>2.1539700000000002</v>
      </c>
      <c r="AF803">
        <f>(Table2492983303623944264584902254102134166198[[#This Row],[time]]-2)*2</f>
        <v>0.30794000000000032</v>
      </c>
      <c r="AG803" s="6">
        <v>0.34030199999999999</v>
      </c>
      <c r="AH803" s="5">
        <v>2.1539700000000002</v>
      </c>
      <c r="AI803">
        <f>(Table7292324356388420452484164896128160192[[#This Row],[time]]-2)*2</f>
        <v>0.30794000000000032</v>
      </c>
      <c r="AJ803" s="6">
        <v>1.2769200000000001</v>
      </c>
      <c r="AK803" s="5">
        <v>2.1539700000000002</v>
      </c>
      <c r="AL803">
        <f>(Table2502993313633954274594912355103135167199[[#This Row],[time]]-2)*2</f>
        <v>0.30794000000000032</v>
      </c>
      <c r="AM803" s="6">
        <v>1.3257699999999999</v>
      </c>
      <c r="AN803" s="5">
        <v>2.1539700000000002</v>
      </c>
      <c r="AO803">
        <f>(Table8293325357389421453485174997129161193[[#This Row],[time]]-2)*2</f>
        <v>0.30794000000000032</v>
      </c>
      <c r="AP803" s="6">
        <v>3.8837999999999999</v>
      </c>
      <c r="AQ803" s="5">
        <v>2.1539700000000002</v>
      </c>
      <c r="AR803">
        <f>(Table2523003323643964284604922456104136168200[[#This Row],[time]]-2)*2</f>
        <v>0.30794000000000032</v>
      </c>
      <c r="AS803" s="6">
        <v>1.5698099999999999</v>
      </c>
      <c r="AT803" s="5">
        <v>2.1539700000000002</v>
      </c>
      <c r="AU803">
        <f>(Table2533013333653974294614932557105137169201[[#This Row],[time]]-2)*2</f>
        <v>0.30794000000000032</v>
      </c>
      <c r="AV803" s="6">
        <v>1.2835000000000001</v>
      </c>
    </row>
    <row r="804" spans="1:48">
      <c r="A804" s="5">
        <v>2.2117499999999999</v>
      </c>
      <c r="B804">
        <f>(Table1286318350382414446478104290122154186[[#This Row],[time]]-2)*2</f>
        <v>0.42349999999999977</v>
      </c>
      <c r="C804" s="6">
        <v>2.0524300000000002</v>
      </c>
      <c r="D804" s="5">
        <v>2.2117499999999999</v>
      </c>
      <c r="E804">
        <f>(Table2287319351383415447479114391123155187[[#This Row],[time]]-2)*2</f>
        <v>0.42349999999999977</v>
      </c>
      <c r="F804" s="6">
        <v>0.19588700000000001</v>
      </c>
      <c r="G804" s="5">
        <v>2.2117499999999999</v>
      </c>
      <c r="H804">
        <f>(Table245294326358390422454486185098130162194[[#This Row],[time]]-2)*2</f>
        <v>0.42349999999999977</v>
      </c>
      <c r="I804" s="6">
        <v>2.7990499999999998</v>
      </c>
      <c r="J804" s="5">
        <v>2.2117499999999999</v>
      </c>
      <c r="K804">
        <f>(Table3288320352384416448480124492124156188[[#This Row],[time]]-2)*2</f>
        <v>0.42349999999999977</v>
      </c>
      <c r="L804" s="6">
        <v>0.179205</v>
      </c>
      <c r="M804" s="5">
        <v>2.2117499999999999</v>
      </c>
      <c r="N804">
        <f>(Table246295327359391423455487195199131163195[[#This Row],[time]]-2)*2</f>
        <v>0.42349999999999977</v>
      </c>
      <c r="O804" s="6">
        <v>0.69076599999999999</v>
      </c>
      <c r="P804" s="5">
        <v>2.2117499999999999</v>
      </c>
      <c r="Q804">
        <f>(Table4289321353385417449481134593125157189[[#This Row],[time]]-2)*2</f>
        <v>0.42349999999999977</v>
      </c>
      <c r="R804" s="6">
        <v>4.26427E-4</v>
      </c>
      <c r="S804" s="5">
        <v>2.2117499999999999</v>
      </c>
      <c r="T804">
        <f>(Table2472963283603924244564882052100132164196[[#This Row],[time]]-2)*2</f>
        <v>0.42349999999999977</v>
      </c>
      <c r="U804" s="6">
        <v>0.74430200000000002</v>
      </c>
      <c r="V804" s="5">
        <v>2.2117499999999999</v>
      </c>
      <c r="W804">
        <f>(Table5290322354386418450482144694126158190[[#This Row],[time]]-2)*2</f>
        <v>0.42349999999999977</v>
      </c>
      <c r="X804" s="7">
        <v>5.5500000000000001E-5</v>
      </c>
      <c r="Y804" s="5">
        <v>2.2117499999999999</v>
      </c>
      <c r="Z804">
        <f>(Table2482973293613934254574892153101133165197[[#This Row],[time]]-2)*2</f>
        <v>0.42349999999999977</v>
      </c>
      <c r="AA804" s="6">
        <v>0.22903599999999999</v>
      </c>
      <c r="AB804" s="5">
        <v>2.2117499999999999</v>
      </c>
      <c r="AC804">
        <f>(Table6291323355387419451483154795127159191[[#This Row],[time]]-2)*2</f>
        <v>0.42349999999999977</v>
      </c>
      <c r="AD804" s="6">
        <v>2.2284799999999998</v>
      </c>
      <c r="AE804" s="5">
        <v>2.2117499999999999</v>
      </c>
      <c r="AF804">
        <f>(Table2492983303623944264584902254102134166198[[#This Row],[time]]-2)*2</f>
        <v>0.42349999999999977</v>
      </c>
      <c r="AG804" s="6">
        <v>0.32567699999999999</v>
      </c>
      <c r="AH804" s="5">
        <v>2.2117499999999999</v>
      </c>
      <c r="AI804">
        <f>(Table7292324356388420452484164896128160192[[#This Row],[time]]-2)*2</f>
        <v>0.42349999999999977</v>
      </c>
      <c r="AJ804" s="6">
        <v>1.8703700000000001</v>
      </c>
      <c r="AK804" s="5">
        <v>2.2117499999999999</v>
      </c>
      <c r="AL804">
        <f>(Table2502993313633954274594912355103135167199[[#This Row],[time]]-2)*2</f>
        <v>0.42349999999999977</v>
      </c>
      <c r="AM804" s="6">
        <v>1.4224399999999999</v>
      </c>
      <c r="AN804" s="5">
        <v>2.2117499999999999</v>
      </c>
      <c r="AO804">
        <f>(Table8293325357389421453485174997129161193[[#This Row],[time]]-2)*2</f>
        <v>0.42349999999999977</v>
      </c>
      <c r="AP804" s="6">
        <v>4.1489700000000003</v>
      </c>
      <c r="AQ804" s="5">
        <v>2.2117499999999999</v>
      </c>
      <c r="AR804">
        <f>(Table2523003323643964284604922456104136168200[[#This Row],[time]]-2)*2</f>
        <v>0.42349999999999977</v>
      </c>
      <c r="AS804" s="6">
        <v>1.8271900000000001</v>
      </c>
      <c r="AT804" s="5">
        <v>2.2117499999999999</v>
      </c>
      <c r="AU804">
        <f>(Table2533013333653974294614932557105137169201[[#This Row],[time]]-2)*2</f>
        <v>0.42349999999999977</v>
      </c>
      <c r="AV804" s="6">
        <v>1.7394099999999999</v>
      </c>
    </row>
    <row r="805" spans="1:48">
      <c r="A805" s="5">
        <v>2.2650700000000001</v>
      </c>
      <c r="B805">
        <f>(Table1286318350382414446478104290122154186[[#This Row],[time]]-2)*2</f>
        <v>0.53014000000000028</v>
      </c>
      <c r="C805" s="6">
        <v>2.03735</v>
      </c>
      <c r="D805" s="5">
        <v>2.2650700000000001</v>
      </c>
      <c r="E805">
        <f>(Table2287319351383415447479114391123155187[[#This Row],[time]]-2)*2</f>
        <v>0.53014000000000028</v>
      </c>
      <c r="F805" s="6">
        <v>0.316608</v>
      </c>
      <c r="G805" s="5">
        <v>2.2650700000000001</v>
      </c>
      <c r="H805">
        <f>(Table245294326358390422454486185098130162194[[#This Row],[time]]-2)*2</f>
        <v>0.53014000000000028</v>
      </c>
      <c r="I805" s="6">
        <v>2.87812</v>
      </c>
      <c r="J805" s="5">
        <v>2.2650700000000001</v>
      </c>
      <c r="K805">
        <f>(Table3288320352384416448480124492124156188[[#This Row],[time]]-2)*2</f>
        <v>0.53014000000000028</v>
      </c>
      <c r="L805" s="6">
        <v>0.40742899999999999</v>
      </c>
      <c r="M805" s="5">
        <v>2.2650700000000001</v>
      </c>
      <c r="N805">
        <f>(Table246295327359391423455487195199131163195[[#This Row],[time]]-2)*2</f>
        <v>0.53014000000000028</v>
      </c>
      <c r="O805" s="6">
        <v>0.72308300000000003</v>
      </c>
      <c r="P805" s="5">
        <v>2.2650700000000001</v>
      </c>
      <c r="Q805">
        <f>(Table4289321353385417449481134593125157189[[#This Row],[time]]-2)*2</f>
        <v>0.53014000000000028</v>
      </c>
      <c r="R805" s="6">
        <v>0.17816299999999999</v>
      </c>
      <c r="S805" s="5">
        <v>2.2650700000000001</v>
      </c>
      <c r="T805">
        <f>(Table2472963283603924244564882052100132164196[[#This Row],[time]]-2)*2</f>
        <v>0.53014000000000028</v>
      </c>
      <c r="U805" s="6">
        <v>0.73655800000000005</v>
      </c>
      <c r="V805" s="5">
        <v>2.2650700000000001</v>
      </c>
      <c r="W805">
        <f>(Table5290322354386418450482144694126158190[[#This Row],[time]]-2)*2</f>
        <v>0.53014000000000028</v>
      </c>
      <c r="X805" s="7">
        <v>7.5799999999999999E-5</v>
      </c>
      <c r="Y805" s="5">
        <v>2.2650700000000001</v>
      </c>
      <c r="Z805">
        <f>(Table2482973293613934254574892153101133165197[[#This Row],[time]]-2)*2</f>
        <v>0.53014000000000028</v>
      </c>
      <c r="AA805" s="6">
        <v>0.37427500000000002</v>
      </c>
      <c r="AB805" s="5">
        <v>2.2650700000000001</v>
      </c>
      <c r="AC805">
        <f>(Table6291323355387419451483154795127159191[[#This Row],[time]]-2)*2</f>
        <v>0.53014000000000028</v>
      </c>
      <c r="AD805" s="6">
        <v>2.3991600000000002</v>
      </c>
      <c r="AE805" s="5">
        <v>2.2650700000000001</v>
      </c>
      <c r="AF805">
        <f>(Table2492983303623944264584902254102134166198[[#This Row],[time]]-2)*2</f>
        <v>0.53014000000000028</v>
      </c>
      <c r="AG805" s="6">
        <v>0.338115</v>
      </c>
      <c r="AH805" s="5">
        <v>2.2650700000000001</v>
      </c>
      <c r="AI805">
        <f>(Table7292324356388420452484164896128160192[[#This Row],[time]]-2)*2</f>
        <v>0.53014000000000028</v>
      </c>
      <c r="AJ805" s="6">
        <v>2.31162</v>
      </c>
      <c r="AK805" s="5">
        <v>2.2650700000000001</v>
      </c>
      <c r="AL805">
        <f>(Table2502993313633954274594912355103135167199[[#This Row],[time]]-2)*2</f>
        <v>0.53014000000000028</v>
      </c>
      <c r="AM805" s="6">
        <v>1.4937800000000001</v>
      </c>
      <c r="AN805" s="5">
        <v>2.2650700000000001</v>
      </c>
      <c r="AO805">
        <f>(Table8293325357389421453485174997129161193[[#This Row],[time]]-2)*2</f>
        <v>0.53014000000000028</v>
      </c>
      <c r="AP805" s="6">
        <v>4.2129300000000001</v>
      </c>
      <c r="AQ805" s="5">
        <v>2.2650700000000001</v>
      </c>
      <c r="AR805">
        <f>(Table2523003323643964284604922456104136168200[[#This Row],[time]]-2)*2</f>
        <v>0.53014000000000028</v>
      </c>
      <c r="AS805" s="6">
        <v>1.9627600000000001</v>
      </c>
      <c r="AT805" s="5">
        <v>2.2650700000000001</v>
      </c>
      <c r="AU805">
        <f>(Table2533013333653974294614932557105137169201[[#This Row],[time]]-2)*2</f>
        <v>0.53014000000000028</v>
      </c>
      <c r="AV805" s="6">
        <v>2.2426499999999998</v>
      </c>
    </row>
    <row r="806" spans="1:48">
      <c r="A806" s="5">
        <v>2.3059400000000001</v>
      </c>
      <c r="B806">
        <f>(Table1286318350382414446478104290122154186[[#This Row],[time]]-2)*2</f>
        <v>0.6118800000000002</v>
      </c>
      <c r="C806" s="6">
        <v>2.05314</v>
      </c>
      <c r="D806" s="5">
        <v>2.3059400000000001</v>
      </c>
      <c r="E806">
        <f>(Table2287319351383415447479114391123155187[[#This Row],[time]]-2)*2</f>
        <v>0.6118800000000002</v>
      </c>
      <c r="F806" s="6">
        <v>0.408744</v>
      </c>
      <c r="G806" s="5">
        <v>2.3059400000000001</v>
      </c>
      <c r="H806">
        <f>(Table245294326358390422454486185098130162194[[#This Row],[time]]-2)*2</f>
        <v>0.6118800000000002</v>
      </c>
      <c r="I806" s="6">
        <v>2.9578500000000001</v>
      </c>
      <c r="J806" s="5">
        <v>2.3059400000000001</v>
      </c>
      <c r="K806">
        <f>(Table3288320352384416448480124492124156188[[#This Row],[time]]-2)*2</f>
        <v>0.6118800000000002</v>
      </c>
      <c r="L806" s="6">
        <v>0.61914499999999995</v>
      </c>
      <c r="M806" s="5">
        <v>2.3059400000000001</v>
      </c>
      <c r="N806">
        <f>(Table246295327359391423455487195199131163195[[#This Row],[time]]-2)*2</f>
        <v>0.6118800000000002</v>
      </c>
      <c r="O806" s="6">
        <v>0.69809100000000002</v>
      </c>
      <c r="P806" s="5">
        <v>2.3059400000000001</v>
      </c>
      <c r="Q806">
        <f>(Table4289321353385417449481134593125157189[[#This Row],[time]]-2)*2</f>
        <v>0.6118800000000002</v>
      </c>
      <c r="R806" s="6">
        <v>0.32287399999999999</v>
      </c>
      <c r="S806" s="5">
        <v>2.3059400000000001</v>
      </c>
      <c r="T806">
        <f>(Table2472963283603924244564882052100132164196[[#This Row],[time]]-2)*2</f>
        <v>0.6118800000000002</v>
      </c>
      <c r="U806" s="6">
        <v>0.68730000000000002</v>
      </c>
      <c r="V806" s="5">
        <v>2.3059400000000001</v>
      </c>
      <c r="W806">
        <f>(Table5290322354386418450482144694126158190[[#This Row],[time]]-2)*2</f>
        <v>0.6118800000000002</v>
      </c>
      <c r="X806" s="7">
        <v>8.81E-5</v>
      </c>
      <c r="Y806" s="5">
        <v>2.3059400000000001</v>
      </c>
      <c r="Z806">
        <f>(Table2482973293613934254574892153101133165197[[#This Row],[time]]-2)*2</f>
        <v>0.6118800000000002</v>
      </c>
      <c r="AA806" s="6">
        <v>0.46056599999999998</v>
      </c>
      <c r="AB806" s="5">
        <v>2.3059400000000001</v>
      </c>
      <c r="AC806">
        <f>(Table6291323355387419451483154795127159191[[#This Row],[time]]-2)*2</f>
        <v>0.6118800000000002</v>
      </c>
      <c r="AD806" s="6">
        <v>2.5349300000000001</v>
      </c>
      <c r="AE806" s="5">
        <v>2.3059400000000001</v>
      </c>
      <c r="AF806">
        <f>(Table2492983303623944264584902254102134166198[[#This Row],[time]]-2)*2</f>
        <v>0.6118800000000002</v>
      </c>
      <c r="AG806" s="6">
        <v>0.33894999999999997</v>
      </c>
      <c r="AH806" s="5">
        <v>2.3059400000000001</v>
      </c>
      <c r="AI806">
        <f>(Table7292324356388420452484164896128160192[[#This Row],[time]]-2)*2</f>
        <v>0.6118800000000002</v>
      </c>
      <c r="AJ806" s="6">
        <v>2.6112099999999998</v>
      </c>
      <c r="AK806" s="5">
        <v>2.3059400000000001</v>
      </c>
      <c r="AL806">
        <f>(Table2502993313633954274594912355103135167199[[#This Row],[time]]-2)*2</f>
        <v>0.6118800000000002</v>
      </c>
      <c r="AM806" s="6">
        <v>1.5312300000000001</v>
      </c>
      <c r="AN806" s="5">
        <v>2.3059400000000001</v>
      </c>
      <c r="AO806">
        <f>(Table8293325357389421453485174997129161193[[#This Row],[time]]-2)*2</f>
        <v>0.6118800000000002</v>
      </c>
      <c r="AP806" s="6">
        <v>4.2622799999999996</v>
      </c>
      <c r="AQ806" s="5">
        <v>2.3059400000000001</v>
      </c>
      <c r="AR806">
        <f>(Table2523003323643964284604922456104136168200[[#This Row],[time]]-2)*2</f>
        <v>0.6118800000000002</v>
      </c>
      <c r="AS806" s="6">
        <v>2.0428600000000001</v>
      </c>
      <c r="AT806" s="5">
        <v>2.3059400000000001</v>
      </c>
      <c r="AU806">
        <f>(Table2533013333653974294614932557105137169201[[#This Row],[time]]-2)*2</f>
        <v>0.6118800000000002</v>
      </c>
      <c r="AV806" s="6">
        <v>2.6362899999999998</v>
      </c>
    </row>
    <row r="807" spans="1:48">
      <c r="A807" s="5">
        <v>2.3537699999999999</v>
      </c>
      <c r="B807">
        <f>(Table1286318350382414446478104290122154186[[#This Row],[time]]-2)*2</f>
        <v>0.70753999999999984</v>
      </c>
      <c r="C807" s="6">
        <v>2.0928</v>
      </c>
      <c r="D807" s="5">
        <v>2.3537699999999999</v>
      </c>
      <c r="E807">
        <f>(Table2287319351383415447479114391123155187[[#This Row],[time]]-2)*2</f>
        <v>0.70753999999999984</v>
      </c>
      <c r="F807" s="6">
        <v>0.50394000000000005</v>
      </c>
      <c r="G807" s="5">
        <v>2.3537699999999999</v>
      </c>
      <c r="H807">
        <f>(Table245294326358390422454486185098130162194[[#This Row],[time]]-2)*2</f>
        <v>0.70753999999999984</v>
      </c>
      <c r="I807" s="6">
        <v>3.0356700000000001</v>
      </c>
      <c r="J807" s="5">
        <v>2.3537699999999999</v>
      </c>
      <c r="K807">
        <f>(Table3288320352384416448480124492124156188[[#This Row],[time]]-2)*2</f>
        <v>0.70753999999999984</v>
      </c>
      <c r="L807" s="6">
        <v>0.89024899999999996</v>
      </c>
      <c r="M807" s="5">
        <v>2.3537699999999999</v>
      </c>
      <c r="N807">
        <f>(Table246295327359391423455487195199131163195[[#This Row],[time]]-2)*2</f>
        <v>0.70753999999999984</v>
      </c>
      <c r="O807" s="6">
        <v>0.66328200000000004</v>
      </c>
      <c r="P807" s="5">
        <v>2.3537699999999999</v>
      </c>
      <c r="Q807">
        <f>(Table4289321353385417449481134593125157189[[#This Row],[time]]-2)*2</f>
        <v>0.70753999999999984</v>
      </c>
      <c r="R807" s="6">
        <v>0.471688</v>
      </c>
      <c r="S807" s="5">
        <v>2.3537699999999999</v>
      </c>
      <c r="T807">
        <f>(Table2472963283603924244564882052100132164196[[#This Row],[time]]-2)*2</f>
        <v>0.70753999999999984</v>
      </c>
      <c r="U807" s="6">
        <v>0.59840800000000005</v>
      </c>
      <c r="V807" s="5">
        <v>2.3537699999999999</v>
      </c>
      <c r="W807">
        <f>(Table5290322354386418450482144694126158190[[#This Row],[time]]-2)*2</f>
        <v>0.70753999999999984</v>
      </c>
      <c r="X807" s="6">
        <v>2.43337E-2</v>
      </c>
      <c r="Y807" s="5">
        <v>2.3537699999999999</v>
      </c>
      <c r="Z807">
        <f>(Table2482973293613934254574892153101133165197[[#This Row],[time]]-2)*2</f>
        <v>0.70753999999999984</v>
      </c>
      <c r="AA807" s="6">
        <v>0.51980700000000002</v>
      </c>
      <c r="AB807" s="5">
        <v>2.3537699999999999</v>
      </c>
      <c r="AC807">
        <f>(Table6291323355387419451483154795127159191[[#This Row],[time]]-2)*2</f>
        <v>0.70753999999999984</v>
      </c>
      <c r="AD807" s="6">
        <v>2.7178800000000001</v>
      </c>
      <c r="AE807" s="5">
        <v>2.3537699999999999</v>
      </c>
      <c r="AF807">
        <f>(Table2492983303623944264584902254102134166198[[#This Row],[time]]-2)*2</f>
        <v>0.70753999999999984</v>
      </c>
      <c r="AG807" s="6">
        <v>0.327181</v>
      </c>
      <c r="AH807" s="5">
        <v>2.3537699999999999</v>
      </c>
      <c r="AI807">
        <f>(Table7292324356388420452484164896128160192[[#This Row],[time]]-2)*2</f>
        <v>0.70753999999999984</v>
      </c>
      <c r="AJ807" s="6">
        <v>2.9827499999999998</v>
      </c>
      <c r="AK807" s="5">
        <v>2.3537699999999999</v>
      </c>
      <c r="AL807">
        <f>(Table2502993313633954274594912355103135167199[[#This Row],[time]]-2)*2</f>
        <v>0.70753999999999984</v>
      </c>
      <c r="AM807" s="6">
        <v>1.54661</v>
      </c>
      <c r="AN807" s="5">
        <v>2.3537699999999999</v>
      </c>
      <c r="AO807">
        <f>(Table8293325357389421453485174997129161193[[#This Row],[time]]-2)*2</f>
        <v>0.70753999999999984</v>
      </c>
      <c r="AP807" s="6">
        <v>4.19048</v>
      </c>
      <c r="AQ807" s="5">
        <v>2.3537699999999999</v>
      </c>
      <c r="AR807">
        <f>(Table2523003323643964284604922456104136168200[[#This Row],[time]]-2)*2</f>
        <v>0.70753999999999984</v>
      </c>
      <c r="AS807" s="6">
        <v>2.1317599999999999</v>
      </c>
      <c r="AT807" s="5">
        <v>2.3537699999999999</v>
      </c>
      <c r="AU807">
        <f>(Table2533013333653974294614932557105137169201[[#This Row],[time]]-2)*2</f>
        <v>0.70753999999999984</v>
      </c>
      <c r="AV807" s="6">
        <v>3.06216</v>
      </c>
    </row>
    <row r="808" spans="1:48">
      <c r="A808" s="5">
        <v>2.4075299999999999</v>
      </c>
      <c r="B808">
        <f>(Table1286318350382414446478104290122154186[[#This Row],[time]]-2)*2</f>
        <v>0.8150599999999999</v>
      </c>
      <c r="C808" s="6">
        <v>2.17822</v>
      </c>
      <c r="D808" s="5">
        <v>2.4075299999999999</v>
      </c>
      <c r="E808">
        <f>(Table2287319351383415447479114391123155187[[#This Row],[time]]-2)*2</f>
        <v>0.8150599999999999</v>
      </c>
      <c r="F808" s="6">
        <v>0.65280300000000002</v>
      </c>
      <c r="G808" s="5">
        <v>2.4075299999999999</v>
      </c>
      <c r="H808">
        <f>(Table245294326358390422454486185098130162194[[#This Row],[time]]-2)*2</f>
        <v>0.8150599999999999</v>
      </c>
      <c r="I808" s="6">
        <v>3.0936599999999999</v>
      </c>
      <c r="J808" s="5">
        <v>2.4075299999999999</v>
      </c>
      <c r="K808">
        <f>(Table3288320352384416448480124492124156188[[#This Row],[time]]-2)*2</f>
        <v>0.8150599999999999</v>
      </c>
      <c r="L808" s="6">
        <v>1.16042</v>
      </c>
      <c r="M808" s="5">
        <v>2.4075299999999999</v>
      </c>
      <c r="N808">
        <f>(Table246295327359391423455487195199131163195[[#This Row],[time]]-2)*2</f>
        <v>0.8150599999999999</v>
      </c>
      <c r="O808" s="6">
        <v>0.63476100000000002</v>
      </c>
      <c r="P808" s="5">
        <v>2.4075299999999999</v>
      </c>
      <c r="Q808">
        <f>(Table4289321353385417449481134593125157189[[#This Row],[time]]-2)*2</f>
        <v>0.8150599999999999</v>
      </c>
      <c r="R808" s="6">
        <v>0.60280699999999998</v>
      </c>
      <c r="S808" s="5">
        <v>2.4075299999999999</v>
      </c>
      <c r="T808">
        <f>(Table2472963283603924244564882052100132164196[[#This Row],[time]]-2)*2</f>
        <v>0.8150599999999999</v>
      </c>
      <c r="U808" s="6">
        <v>0.474026</v>
      </c>
      <c r="V808" s="5">
        <v>2.4075299999999999</v>
      </c>
      <c r="W808">
        <f>(Table5290322354386418450482144694126158190[[#This Row],[time]]-2)*2</f>
        <v>0.8150599999999999</v>
      </c>
      <c r="X808" s="6">
        <v>9.9855100000000002E-2</v>
      </c>
      <c r="Y808" s="5">
        <v>2.4075299999999999</v>
      </c>
      <c r="Z808">
        <f>(Table2482973293613934254574892153101133165197[[#This Row],[time]]-2)*2</f>
        <v>0.8150599999999999</v>
      </c>
      <c r="AA808" s="6">
        <v>0.51843499999999998</v>
      </c>
      <c r="AB808" s="5">
        <v>2.4075299999999999</v>
      </c>
      <c r="AC808">
        <f>(Table6291323355387419451483154795127159191[[#This Row],[time]]-2)*2</f>
        <v>0.8150599999999999</v>
      </c>
      <c r="AD808" s="6">
        <v>2.9496600000000002</v>
      </c>
      <c r="AE808" s="5">
        <v>2.4075299999999999</v>
      </c>
      <c r="AF808">
        <f>(Table2492983303623944264584902254102134166198[[#This Row],[time]]-2)*2</f>
        <v>0.8150599999999999</v>
      </c>
      <c r="AG808" s="6">
        <v>0.32300800000000002</v>
      </c>
      <c r="AH808" s="5">
        <v>2.4075299999999999</v>
      </c>
      <c r="AI808">
        <f>(Table7292324356388420452484164896128160192[[#This Row],[time]]-2)*2</f>
        <v>0.8150599999999999</v>
      </c>
      <c r="AJ808" s="6">
        <v>3.44869</v>
      </c>
      <c r="AK808" s="5">
        <v>2.4075299999999999</v>
      </c>
      <c r="AL808">
        <f>(Table2502993313633954274594912355103135167199[[#This Row],[time]]-2)*2</f>
        <v>0.8150599999999999</v>
      </c>
      <c r="AM808" s="6">
        <v>1.5042800000000001</v>
      </c>
      <c r="AN808" s="5">
        <v>2.4075299999999999</v>
      </c>
      <c r="AO808">
        <f>(Table8293325357389421453485174997129161193[[#This Row],[time]]-2)*2</f>
        <v>0.8150599999999999</v>
      </c>
      <c r="AP808" s="6">
        <v>4.14039</v>
      </c>
      <c r="AQ808" s="5">
        <v>2.4075299999999999</v>
      </c>
      <c r="AR808">
        <f>(Table2523003323643964284604922456104136168200[[#This Row],[time]]-2)*2</f>
        <v>0.8150599999999999</v>
      </c>
      <c r="AS808" s="6">
        <v>2.08745</v>
      </c>
      <c r="AT808" s="5">
        <v>2.4075299999999999</v>
      </c>
      <c r="AU808">
        <f>(Table2533013333653974294614932557105137169201[[#This Row],[time]]-2)*2</f>
        <v>0.8150599999999999</v>
      </c>
      <c r="AV808" s="6">
        <v>3.5846100000000001</v>
      </c>
    </row>
    <row r="809" spans="1:48">
      <c r="A809" s="5">
        <v>2.4598800000000001</v>
      </c>
      <c r="B809">
        <f>(Table1286318350382414446478104290122154186[[#This Row],[time]]-2)*2</f>
        <v>0.91976000000000013</v>
      </c>
      <c r="C809" s="6">
        <v>2.2665999999999999</v>
      </c>
      <c r="D809" s="5">
        <v>2.4598800000000001</v>
      </c>
      <c r="E809">
        <f>(Table2287319351383415447479114391123155187[[#This Row],[time]]-2)*2</f>
        <v>0.91976000000000013</v>
      </c>
      <c r="F809" s="6">
        <v>1.14009</v>
      </c>
      <c r="G809" s="5">
        <v>2.4598800000000001</v>
      </c>
      <c r="H809">
        <f>(Table245294326358390422454486185098130162194[[#This Row],[time]]-2)*2</f>
        <v>0.91976000000000013</v>
      </c>
      <c r="I809" s="6">
        <v>3.04758</v>
      </c>
      <c r="J809" s="5">
        <v>2.4598800000000001</v>
      </c>
      <c r="K809">
        <f>(Table3288320352384416448480124492124156188[[#This Row],[time]]-2)*2</f>
        <v>0.91976000000000013</v>
      </c>
      <c r="L809" s="6">
        <v>1.53511</v>
      </c>
      <c r="M809" s="5">
        <v>2.4598800000000001</v>
      </c>
      <c r="N809">
        <f>(Table246295327359391423455487195199131163195[[#This Row],[time]]-2)*2</f>
        <v>0.91976000000000013</v>
      </c>
      <c r="O809" s="6">
        <v>0.61571100000000001</v>
      </c>
      <c r="P809" s="5">
        <v>2.4598800000000001</v>
      </c>
      <c r="Q809">
        <f>(Table4289321353385417449481134593125157189[[#This Row],[time]]-2)*2</f>
        <v>0.91976000000000013</v>
      </c>
      <c r="R809" s="6">
        <v>0.71508499999999997</v>
      </c>
      <c r="S809" s="5">
        <v>2.4598800000000001</v>
      </c>
      <c r="T809">
        <f>(Table2472963283603924244564882052100132164196[[#This Row],[time]]-2)*2</f>
        <v>0.91976000000000013</v>
      </c>
      <c r="U809" s="6">
        <v>0.34787200000000001</v>
      </c>
      <c r="V809" s="5">
        <v>2.4598800000000001</v>
      </c>
      <c r="W809">
        <f>(Table5290322354386418450482144694126158190[[#This Row],[time]]-2)*2</f>
        <v>0.91976000000000013</v>
      </c>
      <c r="X809" s="6">
        <v>0.39850099999999999</v>
      </c>
      <c r="Y809" s="5">
        <v>2.4598800000000001</v>
      </c>
      <c r="Z809">
        <f>(Table2482973293613934254574892153101133165197[[#This Row],[time]]-2)*2</f>
        <v>0.91976000000000013</v>
      </c>
      <c r="AA809" s="6">
        <v>0.48402200000000001</v>
      </c>
      <c r="AB809" s="5">
        <v>2.4598800000000001</v>
      </c>
      <c r="AC809">
        <f>(Table6291323355387419451483154795127159191[[#This Row],[time]]-2)*2</f>
        <v>0.91976000000000013</v>
      </c>
      <c r="AD809" s="6">
        <v>3.22078</v>
      </c>
      <c r="AE809" s="5">
        <v>2.4598800000000001</v>
      </c>
      <c r="AF809">
        <f>(Table2492983303623944264584902254102134166198[[#This Row],[time]]-2)*2</f>
        <v>0.91976000000000013</v>
      </c>
      <c r="AG809" s="6">
        <v>0.35197000000000001</v>
      </c>
      <c r="AH809" s="5">
        <v>2.4598800000000001</v>
      </c>
      <c r="AI809">
        <f>(Table7292324356388420452484164896128160192[[#This Row],[time]]-2)*2</f>
        <v>0.91976000000000013</v>
      </c>
      <c r="AJ809" s="6">
        <v>4.0168999999999997</v>
      </c>
      <c r="AK809" s="5">
        <v>2.4598800000000001</v>
      </c>
      <c r="AL809">
        <f>(Table2502993313633954274594912355103135167199[[#This Row],[time]]-2)*2</f>
        <v>0.91976000000000013</v>
      </c>
      <c r="AM809" s="6">
        <v>1.47157</v>
      </c>
      <c r="AN809" s="5">
        <v>2.4598800000000001</v>
      </c>
      <c r="AO809">
        <f>(Table8293325357389421453485174997129161193[[#This Row],[time]]-2)*2</f>
        <v>0.91976000000000013</v>
      </c>
      <c r="AP809" s="6">
        <v>4.4422199999999998</v>
      </c>
      <c r="AQ809" s="5">
        <v>2.4598800000000001</v>
      </c>
      <c r="AR809">
        <f>(Table2523003323643964284604922456104136168200[[#This Row],[time]]-2)*2</f>
        <v>0.91976000000000013</v>
      </c>
      <c r="AS809" s="6">
        <v>2.03661</v>
      </c>
      <c r="AT809" s="5">
        <v>2.4598800000000001</v>
      </c>
      <c r="AU809">
        <f>(Table2533013333653974294614932557105137169201[[#This Row],[time]]-2)*2</f>
        <v>0.91976000000000013</v>
      </c>
      <c r="AV809" s="6">
        <v>4.1567999999999996</v>
      </c>
    </row>
    <row r="810" spans="1:48">
      <c r="A810" s="5">
        <v>2.50332</v>
      </c>
      <c r="B810">
        <f>(Table1286318350382414446478104290122154186[[#This Row],[time]]-2)*2</f>
        <v>1.00664</v>
      </c>
      <c r="C810" s="6">
        <v>2.3430800000000001</v>
      </c>
      <c r="D810" s="5">
        <v>2.50332</v>
      </c>
      <c r="E810">
        <f>(Table2287319351383415447479114391123155187[[#This Row],[time]]-2)*2</f>
        <v>1.00664</v>
      </c>
      <c r="F810" s="6">
        <v>1.58809</v>
      </c>
      <c r="G810" s="5">
        <v>2.50332</v>
      </c>
      <c r="H810">
        <f>(Table245294326358390422454486185098130162194[[#This Row],[time]]-2)*2</f>
        <v>1.00664</v>
      </c>
      <c r="I810" s="6">
        <v>2.9643199999999998</v>
      </c>
      <c r="J810" s="5">
        <v>2.50332</v>
      </c>
      <c r="K810">
        <f>(Table3288320352384416448480124492124156188[[#This Row],[time]]-2)*2</f>
        <v>1.00664</v>
      </c>
      <c r="L810" s="6">
        <v>1.9498500000000001</v>
      </c>
      <c r="M810" s="5">
        <v>2.50332</v>
      </c>
      <c r="N810">
        <f>(Table246295327359391423455487195199131163195[[#This Row],[time]]-2)*2</f>
        <v>1.00664</v>
      </c>
      <c r="O810" s="6">
        <v>0.61055999999999999</v>
      </c>
      <c r="P810" s="5">
        <v>2.50332</v>
      </c>
      <c r="Q810">
        <f>(Table4289321353385417449481134593125157189[[#This Row],[time]]-2)*2</f>
        <v>1.00664</v>
      </c>
      <c r="R810" s="6">
        <v>0.80577699999999997</v>
      </c>
      <c r="S810" s="5">
        <v>2.50332</v>
      </c>
      <c r="T810">
        <f>(Table2472963283603924244564882052100132164196[[#This Row],[time]]-2)*2</f>
        <v>1.00664</v>
      </c>
      <c r="U810" s="6">
        <v>0.26030599999999998</v>
      </c>
      <c r="V810" s="5">
        <v>2.50332</v>
      </c>
      <c r="W810">
        <f>(Table5290322354386418450482144694126158190[[#This Row],[time]]-2)*2</f>
        <v>1.00664</v>
      </c>
      <c r="X810" s="6">
        <v>0.66101100000000002</v>
      </c>
      <c r="Y810" s="5">
        <v>2.50332</v>
      </c>
      <c r="Z810">
        <f>(Table2482973293613934254574892153101133165197[[#This Row],[time]]-2)*2</f>
        <v>1.00664</v>
      </c>
      <c r="AA810" s="6">
        <v>0.466553</v>
      </c>
      <c r="AB810" s="5">
        <v>2.50332</v>
      </c>
      <c r="AC810">
        <f>(Table6291323355387419451483154795127159191[[#This Row],[time]]-2)*2</f>
        <v>1.00664</v>
      </c>
      <c r="AD810" s="6">
        <v>3.4871699999999999</v>
      </c>
      <c r="AE810" s="5">
        <v>2.50332</v>
      </c>
      <c r="AF810">
        <f>(Table2492983303623944264584902254102134166198[[#This Row],[time]]-2)*2</f>
        <v>1.00664</v>
      </c>
      <c r="AG810" s="6">
        <v>0.36989499999999997</v>
      </c>
      <c r="AH810" s="5">
        <v>2.50332</v>
      </c>
      <c r="AI810">
        <f>(Table7292324356388420452484164896128160192[[#This Row],[time]]-2)*2</f>
        <v>1.00664</v>
      </c>
      <c r="AJ810" s="6">
        <v>4.5368300000000001</v>
      </c>
      <c r="AK810" s="5">
        <v>2.50332</v>
      </c>
      <c r="AL810">
        <f>(Table2502993313633954274594912355103135167199[[#This Row],[time]]-2)*2</f>
        <v>1.00664</v>
      </c>
      <c r="AM810" s="6">
        <v>1.4584999999999999</v>
      </c>
      <c r="AN810" s="5">
        <v>2.50332</v>
      </c>
      <c r="AO810">
        <f>(Table8293325357389421453485174997129161193[[#This Row],[time]]-2)*2</f>
        <v>1.00664</v>
      </c>
      <c r="AP810" s="6">
        <v>4.9243899999999998</v>
      </c>
      <c r="AQ810" s="5">
        <v>2.50332</v>
      </c>
      <c r="AR810">
        <f>(Table2523003323643964284604922456104136168200[[#This Row],[time]]-2)*2</f>
        <v>1.00664</v>
      </c>
      <c r="AS810" s="6">
        <v>1.98495</v>
      </c>
      <c r="AT810" s="5">
        <v>2.50332</v>
      </c>
      <c r="AU810">
        <f>(Table2533013333653974294614932557105137169201[[#This Row],[time]]-2)*2</f>
        <v>1.00664</v>
      </c>
      <c r="AV810" s="6">
        <v>4.6314900000000003</v>
      </c>
    </row>
    <row r="811" spans="1:48">
      <c r="A811" s="5">
        <v>2.5661499999999999</v>
      </c>
      <c r="B811">
        <f>(Table1286318350382414446478104290122154186[[#This Row],[time]]-2)*2</f>
        <v>1.1322999999999999</v>
      </c>
      <c r="C811" s="6">
        <v>2.4721600000000001</v>
      </c>
      <c r="D811" s="5">
        <v>2.5661499999999999</v>
      </c>
      <c r="E811">
        <f>(Table2287319351383415447479114391123155187[[#This Row],[time]]-2)*2</f>
        <v>1.1322999999999999</v>
      </c>
      <c r="F811" s="6">
        <v>2.1310699999999998</v>
      </c>
      <c r="G811" s="5">
        <v>2.5661499999999999</v>
      </c>
      <c r="H811">
        <f>(Table245294326358390422454486185098130162194[[#This Row],[time]]-2)*2</f>
        <v>1.1322999999999999</v>
      </c>
      <c r="I811" s="6">
        <v>2.8045599999999999</v>
      </c>
      <c r="J811" s="5">
        <v>2.5661499999999999</v>
      </c>
      <c r="K811">
        <f>(Table3288320352384416448480124492124156188[[#This Row],[time]]-2)*2</f>
        <v>1.1322999999999999</v>
      </c>
      <c r="L811" s="6">
        <v>2.5857999999999999</v>
      </c>
      <c r="M811" s="5">
        <v>2.5661499999999999</v>
      </c>
      <c r="N811">
        <f>(Table246295327359391423455487195199131163195[[#This Row],[time]]-2)*2</f>
        <v>1.1322999999999999</v>
      </c>
      <c r="O811" s="6">
        <v>0.59213099999999996</v>
      </c>
      <c r="P811" s="5">
        <v>2.5661499999999999</v>
      </c>
      <c r="Q811">
        <f>(Table4289321353385417449481134593125157189[[#This Row],[time]]-2)*2</f>
        <v>1.1322999999999999</v>
      </c>
      <c r="R811" s="6">
        <v>1.0164899999999999</v>
      </c>
      <c r="S811" s="5">
        <v>2.5661499999999999</v>
      </c>
      <c r="T811">
        <f>(Table2472963283603924244564882052100132164196[[#This Row],[time]]-2)*2</f>
        <v>1.1322999999999999</v>
      </c>
      <c r="U811" s="6">
        <v>0.14788899999999999</v>
      </c>
      <c r="V811" s="5">
        <v>2.5661499999999999</v>
      </c>
      <c r="W811">
        <f>(Table5290322354386418450482144694126158190[[#This Row],[time]]-2)*2</f>
        <v>1.1322999999999999</v>
      </c>
      <c r="X811" s="6">
        <v>1.0948599999999999</v>
      </c>
      <c r="Y811" s="5">
        <v>2.5661499999999999</v>
      </c>
      <c r="Z811">
        <f>(Table2482973293613934254574892153101133165197[[#This Row],[time]]-2)*2</f>
        <v>1.1322999999999999</v>
      </c>
      <c r="AA811" s="6">
        <v>0.45912500000000001</v>
      </c>
      <c r="AB811" s="5">
        <v>2.5661499999999999</v>
      </c>
      <c r="AC811">
        <f>(Table6291323355387419451483154795127159191[[#This Row],[time]]-2)*2</f>
        <v>1.1322999999999999</v>
      </c>
      <c r="AD811" s="6">
        <v>3.94536</v>
      </c>
      <c r="AE811" s="5">
        <v>2.5661499999999999</v>
      </c>
      <c r="AF811">
        <f>(Table2492983303623944264584902254102134166198[[#This Row],[time]]-2)*2</f>
        <v>1.1322999999999999</v>
      </c>
      <c r="AG811" s="6">
        <v>0.38583600000000001</v>
      </c>
      <c r="AH811" s="5">
        <v>2.5661499999999999</v>
      </c>
      <c r="AI811">
        <f>(Table7292324356388420452484164896128160192[[#This Row],[time]]-2)*2</f>
        <v>1.1322999999999999</v>
      </c>
      <c r="AJ811" s="6">
        <v>5.2634999999999996</v>
      </c>
      <c r="AK811" s="5">
        <v>2.5661499999999999</v>
      </c>
      <c r="AL811">
        <f>(Table2502993313633954274594912355103135167199[[#This Row],[time]]-2)*2</f>
        <v>1.1322999999999999</v>
      </c>
      <c r="AM811" s="6">
        <v>1.44225</v>
      </c>
      <c r="AN811" s="5">
        <v>2.5661499999999999</v>
      </c>
      <c r="AO811">
        <f>(Table8293325357389421453485174997129161193[[#This Row],[time]]-2)*2</f>
        <v>1.1322999999999999</v>
      </c>
      <c r="AP811" s="6">
        <v>5.8094900000000003</v>
      </c>
      <c r="AQ811" s="5">
        <v>2.5661499999999999</v>
      </c>
      <c r="AR811">
        <f>(Table2523003323643964284604922456104136168200[[#This Row],[time]]-2)*2</f>
        <v>1.1322999999999999</v>
      </c>
      <c r="AS811" s="6">
        <v>1.87927</v>
      </c>
      <c r="AT811" s="5">
        <v>2.5661499999999999</v>
      </c>
      <c r="AU811">
        <f>(Table2533013333653974294614932557105137169201[[#This Row],[time]]-2)*2</f>
        <v>1.1322999999999999</v>
      </c>
      <c r="AV811" s="6">
        <v>5.2482300000000004</v>
      </c>
    </row>
    <row r="812" spans="1:48">
      <c r="A812" s="5">
        <v>2.6011299999999999</v>
      </c>
      <c r="B812">
        <f>(Table1286318350382414446478104290122154186[[#This Row],[time]]-2)*2</f>
        <v>1.2022599999999999</v>
      </c>
      <c r="C812" s="6">
        <v>2.53572</v>
      </c>
      <c r="D812" s="5">
        <v>2.6011299999999999</v>
      </c>
      <c r="E812">
        <f>(Table2287319351383415447479114391123155187[[#This Row],[time]]-2)*2</f>
        <v>1.2022599999999999</v>
      </c>
      <c r="F812" s="6">
        <v>2.4531700000000001</v>
      </c>
      <c r="G812" s="5">
        <v>2.6011299999999999</v>
      </c>
      <c r="H812">
        <f>(Table245294326358390422454486185098130162194[[#This Row],[time]]-2)*2</f>
        <v>1.2022599999999999</v>
      </c>
      <c r="I812" s="6">
        <v>2.7047500000000002</v>
      </c>
      <c r="J812" s="5">
        <v>2.6011299999999999</v>
      </c>
      <c r="K812">
        <f>(Table3288320352384416448480124492124156188[[#This Row],[time]]-2)*2</f>
        <v>1.2022599999999999</v>
      </c>
      <c r="L812" s="6">
        <v>2.9914100000000001</v>
      </c>
      <c r="M812" s="5">
        <v>2.6011299999999999</v>
      </c>
      <c r="N812">
        <f>(Table246295327359391423455487195199131163195[[#This Row],[time]]-2)*2</f>
        <v>1.2022599999999999</v>
      </c>
      <c r="O812" s="6">
        <v>0.57286199999999998</v>
      </c>
      <c r="P812" s="5">
        <v>2.6011299999999999</v>
      </c>
      <c r="Q812">
        <f>(Table4289321353385417449481134593125157189[[#This Row],[time]]-2)*2</f>
        <v>1.2022599999999999</v>
      </c>
      <c r="R812" s="6">
        <v>1.17242</v>
      </c>
      <c r="S812" s="5">
        <v>2.6011299999999999</v>
      </c>
      <c r="T812">
        <f>(Table2472963283603924244564882052100132164196[[#This Row],[time]]-2)*2</f>
        <v>1.2022599999999999</v>
      </c>
      <c r="U812" s="6">
        <v>0.13527400000000001</v>
      </c>
      <c r="V812" s="5">
        <v>2.6011299999999999</v>
      </c>
      <c r="W812">
        <f>(Table5290322354386418450482144694126158190[[#This Row],[time]]-2)*2</f>
        <v>1.2022599999999999</v>
      </c>
      <c r="X812" s="6">
        <v>1.4484900000000001</v>
      </c>
      <c r="Y812" s="5">
        <v>2.6011299999999999</v>
      </c>
      <c r="Z812">
        <f>(Table2482973293613934254574892153101133165197[[#This Row],[time]]-2)*2</f>
        <v>1.2022599999999999</v>
      </c>
      <c r="AA812" s="6">
        <v>0.46333299999999999</v>
      </c>
      <c r="AB812" s="5">
        <v>2.6011299999999999</v>
      </c>
      <c r="AC812">
        <f>(Table6291323355387419451483154795127159191[[#This Row],[time]]-2)*2</f>
        <v>1.2022599999999999</v>
      </c>
      <c r="AD812" s="6">
        <v>4.2399500000000003</v>
      </c>
      <c r="AE812" s="5">
        <v>2.6011299999999999</v>
      </c>
      <c r="AF812">
        <f>(Table2492983303623944264584902254102134166198[[#This Row],[time]]-2)*2</f>
        <v>1.2022599999999999</v>
      </c>
      <c r="AG812" s="6">
        <v>0.39166400000000001</v>
      </c>
      <c r="AH812" s="5">
        <v>2.6011299999999999</v>
      </c>
      <c r="AI812">
        <f>(Table7292324356388420452484164896128160192[[#This Row],[time]]-2)*2</f>
        <v>1.2022599999999999</v>
      </c>
      <c r="AJ812" s="6">
        <v>5.6922800000000002</v>
      </c>
      <c r="AK812" s="5">
        <v>2.6011299999999999</v>
      </c>
      <c r="AL812">
        <f>(Table2502993313633954274594912355103135167199[[#This Row],[time]]-2)*2</f>
        <v>1.2022599999999999</v>
      </c>
      <c r="AM812" s="6">
        <v>1.4316500000000001</v>
      </c>
      <c r="AN812" s="5">
        <v>2.6011299999999999</v>
      </c>
      <c r="AO812">
        <f>(Table8293325357389421453485174997129161193[[#This Row],[time]]-2)*2</f>
        <v>1.2022599999999999</v>
      </c>
      <c r="AP812" s="6">
        <v>6.2848199999999999</v>
      </c>
      <c r="AQ812" s="5">
        <v>2.6011299999999999</v>
      </c>
      <c r="AR812">
        <f>(Table2523003323643964284604922456104136168200[[#This Row],[time]]-2)*2</f>
        <v>1.2022599999999999</v>
      </c>
      <c r="AS812" s="6">
        <v>1.81247</v>
      </c>
      <c r="AT812" s="5">
        <v>2.6011299999999999</v>
      </c>
      <c r="AU812">
        <f>(Table2533013333653974294614932557105137169201[[#This Row],[time]]-2)*2</f>
        <v>1.2022599999999999</v>
      </c>
      <c r="AV812" s="6">
        <v>5.5247200000000003</v>
      </c>
    </row>
    <row r="813" spans="1:48">
      <c r="A813" s="5">
        <v>2.6602299999999999</v>
      </c>
      <c r="B813">
        <f>(Table1286318350382414446478104290122154186[[#This Row],[time]]-2)*2</f>
        <v>1.3204599999999997</v>
      </c>
      <c r="C813" s="6">
        <v>2.5495399999999999</v>
      </c>
      <c r="D813" s="5">
        <v>2.6602299999999999</v>
      </c>
      <c r="E813">
        <f>(Table2287319351383415447479114391123155187[[#This Row],[time]]-2)*2</f>
        <v>1.3204599999999997</v>
      </c>
      <c r="F813" s="6">
        <v>2.83317</v>
      </c>
      <c r="G813" s="5">
        <v>2.6602299999999999</v>
      </c>
      <c r="H813">
        <f>(Table245294326358390422454486185098130162194[[#This Row],[time]]-2)*2</f>
        <v>1.3204599999999997</v>
      </c>
      <c r="I813" s="6">
        <v>2.4841099999999998</v>
      </c>
      <c r="J813" s="5">
        <v>2.6602299999999999</v>
      </c>
      <c r="K813">
        <f>(Table3288320352384416448480124492124156188[[#This Row],[time]]-2)*2</f>
        <v>1.3204599999999997</v>
      </c>
      <c r="L813" s="6">
        <v>3.4462899999999999</v>
      </c>
      <c r="M813" s="5">
        <v>2.6602299999999999</v>
      </c>
      <c r="N813">
        <f>(Table246295327359391423455487195199131163195[[#This Row],[time]]-2)*2</f>
        <v>1.3204599999999997</v>
      </c>
      <c r="O813" s="6">
        <v>0.53132999999999997</v>
      </c>
      <c r="P813" s="5">
        <v>2.6602299999999999</v>
      </c>
      <c r="Q813">
        <f>(Table4289321353385417449481134593125157189[[#This Row],[time]]-2)*2</f>
        <v>1.3204599999999997</v>
      </c>
      <c r="R813" s="6">
        <v>1.456</v>
      </c>
      <c r="S813" s="5">
        <v>2.6602299999999999</v>
      </c>
      <c r="T813">
        <f>(Table2472963283603924244564882052100132164196[[#This Row],[time]]-2)*2</f>
        <v>1.3204599999999997</v>
      </c>
      <c r="U813" s="6">
        <v>0.121355</v>
      </c>
      <c r="V813" s="5">
        <v>2.6602299999999999</v>
      </c>
      <c r="W813">
        <f>(Table5290322354386418450482144694126158190[[#This Row],[time]]-2)*2</f>
        <v>1.3204599999999997</v>
      </c>
      <c r="X813" s="6">
        <v>2.02203</v>
      </c>
      <c r="Y813" s="5">
        <v>2.6602299999999999</v>
      </c>
      <c r="Z813">
        <f>(Table2482973293613934254574892153101133165197[[#This Row],[time]]-2)*2</f>
        <v>1.3204599999999997</v>
      </c>
      <c r="AA813" s="6">
        <v>0.476296</v>
      </c>
      <c r="AB813" s="5">
        <v>2.6602299999999999</v>
      </c>
      <c r="AC813">
        <f>(Table6291323355387419451483154795127159191[[#This Row],[time]]-2)*2</f>
        <v>1.3204599999999997</v>
      </c>
      <c r="AD813" s="6">
        <v>4.7852499999999996</v>
      </c>
      <c r="AE813" s="5">
        <v>2.6602299999999999</v>
      </c>
      <c r="AF813">
        <f>(Table2492983303623944264584902254102134166198[[#This Row],[time]]-2)*2</f>
        <v>1.3204599999999997</v>
      </c>
      <c r="AG813" s="6">
        <v>0.39297199999999999</v>
      </c>
      <c r="AH813" s="5">
        <v>2.6602299999999999</v>
      </c>
      <c r="AI813">
        <f>(Table7292324356388420452484164896128160192[[#This Row],[time]]-2)*2</f>
        <v>1.3204599999999997</v>
      </c>
      <c r="AJ813" s="6">
        <v>6.4583399999999997</v>
      </c>
      <c r="AK813" s="5">
        <v>2.6602299999999999</v>
      </c>
      <c r="AL813">
        <f>(Table2502993313633954274594912355103135167199[[#This Row],[time]]-2)*2</f>
        <v>1.3204599999999997</v>
      </c>
      <c r="AM813" s="6">
        <v>1.4149</v>
      </c>
      <c r="AN813" s="5">
        <v>2.6602299999999999</v>
      </c>
      <c r="AO813">
        <f>(Table8293325357389421453485174997129161193[[#This Row],[time]]-2)*2</f>
        <v>1.3204599999999997</v>
      </c>
      <c r="AP813" s="6">
        <v>7.0588600000000001</v>
      </c>
      <c r="AQ813" s="5">
        <v>2.6602299999999999</v>
      </c>
      <c r="AR813">
        <f>(Table2523003323643964284604922456104136168200[[#This Row],[time]]-2)*2</f>
        <v>1.3204599999999997</v>
      </c>
      <c r="AS813" s="6">
        <v>1.70174</v>
      </c>
      <c r="AT813" s="5">
        <v>2.6602299999999999</v>
      </c>
      <c r="AU813">
        <f>(Table2533013333653974294614932557105137169201[[#This Row],[time]]-2)*2</f>
        <v>1.3204599999999997</v>
      </c>
      <c r="AV813" s="6">
        <v>6.0222100000000003</v>
      </c>
    </row>
    <row r="814" spans="1:48">
      <c r="A814" s="5">
        <v>2.7000799999999998</v>
      </c>
      <c r="B814">
        <f>(Table1286318350382414446478104290122154186[[#This Row],[time]]-2)*2</f>
        <v>1.4001599999999996</v>
      </c>
      <c r="C814" s="6">
        <v>2.4951099999999999</v>
      </c>
      <c r="D814" s="5">
        <v>2.7000799999999998</v>
      </c>
      <c r="E814">
        <f>(Table2287319351383415447479114391123155187[[#This Row],[time]]-2)*2</f>
        <v>1.4001599999999996</v>
      </c>
      <c r="F814" s="6">
        <v>2.8998499999999998</v>
      </c>
      <c r="G814" s="5">
        <v>2.7000799999999998</v>
      </c>
      <c r="H814">
        <f>(Table245294326358390422454486185098130162194[[#This Row],[time]]-2)*2</f>
        <v>1.4001599999999996</v>
      </c>
      <c r="I814" s="6">
        <v>2.3149199999999999</v>
      </c>
      <c r="J814" s="5">
        <v>2.7000799999999998</v>
      </c>
      <c r="K814">
        <f>(Table3288320352384416448480124492124156188[[#This Row],[time]]-2)*2</f>
        <v>1.4001599999999996</v>
      </c>
      <c r="L814" s="6">
        <v>3.5706099999999998</v>
      </c>
      <c r="M814" s="5">
        <v>2.7000799999999998</v>
      </c>
      <c r="N814">
        <f>(Table246295327359391423455487195199131163195[[#This Row],[time]]-2)*2</f>
        <v>1.4001599999999996</v>
      </c>
      <c r="O814" s="6">
        <v>0.51908500000000002</v>
      </c>
      <c r="P814" s="5">
        <v>2.7000799999999998</v>
      </c>
      <c r="Q814">
        <f>(Table4289321353385417449481134593125157189[[#This Row],[time]]-2)*2</f>
        <v>1.4001599999999996</v>
      </c>
      <c r="R814" s="6">
        <v>1.77369</v>
      </c>
      <c r="S814" s="5">
        <v>2.7000799999999998</v>
      </c>
      <c r="T814">
        <f>(Table2472963283603924244564882052100132164196[[#This Row],[time]]-2)*2</f>
        <v>1.4001599999999996</v>
      </c>
      <c r="U814" s="6">
        <v>0.117812</v>
      </c>
      <c r="V814" s="5">
        <v>2.7000799999999998</v>
      </c>
      <c r="W814">
        <f>(Table5290322354386418450482144694126158190[[#This Row],[time]]-2)*2</f>
        <v>1.4001599999999996</v>
      </c>
      <c r="X814" s="6">
        <v>2.2922099999999999</v>
      </c>
      <c r="Y814" s="5">
        <v>2.7000799999999998</v>
      </c>
      <c r="Z814">
        <f>(Table2482973293613934254574892153101133165197[[#This Row],[time]]-2)*2</f>
        <v>1.4001599999999996</v>
      </c>
      <c r="AA814" s="6">
        <v>0.49476900000000001</v>
      </c>
      <c r="AB814" s="5">
        <v>2.7000799999999998</v>
      </c>
      <c r="AC814">
        <f>(Table6291323355387419451483154795127159191[[#This Row],[time]]-2)*2</f>
        <v>1.4001599999999996</v>
      </c>
      <c r="AD814" s="6">
        <v>5.2156000000000002</v>
      </c>
      <c r="AE814" s="5">
        <v>2.7000799999999998</v>
      </c>
      <c r="AF814">
        <f>(Table2492983303623944264584902254102134166198[[#This Row],[time]]-2)*2</f>
        <v>1.4001599999999996</v>
      </c>
      <c r="AG814" s="6">
        <v>0.39708100000000002</v>
      </c>
      <c r="AH814" s="5">
        <v>2.7000799999999998</v>
      </c>
      <c r="AI814">
        <f>(Table7292324356388420452484164896128160192[[#This Row],[time]]-2)*2</f>
        <v>1.4001599999999996</v>
      </c>
      <c r="AJ814" s="6">
        <v>6.9993499999999997</v>
      </c>
      <c r="AK814" s="5">
        <v>2.7000799999999998</v>
      </c>
      <c r="AL814">
        <f>(Table2502993313633954274594912355103135167199[[#This Row],[time]]-2)*2</f>
        <v>1.4001599999999996</v>
      </c>
      <c r="AM814" s="6">
        <v>1.3970800000000001</v>
      </c>
      <c r="AN814" s="5">
        <v>2.7000799999999998</v>
      </c>
      <c r="AO814">
        <f>(Table8293325357389421453485174997129161193[[#This Row],[time]]-2)*2</f>
        <v>1.4001599999999996</v>
      </c>
      <c r="AP814" s="6">
        <v>7.5410500000000003</v>
      </c>
      <c r="AQ814" s="5">
        <v>2.7000799999999998</v>
      </c>
      <c r="AR814">
        <f>(Table2523003323643964284604922456104136168200[[#This Row],[time]]-2)*2</f>
        <v>1.4001599999999996</v>
      </c>
      <c r="AS814" s="6">
        <v>1.62507</v>
      </c>
      <c r="AT814" s="5">
        <v>2.7000799999999998</v>
      </c>
      <c r="AU814">
        <f>(Table2533013333653974294614932557105137169201[[#This Row],[time]]-2)*2</f>
        <v>1.4001599999999996</v>
      </c>
      <c r="AV814" s="6">
        <v>6.37906</v>
      </c>
    </row>
    <row r="815" spans="1:48">
      <c r="A815" s="5">
        <v>2.7572999999999999</v>
      </c>
      <c r="B815">
        <f>(Table1286318350382414446478104290122154186[[#This Row],[time]]-2)*2</f>
        <v>1.5145999999999997</v>
      </c>
      <c r="C815" s="6">
        <v>2.41066</v>
      </c>
      <c r="D815" s="5">
        <v>2.7572999999999999</v>
      </c>
      <c r="E815">
        <f>(Table2287319351383415447479114391123155187[[#This Row],[time]]-2)*2</f>
        <v>1.5145999999999997</v>
      </c>
      <c r="F815" s="6">
        <v>2.9409399999999999</v>
      </c>
      <c r="G815" s="5">
        <v>2.7572999999999999</v>
      </c>
      <c r="H815">
        <f>(Table245294326358390422454486185098130162194[[#This Row],[time]]-2)*2</f>
        <v>1.5145999999999997</v>
      </c>
      <c r="I815" s="6">
        <v>2.10155</v>
      </c>
      <c r="J815" s="5">
        <v>2.7572999999999999</v>
      </c>
      <c r="K815">
        <f>(Table3288320352384416448480124492124156188[[#This Row],[time]]-2)*2</f>
        <v>1.5145999999999997</v>
      </c>
      <c r="L815" s="6">
        <v>3.6982599999999999</v>
      </c>
      <c r="M815" s="5">
        <v>2.7572999999999999</v>
      </c>
      <c r="N815">
        <f>(Table246295327359391423455487195199131163195[[#This Row],[time]]-2)*2</f>
        <v>1.5145999999999997</v>
      </c>
      <c r="O815" s="6">
        <v>0.431066</v>
      </c>
      <c r="P815" s="5">
        <v>2.7572999999999999</v>
      </c>
      <c r="Q815">
        <f>(Table4289321353385417449481134593125157189[[#This Row],[time]]-2)*2</f>
        <v>1.5145999999999997</v>
      </c>
      <c r="R815" s="6">
        <v>2.20505</v>
      </c>
      <c r="S815" s="5">
        <v>2.7572999999999999</v>
      </c>
      <c r="T815">
        <f>(Table2472963283603924244564882052100132164196[[#This Row],[time]]-2)*2</f>
        <v>1.5145999999999997</v>
      </c>
      <c r="U815" s="6">
        <v>8.8758100000000006E-2</v>
      </c>
      <c r="V815" s="5">
        <v>2.7572999999999999</v>
      </c>
      <c r="W815">
        <f>(Table5290322354386418450482144694126158190[[#This Row],[time]]-2)*2</f>
        <v>1.5145999999999997</v>
      </c>
      <c r="X815" s="6">
        <v>2.5784799999999999</v>
      </c>
      <c r="Y815" s="5">
        <v>2.7572999999999999</v>
      </c>
      <c r="Z815">
        <f>(Table2482973293613934254574892153101133165197[[#This Row],[time]]-2)*2</f>
        <v>1.5145999999999997</v>
      </c>
      <c r="AA815" s="6">
        <v>0.51355600000000001</v>
      </c>
      <c r="AB815" s="5">
        <v>2.7572999999999999</v>
      </c>
      <c r="AC815">
        <f>(Table6291323355387419451483154795127159191[[#This Row],[time]]-2)*2</f>
        <v>1.5145999999999997</v>
      </c>
      <c r="AD815" s="6">
        <v>5.8664100000000001</v>
      </c>
      <c r="AE815" s="5">
        <v>2.7572999999999999</v>
      </c>
      <c r="AF815">
        <f>(Table2492983303623944264584902254102134166198[[#This Row],[time]]-2)*2</f>
        <v>1.5145999999999997</v>
      </c>
      <c r="AG815" s="6">
        <v>0.395347</v>
      </c>
      <c r="AH815" s="5">
        <v>2.7572999999999999</v>
      </c>
      <c r="AI815">
        <f>(Table7292324356388420452484164896128160192[[#This Row],[time]]-2)*2</f>
        <v>1.5145999999999997</v>
      </c>
      <c r="AJ815" s="6">
        <v>7.8173000000000004</v>
      </c>
      <c r="AK815" s="5">
        <v>2.7572999999999999</v>
      </c>
      <c r="AL815">
        <f>(Table2502993313633954274594912355103135167199[[#This Row],[time]]-2)*2</f>
        <v>1.5145999999999997</v>
      </c>
      <c r="AM815" s="6">
        <v>1.35843</v>
      </c>
      <c r="AN815" s="5">
        <v>2.7572999999999999</v>
      </c>
      <c r="AO815">
        <f>(Table8293325357389421453485174997129161193[[#This Row],[time]]-2)*2</f>
        <v>1.5145999999999997</v>
      </c>
      <c r="AP815" s="6">
        <v>8.0757100000000008</v>
      </c>
      <c r="AQ815" s="5">
        <v>2.7572999999999999</v>
      </c>
      <c r="AR815">
        <f>(Table2523003323643964284604922456104136168200[[#This Row],[time]]-2)*2</f>
        <v>1.5145999999999997</v>
      </c>
      <c r="AS815" s="6">
        <v>1.4970000000000001</v>
      </c>
      <c r="AT815" s="5">
        <v>2.7572999999999999</v>
      </c>
      <c r="AU815">
        <f>(Table2533013333653974294614932557105137169201[[#This Row],[time]]-2)*2</f>
        <v>1.5145999999999997</v>
      </c>
      <c r="AV815" s="6">
        <v>6.7264799999999996</v>
      </c>
    </row>
    <row r="816" spans="1:48">
      <c r="A816" s="5">
        <v>2.8033700000000001</v>
      </c>
      <c r="B816">
        <f>(Table1286318350382414446478104290122154186[[#This Row],[time]]-2)*2</f>
        <v>1.6067400000000003</v>
      </c>
      <c r="C816" s="6">
        <v>2.3403200000000002</v>
      </c>
      <c r="D816" s="5">
        <v>2.8033700000000001</v>
      </c>
      <c r="E816">
        <f>(Table2287319351383415447479114391123155187[[#This Row],[time]]-2)*2</f>
        <v>1.6067400000000003</v>
      </c>
      <c r="F816" s="6">
        <v>2.9422899999999998</v>
      </c>
      <c r="G816" s="5">
        <v>2.8033700000000001</v>
      </c>
      <c r="H816">
        <f>(Table245294326358390422454486185098130162194[[#This Row],[time]]-2)*2</f>
        <v>1.6067400000000003</v>
      </c>
      <c r="I816" s="6">
        <v>1.9530000000000001</v>
      </c>
      <c r="J816" s="5">
        <v>2.8033700000000001</v>
      </c>
      <c r="K816">
        <f>(Table3288320352384416448480124492124156188[[#This Row],[time]]-2)*2</f>
        <v>1.6067400000000003</v>
      </c>
      <c r="L816" s="6">
        <v>3.7582499999999999</v>
      </c>
      <c r="M816" s="5">
        <v>2.8033700000000001</v>
      </c>
      <c r="N816">
        <f>(Table246295327359391423455487195199131163195[[#This Row],[time]]-2)*2</f>
        <v>1.6067400000000003</v>
      </c>
      <c r="O816" s="6">
        <v>0.35771500000000001</v>
      </c>
      <c r="P816" s="5">
        <v>2.8033700000000001</v>
      </c>
      <c r="Q816">
        <f>(Table4289321353385417449481134593125157189[[#This Row],[time]]-2)*2</f>
        <v>1.6067400000000003</v>
      </c>
      <c r="R816" s="6">
        <v>2.47973</v>
      </c>
      <c r="S816" s="5">
        <v>2.8033700000000001</v>
      </c>
      <c r="T816">
        <f>(Table2472963283603924244564882052100132164196[[#This Row],[time]]-2)*2</f>
        <v>1.6067400000000003</v>
      </c>
      <c r="U816" s="6">
        <v>6.4390299999999998E-2</v>
      </c>
      <c r="V816" s="5">
        <v>2.8033700000000001</v>
      </c>
      <c r="W816">
        <f>(Table5290322354386418450482144694126158190[[#This Row],[time]]-2)*2</f>
        <v>1.6067400000000003</v>
      </c>
      <c r="X816" s="6">
        <v>2.76939</v>
      </c>
      <c r="Y816" s="5">
        <v>2.8033700000000001</v>
      </c>
      <c r="Z816">
        <f>(Table2482973293613934254574892153101133165197[[#This Row],[time]]-2)*2</f>
        <v>1.6067400000000003</v>
      </c>
      <c r="AA816" s="6">
        <v>0.50215799999999999</v>
      </c>
      <c r="AB816" s="5">
        <v>2.8033700000000001</v>
      </c>
      <c r="AC816">
        <f>(Table6291323355387419451483154795127159191[[#This Row],[time]]-2)*2</f>
        <v>1.6067400000000003</v>
      </c>
      <c r="AD816" s="6">
        <v>6.3794000000000004</v>
      </c>
      <c r="AE816" s="5">
        <v>2.8033700000000001</v>
      </c>
      <c r="AF816">
        <f>(Table2492983303623944264584902254102134166198[[#This Row],[time]]-2)*2</f>
        <v>1.6067400000000003</v>
      </c>
      <c r="AG816" s="6">
        <v>0.37737999999999999</v>
      </c>
      <c r="AH816" s="5">
        <v>2.8033700000000001</v>
      </c>
      <c r="AI816">
        <f>(Table7292324356388420452484164896128160192[[#This Row],[time]]-2)*2</f>
        <v>1.6067400000000003</v>
      </c>
      <c r="AJ816" s="6">
        <v>8.3946199999999997</v>
      </c>
      <c r="AK816" s="5">
        <v>2.8033700000000001</v>
      </c>
      <c r="AL816">
        <f>(Table2502993313633954274594912355103135167199[[#This Row],[time]]-2)*2</f>
        <v>1.6067400000000003</v>
      </c>
      <c r="AM816" s="6">
        <v>1.33233</v>
      </c>
      <c r="AN816" s="5">
        <v>2.8033700000000001</v>
      </c>
      <c r="AO816">
        <f>(Table8293325357389421453485174997129161193[[#This Row],[time]]-2)*2</f>
        <v>1.6067400000000003</v>
      </c>
      <c r="AP816" s="6">
        <v>8.3324099999999994</v>
      </c>
      <c r="AQ816" s="5">
        <v>2.8033700000000001</v>
      </c>
      <c r="AR816">
        <f>(Table2523003323643964284604922456104136168200[[#This Row],[time]]-2)*2</f>
        <v>1.6067400000000003</v>
      </c>
      <c r="AS816" s="6">
        <v>1.3928</v>
      </c>
      <c r="AT816" s="5">
        <v>2.8033700000000001</v>
      </c>
      <c r="AU816">
        <f>(Table2533013333653974294614932557105137169201[[#This Row],[time]]-2)*2</f>
        <v>1.6067400000000003</v>
      </c>
      <c r="AV816" s="6">
        <v>7.0205599999999997</v>
      </c>
    </row>
    <row r="817" spans="1:48">
      <c r="A817" s="5">
        <v>2.8572899999999999</v>
      </c>
      <c r="B817">
        <f>(Table1286318350382414446478104290122154186[[#This Row],[time]]-2)*2</f>
        <v>1.7145799999999998</v>
      </c>
      <c r="C817" s="6">
        <v>2.2484799999999998</v>
      </c>
      <c r="D817" s="5">
        <v>2.8572899999999999</v>
      </c>
      <c r="E817">
        <f>(Table2287319351383415447479114391123155187[[#This Row],[time]]-2)*2</f>
        <v>1.7145799999999998</v>
      </c>
      <c r="F817" s="6">
        <v>2.9352299999999998</v>
      </c>
      <c r="G817" s="5">
        <v>2.8572899999999999</v>
      </c>
      <c r="H817">
        <f>(Table245294326358390422454486185098130162194[[#This Row],[time]]-2)*2</f>
        <v>1.7145799999999998</v>
      </c>
      <c r="I817" s="6">
        <v>1.7910600000000001</v>
      </c>
      <c r="J817" s="5">
        <v>2.8572899999999999</v>
      </c>
      <c r="K817">
        <f>(Table3288320352384416448480124492124156188[[#This Row],[time]]-2)*2</f>
        <v>1.7145799999999998</v>
      </c>
      <c r="L817" s="6">
        <v>3.7734399999999999</v>
      </c>
      <c r="M817" s="5">
        <v>2.8572899999999999</v>
      </c>
      <c r="N817">
        <f>(Table246295327359391423455487195199131163195[[#This Row],[time]]-2)*2</f>
        <v>1.7145799999999998</v>
      </c>
      <c r="O817" s="6">
        <v>0.264206</v>
      </c>
      <c r="P817" s="5">
        <v>2.8572899999999999</v>
      </c>
      <c r="Q817">
        <f>(Table4289321353385417449481134593125157189[[#This Row],[time]]-2)*2</f>
        <v>1.7145799999999998</v>
      </c>
      <c r="R817" s="6">
        <v>2.7527499999999998</v>
      </c>
      <c r="S817" s="5">
        <v>2.8572899999999999</v>
      </c>
      <c r="T817">
        <f>(Table2472963283603924244564882052100132164196[[#This Row],[time]]-2)*2</f>
        <v>1.7145799999999998</v>
      </c>
      <c r="U817" s="6">
        <v>4.4709499999999999E-2</v>
      </c>
      <c r="V817" s="5">
        <v>2.8572899999999999</v>
      </c>
      <c r="W817">
        <f>(Table5290322354386418450482144694126158190[[#This Row],[time]]-2)*2</f>
        <v>1.7145799999999998</v>
      </c>
      <c r="X817" s="6">
        <v>3.0032899999999998</v>
      </c>
      <c r="Y817" s="5">
        <v>2.8572899999999999</v>
      </c>
      <c r="Z817">
        <f>(Table2482973293613934254574892153101133165197[[#This Row],[time]]-2)*2</f>
        <v>1.7145799999999998</v>
      </c>
      <c r="AA817" s="6">
        <v>0.47725899999999999</v>
      </c>
      <c r="AB817" s="5">
        <v>2.8572899999999999</v>
      </c>
      <c r="AC817">
        <f>(Table6291323355387419451483154795127159191[[#This Row],[time]]-2)*2</f>
        <v>1.7145799999999998</v>
      </c>
      <c r="AD817" s="6">
        <v>6.9595099999999999</v>
      </c>
      <c r="AE817" s="5">
        <v>2.8572899999999999</v>
      </c>
      <c r="AF817">
        <f>(Table2492983303623944264584902254102134166198[[#This Row],[time]]-2)*2</f>
        <v>1.7145799999999998</v>
      </c>
      <c r="AG817" s="6">
        <v>0.35322900000000002</v>
      </c>
      <c r="AH817" s="5">
        <v>2.8572899999999999</v>
      </c>
      <c r="AI817">
        <f>(Table7292324356388420452484164896128160192[[#This Row],[time]]-2)*2</f>
        <v>1.7145799999999998</v>
      </c>
      <c r="AJ817" s="6">
        <v>9.0009899999999998</v>
      </c>
      <c r="AK817" s="5">
        <v>2.8572899999999999</v>
      </c>
      <c r="AL817">
        <f>(Table2502993313633954274594912355103135167199[[#This Row],[time]]-2)*2</f>
        <v>1.7145799999999998</v>
      </c>
      <c r="AM817" s="6">
        <v>1.30789</v>
      </c>
      <c r="AN817" s="5">
        <v>2.8572899999999999</v>
      </c>
      <c r="AO817">
        <f>(Table8293325357389421453485174997129161193[[#This Row],[time]]-2)*2</f>
        <v>1.7145799999999998</v>
      </c>
      <c r="AP817" s="6">
        <v>8.5078399999999998</v>
      </c>
      <c r="AQ817" s="5">
        <v>2.8572899999999999</v>
      </c>
      <c r="AR817">
        <f>(Table2523003323643964284604922456104136168200[[#This Row],[time]]-2)*2</f>
        <v>1.7145799999999998</v>
      </c>
      <c r="AS817" s="6">
        <v>1.25888</v>
      </c>
      <c r="AT817" s="5">
        <v>2.8572899999999999</v>
      </c>
      <c r="AU817">
        <f>(Table2533013333653974294614932557105137169201[[#This Row],[time]]-2)*2</f>
        <v>1.7145799999999998</v>
      </c>
      <c r="AV817" s="6">
        <v>7.2985699999999998</v>
      </c>
    </row>
    <row r="818" spans="1:48">
      <c r="A818" s="5">
        <v>2.9123299999999999</v>
      </c>
      <c r="B818">
        <f>(Table1286318350382414446478104290122154186[[#This Row],[time]]-2)*2</f>
        <v>1.8246599999999997</v>
      </c>
      <c r="C818" s="6">
        <v>2.1517499999999998</v>
      </c>
      <c r="D818" s="5">
        <v>2.9123299999999999</v>
      </c>
      <c r="E818">
        <f>(Table2287319351383415447479114391123155187[[#This Row],[time]]-2)*2</f>
        <v>1.8246599999999997</v>
      </c>
      <c r="F818" s="6">
        <v>2.9274499999999999</v>
      </c>
      <c r="G818" s="5">
        <v>2.9123299999999999</v>
      </c>
      <c r="H818">
        <f>(Table245294326358390422454486185098130162194[[#This Row],[time]]-2)*2</f>
        <v>1.8246599999999997</v>
      </c>
      <c r="I818" s="6">
        <v>1.64177</v>
      </c>
      <c r="J818" s="5">
        <v>2.9123299999999999</v>
      </c>
      <c r="K818">
        <f>(Table3288320352384416448480124492124156188[[#This Row],[time]]-2)*2</f>
        <v>1.8246599999999997</v>
      </c>
      <c r="L818" s="6">
        <v>3.7989899999999999</v>
      </c>
      <c r="M818" s="5">
        <v>2.9123299999999999</v>
      </c>
      <c r="N818">
        <f>(Table246295327359391423455487195199131163195[[#This Row],[time]]-2)*2</f>
        <v>1.8246599999999997</v>
      </c>
      <c r="O818" s="6">
        <v>0.17083699999999999</v>
      </c>
      <c r="P818" s="5">
        <v>2.9123299999999999</v>
      </c>
      <c r="Q818">
        <f>(Table4289321353385417449481134593125157189[[#This Row],[time]]-2)*2</f>
        <v>1.8246599999999997</v>
      </c>
      <c r="R818" s="6">
        <v>3.0714299999999999</v>
      </c>
      <c r="S818" s="5">
        <v>2.9123299999999999</v>
      </c>
      <c r="T818">
        <f>(Table2472963283603924244564882052100132164196[[#This Row],[time]]-2)*2</f>
        <v>1.8246599999999997</v>
      </c>
      <c r="U818" s="6">
        <v>2.8822799999999999E-2</v>
      </c>
      <c r="V818" s="5">
        <v>2.9123299999999999</v>
      </c>
      <c r="W818">
        <f>(Table5290322354386418450482144694126158190[[#This Row],[time]]-2)*2</f>
        <v>1.8246599999999997</v>
      </c>
      <c r="X818" s="6">
        <v>3.3786200000000002</v>
      </c>
      <c r="Y818" s="5">
        <v>2.9123299999999999</v>
      </c>
      <c r="Z818">
        <f>(Table2482973293613934254574892153101133165197[[#This Row],[time]]-2)*2</f>
        <v>1.8246599999999997</v>
      </c>
      <c r="AA818" s="6">
        <v>0.42443500000000001</v>
      </c>
      <c r="AB818" s="5">
        <v>2.9123299999999999</v>
      </c>
      <c r="AC818">
        <f>(Table6291323355387419451483154795127159191[[#This Row],[time]]-2)*2</f>
        <v>1.8246599999999997</v>
      </c>
      <c r="AD818" s="6">
        <v>7.50082</v>
      </c>
      <c r="AE818" s="5">
        <v>2.9123299999999999</v>
      </c>
      <c r="AF818">
        <f>(Table2492983303623944264584902254102134166198[[#This Row],[time]]-2)*2</f>
        <v>1.8246599999999997</v>
      </c>
      <c r="AG818" s="6">
        <v>0.31315900000000002</v>
      </c>
      <c r="AH818" s="5">
        <v>2.9123299999999999</v>
      </c>
      <c r="AI818">
        <f>(Table7292324356388420452484164896128160192[[#This Row],[time]]-2)*2</f>
        <v>1.8246599999999997</v>
      </c>
      <c r="AJ818" s="6">
        <v>9.5366700000000009</v>
      </c>
      <c r="AK818" s="5">
        <v>2.9123299999999999</v>
      </c>
      <c r="AL818">
        <f>(Table2502993313633954274594912355103135167199[[#This Row],[time]]-2)*2</f>
        <v>1.8246599999999997</v>
      </c>
      <c r="AM818" s="6">
        <v>1.29539</v>
      </c>
      <c r="AN818" s="5">
        <v>2.9123299999999999</v>
      </c>
      <c r="AO818">
        <f>(Table8293325357389421453485174997129161193[[#This Row],[time]]-2)*2</f>
        <v>1.8246599999999997</v>
      </c>
      <c r="AP818" s="6">
        <v>8.4223999999999997</v>
      </c>
      <c r="AQ818" s="5">
        <v>2.9123299999999999</v>
      </c>
      <c r="AR818">
        <f>(Table2523003323643964284604922456104136168200[[#This Row],[time]]-2)*2</f>
        <v>1.8246599999999997</v>
      </c>
      <c r="AS818" s="6">
        <v>1.1152599999999999</v>
      </c>
      <c r="AT818" s="5">
        <v>2.9123299999999999</v>
      </c>
      <c r="AU818">
        <f>(Table2533013333653974294614932557105137169201[[#This Row],[time]]-2)*2</f>
        <v>1.8246599999999997</v>
      </c>
      <c r="AV818" s="6">
        <v>7.4888599999999999</v>
      </c>
    </row>
    <row r="819" spans="1:48">
      <c r="A819" s="5">
        <v>2.9608599999999998</v>
      </c>
      <c r="B819">
        <f>(Table1286318350382414446478104290122154186[[#This Row],[time]]-2)*2</f>
        <v>1.9217199999999997</v>
      </c>
      <c r="C819" s="6">
        <v>2.0711300000000001</v>
      </c>
      <c r="D819" s="5">
        <v>2.9608599999999998</v>
      </c>
      <c r="E819">
        <f>(Table2287319351383415447479114391123155187[[#This Row],[time]]-2)*2</f>
        <v>1.9217199999999997</v>
      </c>
      <c r="F819" s="6">
        <v>2.9159700000000002</v>
      </c>
      <c r="G819" s="5">
        <v>2.9608599999999998</v>
      </c>
      <c r="H819">
        <f>(Table245294326358390422454486185098130162194[[#This Row],[time]]-2)*2</f>
        <v>1.9217199999999997</v>
      </c>
      <c r="I819" s="6">
        <v>1.5293399999999999</v>
      </c>
      <c r="J819" s="5">
        <v>2.9608599999999998</v>
      </c>
      <c r="K819">
        <f>(Table3288320352384416448480124492124156188[[#This Row],[time]]-2)*2</f>
        <v>1.9217199999999997</v>
      </c>
      <c r="L819" s="6">
        <v>3.8143400000000001</v>
      </c>
      <c r="M819" s="5">
        <v>2.9608599999999998</v>
      </c>
      <c r="N819">
        <f>(Table246295327359391423455487195199131163195[[#This Row],[time]]-2)*2</f>
        <v>1.9217199999999997</v>
      </c>
      <c r="O819" s="6">
        <v>9.05638E-2</v>
      </c>
      <c r="P819" s="5">
        <v>2.9608599999999998</v>
      </c>
      <c r="Q819">
        <f>(Table4289321353385417449481134593125157189[[#This Row],[time]]-2)*2</f>
        <v>1.9217199999999997</v>
      </c>
      <c r="R819" s="6">
        <v>3.37161</v>
      </c>
      <c r="S819" s="5">
        <v>2.9608599999999998</v>
      </c>
      <c r="T819">
        <f>(Table2472963283603924244564882052100132164196[[#This Row],[time]]-2)*2</f>
        <v>1.9217199999999997</v>
      </c>
      <c r="U819" s="6">
        <v>1.5263199999999999E-2</v>
      </c>
      <c r="V819" s="5">
        <v>2.9608599999999998</v>
      </c>
      <c r="W819">
        <f>(Table5290322354386418450482144694126158190[[#This Row],[time]]-2)*2</f>
        <v>1.9217199999999997</v>
      </c>
      <c r="X819" s="6">
        <v>3.65971</v>
      </c>
      <c r="Y819" s="5">
        <v>2.9608599999999998</v>
      </c>
      <c r="Z819">
        <f>(Table2482973293613934254574892153101133165197[[#This Row],[time]]-2)*2</f>
        <v>1.9217199999999997</v>
      </c>
      <c r="AA819" s="6">
        <v>0.354348</v>
      </c>
      <c r="AB819" s="5">
        <v>2.9608599999999998</v>
      </c>
      <c r="AC819">
        <f>(Table6291323355387419451483154795127159191[[#This Row],[time]]-2)*2</f>
        <v>1.9217199999999997</v>
      </c>
      <c r="AD819" s="6">
        <v>7.8907100000000003</v>
      </c>
      <c r="AE819" s="5">
        <v>2.9608599999999998</v>
      </c>
      <c r="AF819">
        <f>(Table2492983303623944264584902254102134166198[[#This Row],[time]]-2)*2</f>
        <v>1.9217199999999997</v>
      </c>
      <c r="AG819" s="6">
        <v>0.261542</v>
      </c>
      <c r="AH819" s="5">
        <v>2.9608599999999998</v>
      </c>
      <c r="AI819">
        <f>(Table7292324356388420452484164896128160192[[#This Row],[time]]-2)*2</f>
        <v>1.9217199999999997</v>
      </c>
      <c r="AJ819" s="6">
        <v>9.8946799999999993</v>
      </c>
      <c r="AK819" s="5">
        <v>2.9608599999999998</v>
      </c>
      <c r="AL819">
        <f>(Table2502993313633954274594912355103135167199[[#This Row],[time]]-2)*2</f>
        <v>1.9217199999999997</v>
      </c>
      <c r="AM819" s="6">
        <v>1.28755</v>
      </c>
      <c r="AN819" s="5">
        <v>2.9608599999999998</v>
      </c>
      <c r="AO819">
        <f>(Table8293325357389421453485174997129161193[[#This Row],[time]]-2)*2</f>
        <v>1.9217199999999997</v>
      </c>
      <c r="AP819" s="6">
        <v>8.2923600000000004</v>
      </c>
      <c r="AQ819" s="5">
        <v>2.9608599999999998</v>
      </c>
      <c r="AR819">
        <f>(Table2523003323643964284604922456104136168200[[#This Row],[time]]-2)*2</f>
        <v>1.9217199999999997</v>
      </c>
      <c r="AS819" s="6">
        <v>0.984877</v>
      </c>
      <c r="AT819" s="5">
        <v>2.9608599999999998</v>
      </c>
      <c r="AU819">
        <f>(Table2533013333653974294614932557105137169201[[#This Row],[time]]-2)*2</f>
        <v>1.9217199999999997</v>
      </c>
      <c r="AV819" s="6">
        <v>7.6772400000000003</v>
      </c>
    </row>
    <row r="820" spans="1:48">
      <c r="A820" s="8">
        <v>3</v>
      </c>
      <c r="B820">
        <f>(Table1286318350382414446478104290122154186[[#This Row],[time]]-2)*2</f>
        <v>2</v>
      </c>
      <c r="C820" s="9">
        <v>2.0137800000000001</v>
      </c>
      <c r="D820" s="8">
        <v>3</v>
      </c>
      <c r="E820">
        <f>(Table2287319351383415447479114391123155187[[#This Row],[time]]-2)*2</f>
        <v>2</v>
      </c>
      <c r="F820" s="9">
        <v>2.8970500000000001</v>
      </c>
      <c r="G820" s="8">
        <v>3</v>
      </c>
      <c r="H820">
        <f>(Table245294326358390422454486185098130162194[[#This Row],[time]]-2)*2</f>
        <v>2</v>
      </c>
      <c r="I820" s="9">
        <v>1.46004</v>
      </c>
      <c r="J820" s="8">
        <v>3</v>
      </c>
      <c r="K820">
        <f>(Table3288320352384416448480124492124156188[[#This Row],[time]]-2)*2</f>
        <v>2</v>
      </c>
      <c r="L820" s="9">
        <v>3.8125399999999998</v>
      </c>
      <c r="M820" s="8">
        <v>3</v>
      </c>
      <c r="N820">
        <f>(Table246295327359391423455487195199131163195[[#This Row],[time]]-2)*2</f>
        <v>2</v>
      </c>
      <c r="O820" s="9">
        <v>2.7740600000000001E-2</v>
      </c>
      <c r="P820" s="8">
        <v>3</v>
      </c>
      <c r="Q820">
        <f>(Table4289321353385417449481134593125157189[[#This Row],[time]]-2)*2</f>
        <v>2</v>
      </c>
      <c r="R820" s="9">
        <v>3.58934</v>
      </c>
      <c r="S820" s="8">
        <v>3</v>
      </c>
      <c r="T820">
        <f>(Table2472963283603924244564882052100132164196[[#This Row],[time]]-2)*2</f>
        <v>2</v>
      </c>
      <c r="U820" s="9">
        <v>4.7159200000000002E-3</v>
      </c>
      <c r="V820" s="8">
        <v>3</v>
      </c>
      <c r="W820">
        <f>(Table5290322354386418450482144694126158190[[#This Row],[time]]-2)*2</f>
        <v>2</v>
      </c>
      <c r="X820" s="9">
        <v>3.84578</v>
      </c>
      <c r="Y820" s="8">
        <v>3</v>
      </c>
      <c r="Z820">
        <f>(Table2482973293613934254574892153101133165197[[#This Row],[time]]-2)*2</f>
        <v>2</v>
      </c>
      <c r="AA820" s="9">
        <v>0.26644800000000002</v>
      </c>
      <c r="AB820" s="8">
        <v>3</v>
      </c>
      <c r="AC820">
        <f>(Table6291323355387419451483154795127159191[[#This Row],[time]]-2)*2</f>
        <v>2</v>
      </c>
      <c r="AD820" s="9">
        <v>8.1939100000000007</v>
      </c>
      <c r="AE820" s="8">
        <v>3</v>
      </c>
      <c r="AF820">
        <f>(Table2492983303623944264584902254102134166198[[#This Row],[time]]-2)*2</f>
        <v>2</v>
      </c>
      <c r="AG820" s="9">
        <v>0.198403</v>
      </c>
      <c r="AH820" s="8">
        <v>3</v>
      </c>
      <c r="AI820">
        <f>(Table7292324356388420452484164896128160192[[#This Row],[time]]-2)*2</f>
        <v>2</v>
      </c>
      <c r="AJ820" s="9">
        <v>10.0943</v>
      </c>
      <c r="AK820" s="8">
        <v>3</v>
      </c>
      <c r="AL820">
        <f>(Table2502993313633954274594912355103135167199[[#This Row],[time]]-2)*2</f>
        <v>2</v>
      </c>
      <c r="AM820" s="9">
        <v>1.27633</v>
      </c>
      <c r="AN820" s="8">
        <v>3</v>
      </c>
      <c r="AO820">
        <f>(Table8293325357389421453485174997129161193[[#This Row],[time]]-2)*2</f>
        <v>2</v>
      </c>
      <c r="AP820" s="9">
        <v>8.1324699999999996</v>
      </c>
      <c r="AQ820" s="8">
        <v>3</v>
      </c>
      <c r="AR820">
        <f>(Table2523003323643964284604922456104136168200[[#This Row],[time]]-2)*2</f>
        <v>2</v>
      </c>
      <c r="AS820" s="9">
        <v>0.87319599999999997</v>
      </c>
      <c r="AT820" s="8">
        <v>3</v>
      </c>
      <c r="AU820">
        <f>(Table2533013333653974294614932557105137169201[[#This Row],[time]]-2)*2</f>
        <v>2</v>
      </c>
      <c r="AV820" s="9">
        <v>7.7747999999999999</v>
      </c>
    </row>
    <row r="821" spans="1:48">
      <c r="A821" t="s">
        <v>26</v>
      </c>
      <c r="C821">
        <f>AVERAGE(C800:C820)</f>
        <v>2.2128995238095235</v>
      </c>
      <c r="D821" t="s">
        <v>26</v>
      </c>
      <c r="F821">
        <f t="shared" ref="F821" si="505">AVERAGE(F800:F820)</f>
        <v>1.5591680287619047</v>
      </c>
      <c r="G821" t="s">
        <v>26</v>
      </c>
      <c r="I821">
        <f t="shared" ref="I821" si="506">AVERAGE(I800:I820)</f>
        <v>2.4513576190476192</v>
      </c>
      <c r="J821" t="s">
        <v>26</v>
      </c>
      <c r="L821">
        <f t="shared" ref="L821" si="507">AVERAGE(L800:L820)</f>
        <v>1.9996137970000001</v>
      </c>
      <c r="M821" t="s">
        <v>26</v>
      </c>
      <c r="O821">
        <f t="shared" ref="O821" si="508">AVERAGE(O800:O820)</f>
        <v>0.4613617333333333</v>
      </c>
      <c r="P821" t="s">
        <v>26</v>
      </c>
      <c r="R821">
        <f t="shared" ref="R821" si="509">AVERAGE(R800:R820)</f>
        <v>1.2374128393809525</v>
      </c>
      <c r="S821" t="s">
        <v>26</v>
      </c>
      <c r="U821">
        <f t="shared" ref="U821" si="510">AVERAGE(U800:U820)</f>
        <v>0.28909806285714285</v>
      </c>
      <c r="V821" t="s">
        <v>26</v>
      </c>
      <c r="X821">
        <f t="shared" ref="X821" si="511">AVERAGE(X800:X820)</f>
        <v>1.2988977760952383</v>
      </c>
      <c r="Y821" t="s">
        <v>26</v>
      </c>
      <c r="AA821">
        <f t="shared" ref="AA821" si="512">AVERAGE(AA800:AA820)</f>
        <v>0.36284450952380953</v>
      </c>
      <c r="AB821" t="s">
        <v>26</v>
      </c>
      <c r="AD821">
        <f t="shared" ref="AD821" si="513">AVERAGE(AD800:AD820)</f>
        <v>4.1815823809523813</v>
      </c>
      <c r="AE821" t="s">
        <v>26</v>
      </c>
      <c r="AG821">
        <f t="shared" ref="AG821" si="514">AVERAGE(AG800:AG820)</f>
        <v>0.36255690476190477</v>
      </c>
      <c r="AH821" t="s">
        <v>26</v>
      </c>
      <c r="AJ821">
        <f t="shared" ref="AJ821" si="515">AVERAGE(AJ800:AJ820)</f>
        <v>4.9645950952380957</v>
      </c>
      <c r="AK821" t="s">
        <v>26</v>
      </c>
      <c r="AM821">
        <f t="shared" ref="AM821" si="516">AVERAGE(AM800:AM820)</f>
        <v>1.3658214285714285</v>
      </c>
      <c r="AN821" t="s">
        <v>26</v>
      </c>
      <c r="AP821">
        <f t="shared" ref="AP821" si="517">AVERAGE(AP800:AP820)</f>
        <v>5.6891571428571428</v>
      </c>
      <c r="AQ821" t="s">
        <v>26</v>
      </c>
      <c r="AS821">
        <f t="shared" ref="AS821" si="518">AVERAGE(AS800:AS820)</f>
        <v>1.5564889047619048</v>
      </c>
      <c r="AT821" t="s">
        <v>26</v>
      </c>
      <c r="AV821">
        <f t="shared" ref="AV821" si="519">AVERAGE(AV800:AV820)</f>
        <v>4.4133145238095235</v>
      </c>
    </row>
    <row r="822" spans="1:48">
      <c r="A822" t="s">
        <v>27</v>
      </c>
      <c r="C822">
        <f>MAX(C800:C820)</f>
        <v>2.5495399999999999</v>
      </c>
      <c r="D822" t="s">
        <v>27</v>
      </c>
      <c r="F822">
        <f t="shared" ref="F822:AV822" si="520">MAX(F800:F820)</f>
        <v>2.9422899999999998</v>
      </c>
      <c r="G822" t="s">
        <v>27</v>
      </c>
      <c r="I822">
        <f t="shared" ref="I822:AV822" si="521">MAX(I800:I820)</f>
        <v>3.0936599999999999</v>
      </c>
      <c r="J822" t="s">
        <v>27</v>
      </c>
      <c r="L822">
        <f t="shared" ref="L822:AV822" si="522">MAX(L800:L820)</f>
        <v>3.8143400000000001</v>
      </c>
      <c r="M822" t="s">
        <v>27</v>
      </c>
      <c r="O822">
        <f t="shared" ref="O822:AV822" si="523">MAX(O800:O820)</f>
        <v>0.72308300000000003</v>
      </c>
      <c r="P822" t="s">
        <v>27</v>
      </c>
      <c r="R822">
        <f t="shared" ref="R822:AV822" si="524">MAX(R800:R820)</f>
        <v>3.58934</v>
      </c>
      <c r="S822" t="s">
        <v>27</v>
      </c>
      <c r="U822">
        <f t="shared" ref="U822:AV822" si="525">MAX(U800:U820)</f>
        <v>0.74430200000000002</v>
      </c>
      <c r="V822" t="s">
        <v>27</v>
      </c>
      <c r="X822">
        <f t="shared" ref="X822:AV822" si="526">MAX(X800:X820)</f>
        <v>3.84578</v>
      </c>
      <c r="Y822" t="s">
        <v>27</v>
      </c>
      <c r="AA822">
        <f t="shared" ref="AA822:AV822" si="527">MAX(AA800:AA820)</f>
        <v>0.51980700000000002</v>
      </c>
      <c r="AB822" t="s">
        <v>27</v>
      </c>
      <c r="AD822">
        <f t="shared" ref="AD822:AV822" si="528">MAX(AD800:AD820)</f>
        <v>8.1939100000000007</v>
      </c>
      <c r="AE822" t="s">
        <v>27</v>
      </c>
      <c r="AG822">
        <f t="shared" ref="AG822:AV822" si="529">MAX(AG800:AG820)</f>
        <v>0.62787199999999999</v>
      </c>
      <c r="AH822" t="s">
        <v>27</v>
      </c>
      <c r="AJ822">
        <f t="shared" ref="AJ822:AV822" si="530">MAX(AJ800:AJ820)</f>
        <v>10.0943</v>
      </c>
      <c r="AK822" t="s">
        <v>27</v>
      </c>
      <c r="AM822">
        <f t="shared" ref="AM822:AV822" si="531">MAX(AM800:AM820)</f>
        <v>1.54661</v>
      </c>
      <c r="AN822" t="s">
        <v>27</v>
      </c>
      <c r="AP822">
        <f t="shared" ref="AP822:AV822" si="532">MAX(AP800:AP820)</f>
        <v>8.5078399999999998</v>
      </c>
      <c r="AQ822" t="s">
        <v>27</v>
      </c>
      <c r="AS822">
        <f t="shared" ref="AS822:AV822" si="533">MAX(AS800:AS820)</f>
        <v>2.1317599999999999</v>
      </c>
      <c r="AT822" t="s">
        <v>27</v>
      </c>
      <c r="AV822">
        <f t="shared" ref="AV822" si="534">MAX(AV800:AV820)</f>
        <v>7.7747999999999999</v>
      </c>
    </row>
    <row r="824" spans="1:48">
      <c r="A824" t="s">
        <v>97</v>
      </c>
      <c r="D824" t="s">
        <v>2</v>
      </c>
    </row>
    <row r="825" spans="1:48">
      <c r="A825" t="s">
        <v>93</v>
      </c>
      <c r="D825" t="s">
        <v>4</v>
      </c>
      <c r="E825" t="s">
        <v>5</v>
      </c>
    </row>
    <row r="826" spans="1:48">
      <c r="D826" t="s">
        <v>30</v>
      </c>
    </row>
    <row r="828" spans="1:48">
      <c r="A828" t="s">
        <v>6</v>
      </c>
      <c r="D828" t="s">
        <v>7</v>
      </c>
      <c r="G828" t="s">
        <v>8</v>
      </c>
      <c r="J828" t="s">
        <v>9</v>
      </c>
      <c r="M828" t="s">
        <v>10</v>
      </c>
      <c r="P828" t="s">
        <v>11</v>
      </c>
      <c r="S828" t="s">
        <v>12</v>
      </c>
      <c r="V828" t="s">
        <v>13</v>
      </c>
      <c r="Y828" t="s">
        <v>14</v>
      </c>
      <c r="AB828" t="s">
        <v>15</v>
      </c>
      <c r="AE828" t="s">
        <v>16</v>
      </c>
      <c r="AH828" t="s">
        <v>17</v>
      </c>
      <c r="AK828" t="s">
        <v>18</v>
      </c>
      <c r="AN828" t="s">
        <v>19</v>
      </c>
      <c r="AQ828" t="s">
        <v>20</v>
      </c>
      <c r="AT828" t="s">
        <v>21</v>
      </c>
    </row>
    <row r="829" spans="1:48">
      <c r="A829" t="s">
        <v>22</v>
      </c>
      <c r="B829" t="s">
        <v>23</v>
      </c>
      <c r="C829" t="s">
        <v>24</v>
      </c>
      <c r="D829" t="s">
        <v>22</v>
      </c>
      <c r="E829" t="s">
        <v>23</v>
      </c>
      <c r="F829" t="s">
        <v>25</v>
      </c>
      <c r="G829" t="s">
        <v>22</v>
      </c>
      <c r="H829" t="s">
        <v>23</v>
      </c>
      <c r="I829" t="s">
        <v>24</v>
      </c>
      <c r="J829" t="s">
        <v>22</v>
      </c>
      <c r="K829" t="s">
        <v>23</v>
      </c>
      <c r="L829" t="s">
        <v>24</v>
      </c>
      <c r="M829" t="s">
        <v>22</v>
      </c>
      <c r="N829" t="s">
        <v>23</v>
      </c>
      <c r="O829" t="s">
        <v>24</v>
      </c>
      <c r="P829" t="s">
        <v>22</v>
      </c>
      <c r="Q829" t="s">
        <v>23</v>
      </c>
      <c r="R829" t="s">
        <v>24</v>
      </c>
      <c r="S829" t="s">
        <v>22</v>
      </c>
      <c r="T829" t="s">
        <v>23</v>
      </c>
      <c r="U829" t="s">
        <v>24</v>
      </c>
      <c r="V829" t="s">
        <v>22</v>
      </c>
      <c r="W829" t="s">
        <v>23</v>
      </c>
      <c r="X829" t="s">
        <v>24</v>
      </c>
      <c r="Y829" t="s">
        <v>22</v>
      </c>
      <c r="Z829" t="s">
        <v>23</v>
      </c>
      <c r="AA829" t="s">
        <v>24</v>
      </c>
      <c r="AB829" t="s">
        <v>22</v>
      </c>
      <c r="AC829" t="s">
        <v>23</v>
      </c>
      <c r="AD829" t="s">
        <v>24</v>
      </c>
      <c r="AE829" t="s">
        <v>22</v>
      </c>
      <c r="AF829" t="s">
        <v>23</v>
      </c>
      <c r="AG829" t="s">
        <v>24</v>
      </c>
      <c r="AH829" t="s">
        <v>22</v>
      </c>
      <c r="AI829" t="s">
        <v>23</v>
      </c>
      <c r="AJ829" t="s">
        <v>24</v>
      </c>
      <c r="AK829" t="s">
        <v>22</v>
      </c>
      <c r="AL829" t="s">
        <v>23</v>
      </c>
      <c r="AM829" t="s">
        <v>24</v>
      </c>
      <c r="AN829" t="s">
        <v>22</v>
      </c>
      <c r="AO829" t="s">
        <v>23</v>
      </c>
      <c r="AP829" t="s">
        <v>24</v>
      </c>
      <c r="AQ829" t="s">
        <v>22</v>
      </c>
      <c r="AR829" t="s">
        <v>23</v>
      </c>
      <c r="AS829" t="s">
        <v>24</v>
      </c>
      <c r="AT829" t="s">
        <v>22</v>
      </c>
      <c r="AU829" t="s">
        <v>23</v>
      </c>
      <c r="AV829" t="s">
        <v>24</v>
      </c>
    </row>
    <row r="830" spans="1:48">
      <c r="A830" s="2">
        <v>2</v>
      </c>
      <c r="B830">
        <f>-(Table12543023343663984304624942674106138170202[[#This Row],[time]]-2)*2</f>
        <v>0</v>
      </c>
      <c r="C830" s="3">
        <v>1.89944</v>
      </c>
      <c r="D830" s="2">
        <v>2</v>
      </c>
      <c r="E830">
        <f>-(Table22553033353673994314634952775107139171203[[#This Row],[time]]-2)*2</f>
        <v>0</v>
      </c>
      <c r="F830" s="3">
        <v>9.8997100000000008E-4</v>
      </c>
      <c r="G830" s="2">
        <v>2</v>
      </c>
      <c r="H830" s="2">
        <f t="shared" ref="H830:H850" si="535">-(G830-2)*2</f>
        <v>0</v>
      </c>
      <c r="I830" s="4">
        <v>3.26E-5</v>
      </c>
      <c r="J830" s="2">
        <v>2</v>
      </c>
      <c r="K830">
        <f>-(Table32563043363684004324644962876108140172204[[#This Row],[time]]-2)*2</f>
        <v>0</v>
      </c>
      <c r="L830" s="3">
        <v>1.0428400000000001E-4</v>
      </c>
      <c r="M830" s="2">
        <v>2</v>
      </c>
      <c r="N830">
        <f>-(Table2462633113433754074394715033583115147179211[[#This Row],[time]]-2)*2</f>
        <v>0</v>
      </c>
      <c r="O830" s="3">
        <v>1.43514E-2</v>
      </c>
      <c r="P830" s="2">
        <v>2</v>
      </c>
      <c r="Q830">
        <f>-(Table42573053373694014334654972977109141173205[[#This Row],[time]]-2)*2</f>
        <v>0</v>
      </c>
      <c r="R830" s="3">
        <v>2.9761399999999997E-4</v>
      </c>
      <c r="S830" s="2">
        <v>2</v>
      </c>
      <c r="T830">
        <f>-(Table2472643123443764084404725043684116148180212[[#This Row],[time]]-2)*2</f>
        <v>0</v>
      </c>
      <c r="U830" s="4">
        <v>7.0500000000000006E-5</v>
      </c>
      <c r="V830" s="2">
        <v>2</v>
      </c>
      <c r="W830">
        <f>-(Table52583063383704024344664983078110142174206[[#This Row],[time]]-2)*2</f>
        <v>0</v>
      </c>
      <c r="X830" s="4">
        <v>8.7999999999999998E-5</v>
      </c>
      <c r="Y830" s="2">
        <v>2</v>
      </c>
      <c r="Z830">
        <f>-(Table2482653133453774094414735053785117149181213[[#This Row],[time]]-2)*2</f>
        <v>0</v>
      </c>
      <c r="AA830" s="3">
        <v>0.76612800000000003</v>
      </c>
      <c r="AB830" s="2">
        <v>2</v>
      </c>
      <c r="AC830">
        <f>-(Table62593073393714034354674993179111143175207[[#This Row],[time]]-2)*2</f>
        <v>0</v>
      </c>
      <c r="AD830" s="3">
        <v>1.40578</v>
      </c>
      <c r="AE830" s="2">
        <v>2</v>
      </c>
      <c r="AF830">
        <f>-(Table2492663143463784104424745063886118150182214[[#This Row],[time]]-2)*2</f>
        <v>0</v>
      </c>
      <c r="AG830" s="3">
        <v>4.8051999999999997E-2</v>
      </c>
      <c r="AH830" s="2">
        <v>2</v>
      </c>
      <c r="AI830">
        <f>-(Table72603083403724044364685003280112144176208[[#This Row],[time]]-2)*2</f>
        <v>0</v>
      </c>
      <c r="AJ830" s="3">
        <v>2.3724099999999999</v>
      </c>
      <c r="AK830" s="2">
        <v>2</v>
      </c>
      <c r="AL830">
        <f>-(Table2502673153473794114434755073987119151183215[[#This Row],[time]]-2)*2</f>
        <v>0</v>
      </c>
      <c r="AM830" s="3">
        <v>1.8530800000000001</v>
      </c>
      <c r="AN830" s="2">
        <v>2</v>
      </c>
      <c r="AO830">
        <f>-(Table82613093413734054374695013381113145177209[[#This Row],[time]]-2)*2</f>
        <v>0</v>
      </c>
      <c r="AP830" s="3">
        <v>3.0295700000000001</v>
      </c>
      <c r="AQ830" s="2">
        <v>2</v>
      </c>
      <c r="AR830">
        <f>-(Table2522683163483804124444765084088120152184216[[#This Row],[time]]-2)*2</f>
        <v>0</v>
      </c>
      <c r="AS830" s="3">
        <v>0.35475099999999998</v>
      </c>
      <c r="AT830" s="2">
        <v>2</v>
      </c>
      <c r="AU830">
        <f>-(Table2532693173493814134454775094189121153185217[[#This Row],[time]]-2)*2</f>
        <v>0</v>
      </c>
      <c r="AV830" s="3">
        <v>1.2523599999999999</v>
      </c>
    </row>
    <row r="831" spans="1:48">
      <c r="A831" s="5">
        <v>2.0502600000000002</v>
      </c>
      <c r="B831">
        <f>-(Table12543023343663984304624942674106138170202[[#This Row],[time]]-2)*2</f>
        <v>-0.10052000000000039</v>
      </c>
      <c r="C831" s="6">
        <v>2.20967</v>
      </c>
      <c r="D831" s="5">
        <v>2.0502600000000002</v>
      </c>
      <c r="E831">
        <f>-(Table22553033353673994314634952775107139171203[[#This Row],[time]]-2)*2</f>
        <v>-0.10052000000000039</v>
      </c>
      <c r="F831" s="6">
        <v>0.20782100000000001</v>
      </c>
      <c r="G831" s="5">
        <v>2.0502600000000002</v>
      </c>
      <c r="H831" s="2">
        <f t="shared" si="535"/>
        <v>-0.10052000000000039</v>
      </c>
      <c r="I831" s="7">
        <v>3.5200000000000002E-5</v>
      </c>
      <c r="J831" s="5">
        <v>2.0502600000000002</v>
      </c>
      <c r="K831">
        <f>-(Table32563043363684004324644962876108140172204[[#This Row],[time]]-2)*2</f>
        <v>-0.10052000000000039</v>
      </c>
      <c r="L831" s="6">
        <v>0.31080200000000002</v>
      </c>
      <c r="M831" s="5">
        <v>2.0502600000000002</v>
      </c>
      <c r="N831">
        <f>-(Table2462633113433754074394715033583115147179211[[#This Row],[time]]-2)*2</f>
        <v>-0.10052000000000039</v>
      </c>
      <c r="O831" s="6">
        <v>3.9662799999999998E-2</v>
      </c>
      <c r="P831" s="5">
        <v>2.0502600000000002</v>
      </c>
      <c r="Q831">
        <f>-(Table42573053373694014334654972977109141173205[[#This Row],[time]]-2)*2</f>
        <v>-0.10052000000000039</v>
      </c>
      <c r="R831" s="6">
        <v>0.22875400000000001</v>
      </c>
      <c r="S831" s="5">
        <v>2.0502600000000002</v>
      </c>
      <c r="T831">
        <f>-(Table2472643123443764084404725043684116148180212[[#This Row],[time]]-2)*2</f>
        <v>-0.10052000000000039</v>
      </c>
      <c r="U831" s="7">
        <v>7.6000000000000004E-5</v>
      </c>
      <c r="V831" s="5">
        <v>2.0502600000000002</v>
      </c>
      <c r="W831">
        <f>-(Table52583063383704024344664983078110142174206[[#This Row],[time]]-2)*2</f>
        <v>-0.10052000000000039</v>
      </c>
      <c r="X831" s="6">
        <v>7.3334999999999997E-3</v>
      </c>
      <c r="Y831" s="5">
        <v>2.0502600000000002</v>
      </c>
      <c r="Z831">
        <f>-(Table2482653133453774094414735053785117149181213[[#This Row],[time]]-2)*2</f>
        <v>-0.10052000000000039</v>
      </c>
      <c r="AA831" s="6">
        <v>1.0217499999999999</v>
      </c>
      <c r="AB831" s="5">
        <v>2.0502600000000002</v>
      </c>
      <c r="AC831">
        <f>-(Table62593073393714034354674993179111143175207[[#This Row],[time]]-2)*2</f>
        <v>-0.10052000000000039</v>
      </c>
      <c r="AD831" s="6">
        <v>2.0346600000000001</v>
      </c>
      <c r="AE831" s="5">
        <v>2.0502600000000002</v>
      </c>
      <c r="AF831">
        <f>-(Table2492663143463784104424745063886118150182214[[#This Row],[time]]-2)*2</f>
        <v>-0.10052000000000039</v>
      </c>
      <c r="AG831" s="6">
        <v>0.116161</v>
      </c>
      <c r="AH831" s="5">
        <v>2.0502600000000002</v>
      </c>
      <c r="AI831">
        <f>-(Table72603083403724044364685003280112144176208[[#This Row],[time]]-2)*2</f>
        <v>-0.10052000000000039</v>
      </c>
      <c r="AJ831" s="6">
        <v>2.9869500000000002</v>
      </c>
      <c r="AK831" s="5">
        <v>2.0502600000000002</v>
      </c>
      <c r="AL831">
        <f>-(Table2502673153473794114434755073987119151183215[[#This Row],[time]]-2)*2</f>
        <v>-0.10052000000000039</v>
      </c>
      <c r="AM831" s="6">
        <v>2.01512</v>
      </c>
      <c r="AN831" s="5">
        <v>2.0502600000000002</v>
      </c>
      <c r="AO831">
        <f>-(Table82613093413734054374695013381113145177209[[#This Row],[time]]-2)*2</f>
        <v>-0.10052000000000039</v>
      </c>
      <c r="AP831" s="6">
        <v>3.0388999999999999</v>
      </c>
      <c r="AQ831" s="5">
        <v>2.0502600000000002</v>
      </c>
      <c r="AR831">
        <f>-(Table2522683163483804124444765084088120152184216[[#This Row],[time]]-2)*2</f>
        <v>-0.10052000000000039</v>
      </c>
      <c r="AS831" s="6">
        <v>0.56013599999999997</v>
      </c>
      <c r="AT831" s="5">
        <v>2.0502600000000002</v>
      </c>
      <c r="AU831">
        <f>-(Table2532693173493814134454775094189121153185217[[#This Row],[time]]-2)*2</f>
        <v>-0.10052000000000039</v>
      </c>
      <c r="AV831" s="6">
        <v>1.37409</v>
      </c>
    </row>
    <row r="832" spans="1:48">
      <c r="A832" s="5">
        <v>2.1143299999999998</v>
      </c>
      <c r="B832">
        <f>-(Table12543023343663984304624942674106138170202[[#This Row],[time]]-2)*2</f>
        <v>-0.22865999999999964</v>
      </c>
      <c r="C832" s="6">
        <v>2.1321599999999998</v>
      </c>
      <c r="D832" s="5">
        <v>2.1143299999999998</v>
      </c>
      <c r="E832">
        <f>-(Table22553033353673994314634952775107139171203[[#This Row],[time]]-2)*2</f>
        <v>-0.22865999999999964</v>
      </c>
      <c r="F832" s="6">
        <v>0.14793799999999999</v>
      </c>
      <c r="G832" s="5">
        <v>2.1143299999999998</v>
      </c>
      <c r="H832" s="2">
        <f t="shared" si="535"/>
        <v>-0.22865999999999964</v>
      </c>
      <c r="I832" s="7">
        <v>3.5800000000000003E-5</v>
      </c>
      <c r="J832" s="5">
        <v>2.1143299999999998</v>
      </c>
      <c r="K832">
        <f>-(Table32563043363684004324644962876108140172204[[#This Row],[time]]-2)*2</f>
        <v>-0.22865999999999964</v>
      </c>
      <c r="L832" s="6">
        <v>0.22026399999999999</v>
      </c>
      <c r="M832" s="5">
        <v>2.1143299999999998</v>
      </c>
      <c r="N832">
        <f>-(Table2462633113433754074394715033583115147179211[[#This Row],[time]]-2)*2</f>
        <v>-0.22865999999999964</v>
      </c>
      <c r="O832" s="6">
        <v>0.124337</v>
      </c>
      <c r="P832" s="5">
        <v>2.1143299999999998</v>
      </c>
      <c r="Q832">
        <f>-(Table42573053373694014334654972977109141173205[[#This Row],[time]]-2)*2</f>
        <v>-0.22865999999999964</v>
      </c>
      <c r="R832" s="6">
        <v>0.158197</v>
      </c>
      <c r="S832" s="5">
        <v>2.1143299999999998</v>
      </c>
      <c r="T832">
        <f>-(Table2472643123443764084404725043684116148180212[[#This Row],[time]]-2)*2</f>
        <v>-0.22865999999999964</v>
      </c>
      <c r="U832" s="7">
        <v>7.9699999999999999E-5</v>
      </c>
      <c r="V832" s="5">
        <v>2.1143299999999998</v>
      </c>
      <c r="W832">
        <f>-(Table52583063383704024344664983078110142174206[[#This Row],[time]]-2)*2</f>
        <v>-0.22865999999999964</v>
      </c>
      <c r="X832" s="6">
        <v>1.05311E-2</v>
      </c>
      <c r="Y832" s="5">
        <v>2.1143299999999998</v>
      </c>
      <c r="Z832">
        <f>-(Table2482653133453774094414735053785117149181213[[#This Row],[time]]-2)*2</f>
        <v>-0.22865999999999964</v>
      </c>
      <c r="AA832" s="6">
        <v>1.24762</v>
      </c>
      <c r="AB832" s="5">
        <v>2.1143299999999998</v>
      </c>
      <c r="AC832">
        <f>-(Table62593073393714034354674993179111143175207[[#This Row],[time]]-2)*2</f>
        <v>-0.22865999999999964</v>
      </c>
      <c r="AD832" s="6">
        <v>1.4549300000000001</v>
      </c>
      <c r="AE832" s="5">
        <v>2.1143299999999998</v>
      </c>
      <c r="AF832">
        <f>-(Table2492663143463784104424745063886118150182214[[#This Row],[time]]-2)*2</f>
        <v>-0.22865999999999964</v>
      </c>
      <c r="AG832" s="6">
        <v>0.21133299999999999</v>
      </c>
      <c r="AH832" s="5">
        <v>2.1143299999999998</v>
      </c>
      <c r="AI832">
        <f>-(Table72603083403724044364685003280112144176208[[#This Row],[time]]-2)*2</f>
        <v>-0.22865999999999964</v>
      </c>
      <c r="AJ832" s="6">
        <v>3.0546899999999999</v>
      </c>
      <c r="AK832" s="5">
        <v>2.1143299999999998</v>
      </c>
      <c r="AL832">
        <f>-(Table2502673153473794114434755073987119151183215[[#This Row],[time]]-2)*2</f>
        <v>-0.22865999999999964</v>
      </c>
      <c r="AM832" s="6">
        <v>2.30566</v>
      </c>
      <c r="AN832" s="5">
        <v>2.1143299999999998</v>
      </c>
      <c r="AO832">
        <f>-(Table82613093413734054374695013381113145177209[[#This Row],[time]]-2)*2</f>
        <v>-0.22865999999999964</v>
      </c>
      <c r="AP832" s="6">
        <v>2.8477199999999998</v>
      </c>
      <c r="AQ832" s="5">
        <v>2.1143299999999998</v>
      </c>
      <c r="AR832">
        <f>-(Table2522683163483804124444765084088120152184216[[#This Row],[time]]-2)*2</f>
        <v>-0.22865999999999964</v>
      </c>
      <c r="AS832" s="6">
        <v>0.77130900000000002</v>
      </c>
      <c r="AT832" s="5">
        <v>2.1143299999999998</v>
      </c>
      <c r="AU832">
        <f>-(Table2532693173493814134454775094189121153185217[[#This Row],[time]]-2)*2</f>
        <v>-0.22865999999999964</v>
      </c>
      <c r="AV832" s="6">
        <v>1.5966400000000001</v>
      </c>
    </row>
    <row r="833" spans="1:48">
      <c r="A833" s="5">
        <v>2.1737099999999998</v>
      </c>
      <c r="B833">
        <f>-(Table12543023343663984304624942674106138170202[[#This Row],[time]]-2)*2</f>
        <v>-0.34741999999999962</v>
      </c>
      <c r="C833" s="6">
        <v>2.0967099999999999</v>
      </c>
      <c r="D833" s="5">
        <v>2.1737099999999998</v>
      </c>
      <c r="E833">
        <f>-(Table22553033353673994314634952775107139171203[[#This Row],[time]]-2)*2</f>
        <v>-0.34741999999999962</v>
      </c>
      <c r="F833" s="6">
        <v>0.11139400000000001</v>
      </c>
      <c r="G833" s="5">
        <v>2.1737099999999998</v>
      </c>
      <c r="H833" s="2">
        <f t="shared" si="535"/>
        <v>-0.34741999999999962</v>
      </c>
      <c r="I833" s="7">
        <v>3.6699999999999998E-5</v>
      </c>
      <c r="J833" s="5">
        <v>2.1737099999999998</v>
      </c>
      <c r="K833">
        <f>-(Table32563043363684004324644962876108140172204[[#This Row],[time]]-2)*2</f>
        <v>-0.34741999999999962</v>
      </c>
      <c r="L833" s="6">
        <v>0.143289</v>
      </c>
      <c r="M833" s="5">
        <v>2.1737099999999998</v>
      </c>
      <c r="N833">
        <f>-(Table2462633113433754074394715033583115147179211[[#This Row],[time]]-2)*2</f>
        <v>-0.34741999999999962</v>
      </c>
      <c r="O833" s="6">
        <v>0.43494899999999997</v>
      </c>
      <c r="P833" s="5">
        <v>2.1737099999999998</v>
      </c>
      <c r="Q833">
        <f>-(Table42573053373694014334654972977109141173205[[#This Row],[time]]-2)*2</f>
        <v>-0.34741999999999962</v>
      </c>
      <c r="R833" s="6">
        <v>0.11093</v>
      </c>
      <c r="S833" s="5">
        <v>2.1737099999999998</v>
      </c>
      <c r="T833">
        <f>-(Table2472643123443764084404725043684116148180212[[#This Row],[time]]-2)*2</f>
        <v>-0.34741999999999962</v>
      </c>
      <c r="U833" s="7">
        <v>8.3900000000000006E-5</v>
      </c>
      <c r="V833" s="5">
        <v>2.1737099999999998</v>
      </c>
      <c r="W833">
        <f>-(Table52583063383704024344664983078110142174206[[#This Row],[time]]-2)*2</f>
        <v>-0.34741999999999962</v>
      </c>
      <c r="X833" s="6">
        <v>1.3481399999999999E-2</v>
      </c>
      <c r="Y833" s="5">
        <v>2.1737099999999998</v>
      </c>
      <c r="Z833">
        <f>-(Table2482653133453774094414735053785117149181213[[#This Row],[time]]-2)*2</f>
        <v>-0.34741999999999962</v>
      </c>
      <c r="AA833" s="6">
        <v>1.55071</v>
      </c>
      <c r="AB833" s="5">
        <v>2.1737099999999998</v>
      </c>
      <c r="AC833">
        <f>-(Table62593073393714034354674993179111143175207[[#This Row],[time]]-2)*2</f>
        <v>-0.34741999999999962</v>
      </c>
      <c r="AD833" s="6">
        <v>0.83916900000000005</v>
      </c>
      <c r="AE833" s="5">
        <v>2.1737099999999998</v>
      </c>
      <c r="AF833">
        <f>-(Table2492663143463784104424745063886118150182214[[#This Row],[time]]-2)*2</f>
        <v>-0.34741999999999962</v>
      </c>
      <c r="AG833" s="6">
        <v>0.30640400000000001</v>
      </c>
      <c r="AH833" s="5">
        <v>2.1737099999999998</v>
      </c>
      <c r="AI833">
        <f>-(Table72603083403724044364685003280112144176208[[#This Row],[time]]-2)*2</f>
        <v>-0.34741999999999962</v>
      </c>
      <c r="AJ833" s="6">
        <v>2.6179999999999999</v>
      </c>
      <c r="AK833" s="5">
        <v>2.1737099999999998</v>
      </c>
      <c r="AL833">
        <f>-(Table2502673153473794114434755073987119151183215[[#This Row],[time]]-2)*2</f>
        <v>-0.34741999999999962</v>
      </c>
      <c r="AM833" s="6">
        <v>2.7127300000000001</v>
      </c>
      <c r="AN833" s="5">
        <v>2.1737099999999998</v>
      </c>
      <c r="AO833">
        <f>-(Table82613093413734054374695013381113145177209[[#This Row],[time]]-2)*2</f>
        <v>-0.34741999999999962</v>
      </c>
      <c r="AP833" s="6">
        <v>2.7593800000000002</v>
      </c>
      <c r="AQ833" s="5">
        <v>2.1737099999999998</v>
      </c>
      <c r="AR833">
        <f>-(Table2522683163483804124444765084088120152184216[[#This Row],[time]]-2)*2</f>
        <v>-0.34741999999999962</v>
      </c>
      <c r="AS833" s="6">
        <v>0.97931299999999999</v>
      </c>
      <c r="AT833" s="5">
        <v>2.1737099999999998</v>
      </c>
      <c r="AU833">
        <f>-(Table2532693173493814134454775094189121153185217[[#This Row],[time]]-2)*2</f>
        <v>-0.34741999999999962</v>
      </c>
      <c r="AV833" s="6">
        <v>1.81647</v>
      </c>
    </row>
    <row r="834" spans="1:48">
      <c r="A834" s="5">
        <v>2.2000700000000002</v>
      </c>
      <c r="B834">
        <f>-(Table12543023343663984304624942674106138170202[[#This Row],[time]]-2)*2</f>
        <v>-0.40014000000000038</v>
      </c>
      <c r="C834" s="6">
        <v>2.1226699999999998</v>
      </c>
      <c r="D834" s="5">
        <v>2.2000700000000002</v>
      </c>
      <c r="E834">
        <f>-(Table22553033353673994314634952775107139171203[[#This Row],[time]]-2)*2</f>
        <v>-0.40014000000000038</v>
      </c>
      <c r="F834" s="6">
        <v>0.112218</v>
      </c>
      <c r="G834" s="5">
        <v>2.2000700000000002</v>
      </c>
      <c r="H834" s="2">
        <f t="shared" si="535"/>
        <v>-0.40014000000000038</v>
      </c>
      <c r="I834" s="7">
        <v>3.82E-5</v>
      </c>
      <c r="J834" s="5">
        <v>2.2000700000000002</v>
      </c>
      <c r="K834">
        <f>-(Table32563043363684004324644962876108140172204[[#This Row],[time]]-2)*2</f>
        <v>-0.40014000000000038</v>
      </c>
      <c r="L834" s="6">
        <v>0.11201899999999999</v>
      </c>
      <c r="M834" s="5">
        <v>2.2000700000000002</v>
      </c>
      <c r="N834">
        <f>-(Table2462633113433754074394715033583115147179211[[#This Row],[time]]-2)*2</f>
        <v>-0.40014000000000038</v>
      </c>
      <c r="O834" s="6">
        <v>0.63356900000000005</v>
      </c>
      <c r="P834" s="5">
        <v>2.2000700000000002</v>
      </c>
      <c r="Q834">
        <f>-(Table42573053373694014334654972977109141173205[[#This Row],[time]]-2)*2</f>
        <v>-0.40014000000000038</v>
      </c>
      <c r="R834" s="6">
        <v>0.108325</v>
      </c>
      <c r="S834" s="5">
        <v>2.2000700000000002</v>
      </c>
      <c r="T834">
        <f>-(Table2472643123443764084404725043684116148180212[[#This Row],[time]]-2)*2</f>
        <v>-0.40014000000000038</v>
      </c>
      <c r="U834" s="7">
        <v>8.5799999999999998E-5</v>
      </c>
      <c r="V834" s="5">
        <v>2.2000700000000002</v>
      </c>
      <c r="W834">
        <f>-(Table52583063383704024344664983078110142174206[[#This Row],[time]]-2)*2</f>
        <v>-0.40014000000000038</v>
      </c>
      <c r="X834" s="6">
        <v>1.4749699999999999E-2</v>
      </c>
      <c r="Y834" s="5">
        <v>2.2000700000000002</v>
      </c>
      <c r="Z834">
        <f>-(Table2482653133453774094414735053785117149181213[[#This Row],[time]]-2)*2</f>
        <v>-0.40014000000000038</v>
      </c>
      <c r="AA834" s="6">
        <v>1.7031099999999999</v>
      </c>
      <c r="AB834" s="5">
        <v>2.2000700000000002</v>
      </c>
      <c r="AC834">
        <f>-(Table62593073393714034354674993179111143175207[[#This Row],[time]]-2)*2</f>
        <v>-0.40014000000000038</v>
      </c>
      <c r="AD834" s="6">
        <v>0.59725899999999998</v>
      </c>
      <c r="AE834" s="5">
        <v>2.2000700000000002</v>
      </c>
      <c r="AF834">
        <f>-(Table2492663143463784104424745063886118150182214[[#This Row],[time]]-2)*2</f>
        <v>-0.40014000000000038</v>
      </c>
      <c r="AG834" s="6">
        <v>0.439803</v>
      </c>
      <c r="AH834" s="5">
        <v>2.2000700000000002</v>
      </c>
      <c r="AI834">
        <f>-(Table72603083403724044364685003280112144176208[[#This Row],[time]]-2)*2</f>
        <v>-0.40014000000000038</v>
      </c>
      <c r="AJ834" s="6">
        <v>2.27739</v>
      </c>
      <c r="AK834" s="5">
        <v>2.2000700000000002</v>
      </c>
      <c r="AL834">
        <f>-(Table2502673153473794114434755073987119151183215[[#This Row],[time]]-2)*2</f>
        <v>-0.40014000000000038</v>
      </c>
      <c r="AM834" s="6">
        <v>2.8999600000000001</v>
      </c>
      <c r="AN834" s="5">
        <v>2.2000700000000002</v>
      </c>
      <c r="AO834">
        <f>-(Table82613093413734054374695013381113145177209[[#This Row],[time]]-2)*2</f>
        <v>-0.40014000000000038</v>
      </c>
      <c r="AP834" s="6">
        <v>2.7410800000000002</v>
      </c>
      <c r="AQ834" s="5">
        <v>2.2000700000000002</v>
      </c>
      <c r="AR834">
        <f>-(Table2522683163483804124444765084088120152184216[[#This Row],[time]]-2)*2</f>
        <v>-0.40014000000000038</v>
      </c>
      <c r="AS834" s="6">
        <v>1.1369499999999999</v>
      </c>
      <c r="AT834" s="5">
        <v>2.2000700000000002</v>
      </c>
      <c r="AU834">
        <f>-(Table2532693173493814134454775094189121153185217[[#This Row],[time]]-2)*2</f>
        <v>-0.40014000000000038</v>
      </c>
      <c r="AV834" s="6">
        <v>1.9069199999999999</v>
      </c>
    </row>
    <row r="835" spans="1:48">
      <c r="A835" s="5">
        <v>2.2593999999999999</v>
      </c>
      <c r="B835">
        <f>-(Table12543023343663984304624942674106138170202[[#This Row],[time]]-2)*2</f>
        <v>-0.51879999999999971</v>
      </c>
      <c r="C835" s="6">
        <v>2.2742399999999998</v>
      </c>
      <c r="D835" s="5">
        <v>2.2593999999999999</v>
      </c>
      <c r="E835">
        <f>-(Table22553033353673994314634952775107139171203[[#This Row],[time]]-2)*2</f>
        <v>-0.51879999999999971</v>
      </c>
      <c r="F835" s="6">
        <v>8.8891300000000006E-2</v>
      </c>
      <c r="G835" s="5">
        <v>2.2593999999999999</v>
      </c>
      <c r="H835" s="2">
        <f t="shared" si="535"/>
        <v>-0.51879999999999971</v>
      </c>
      <c r="I835" s="7">
        <v>4.2700000000000001E-5</v>
      </c>
      <c r="J835" s="5">
        <v>2.2593999999999999</v>
      </c>
      <c r="K835">
        <f>-(Table32563043363684004324644962876108140172204[[#This Row],[time]]-2)*2</f>
        <v>-0.51879999999999971</v>
      </c>
      <c r="L835" s="6">
        <v>2.27026E-2</v>
      </c>
      <c r="M835" s="5">
        <v>2.2593999999999999</v>
      </c>
      <c r="N835">
        <f>-(Table2462633113433754074394715033583115147179211[[#This Row],[time]]-2)*2</f>
        <v>-0.51879999999999971</v>
      </c>
      <c r="O835" s="6">
        <v>1.3357300000000001</v>
      </c>
      <c r="P835" s="5">
        <v>2.2593999999999999</v>
      </c>
      <c r="Q835">
        <f>-(Table42573053373694014334654972977109141173205[[#This Row],[time]]-2)*2</f>
        <v>-0.51879999999999971</v>
      </c>
      <c r="R835" s="6">
        <v>0.196246</v>
      </c>
      <c r="S835" s="5">
        <v>2.2593999999999999</v>
      </c>
      <c r="T835">
        <f>-(Table2472643123443764084404725043684116148180212[[#This Row],[time]]-2)*2</f>
        <v>-0.51879999999999971</v>
      </c>
      <c r="U835" s="6">
        <v>1.36347E-2</v>
      </c>
      <c r="V835" s="5">
        <v>2.2593999999999999</v>
      </c>
      <c r="W835">
        <f>-(Table52583063383704024344664983078110142174206[[#This Row],[time]]-2)*2</f>
        <v>-0.51879999999999971</v>
      </c>
      <c r="X835" s="6">
        <v>3.1299399999999998E-2</v>
      </c>
      <c r="Y835" s="5">
        <v>2.2593999999999999</v>
      </c>
      <c r="Z835">
        <f>-(Table2482653133453774094414735053785117149181213[[#This Row],[time]]-2)*2</f>
        <v>-0.51879999999999971</v>
      </c>
      <c r="AA835" s="6">
        <v>2.1495799999999998</v>
      </c>
      <c r="AB835" s="5">
        <v>2.2593999999999999</v>
      </c>
      <c r="AC835">
        <f>-(Table62593073393714034354674993179111143175207[[#This Row],[time]]-2)*2</f>
        <v>-0.51879999999999971</v>
      </c>
      <c r="AD835" s="6">
        <v>0.299626</v>
      </c>
      <c r="AE835" s="5">
        <v>2.2593999999999999</v>
      </c>
      <c r="AF835">
        <f>-(Table2492663143463784104424745063886118150182214[[#This Row],[time]]-2)*2</f>
        <v>-0.51879999999999971</v>
      </c>
      <c r="AG835" s="6">
        <v>0.96421699999999999</v>
      </c>
      <c r="AH835" s="5">
        <v>2.2593999999999999</v>
      </c>
      <c r="AI835">
        <f>-(Table72603083403724044364685003280112144176208[[#This Row],[time]]-2)*2</f>
        <v>-0.51879999999999971</v>
      </c>
      <c r="AJ835" s="6">
        <v>1.7756099999999999</v>
      </c>
      <c r="AK835" s="5">
        <v>2.2593999999999999</v>
      </c>
      <c r="AL835">
        <f>-(Table2502673153473794114434755073987119151183215[[#This Row],[time]]-2)*2</f>
        <v>-0.51879999999999971</v>
      </c>
      <c r="AM835" s="6">
        <v>3.3246600000000002</v>
      </c>
      <c r="AN835" s="5">
        <v>2.2593999999999999</v>
      </c>
      <c r="AO835">
        <f>-(Table82613093413734054374695013381113145177209[[#This Row],[time]]-2)*2</f>
        <v>-0.51879999999999971</v>
      </c>
      <c r="AP835" s="6">
        <v>2.7573599999999998</v>
      </c>
      <c r="AQ835" s="5">
        <v>2.2593999999999999</v>
      </c>
      <c r="AR835">
        <f>-(Table2522683163483804124444765084088120152184216[[#This Row],[time]]-2)*2</f>
        <v>-0.51879999999999971</v>
      </c>
      <c r="AS835" s="6">
        <v>1.5269699999999999</v>
      </c>
      <c r="AT835" s="5">
        <v>2.2593999999999999</v>
      </c>
      <c r="AU835">
        <f>-(Table2532693173493814134454775094189121153185217[[#This Row],[time]]-2)*2</f>
        <v>-0.51879999999999971</v>
      </c>
      <c r="AV835" s="6">
        <v>2.0882000000000001</v>
      </c>
    </row>
    <row r="836" spans="1:48">
      <c r="A836" s="5">
        <v>2.3187700000000002</v>
      </c>
      <c r="B836">
        <f>-(Table12543023343663984304624942674106138170202[[#This Row],[time]]-2)*2</f>
        <v>-0.63754000000000044</v>
      </c>
      <c r="C836" s="6">
        <v>2.48767</v>
      </c>
      <c r="D836" s="5">
        <v>2.3187700000000002</v>
      </c>
      <c r="E836">
        <f>-(Table22553033353673994314634952775107139171203[[#This Row],[time]]-2)*2</f>
        <v>-0.63754000000000044</v>
      </c>
      <c r="F836" s="6">
        <v>5.3409499999999999E-2</v>
      </c>
      <c r="G836" s="5">
        <v>2.3187700000000002</v>
      </c>
      <c r="H836" s="2">
        <f t="shared" si="535"/>
        <v>-0.63754000000000044</v>
      </c>
      <c r="I836" s="7">
        <v>4.88E-5</v>
      </c>
      <c r="J836" s="5">
        <v>2.3187700000000002</v>
      </c>
      <c r="K836">
        <f>-(Table32563043363684004324644962876108140172204[[#This Row],[time]]-2)*2</f>
        <v>-0.63754000000000044</v>
      </c>
      <c r="L836" s="6">
        <v>9.2337400000000007E-3</v>
      </c>
      <c r="M836" s="5">
        <v>2.3187700000000002</v>
      </c>
      <c r="N836">
        <f>-(Table2462633113433754074394715033583115147179211[[#This Row],[time]]-2)*2</f>
        <v>-0.63754000000000044</v>
      </c>
      <c r="O836" s="6">
        <v>1.8698999999999999</v>
      </c>
      <c r="P836" s="5">
        <v>2.3187700000000002</v>
      </c>
      <c r="Q836">
        <f>-(Table42573053373694014334654972977109141173205[[#This Row],[time]]-2)*2</f>
        <v>-0.63754000000000044</v>
      </c>
      <c r="R836" s="6">
        <v>0.30773699999999998</v>
      </c>
      <c r="S836" s="5">
        <v>2.3187700000000002</v>
      </c>
      <c r="T836">
        <f>-(Table2472643123443764084404725043684116148180212[[#This Row],[time]]-2)*2</f>
        <v>-0.63754000000000044</v>
      </c>
      <c r="U836" s="6">
        <v>0.10245899999999999</v>
      </c>
      <c r="V836" s="5">
        <v>2.3187700000000002</v>
      </c>
      <c r="W836">
        <f>-(Table52583063383704024344664983078110142174206[[#This Row],[time]]-2)*2</f>
        <v>-0.63754000000000044</v>
      </c>
      <c r="X836" s="6">
        <v>4.5334899999999997E-2</v>
      </c>
      <c r="Y836" s="5">
        <v>2.3187700000000002</v>
      </c>
      <c r="Z836">
        <f>-(Table2482653133453774094414735053785117149181213[[#This Row],[time]]-2)*2</f>
        <v>-0.63754000000000044</v>
      </c>
      <c r="AA836" s="6">
        <v>2.7832599999999998</v>
      </c>
      <c r="AB836" s="5">
        <v>2.3187700000000002</v>
      </c>
      <c r="AC836">
        <f>-(Table62593073393714034354674993179111143175207[[#This Row],[time]]-2)*2</f>
        <v>-0.63754000000000044</v>
      </c>
      <c r="AD836" s="6">
        <v>0.31405699999999998</v>
      </c>
      <c r="AE836" s="5">
        <v>2.3187700000000002</v>
      </c>
      <c r="AF836">
        <f>-(Table2492663143463784104424745063886118150182214[[#This Row],[time]]-2)*2</f>
        <v>-0.63754000000000044</v>
      </c>
      <c r="AG836" s="6">
        <v>1.4949300000000001</v>
      </c>
      <c r="AH836" s="5">
        <v>2.3187700000000002</v>
      </c>
      <c r="AI836">
        <f>-(Table72603083403724044364685003280112144176208[[#This Row],[time]]-2)*2</f>
        <v>-0.63754000000000044</v>
      </c>
      <c r="AJ836" s="6">
        <v>1.4683600000000001</v>
      </c>
      <c r="AK836" s="5">
        <v>2.3187700000000002</v>
      </c>
      <c r="AL836">
        <f>-(Table2502673153473794114434755073987119151183215[[#This Row],[time]]-2)*2</f>
        <v>-0.63754000000000044</v>
      </c>
      <c r="AM836" s="6">
        <v>3.7589600000000001</v>
      </c>
      <c r="AN836" s="5">
        <v>2.3187700000000002</v>
      </c>
      <c r="AO836">
        <f>-(Table82613093413734054374695013381113145177209[[#This Row],[time]]-2)*2</f>
        <v>-0.63754000000000044</v>
      </c>
      <c r="AP836" s="6">
        <v>2.8348100000000001</v>
      </c>
      <c r="AQ836" s="5">
        <v>2.3187700000000002</v>
      </c>
      <c r="AR836">
        <f>-(Table2522683163483804124444765084088120152184216[[#This Row],[time]]-2)*2</f>
        <v>-0.63754000000000044</v>
      </c>
      <c r="AS836" s="6">
        <v>2.0327199999999999</v>
      </c>
      <c r="AT836" s="5">
        <v>2.3187700000000002</v>
      </c>
      <c r="AU836">
        <f>-(Table2532693173493814134454775094189121153185217[[#This Row],[time]]-2)*2</f>
        <v>-0.63754000000000044</v>
      </c>
      <c r="AV836" s="6">
        <v>2.25528</v>
      </c>
    </row>
    <row r="837" spans="1:48">
      <c r="A837" s="5">
        <v>2.3609599999999999</v>
      </c>
      <c r="B837">
        <f>-(Table12543023343663984304624942674106138170202[[#This Row],[time]]-2)*2</f>
        <v>-0.7219199999999999</v>
      </c>
      <c r="C837" s="6">
        <v>2.69794</v>
      </c>
      <c r="D837" s="5">
        <v>2.3609599999999999</v>
      </c>
      <c r="E837">
        <f>-(Table22553033353673994314634952775107139171203[[#This Row],[time]]-2)*2</f>
        <v>-0.7219199999999999</v>
      </c>
      <c r="F837" s="6">
        <v>1.5907000000000001E-2</v>
      </c>
      <c r="G837" s="5">
        <v>2.3609599999999999</v>
      </c>
      <c r="H837" s="2">
        <f t="shared" si="535"/>
        <v>-0.7219199999999999</v>
      </c>
      <c r="I837" s="7">
        <v>5.4500000000000003E-5</v>
      </c>
      <c r="J837" s="5">
        <v>2.3609599999999999</v>
      </c>
      <c r="K837">
        <f>-(Table32563043363684004324644962876108140172204[[#This Row],[time]]-2)*2</f>
        <v>-0.7219199999999999</v>
      </c>
      <c r="L837" s="6">
        <v>1.76188E-4</v>
      </c>
      <c r="M837" s="5">
        <v>2.3609599999999999</v>
      </c>
      <c r="N837">
        <f>-(Table2462633113433754074394715033583115147179211[[#This Row],[time]]-2)*2</f>
        <v>-0.7219199999999999</v>
      </c>
      <c r="O837" s="6">
        <v>2.0232999999999999</v>
      </c>
      <c r="P837" s="5">
        <v>2.3609599999999999</v>
      </c>
      <c r="Q837">
        <f>-(Table42573053373694014334654972977109141173205[[#This Row],[time]]-2)*2</f>
        <v>-0.7219199999999999</v>
      </c>
      <c r="R837" s="6">
        <v>0.377776</v>
      </c>
      <c r="S837" s="5">
        <v>2.3609599999999999</v>
      </c>
      <c r="T837">
        <f>-(Table2472643123443764084404725043684116148180212[[#This Row],[time]]-2)*2</f>
        <v>-0.7219199999999999</v>
      </c>
      <c r="U837" s="6">
        <v>0.18495500000000001</v>
      </c>
      <c r="V837" s="5">
        <v>2.3609599999999999</v>
      </c>
      <c r="W837">
        <f>-(Table52583063383704024344664983078110142174206[[#This Row],[time]]-2)*2</f>
        <v>-0.7219199999999999</v>
      </c>
      <c r="X837" s="6">
        <v>5.3298600000000002E-2</v>
      </c>
      <c r="Y837" s="5">
        <v>2.3609599999999999</v>
      </c>
      <c r="Z837">
        <f>-(Table2482653133453774094414735053785117149181213[[#This Row],[time]]-2)*2</f>
        <v>-0.7219199999999999</v>
      </c>
      <c r="AA837" s="6">
        <v>3.1940400000000002</v>
      </c>
      <c r="AB837" s="5">
        <v>2.3609599999999999</v>
      </c>
      <c r="AC837">
        <f>-(Table62593073393714034354674993179111143175207[[#This Row],[time]]-2)*2</f>
        <v>-0.7219199999999999</v>
      </c>
      <c r="AD837" s="6">
        <v>0.45836399999999999</v>
      </c>
      <c r="AE837" s="5">
        <v>2.3609599999999999</v>
      </c>
      <c r="AF837">
        <f>-(Table2492663143463784104424745063886118150182214[[#This Row],[time]]-2)*2</f>
        <v>-0.7219199999999999</v>
      </c>
      <c r="AG837" s="6">
        <v>1.9667399999999999</v>
      </c>
      <c r="AH837" s="5">
        <v>2.3609599999999999</v>
      </c>
      <c r="AI837">
        <f>-(Table72603083403724044364685003280112144176208[[#This Row],[time]]-2)*2</f>
        <v>-0.7219199999999999</v>
      </c>
      <c r="AJ837" s="6">
        <v>1.39405</v>
      </c>
      <c r="AK837" s="5">
        <v>2.3609599999999999</v>
      </c>
      <c r="AL837">
        <f>-(Table2502673153473794114434755073987119151183215[[#This Row],[time]]-2)*2</f>
        <v>-0.7219199999999999</v>
      </c>
      <c r="AM837" s="6">
        <v>4.04068</v>
      </c>
      <c r="AN837" s="5">
        <v>2.3609599999999999</v>
      </c>
      <c r="AO837">
        <f>-(Table82613093413734054374695013381113145177209[[#This Row],[time]]-2)*2</f>
        <v>-0.7219199999999999</v>
      </c>
      <c r="AP837" s="6">
        <v>2.8241800000000001</v>
      </c>
      <c r="AQ837" s="5">
        <v>2.3609599999999999</v>
      </c>
      <c r="AR837">
        <f>-(Table2522683163483804124444765084088120152184216[[#This Row],[time]]-2)*2</f>
        <v>-0.7219199999999999</v>
      </c>
      <c r="AS837" s="6">
        <v>2.4571200000000002</v>
      </c>
      <c r="AT837" s="5">
        <v>2.3609599999999999</v>
      </c>
      <c r="AU837">
        <f>-(Table2532693173493814134454775094189121153185217[[#This Row],[time]]-2)*2</f>
        <v>-0.7219199999999999</v>
      </c>
      <c r="AV837" s="6">
        <v>2.3299300000000001</v>
      </c>
    </row>
    <row r="838" spans="1:48">
      <c r="A838" s="5">
        <v>2.4203399999999999</v>
      </c>
      <c r="B838">
        <f>-(Table12543023343663984304624942674106138170202[[#This Row],[time]]-2)*2</f>
        <v>-0.84067999999999987</v>
      </c>
      <c r="C838" s="6">
        <v>3.0330499999999998</v>
      </c>
      <c r="D838" s="5">
        <v>2.4203399999999999</v>
      </c>
      <c r="E838">
        <f>-(Table22553033353673994314634952775107139171203[[#This Row],[time]]-2)*2</f>
        <v>-0.84067999999999987</v>
      </c>
      <c r="F838" s="6">
        <v>2.42637E-4</v>
      </c>
      <c r="G838" s="5">
        <v>2.4203399999999999</v>
      </c>
      <c r="H838" s="2">
        <f t="shared" si="535"/>
        <v>-0.84067999999999987</v>
      </c>
      <c r="I838" s="7">
        <v>6.3700000000000003E-5</v>
      </c>
      <c r="J838" s="5">
        <v>2.4203399999999999</v>
      </c>
      <c r="K838">
        <f>-(Table32563043363684004324644962876108140172204[[#This Row],[time]]-2)*2</f>
        <v>-0.84067999999999987</v>
      </c>
      <c r="L838" s="6">
        <v>1.02963E-4</v>
      </c>
      <c r="M838" s="5">
        <v>2.4203399999999999</v>
      </c>
      <c r="N838">
        <f>-(Table2462633113433754074394715033583115147179211[[#This Row],[time]]-2)*2</f>
        <v>-0.84067999999999987</v>
      </c>
      <c r="O838" s="6">
        <v>2.1914899999999999</v>
      </c>
      <c r="P838" s="5">
        <v>2.4203399999999999</v>
      </c>
      <c r="Q838">
        <f>-(Table42573053373694014334654972977109141173205[[#This Row],[time]]-2)*2</f>
        <v>-0.84067999999999987</v>
      </c>
      <c r="R838" s="6">
        <v>0.44478600000000001</v>
      </c>
      <c r="S838" s="5">
        <v>2.4203399999999999</v>
      </c>
      <c r="T838">
        <f>-(Table2472643123443764084404725043684116148180212[[#This Row],[time]]-2)*2</f>
        <v>-0.84067999999999987</v>
      </c>
      <c r="U838" s="6">
        <v>0.56593499999999997</v>
      </c>
      <c r="V838" s="5">
        <v>2.4203399999999999</v>
      </c>
      <c r="W838">
        <f>-(Table52583063383704024344664983078110142174206[[#This Row],[time]]-2)*2</f>
        <v>-0.84067999999999987</v>
      </c>
      <c r="X838" s="6">
        <v>6.1605199999999999E-2</v>
      </c>
      <c r="Y838" s="5">
        <v>2.4203399999999999</v>
      </c>
      <c r="Z838">
        <f>-(Table2482653133453774094414735053785117149181213[[#This Row],[time]]-2)*2</f>
        <v>-0.84067999999999987</v>
      </c>
      <c r="AA838" s="6">
        <v>3.7226300000000001</v>
      </c>
      <c r="AB838" s="5">
        <v>2.4203399999999999</v>
      </c>
      <c r="AC838">
        <f>-(Table62593073393714034354674993179111143175207[[#This Row],[time]]-2)*2</f>
        <v>-0.84067999999999987</v>
      </c>
      <c r="AD838" s="6">
        <v>0.71380900000000003</v>
      </c>
      <c r="AE838" s="5">
        <v>2.4203399999999999</v>
      </c>
      <c r="AF838">
        <f>-(Table2492663143463784104424745063886118150182214[[#This Row],[time]]-2)*2</f>
        <v>-0.84067999999999987</v>
      </c>
      <c r="AG838" s="6">
        <v>2.7421899999999999</v>
      </c>
      <c r="AH838" s="5">
        <v>2.4203399999999999</v>
      </c>
      <c r="AI838">
        <f>-(Table72603083403724044364685003280112144176208[[#This Row],[time]]-2)*2</f>
        <v>-0.84067999999999987</v>
      </c>
      <c r="AJ838" s="6">
        <v>1.31073</v>
      </c>
      <c r="AK838" s="5">
        <v>2.4203399999999999</v>
      </c>
      <c r="AL838">
        <f>-(Table2502673153473794114434755073987119151183215[[#This Row],[time]]-2)*2</f>
        <v>-0.84067999999999987</v>
      </c>
      <c r="AM838" s="6">
        <v>4.4362000000000004</v>
      </c>
      <c r="AN838" s="5">
        <v>2.4203399999999999</v>
      </c>
      <c r="AO838">
        <f>-(Table82613093413734054374695013381113145177209[[#This Row],[time]]-2)*2</f>
        <v>-0.84067999999999987</v>
      </c>
      <c r="AP838" s="6">
        <v>2.7910400000000002</v>
      </c>
      <c r="AQ838" s="5">
        <v>2.4203399999999999</v>
      </c>
      <c r="AR838">
        <f>-(Table2522683163483804124444765084088120152184216[[#This Row],[time]]-2)*2</f>
        <v>-0.84067999999999987</v>
      </c>
      <c r="AS838" s="6">
        <v>3.0737999999999999</v>
      </c>
      <c r="AT838" s="5">
        <v>2.4203399999999999</v>
      </c>
      <c r="AU838">
        <f>-(Table2532693173493814134454775094189121153185217[[#This Row],[time]]-2)*2</f>
        <v>-0.84067999999999987</v>
      </c>
      <c r="AV838" s="6">
        <v>2.40584</v>
      </c>
    </row>
    <row r="839" spans="1:48">
      <c r="A839" s="5">
        <v>2.4704299999999999</v>
      </c>
      <c r="B839">
        <f>-(Table12543023343663984304624942674106138170202[[#This Row],[time]]-2)*2</f>
        <v>-0.94085999999999981</v>
      </c>
      <c r="C839" s="6">
        <v>3.4389699999999999</v>
      </c>
      <c r="D839" s="5">
        <v>2.4704299999999999</v>
      </c>
      <c r="E839">
        <f>-(Table22553033353673994314634952775107139171203[[#This Row],[time]]-2)*2</f>
        <v>-0.94085999999999981</v>
      </c>
      <c r="F839" s="6">
        <v>1.7516499999999999E-4</v>
      </c>
      <c r="G839" s="5">
        <v>2.4704299999999999</v>
      </c>
      <c r="H839" s="2">
        <f t="shared" si="535"/>
        <v>-0.94085999999999981</v>
      </c>
      <c r="I839" s="7">
        <v>6.9900000000000005E-5</v>
      </c>
      <c r="J839" s="5">
        <v>2.4704299999999999</v>
      </c>
      <c r="K839">
        <f>-(Table32563043363684004324644962876108140172204[[#This Row],[time]]-2)*2</f>
        <v>-0.94085999999999981</v>
      </c>
      <c r="L839" s="7">
        <v>9.1000000000000003E-5</v>
      </c>
      <c r="M839" s="5">
        <v>2.4704299999999999</v>
      </c>
      <c r="N839">
        <f>-(Table2462633113433754074394715033583115147179211[[#This Row],[time]]-2)*2</f>
        <v>-0.94085999999999981</v>
      </c>
      <c r="O839" s="6">
        <v>2.8379400000000001</v>
      </c>
      <c r="P839" s="5">
        <v>2.4704299999999999</v>
      </c>
      <c r="Q839">
        <f>-(Table42573053373694014334654972977109141173205[[#This Row],[time]]-2)*2</f>
        <v>-0.94085999999999981</v>
      </c>
      <c r="R839" s="6">
        <v>0.48409400000000002</v>
      </c>
      <c r="S839" s="5">
        <v>2.4704299999999999</v>
      </c>
      <c r="T839">
        <f>-(Table2472643123443764084404725043684116148180212[[#This Row],[time]]-2)*2</f>
        <v>-0.94085999999999981</v>
      </c>
      <c r="U839" s="6">
        <v>1.13794</v>
      </c>
      <c r="V839" s="5">
        <v>2.4704299999999999</v>
      </c>
      <c r="W839">
        <f>-(Table52583063383704024344664983078110142174206[[#This Row],[time]]-2)*2</f>
        <v>-0.94085999999999981</v>
      </c>
      <c r="X839" s="6">
        <v>6.9120600000000004E-2</v>
      </c>
      <c r="Y839" s="5">
        <v>2.4704299999999999</v>
      </c>
      <c r="Z839">
        <f>-(Table2482653133453774094414735053785117149181213[[#This Row],[time]]-2)*2</f>
        <v>-0.94085999999999981</v>
      </c>
      <c r="AA839" s="6">
        <v>4.2050700000000001</v>
      </c>
      <c r="AB839" s="5">
        <v>2.4704299999999999</v>
      </c>
      <c r="AC839">
        <f>-(Table62593073393714034354674993179111143175207[[#This Row],[time]]-2)*2</f>
        <v>-0.94085999999999981</v>
      </c>
      <c r="AD839" s="6">
        <v>0.86612699999999998</v>
      </c>
      <c r="AE839" s="5">
        <v>2.4704299999999999</v>
      </c>
      <c r="AF839">
        <f>-(Table2492663143463784104424745063886118150182214[[#This Row],[time]]-2)*2</f>
        <v>-0.94085999999999981</v>
      </c>
      <c r="AG839" s="6">
        <v>3.4302800000000002</v>
      </c>
      <c r="AH839" s="5">
        <v>2.4704299999999999</v>
      </c>
      <c r="AI839">
        <f>-(Table72603083403724044364685003280112144176208[[#This Row],[time]]-2)*2</f>
        <v>-0.94085999999999981</v>
      </c>
      <c r="AJ839" s="6">
        <v>1.19249</v>
      </c>
      <c r="AK839" s="5">
        <v>2.4704299999999999</v>
      </c>
      <c r="AL839">
        <f>-(Table2502673153473794114434755073987119151183215[[#This Row],[time]]-2)*2</f>
        <v>-0.94085999999999981</v>
      </c>
      <c r="AM839" s="6">
        <v>4.9274100000000001</v>
      </c>
      <c r="AN839" s="5">
        <v>2.4704299999999999</v>
      </c>
      <c r="AO839">
        <f>-(Table82613093413734054374695013381113145177209[[#This Row],[time]]-2)*2</f>
        <v>-0.94085999999999981</v>
      </c>
      <c r="AP839" s="6">
        <v>2.74349</v>
      </c>
      <c r="AQ839" s="5">
        <v>2.4704299999999999</v>
      </c>
      <c r="AR839">
        <f>-(Table2522683163483804124444765084088120152184216[[#This Row],[time]]-2)*2</f>
        <v>-0.94085999999999981</v>
      </c>
      <c r="AS839" s="6">
        <v>3.6223999999999998</v>
      </c>
      <c r="AT839" s="5">
        <v>2.4704299999999999</v>
      </c>
      <c r="AU839">
        <f>-(Table2532693173493814134454775094189121153185217[[#This Row],[time]]-2)*2</f>
        <v>-0.94085999999999981</v>
      </c>
      <c r="AV839" s="6">
        <v>2.41831</v>
      </c>
    </row>
    <row r="840" spans="1:48">
      <c r="A840" s="5">
        <v>2.5127000000000002</v>
      </c>
      <c r="B840">
        <f>-(Table12543023343663984304624942674106138170202[[#This Row],[time]]-2)*2</f>
        <v>-1.0254000000000003</v>
      </c>
      <c r="C840" s="6">
        <v>3.9340999999999999</v>
      </c>
      <c r="D840" s="5">
        <v>2.5127000000000002</v>
      </c>
      <c r="E840">
        <f>-(Table22553033353673994314634952775107139171203[[#This Row],[time]]-2)*2</f>
        <v>-1.0254000000000003</v>
      </c>
      <c r="F840" s="6">
        <v>1.58579E-4</v>
      </c>
      <c r="G840" s="5">
        <v>2.5127000000000002</v>
      </c>
      <c r="H840" s="2">
        <f t="shared" si="535"/>
        <v>-1.0254000000000003</v>
      </c>
      <c r="I840" s="7">
        <v>7.7299999999999995E-5</v>
      </c>
      <c r="J840" s="5">
        <v>2.5127000000000002</v>
      </c>
      <c r="K840">
        <f>-(Table32563043363684004324644962876108140172204[[#This Row],[time]]-2)*2</f>
        <v>-1.0254000000000003</v>
      </c>
      <c r="L840" s="7">
        <v>8.92E-5</v>
      </c>
      <c r="M840" s="5">
        <v>2.5127000000000002</v>
      </c>
      <c r="N840">
        <f>-(Table2462633113433754074394715033583115147179211[[#This Row],[time]]-2)*2</f>
        <v>-1.0254000000000003</v>
      </c>
      <c r="O840" s="6">
        <v>3.7863199999999999</v>
      </c>
      <c r="P840" s="5">
        <v>2.5127000000000002</v>
      </c>
      <c r="Q840">
        <f>-(Table42573053373694014334654972977109141173205[[#This Row],[time]]-2)*2</f>
        <v>-1.0254000000000003</v>
      </c>
      <c r="R840" s="6">
        <v>0.50960700000000003</v>
      </c>
      <c r="S840" s="5">
        <v>2.5127000000000002</v>
      </c>
      <c r="T840">
        <f>-(Table2472643123443764084404725043684116148180212[[#This Row],[time]]-2)*2</f>
        <v>-1.0254000000000003</v>
      </c>
      <c r="U840" s="6">
        <v>1.7613000000000001</v>
      </c>
      <c r="V840" s="5">
        <v>2.5127000000000002</v>
      </c>
      <c r="W840">
        <f>-(Table52583063383704024344664983078110142174206[[#This Row],[time]]-2)*2</f>
        <v>-1.0254000000000003</v>
      </c>
      <c r="X840" s="6">
        <v>0.11977599999999999</v>
      </c>
      <c r="Y840" s="5">
        <v>2.5127000000000002</v>
      </c>
      <c r="Z840">
        <f>-(Table2482653133453774094414735053785117149181213[[#This Row],[time]]-2)*2</f>
        <v>-1.0254000000000003</v>
      </c>
      <c r="AA840" s="6">
        <v>4.6854300000000002</v>
      </c>
      <c r="AB840" s="5">
        <v>2.5127000000000002</v>
      </c>
      <c r="AC840">
        <f>-(Table62593073393714034354674993179111143175207[[#This Row],[time]]-2)*2</f>
        <v>-1.0254000000000003</v>
      </c>
      <c r="AD840" s="6">
        <v>0.91276599999999997</v>
      </c>
      <c r="AE840" s="5">
        <v>2.5127000000000002</v>
      </c>
      <c r="AF840">
        <f>-(Table2492663143463784104424745063886118150182214[[#This Row],[time]]-2)*2</f>
        <v>-1.0254000000000003</v>
      </c>
      <c r="AG840" s="6">
        <v>4.0231399999999997</v>
      </c>
      <c r="AH840" s="5">
        <v>2.5127000000000002</v>
      </c>
      <c r="AI840">
        <f>-(Table72603083403724044364685003280112144176208[[#This Row],[time]]-2)*2</f>
        <v>-1.0254000000000003</v>
      </c>
      <c r="AJ840" s="6">
        <v>1.0577700000000001</v>
      </c>
      <c r="AK840" s="5">
        <v>2.5127000000000002</v>
      </c>
      <c r="AL840">
        <f>-(Table2502673153473794114434755073987119151183215[[#This Row],[time]]-2)*2</f>
        <v>-1.0254000000000003</v>
      </c>
      <c r="AM840" s="6">
        <v>5.3842699999999999</v>
      </c>
      <c r="AN840" s="5">
        <v>2.5127000000000002</v>
      </c>
      <c r="AO840">
        <f>-(Table82613093413734054374695013381113145177209[[#This Row],[time]]-2)*2</f>
        <v>-1.0254000000000003</v>
      </c>
      <c r="AP840" s="6">
        <v>2.6747399999999999</v>
      </c>
      <c r="AQ840" s="5">
        <v>2.5127000000000002</v>
      </c>
      <c r="AR840">
        <f>-(Table2522683163483804124444765084088120152184216[[#This Row],[time]]-2)*2</f>
        <v>-1.0254000000000003</v>
      </c>
      <c r="AS840" s="6">
        <v>4.07775</v>
      </c>
      <c r="AT840" s="5">
        <v>2.5127000000000002</v>
      </c>
      <c r="AU840">
        <f>-(Table2532693173493814134454775094189121153185217[[#This Row],[time]]-2)*2</f>
        <v>-1.0254000000000003</v>
      </c>
      <c r="AV840" s="6">
        <v>2.4030900000000002</v>
      </c>
    </row>
    <row r="841" spans="1:48">
      <c r="A841" s="5">
        <v>2.58779</v>
      </c>
      <c r="B841">
        <f>-(Table12543023343663984304624942674106138170202[[#This Row],[time]]-2)*2</f>
        <v>-1.1755800000000001</v>
      </c>
      <c r="C841" s="6">
        <v>4.42875</v>
      </c>
      <c r="D841" s="5">
        <v>2.58779</v>
      </c>
      <c r="E841">
        <f>-(Table22553033353673994314634952775107139171203[[#This Row],[time]]-2)*2</f>
        <v>-1.1755800000000001</v>
      </c>
      <c r="F841" s="6">
        <v>1.44308E-4</v>
      </c>
      <c r="G841" s="5">
        <v>2.58779</v>
      </c>
      <c r="H841" s="2">
        <f t="shared" si="535"/>
        <v>-1.1755800000000001</v>
      </c>
      <c r="I841" s="6">
        <v>3.3627600000000001E-2</v>
      </c>
      <c r="J841" s="5">
        <v>2.58779</v>
      </c>
      <c r="K841">
        <f>-(Table32563043363684004324644962876108140172204[[#This Row],[time]]-2)*2</f>
        <v>-1.1755800000000001</v>
      </c>
      <c r="L841" s="7">
        <v>8.6299999999999997E-5</v>
      </c>
      <c r="M841" s="5">
        <v>2.58779</v>
      </c>
      <c r="N841">
        <f>-(Table2462633113433754074394715033583115147179211[[#This Row],[time]]-2)*2</f>
        <v>-1.1755800000000001</v>
      </c>
      <c r="O841" s="6">
        <v>5.9051099999999996</v>
      </c>
      <c r="P841" s="5">
        <v>2.58779</v>
      </c>
      <c r="Q841">
        <f>-(Table42573053373694014334654972977109141173205[[#This Row],[time]]-2)*2</f>
        <v>-1.1755800000000001</v>
      </c>
      <c r="R841" s="6">
        <v>0.56649899999999997</v>
      </c>
      <c r="S841" s="5">
        <v>2.58779</v>
      </c>
      <c r="T841">
        <f>-(Table2472643123443764084404725043684116148180212[[#This Row],[time]]-2)*2</f>
        <v>-1.1755800000000001</v>
      </c>
      <c r="U841" s="6">
        <v>3.0535600000000001</v>
      </c>
      <c r="V841" s="5">
        <v>2.58779</v>
      </c>
      <c r="W841">
        <f>-(Table52583063383704024344664983078110142174206[[#This Row],[time]]-2)*2</f>
        <v>-1.1755800000000001</v>
      </c>
      <c r="X841" s="6">
        <v>0.279941</v>
      </c>
      <c r="Y841" s="5">
        <v>2.58779</v>
      </c>
      <c r="Z841">
        <f>-(Table2482653133453774094414735053785117149181213[[#This Row],[time]]-2)*2</f>
        <v>-1.1755800000000001</v>
      </c>
      <c r="AA841" s="6">
        <v>5.66127</v>
      </c>
      <c r="AB841" s="5">
        <v>2.58779</v>
      </c>
      <c r="AC841">
        <f>-(Table62593073393714034354674993179111143175207[[#This Row],[time]]-2)*2</f>
        <v>-1.1755800000000001</v>
      </c>
      <c r="AD841" s="6">
        <v>0.85933400000000004</v>
      </c>
      <c r="AE841" s="5">
        <v>2.58779</v>
      </c>
      <c r="AF841">
        <f>-(Table2492663143463784104424745063886118150182214[[#This Row],[time]]-2)*2</f>
        <v>-1.1755800000000001</v>
      </c>
      <c r="AG841" s="6">
        <v>5.0410000000000004</v>
      </c>
      <c r="AH841" s="5">
        <v>2.58779</v>
      </c>
      <c r="AI841">
        <f>-(Table72603083403724044364685003280112144176208[[#This Row],[time]]-2)*2</f>
        <v>-1.1755800000000001</v>
      </c>
      <c r="AJ841" s="6">
        <v>0.79939000000000004</v>
      </c>
      <c r="AK841" s="5">
        <v>2.58779</v>
      </c>
      <c r="AL841">
        <f>-(Table2502673153473794114434755073987119151183215[[#This Row],[time]]-2)*2</f>
        <v>-1.1755800000000001</v>
      </c>
      <c r="AM841" s="6">
        <v>6.3581099999999999</v>
      </c>
      <c r="AN841" s="5">
        <v>2.58779</v>
      </c>
      <c r="AO841">
        <f>-(Table82613093413734054374695013381113145177209[[#This Row],[time]]-2)*2</f>
        <v>-1.1755800000000001</v>
      </c>
      <c r="AP841" s="6">
        <v>2.5416599999999998</v>
      </c>
      <c r="AQ841" s="5">
        <v>2.58779</v>
      </c>
      <c r="AR841">
        <f>-(Table2522683163483804124444765084088120152184216[[#This Row],[time]]-2)*2</f>
        <v>-1.1755800000000001</v>
      </c>
      <c r="AS841" s="6">
        <v>4.85649</v>
      </c>
      <c r="AT841" s="5">
        <v>2.58779</v>
      </c>
      <c r="AU841">
        <f>-(Table2532693173493814134454775094189121153185217[[#This Row],[time]]-2)*2</f>
        <v>-1.1755800000000001</v>
      </c>
      <c r="AV841" s="6">
        <v>2.3308499999999999</v>
      </c>
    </row>
    <row r="842" spans="1:48">
      <c r="A842" s="5">
        <v>2.6377899999999999</v>
      </c>
      <c r="B842">
        <f>-(Table12543023343663984304624942674106138170202[[#This Row],[time]]-2)*2</f>
        <v>-1.2755799999999997</v>
      </c>
      <c r="C842" s="6">
        <v>4.6889399999999997</v>
      </c>
      <c r="D842" s="5">
        <v>2.6377899999999999</v>
      </c>
      <c r="E842">
        <f>-(Table22553033353673994314634952775107139171203[[#This Row],[time]]-2)*2</f>
        <v>-1.2755799999999997</v>
      </c>
      <c r="F842" s="6">
        <v>1.2816100000000001E-4</v>
      </c>
      <c r="G842" s="5">
        <v>2.6377899999999999</v>
      </c>
      <c r="H842" s="2">
        <f t="shared" si="535"/>
        <v>-1.2755799999999997</v>
      </c>
      <c r="I842" s="6">
        <v>0.16842699999999999</v>
      </c>
      <c r="J842" s="5">
        <v>2.6377899999999999</v>
      </c>
      <c r="K842">
        <f>-(Table32563043363684004324644962876108140172204[[#This Row],[time]]-2)*2</f>
        <v>-1.2755799999999997</v>
      </c>
      <c r="L842" s="7">
        <v>8.4599999999999996E-5</v>
      </c>
      <c r="M842" s="5">
        <v>2.6377899999999999</v>
      </c>
      <c r="N842">
        <f>-(Table2462633113433754074394715033583115147179211[[#This Row],[time]]-2)*2</f>
        <v>-1.2755799999999997</v>
      </c>
      <c r="O842" s="6">
        <v>6.1653099999999998</v>
      </c>
      <c r="P842" s="5">
        <v>2.6377899999999999</v>
      </c>
      <c r="Q842">
        <f>-(Table42573053373694014334654972977109141173205[[#This Row],[time]]-2)*2</f>
        <v>-1.2755799999999997</v>
      </c>
      <c r="R842" s="6">
        <v>0.59644299999999995</v>
      </c>
      <c r="S842" s="5">
        <v>2.6377899999999999</v>
      </c>
      <c r="T842">
        <f>-(Table2472643123443764084404725043684116148180212[[#This Row],[time]]-2)*2</f>
        <v>-1.2755799999999997</v>
      </c>
      <c r="U842" s="6">
        <v>4.1311</v>
      </c>
      <c r="V842" s="5">
        <v>2.6377899999999999</v>
      </c>
      <c r="W842">
        <f>-(Table52583063383704024344664983078110142174206[[#This Row],[time]]-2)*2</f>
        <v>-1.2755799999999997</v>
      </c>
      <c r="X842" s="6">
        <v>0.36664600000000003</v>
      </c>
      <c r="Y842" s="5">
        <v>2.6377899999999999</v>
      </c>
      <c r="Z842">
        <f>-(Table2482653133453774094414735053785117149181213[[#This Row],[time]]-2)*2</f>
        <v>-1.2755799999999997</v>
      </c>
      <c r="AA842" s="6">
        <v>6.2617200000000004</v>
      </c>
      <c r="AB842" s="5">
        <v>2.6377899999999999</v>
      </c>
      <c r="AC842">
        <f>-(Table62593073393714034354674993179111143175207[[#This Row],[time]]-2)*2</f>
        <v>-1.2755799999999997</v>
      </c>
      <c r="AD842" s="6">
        <v>0.75701499999999999</v>
      </c>
      <c r="AE842" s="5">
        <v>2.6377899999999999</v>
      </c>
      <c r="AF842">
        <f>-(Table2492663143463784104424745063886118150182214[[#This Row],[time]]-2)*2</f>
        <v>-1.2755799999999997</v>
      </c>
      <c r="AG842" s="6">
        <v>5.68492</v>
      </c>
      <c r="AH842" s="5">
        <v>2.6377899999999999</v>
      </c>
      <c r="AI842">
        <f>-(Table72603083403724044364685003280112144176208[[#This Row],[time]]-2)*2</f>
        <v>-1.2755799999999997</v>
      </c>
      <c r="AJ842" s="6">
        <v>0.63693699999999998</v>
      </c>
      <c r="AK842" s="5">
        <v>2.6377899999999999</v>
      </c>
      <c r="AL842">
        <f>-(Table2502673153473794114434755073987119151183215[[#This Row],[time]]-2)*2</f>
        <v>-1.2755799999999997</v>
      </c>
      <c r="AM842" s="6">
        <v>7.02447</v>
      </c>
      <c r="AN842" s="5">
        <v>2.6377899999999999</v>
      </c>
      <c r="AO842">
        <f>-(Table82613093413734054374695013381113145177209[[#This Row],[time]]-2)*2</f>
        <v>-1.2755799999999997</v>
      </c>
      <c r="AP842" s="6">
        <v>2.4599099999999998</v>
      </c>
      <c r="AQ842" s="5">
        <v>2.6377899999999999</v>
      </c>
      <c r="AR842">
        <f>-(Table2522683163483804124444765084088120152184216[[#This Row],[time]]-2)*2</f>
        <v>-1.2755799999999997</v>
      </c>
      <c r="AS842" s="6">
        <v>5.33019</v>
      </c>
      <c r="AT842" s="5">
        <v>2.6377899999999999</v>
      </c>
      <c r="AU842">
        <f>-(Table2532693173493814134454775094189121153185217[[#This Row],[time]]-2)*2</f>
        <v>-1.2755799999999997</v>
      </c>
      <c r="AV842" s="6">
        <v>2.27888</v>
      </c>
    </row>
    <row r="843" spans="1:48">
      <c r="A843" s="5">
        <v>2.6526299999999998</v>
      </c>
      <c r="B843">
        <f>-(Table12543023343663984304624942674106138170202[[#This Row],[time]]-2)*2</f>
        <v>-1.3052599999999996</v>
      </c>
      <c r="C843" s="6">
        <v>4.7576400000000003</v>
      </c>
      <c r="D843" s="5">
        <v>2.6526299999999998</v>
      </c>
      <c r="E843">
        <f>-(Table22553033353673994314634952775107139171203[[#This Row],[time]]-2)*2</f>
        <v>-1.3052599999999996</v>
      </c>
      <c r="F843" s="7">
        <v>9.9099999999999996E-5</v>
      </c>
      <c r="G843" s="5">
        <v>2.6526299999999998</v>
      </c>
      <c r="H843" s="2">
        <f t="shared" si="535"/>
        <v>-1.3052599999999996</v>
      </c>
      <c r="I843" s="6">
        <v>0.33257199999999998</v>
      </c>
      <c r="J843" s="5">
        <v>2.6526299999999998</v>
      </c>
      <c r="K843">
        <f>-(Table32563043363684004324644962876108140172204[[#This Row],[time]]-2)*2</f>
        <v>-1.3052599999999996</v>
      </c>
      <c r="L843" s="7">
        <v>8.3900000000000006E-5</v>
      </c>
      <c r="M843" s="5">
        <v>2.6526299999999998</v>
      </c>
      <c r="N843">
        <f>-(Table2462633113433754074394715033583115147179211[[#This Row],[time]]-2)*2</f>
        <v>-1.3052599999999996</v>
      </c>
      <c r="O843" s="6">
        <v>6.1458700000000004</v>
      </c>
      <c r="P843" s="5">
        <v>2.6526299999999998</v>
      </c>
      <c r="Q843">
        <f>-(Table42573053373694014334654972977109141173205[[#This Row],[time]]-2)*2</f>
        <v>-1.3052599999999996</v>
      </c>
      <c r="R843" s="6">
        <v>0.61027699999999996</v>
      </c>
      <c r="S843" s="5">
        <v>2.6526299999999998</v>
      </c>
      <c r="T843">
        <f>-(Table2472643123443764084404725043684116148180212[[#This Row],[time]]-2)*2</f>
        <v>-1.3052599999999996</v>
      </c>
      <c r="U843" s="6">
        <v>4.5065299999999997</v>
      </c>
      <c r="V843" s="5">
        <v>2.6526299999999998</v>
      </c>
      <c r="W843">
        <f>-(Table52583063383704024344664983078110142174206[[#This Row],[time]]-2)*2</f>
        <v>-1.3052599999999996</v>
      </c>
      <c r="X843" s="6">
        <v>0.39597900000000003</v>
      </c>
      <c r="Y843" s="5">
        <v>2.6526299999999998</v>
      </c>
      <c r="Z843">
        <f>-(Table2482653133453774094414735053785117149181213[[#This Row],[time]]-2)*2</f>
        <v>-1.3052599999999996</v>
      </c>
      <c r="AA843" s="6">
        <v>6.4103899999999996</v>
      </c>
      <c r="AB843" s="5">
        <v>2.6526299999999998</v>
      </c>
      <c r="AC843">
        <f>-(Table62593073393714034354674993179111143175207[[#This Row],[time]]-2)*2</f>
        <v>-1.3052599999999996</v>
      </c>
      <c r="AD843" s="6">
        <v>0.72305699999999995</v>
      </c>
      <c r="AE843" s="5">
        <v>2.6526299999999998</v>
      </c>
      <c r="AF843">
        <f>-(Table2492663143463784104424745063886118150182214[[#This Row],[time]]-2)*2</f>
        <v>-1.3052599999999996</v>
      </c>
      <c r="AG843" s="6">
        <v>5.8660699999999997</v>
      </c>
      <c r="AH843" s="5">
        <v>2.6526299999999998</v>
      </c>
      <c r="AI843">
        <f>-(Table72603083403724044364685003280112144176208[[#This Row],[time]]-2)*2</f>
        <v>-1.3052599999999996</v>
      </c>
      <c r="AJ843" s="6">
        <v>0.59194599999999997</v>
      </c>
      <c r="AK843" s="5">
        <v>2.6526299999999998</v>
      </c>
      <c r="AL843">
        <f>-(Table2502673153473794114434755073987119151183215[[#This Row],[time]]-2)*2</f>
        <v>-1.3052599999999996</v>
      </c>
      <c r="AM843" s="6">
        <v>7.2037899999999997</v>
      </c>
      <c r="AN843" s="5">
        <v>2.6526299999999998</v>
      </c>
      <c r="AO843">
        <f>-(Table82613093413734054374695013381113145177209[[#This Row],[time]]-2)*2</f>
        <v>-1.3052599999999996</v>
      </c>
      <c r="AP843" s="6">
        <v>2.4365999999999999</v>
      </c>
      <c r="AQ843" s="5">
        <v>2.6526299999999998</v>
      </c>
      <c r="AR843">
        <f>-(Table2522683163483804124444765084088120152184216[[#This Row],[time]]-2)*2</f>
        <v>-1.3052599999999996</v>
      </c>
      <c r="AS843" s="6">
        <v>5.4571699999999996</v>
      </c>
      <c r="AT843" s="5">
        <v>2.6526299999999998</v>
      </c>
      <c r="AU843">
        <f>-(Table2532693173493814134454775094189121153185217[[#This Row],[time]]-2)*2</f>
        <v>-1.3052599999999996</v>
      </c>
      <c r="AV843" s="6">
        <v>2.26417</v>
      </c>
    </row>
    <row r="844" spans="1:48">
      <c r="A844" s="5">
        <v>2.7027299999999999</v>
      </c>
      <c r="B844">
        <f>-(Table12543023343663984304624942674106138170202[[#This Row],[time]]-2)*2</f>
        <v>-1.4054599999999997</v>
      </c>
      <c r="C844" s="6">
        <v>4.9383400000000002</v>
      </c>
      <c r="D844" s="5">
        <v>2.7027299999999999</v>
      </c>
      <c r="E844">
        <f>-(Table22553033353673994314634952775107139171203[[#This Row],[time]]-2)*2</f>
        <v>-1.4054599999999997</v>
      </c>
      <c r="F844" s="7">
        <v>9.2800000000000006E-5</v>
      </c>
      <c r="G844" s="5">
        <v>2.7027299999999999</v>
      </c>
      <c r="H844" s="2">
        <f t="shared" si="535"/>
        <v>-1.4054599999999997</v>
      </c>
      <c r="I844" s="6">
        <v>1.1433800000000001</v>
      </c>
      <c r="J844" s="5">
        <v>2.7027299999999999</v>
      </c>
      <c r="K844">
        <f>-(Table32563043363684004324644962876108140172204[[#This Row],[time]]-2)*2</f>
        <v>-1.4054599999999997</v>
      </c>
      <c r="L844" s="7">
        <v>8.1500000000000002E-5</v>
      </c>
      <c r="M844" s="5">
        <v>2.7027299999999999</v>
      </c>
      <c r="N844">
        <f>-(Table2462633113433754074394715033583115147179211[[#This Row],[time]]-2)*2</f>
        <v>-1.4054599999999997</v>
      </c>
      <c r="O844" s="6">
        <v>6.3026</v>
      </c>
      <c r="P844" s="5">
        <v>2.7027299999999999</v>
      </c>
      <c r="Q844">
        <f>-(Table42573053373694014334654972977109141173205[[#This Row],[time]]-2)*2</f>
        <v>-1.4054599999999997</v>
      </c>
      <c r="R844" s="6">
        <v>0.65879299999999996</v>
      </c>
      <c r="S844" s="5">
        <v>2.7027299999999999</v>
      </c>
      <c r="T844">
        <f>-(Table2472643123443764084404725043684116148180212[[#This Row],[time]]-2)*2</f>
        <v>-1.4054599999999997</v>
      </c>
      <c r="U844" s="6">
        <v>5.7841199999999997</v>
      </c>
      <c r="V844" s="5">
        <v>2.7027299999999999</v>
      </c>
      <c r="W844">
        <f>-(Table52583063383704024344664983078110142174206[[#This Row],[time]]-2)*2</f>
        <v>-1.4054599999999997</v>
      </c>
      <c r="X844" s="6">
        <v>0.488201</v>
      </c>
      <c r="Y844" s="5">
        <v>2.7027299999999999</v>
      </c>
      <c r="Z844">
        <f>-(Table2482653133453774094414735053785117149181213[[#This Row],[time]]-2)*2</f>
        <v>-1.4054599999999997</v>
      </c>
      <c r="AA844" s="6">
        <v>6.9215299999999997</v>
      </c>
      <c r="AB844" s="5">
        <v>2.7027299999999999</v>
      </c>
      <c r="AC844">
        <f>-(Table62593073393714034354674993179111143175207[[#This Row],[time]]-2)*2</f>
        <v>-1.4054599999999997</v>
      </c>
      <c r="AD844" s="6">
        <v>0.60055400000000003</v>
      </c>
      <c r="AE844" s="5">
        <v>2.7027299999999999</v>
      </c>
      <c r="AF844">
        <f>-(Table2492663143463784104424745063886118150182214[[#This Row],[time]]-2)*2</f>
        <v>-1.4054599999999997</v>
      </c>
      <c r="AG844" s="6">
        <v>6.5824600000000002</v>
      </c>
      <c r="AH844" s="5">
        <v>2.7027299999999999</v>
      </c>
      <c r="AI844">
        <f>-(Table72603083403724044364685003280112144176208[[#This Row],[time]]-2)*2</f>
        <v>-1.4054599999999997</v>
      </c>
      <c r="AJ844" s="6">
        <v>0.45785100000000001</v>
      </c>
      <c r="AK844" s="5">
        <v>2.7027299999999999</v>
      </c>
      <c r="AL844">
        <f>-(Table2502673153473794114434755073987119151183215[[#This Row],[time]]-2)*2</f>
        <v>-1.4054599999999997</v>
      </c>
      <c r="AM844" s="6">
        <v>7.7766200000000003</v>
      </c>
      <c r="AN844" s="5">
        <v>2.7027299999999999</v>
      </c>
      <c r="AO844">
        <f>-(Table82613093413734054374695013381113145177209[[#This Row],[time]]-2)*2</f>
        <v>-1.4054599999999997</v>
      </c>
      <c r="AP844" s="6">
        <v>2.3436400000000002</v>
      </c>
      <c r="AQ844" s="5">
        <v>2.7027299999999999</v>
      </c>
      <c r="AR844">
        <f>-(Table2522683163483804124444765084088120152184216[[#This Row],[time]]-2)*2</f>
        <v>-1.4054599999999997</v>
      </c>
      <c r="AS844" s="6">
        <v>5.9061599999999999</v>
      </c>
      <c r="AT844" s="5">
        <v>2.7027299999999999</v>
      </c>
      <c r="AU844">
        <f>-(Table2532693173493814134454775094189121153185217[[#This Row],[time]]-2)*2</f>
        <v>-1.4054599999999997</v>
      </c>
      <c r="AV844" s="6">
        <v>2.21048</v>
      </c>
    </row>
    <row r="845" spans="1:48">
      <c r="A845" s="5">
        <v>2.7656499999999999</v>
      </c>
      <c r="B845">
        <f>-(Table12543023343663984304624942674106138170202[[#This Row],[time]]-2)*2</f>
        <v>-1.5312999999999999</v>
      </c>
      <c r="C845" s="6">
        <v>5.11557</v>
      </c>
      <c r="D845" s="5">
        <v>2.7656499999999999</v>
      </c>
      <c r="E845">
        <f>-(Table22553033353673994314634952775107139171203[[#This Row],[time]]-2)*2</f>
        <v>-1.5312999999999999</v>
      </c>
      <c r="F845" s="7">
        <v>9.1500000000000001E-5</v>
      </c>
      <c r="G845" s="5">
        <v>2.7656499999999999</v>
      </c>
      <c r="H845" s="2">
        <f t="shared" si="535"/>
        <v>-1.5312999999999999</v>
      </c>
      <c r="I845" s="6">
        <v>2.18024</v>
      </c>
      <c r="J845" s="5">
        <v>2.7656499999999999</v>
      </c>
      <c r="K845">
        <f>-(Table32563043363684004324644962876108140172204[[#This Row],[time]]-2)*2</f>
        <v>-1.5312999999999999</v>
      </c>
      <c r="L845" s="7">
        <v>7.8999999999999996E-5</v>
      </c>
      <c r="M845" s="5">
        <v>2.7656499999999999</v>
      </c>
      <c r="N845">
        <f>-(Table2462633113433754074394715033583115147179211[[#This Row],[time]]-2)*2</f>
        <v>-1.5312999999999999</v>
      </c>
      <c r="O845" s="6">
        <v>7.1226099999999999</v>
      </c>
      <c r="P845" s="5">
        <v>2.7656499999999999</v>
      </c>
      <c r="Q845">
        <f>-(Table42573053373694014334654972977109141173205[[#This Row],[time]]-2)*2</f>
        <v>-1.5312999999999999</v>
      </c>
      <c r="R845" s="6">
        <v>0.66389699999999996</v>
      </c>
      <c r="S845" s="5">
        <v>2.7656499999999999</v>
      </c>
      <c r="T845">
        <f>-(Table2472643123443764084404725043684116148180212[[#This Row],[time]]-2)*2</f>
        <v>-1.5312999999999999</v>
      </c>
      <c r="U845" s="6">
        <v>7.2553900000000002</v>
      </c>
      <c r="V845" s="5">
        <v>2.7656499999999999</v>
      </c>
      <c r="W845">
        <f>-(Table52583063383704024344664983078110142174206[[#This Row],[time]]-2)*2</f>
        <v>-1.5312999999999999</v>
      </c>
      <c r="X845" s="6">
        <v>0.52585599999999999</v>
      </c>
      <c r="Y845" s="5">
        <v>2.7656499999999999</v>
      </c>
      <c r="Z845">
        <f>-(Table2482653133453774094414735053785117149181213[[#This Row],[time]]-2)*2</f>
        <v>-1.5312999999999999</v>
      </c>
      <c r="AA845" s="6">
        <v>7.6408800000000001</v>
      </c>
      <c r="AB845" s="5">
        <v>2.7656499999999999</v>
      </c>
      <c r="AC845">
        <f>-(Table62593073393714034354674993179111143175207[[#This Row],[time]]-2)*2</f>
        <v>-1.5312999999999999</v>
      </c>
      <c r="AD845" s="6">
        <v>0.44503300000000001</v>
      </c>
      <c r="AE845" s="5">
        <v>2.7656499999999999</v>
      </c>
      <c r="AF845">
        <f>-(Table2492663143463784104424745063886118150182214[[#This Row],[time]]-2)*2</f>
        <v>-1.5312999999999999</v>
      </c>
      <c r="AG845" s="6">
        <v>7.7031000000000001</v>
      </c>
      <c r="AH845" s="5">
        <v>2.7656499999999999</v>
      </c>
      <c r="AI845">
        <f>-(Table72603083403724044364685003280112144176208[[#This Row],[time]]-2)*2</f>
        <v>-1.5312999999999999</v>
      </c>
      <c r="AJ845" s="6">
        <v>0.31789099999999998</v>
      </c>
      <c r="AK845" s="5">
        <v>2.7656499999999999</v>
      </c>
      <c r="AL845">
        <f>-(Table2502673153473794114434755073987119151183215[[#This Row],[time]]-2)*2</f>
        <v>-1.5312999999999999</v>
      </c>
      <c r="AM845" s="6">
        <v>8.7972400000000004</v>
      </c>
      <c r="AN845" s="5">
        <v>2.7656499999999999</v>
      </c>
      <c r="AO845">
        <f>-(Table82613093413734054374695013381113145177209[[#This Row],[time]]-2)*2</f>
        <v>-1.5312999999999999</v>
      </c>
      <c r="AP845" s="6">
        <v>2.2075</v>
      </c>
      <c r="AQ845" s="5">
        <v>2.7656499999999999</v>
      </c>
      <c r="AR845">
        <f>-(Table2522683163483804124444765084088120152184216[[#This Row],[time]]-2)*2</f>
        <v>-1.5312999999999999</v>
      </c>
      <c r="AS845" s="6">
        <v>6.6267699999999996</v>
      </c>
      <c r="AT845" s="5">
        <v>2.7656499999999999</v>
      </c>
      <c r="AU845">
        <f>-(Table2532693173493814134454775094189121153185217[[#This Row],[time]]-2)*2</f>
        <v>-1.5312999999999999</v>
      </c>
      <c r="AV845" s="6">
        <v>2.1202000000000001</v>
      </c>
    </row>
    <row r="846" spans="1:48">
      <c r="A846" s="5">
        <v>2.8014199999999998</v>
      </c>
      <c r="B846">
        <f>-(Table12543023343663984304624942674106138170202[[#This Row],[time]]-2)*2</f>
        <v>-1.6028399999999996</v>
      </c>
      <c r="C846" s="6">
        <v>5.1874900000000004</v>
      </c>
      <c r="D846" s="5">
        <v>2.8014199999999998</v>
      </c>
      <c r="E846">
        <f>-(Table22553033353673994314634952775107139171203[[#This Row],[time]]-2)*2</f>
        <v>-1.6028399999999996</v>
      </c>
      <c r="F846" s="7">
        <v>9.0799999999999998E-5</v>
      </c>
      <c r="G846" s="5">
        <v>2.8014199999999998</v>
      </c>
      <c r="H846" s="2">
        <f t="shared" si="535"/>
        <v>-1.6028399999999996</v>
      </c>
      <c r="I846" s="6">
        <v>2.7985799999999998</v>
      </c>
      <c r="J846" s="5">
        <v>2.8014199999999998</v>
      </c>
      <c r="K846">
        <f>-(Table32563043363684004324644962876108140172204[[#This Row],[time]]-2)*2</f>
        <v>-1.6028399999999996</v>
      </c>
      <c r="L846" s="7">
        <v>7.7700000000000005E-5</v>
      </c>
      <c r="M846" s="5">
        <v>2.8014199999999998</v>
      </c>
      <c r="N846">
        <f>-(Table2462633113433754074394715033583115147179211[[#This Row],[time]]-2)*2</f>
        <v>-1.6028399999999996</v>
      </c>
      <c r="O846" s="6">
        <v>7.9016000000000002</v>
      </c>
      <c r="P846" s="5">
        <v>2.8014199999999998</v>
      </c>
      <c r="Q846">
        <f>-(Table42573053373694014334654972977109141173205[[#This Row],[time]]-2)*2</f>
        <v>-1.6028399999999996</v>
      </c>
      <c r="R846" s="6">
        <v>0.66601200000000005</v>
      </c>
      <c r="S846" s="5">
        <v>2.8014199999999998</v>
      </c>
      <c r="T846">
        <f>-(Table2472643123443764084404725043684116148180212[[#This Row],[time]]-2)*2</f>
        <v>-1.6028399999999996</v>
      </c>
      <c r="U846" s="6">
        <v>8.0638400000000008</v>
      </c>
      <c r="V846" s="5">
        <v>2.8014199999999998</v>
      </c>
      <c r="W846">
        <f>-(Table52583063383704024344664983078110142174206[[#This Row],[time]]-2)*2</f>
        <v>-1.6028399999999996</v>
      </c>
      <c r="X846" s="6">
        <v>0.53688199999999997</v>
      </c>
      <c r="Y846" s="5">
        <v>2.8014199999999998</v>
      </c>
      <c r="Z846">
        <f>-(Table2482653133453774094414735053785117149181213[[#This Row],[time]]-2)*2</f>
        <v>-1.6028399999999996</v>
      </c>
      <c r="AA846" s="6">
        <v>8.1806400000000004</v>
      </c>
      <c r="AB846" s="5">
        <v>2.8014199999999998</v>
      </c>
      <c r="AC846">
        <f>-(Table62593073393714034354674993179111143175207[[#This Row],[time]]-2)*2</f>
        <v>-1.6028399999999996</v>
      </c>
      <c r="AD846" s="6">
        <v>0.36047899999999999</v>
      </c>
      <c r="AE846" s="5">
        <v>2.8014199999999998</v>
      </c>
      <c r="AF846">
        <f>-(Table2492663143463784104424745063886118150182214[[#This Row],[time]]-2)*2</f>
        <v>-1.6028399999999996</v>
      </c>
      <c r="AG846" s="6">
        <v>8.4486699999999999</v>
      </c>
      <c r="AH846" s="5">
        <v>2.8014199999999998</v>
      </c>
      <c r="AI846">
        <f>-(Table72603083403724044364685003280112144176208[[#This Row],[time]]-2)*2</f>
        <v>-1.6028399999999996</v>
      </c>
      <c r="AJ846" s="6">
        <v>0.25049100000000002</v>
      </c>
      <c r="AK846" s="5">
        <v>2.8014199999999998</v>
      </c>
      <c r="AL846">
        <f>-(Table2502673153473794114434755073987119151183215[[#This Row],[time]]-2)*2</f>
        <v>-1.6028399999999996</v>
      </c>
      <c r="AM846" s="6">
        <v>9.3135999999999992</v>
      </c>
      <c r="AN846" s="5">
        <v>2.8014199999999998</v>
      </c>
      <c r="AO846">
        <f>-(Table82613093413734054374695013381113145177209[[#This Row],[time]]-2)*2</f>
        <v>-1.6028399999999996</v>
      </c>
      <c r="AP846" s="6">
        <v>2.0880899999999998</v>
      </c>
      <c r="AQ846" s="5">
        <v>2.8014199999999998</v>
      </c>
      <c r="AR846">
        <f>-(Table2522683163483804124444765084088120152184216[[#This Row],[time]]-2)*2</f>
        <v>-1.6028399999999996</v>
      </c>
      <c r="AS846" s="6">
        <v>7.0010500000000002</v>
      </c>
      <c r="AT846" s="5">
        <v>2.8014199999999998</v>
      </c>
      <c r="AU846">
        <f>-(Table2532693173493814134454775094189121153185217[[#This Row],[time]]-2)*2</f>
        <v>-1.6028399999999996</v>
      </c>
      <c r="AV846" s="6">
        <v>2.0368200000000001</v>
      </c>
    </row>
    <row r="847" spans="1:48">
      <c r="A847" s="5">
        <v>2.8609</v>
      </c>
      <c r="B847">
        <f>-(Table12543023343663984304624942674106138170202[[#This Row],[time]]-2)*2</f>
        <v>-1.7218</v>
      </c>
      <c r="C847" s="6">
        <v>5.2974199999999998</v>
      </c>
      <c r="D847" s="5">
        <v>2.8609</v>
      </c>
      <c r="E847">
        <f>-(Table22553033353673994314634952775107139171203[[#This Row],[time]]-2)*2</f>
        <v>-1.7218</v>
      </c>
      <c r="F847" s="7">
        <v>8.9699999999999998E-5</v>
      </c>
      <c r="G847" s="5">
        <v>2.8609</v>
      </c>
      <c r="H847" s="2">
        <f t="shared" si="535"/>
        <v>-1.7218</v>
      </c>
      <c r="I847" s="6">
        <v>3.6821600000000001</v>
      </c>
      <c r="J847" s="5">
        <v>2.8609</v>
      </c>
      <c r="K847">
        <f>-(Table32563043363684004324644962876108140172204[[#This Row],[time]]-2)*2</f>
        <v>-1.7218</v>
      </c>
      <c r="L847" s="7">
        <v>7.5599999999999994E-5</v>
      </c>
      <c r="M847" s="5">
        <v>2.8609</v>
      </c>
      <c r="N847">
        <f>-(Table2462633113433754074394715033583115147179211[[#This Row],[time]]-2)*2</f>
        <v>-1.7218</v>
      </c>
      <c r="O847" s="6">
        <v>9.7049299999999992</v>
      </c>
      <c r="P847" s="5">
        <v>2.8609</v>
      </c>
      <c r="Q847">
        <f>-(Table42573053373694014334654972977109141173205[[#This Row],[time]]-2)*2</f>
        <v>-1.7218</v>
      </c>
      <c r="R847" s="6">
        <v>0.67091999999999996</v>
      </c>
      <c r="S847" s="5">
        <v>2.8609</v>
      </c>
      <c r="T847">
        <f>-(Table2472643123443764084404725043684116148180212[[#This Row],[time]]-2)*2</f>
        <v>-1.7218</v>
      </c>
      <c r="U847" s="6">
        <v>9.2569099999999995</v>
      </c>
      <c r="V847" s="5">
        <v>2.8609</v>
      </c>
      <c r="W847">
        <f>-(Table52583063383704024344664983078110142174206[[#This Row],[time]]-2)*2</f>
        <v>-1.7218</v>
      </c>
      <c r="X847" s="6">
        <v>0.54811600000000005</v>
      </c>
      <c r="Y847" s="5">
        <v>2.8609</v>
      </c>
      <c r="Z847">
        <f>-(Table2482653133453774094414735053785117149181213[[#This Row],[time]]-2)*2</f>
        <v>-1.7218</v>
      </c>
      <c r="AA847" s="6">
        <v>9.3227200000000003</v>
      </c>
      <c r="AB847" s="5">
        <v>2.8609</v>
      </c>
      <c r="AC847">
        <f>-(Table62593073393714034354674993179111143175207[[#This Row],[time]]-2)*2</f>
        <v>-1.7218</v>
      </c>
      <c r="AD847" s="6">
        <v>0.22595299999999999</v>
      </c>
      <c r="AE847" s="5">
        <v>2.8609</v>
      </c>
      <c r="AF847">
        <f>-(Table2492663143463784104424745063886118150182214[[#This Row],[time]]-2)*2</f>
        <v>-1.7218</v>
      </c>
      <c r="AG847" s="6">
        <v>9.6911400000000008</v>
      </c>
      <c r="AH847" s="5">
        <v>2.8609</v>
      </c>
      <c r="AI847">
        <f>-(Table72603083403724044364685003280112144176208[[#This Row],[time]]-2)*2</f>
        <v>-1.7218</v>
      </c>
      <c r="AJ847" s="6">
        <v>0.15126700000000001</v>
      </c>
      <c r="AK847" s="5">
        <v>2.8609</v>
      </c>
      <c r="AL847">
        <f>-(Table2502673153473794114434755073987119151183215[[#This Row],[time]]-2)*2</f>
        <v>-1.7218</v>
      </c>
      <c r="AM847" s="6">
        <v>10.046900000000001</v>
      </c>
      <c r="AN847" s="5">
        <v>2.8609</v>
      </c>
      <c r="AO847">
        <f>-(Table82613093413734054374695013381113145177209[[#This Row],[time]]-2)*2</f>
        <v>-1.7218</v>
      </c>
      <c r="AP847" s="6">
        <v>1.8692299999999999</v>
      </c>
      <c r="AQ847" s="5">
        <v>2.8609</v>
      </c>
      <c r="AR847">
        <f>-(Table2522683163483804124444765084088120152184216[[#This Row],[time]]-2)*2</f>
        <v>-1.7218</v>
      </c>
      <c r="AS847" s="6">
        <v>7.6357699999999999</v>
      </c>
      <c r="AT847" s="5">
        <v>2.8609</v>
      </c>
      <c r="AU847">
        <f>-(Table2532693173493814134454775094189121153185217[[#This Row],[time]]-2)*2</f>
        <v>-1.7218</v>
      </c>
      <c r="AV847" s="6">
        <v>1.8611</v>
      </c>
    </row>
    <row r="848" spans="1:48">
      <c r="A848" s="5">
        <v>2.90157</v>
      </c>
      <c r="B848">
        <f>-(Table12543023343663984304624942674106138170202[[#This Row],[time]]-2)*2</f>
        <v>-1.80314</v>
      </c>
      <c r="C848" s="6">
        <v>5.3522699999999999</v>
      </c>
      <c r="D848" s="5">
        <v>2.90157</v>
      </c>
      <c r="E848">
        <f>-(Table22553033353673994314634952775107139171203[[#This Row],[time]]-2)*2</f>
        <v>-1.80314</v>
      </c>
      <c r="F848" s="7">
        <v>8.8999999999999995E-5</v>
      </c>
      <c r="G848" s="5">
        <v>2.90157</v>
      </c>
      <c r="H848" s="2">
        <f t="shared" si="535"/>
        <v>-1.80314</v>
      </c>
      <c r="I848" s="6">
        <v>4.2196199999999999</v>
      </c>
      <c r="J848" s="5">
        <v>2.90157</v>
      </c>
      <c r="K848">
        <f>-(Table32563043363684004324644962876108140172204[[#This Row],[time]]-2)*2</f>
        <v>-1.80314</v>
      </c>
      <c r="L848" s="7">
        <v>7.4300000000000004E-5</v>
      </c>
      <c r="M848" s="5">
        <v>2.90157</v>
      </c>
      <c r="N848">
        <f>-(Table2462633113433754074394715033583115147179211[[#This Row],[time]]-2)*2</f>
        <v>-1.80314</v>
      </c>
      <c r="O848" s="6">
        <v>11.0237</v>
      </c>
      <c r="P848" s="5">
        <v>2.90157</v>
      </c>
      <c r="Q848">
        <f>-(Table42573053373694014334654972977109141173205[[#This Row],[time]]-2)*2</f>
        <v>-1.80314</v>
      </c>
      <c r="R848" s="6">
        <v>0.67366499999999996</v>
      </c>
      <c r="S848" s="5">
        <v>2.90157</v>
      </c>
      <c r="T848">
        <f>-(Table2472643123443764084404725043684116148180212[[#This Row],[time]]-2)*2</f>
        <v>-1.80314</v>
      </c>
      <c r="U848" s="6">
        <v>9.9551300000000005</v>
      </c>
      <c r="V848" s="5">
        <v>2.90157</v>
      </c>
      <c r="W848">
        <f>-(Table52583063383704024344664983078110142174206[[#This Row],[time]]-2)*2</f>
        <v>-1.80314</v>
      </c>
      <c r="X848" s="6">
        <v>0.55305300000000002</v>
      </c>
      <c r="Y848" s="5">
        <v>2.90157</v>
      </c>
      <c r="Z848">
        <f>-(Table2482653133453774094414735053785117149181213[[#This Row],[time]]-2)*2</f>
        <v>-1.80314</v>
      </c>
      <c r="AA848" s="6">
        <v>10.2743</v>
      </c>
      <c r="AB848" s="5">
        <v>2.90157</v>
      </c>
      <c r="AC848">
        <f>-(Table62593073393714034354674993179111143175207[[#This Row],[time]]-2)*2</f>
        <v>-1.80314</v>
      </c>
      <c r="AD848" s="6">
        <v>0.13527900000000001</v>
      </c>
      <c r="AE848" s="5">
        <v>2.90157</v>
      </c>
      <c r="AF848">
        <f>-(Table2492663143463784104424745063886118150182214[[#This Row],[time]]-2)*2</f>
        <v>-1.80314</v>
      </c>
      <c r="AG848" s="6">
        <v>10.4826</v>
      </c>
      <c r="AH848" s="5">
        <v>2.90157</v>
      </c>
      <c r="AI848">
        <f>-(Table72603083403724044364685003280112144176208[[#This Row],[time]]-2)*2</f>
        <v>-1.80314</v>
      </c>
      <c r="AJ848" s="6">
        <v>8.8406200000000004E-2</v>
      </c>
      <c r="AK848" s="5">
        <v>2.90157</v>
      </c>
      <c r="AL848">
        <f>-(Table2502673153473794114434755073987119151183215[[#This Row],[time]]-2)*2</f>
        <v>-1.80314</v>
      </c>
      <c r="AM848" s="6">
        <v>10.1813</v>
      </c>
      <c r="AN848" s="5">
        <v>2.90157</v>
      </c>
      <c r="AO848">
        <f>-(Table82613093413734054374695013381113145177209[[#This Row],[time]]-2)*2</f>
        <v>-1.80314</v>
      </c>
      <c r="AP848" s="6">
        <v>1.7268600000000001</v>
      </c>
      <c r="AQ848" s="5">
        <v>2.90157</v>
      </c>
      <c r="AR848">
        <f>-(Table2522683163483804124444765084088120152184216[[#This Row],[time]]-2)*2</f>
        <v>-1.80314</v>
      </c>
      <c r="AS848" s="6">
        <v>8.0159699999999994</v>
      </c>
      <c r="AT848" s="5">
        <v>2.90157</v>
      </c>
      <c r="AU848">
        <f>-(Table2532693173493814134454775094189121153185217[[#This Row],[time]]-2)*2</f>
        <v>-1.80314</v>
      </c>
      <c r="AV848" s="6">
        <v>1.73651</v>
      </c>
    </row>
    <row r="849" spans="1:48">
      <c r="A849" s="5">
        <v>2.95756</v>
      </c>
      <c r="B849">
        <f>-(Table12543023343663984304624942674106138170202[[#This Row],[time]]-2)*2</f>
        <v>-1.9151199999999999</v>
      </c>
      <c r="C849" s="6">
        <v>5.3989099999999999</v>
      </c>
      <c r="D849" s="5">
        <v>2.95756</v>
      </c>
      <c r="E849">
        <f>-(Table22553033353673994314634952775107139171203[[#This Row],[time]]-2)*2</f>
        <v>-1.9151199999999999</v>
      </c>
      <c r="F849" s="7">
        <v>8.7899999999999995E-5</v>
      </c>
      <c r="G849" s="5">
        <v>2.95756</v>
      </c>
      <c r="H849" s="2">
        <f t="shared" si="535"/>
        <v>-1.9151199999999999</v>
      </c>
      <c r="I849" s="6">
        <v>4.9369399999999999</v>
      </c>
      <c r="J849" s="5">
        <v>2.95756</v>
      </c>
      <c r="K849">
        <f>-(Table32563043363684004324644962876108140172204[[#This Row],[time]]-2)*2</f>
        <v>-1.9151199999999999</v>
      </c>
      <c r="L849" s="7">
        <v>7.2399999999999998E-5</v>
      </c>
      <c r="M849" s="5">
        <v>2.95756</v>
      </c>
      <c r="N849">
        <f>-(Table2462633113433754074394715033583115147179211[[#This Row],[time]]-2)*2</f>
        <v>-1.9151199999999999</v>
      </c>
      <c r="O849" s="6">
        <v>12.5709</v>
      </c>
      <c r="P849" s="5">
        <v>2.95756</v>
      </c>
      <c r="Q849">
        <f>-(Table42573053373694014334654972977109141173205[[#This Row],[time]]-2)*2</f>
        <v>-1.9151199999999999</v>
      </c>
      <c r="R849" s="6">
        <v>0.67286000000000001</v>
      </c>
      <c r="S849" s="5">
        <v>2.95756</v>
      </c>
      <c r="T849">
        <f>-(Table2472643123443764084404725043684116148180212[[#This Row],[time]]-2)*2</f>
        <v>-1.9151199999999999</v>
      </c>
      <c r="U849" s="6">
        <v>10.8079</v>
      </c>
      <c r="V849" s="5">
        <v>2.95756</v>
      </c>
      <c r="W849">
        <f>-(Table52583063383704024344664983078110142174206[[#This Row],[time]]-2)*2</f>
        <v>-1.9151199999999999</v>
      </c>
      <c r="X849" s="6">
        <v>0.55369299999999999</v>
      </c>
      <c r="Y849" s="5">
        <v>2.95756</v>
      </c>
      <c r="Z849">
        <f>-(Table2482653133453774094414735053785117149181213[[#This Row],[time]]-2)*2</f>
        <v>-1.9151199999999999</v>
      </c>
      <c r="AA849" s="6">
        <v>11.466900000000001</v>
      </c>
      <c r="AB849" s="5">
        <v>2.95756</v>
      </c>
      <c r="AC849">
        <f>-(Table62593073393714034354674993179111143175207[[#This Row],[time]]-2)*2</f>
        <v>-1.9151199999999999</v>
      </c>
      <c r="AD849" s="6">
        <v>1.6509999999999999E-3</v>
      </c>
      <c r="AE849" s="5">
        <v>2.95756</v>
      </c>
      <c r="AF849">
        <f>-(Table2492663143463784104424745063886118150182214[[#This Row],[time]]-2)*2</f>
        <v>-1.9151199999999999</v>
      </c>
      <c r="AG849" s="6">
        <v>11.3508</v>
      </c>
      <c r="AH849" s="5">
        <v>2.95756</v>
      </c>
      <c r="AI849">
        <f>-(Table72603083403724044364685003280112144176208[[#This Row],[time]]-2)*2</f>
        <v>-1.9151199999999999</v>
      </c>
      <c r="AJ849" s="6">
        <v>1.0729699999999999E-3</v>
      </c>
      <c r="AK849" s="5">
        <v>2.95756</v>
      </c>
      <c r="AL849">
        <f>-(Table2502673153473794114434755073987119151183215[[#This Row],[time]]-2)*2</f>
        <v>-1.9151199999999999</v>
      </c>
      <c r="AM849" s="6">
        <v>10.074299999999999</v>
      </c>
      <c r="AN849" s="5">
        <v>2.95756</v>
      </c>
      <c r="AO849">
        <f>-(Table82613093413734054374695013381113145177209[[#This Row],[time]]-2)*2</f>
        <v>-1.9151199999999999</v>
      </c>
      <c r="AP849" s="6">
        <v>1.53525</v>
      </c>
      <c r="AQ849" s="5">
        <v>2.95756</v>
      </c>
      <c r="AR849">
        <f>-(Table2522683163483804124444765084088120152184216[[#This Row],[time]]-2)*2</f>
        <v>-1.9151199999999999</v>
      </c>
      <c r="AS849" s="6">
        <v>8.4138400000000004</v>
      </c>
      <c r="AT849" s="5">
        <v>2.95756</v>
      </c>
      <c r="AU849">
        <f>-(Table2532693173493814134454775094189121153185217[[#This Row],[time]]-2)*2</f>
        <v>-1.9151199999999999</v>
      </c>
      <c r="AV849" s="6">
        <v>1.5523899999999999</v>
      </c>
    </row>
    <row r="850" spans="1:48">
      <c r="A850" s="8">
        <v>3</v>
      </c>
      <c r="B850">
        <f>-(Table12543023343663984304624942674106138170202[[#This Row],[time]]-2)*2</f>
        <v>-2</v>
      </c>
      <c r="C850" s="9">
        <v>5.4229900000000004</v>
      </c>
      <c r="D850" s="8">
        <v>3</v>
      </c>
      <c r="E850">
        <f>-(Table22553033353673994314634952775107139171203[[#This Row],[time]]-2)*2</f>
        <v>-2</v>
      </c>
      <c r="F850" s="10">
        <v>8.7299999999999994E-5</v>
      </c>
      <c r="G850" s="8">
        <v>3</v>
      </c>
      <c r="H850" s="2">
        <f t="shared" si="535"/>
        <v>-2</v>
      </c>
      <c r="I850" s="9">
        <v>5.4687200000000002</v>
      </c>
      <c r="J850" s="8">
        <v>3</v>
      </c>
      <c r="K850">
        <f>-(Table32563043363684004324644962876108140172204[[#This Row],[time]]-2)*2</f>
        <v>-2</v>
      </c>
      <c r="L850" s="10">
        <v>7.1099999999999994E-5</v>
      </c>
      <c r="M850" s="8">
        <v>3</v>
      </c>
      <c r="N850">
        <f>-(Table2462633113433754074394715033583115147179211[[#This Row],[time]]-2)*2</f>
        <v>-2</v>
      </c>
      <c r="O850" s="9">
        <v>13.593</v>
      </c>
      <c r="P850" s="8">
        <v>3</v>
      </c>
      <c r="Q850">
        <f>-(Table42573053373694014334654972977109141173205[[#This Row],[time]]-2)*2</f>
        <v>-2</v>
      </c>
      <c r="R850" s="9">
        <v>0.67221699999999995</v>
      </c>
      <c r="S850" s="8">
        <v>3</v>
      </c>
      <c r="T850">
        <f>-(Table2472643123443764084404725043684116148180212[[#This Row],[time]]-2)*2</f>
        <v>-2</v>
      </c>
      <c r="U850" s="9">
        <v>11.352</v>
      </c>
      <c r="V850" s="8">
        <v>3</v>
      </c>
      <c r="W850">
        <f>-(Table52583063383704024344664983078110142174206[[#This Row],[time]]-2)*2</f>
        <v>-2</v>
      </c>
      <c r="X850" s="9">
        <v>0.55306699999999998</v>
      </c>
      <c r="Y850" s="8">
        <v>3</v>
      </c>
      <c r="Z850">
        <f>-(Table2482653133453774094414735053785117149181213[[#This Row],[time]]-2)*2</f>
        <v>-2</v>
      </c>
      <c r="AA850" s="9">
        <v>12.2959</v>
      </c>
      <c r="AB850" s="8">
        <v>3</v>
      </c>
      <c r="AC850">
        <f>-(Table62593073393714034354674993179111143175207[[#This Row],[time]]-2)*2</f>
        <v>-2</v>
      </c>
      <c r="AD850" s="9">
        <v>1.52671E-4</v>
      </c>
      <c r="AE850" s="8">
        <v>3</v>
      </c>
      <c r="AF850">
        <f>-(Table2492663143463784104424745063886118150182214[[#This Row],[time]]-2)*2</f>
        <v>-2</v>
      </c>
      <c r="AG850" s="9">
        <v>11.977499999999999</v>
      </c>
      <c r="AH850" s="8">
        <v>3</v>
      </c>
      <c r="AI850">
        <f>-(Table72603083403724044364685003280112144176208[[#This Row],[time]]-2)*2</f>
        <v>-2</v>
      </c>
      <c r="AJ850" s="9">
        <v>1.2249E-4</v>
      </c>
      <c r="AK850" s="8">
        <v>3</v>
      </c>
      <c r="AL850">
        <f>-(Table2502673153473794114434755073987119151183215[[#This Row],[time]]-2)*2</f>
        <v>-2</v>
      </c>
      <c r="AM850" s="9">
        <v>9.9467499999999998</v>
      </c>
      <c r="AN850" s="8">
        <v>3</v>
      </c>
      <c r="AO850">
        <f>-(Table82613093413734054374695013381113145177209[[#This Row],[time]]-2)*2</f>
        <v>-2</v>
      </c>
      <c r="AP850" s="9">
        <v>1.3770199999999999</v>
      </c>
      <c r="AQ850" s="8">
        <v>3</v>
      </c>
      <c r="AR850">
        <f>-(Table2522683163483804124444765084088120152184216[[#This Row],[time]]-2)*2</f>
        <v>-2</v>
      </c>
      <c r="AS850" s="9">
        <v>8.6152200000000008</v>
      </c>
      <c r="AT850" s="8">
        <v>3</v>
      </c>
      <c r="AU850">
        <f>-(Table2532693173493814134454775094189121153185217[[#This Row],[time]]-2)*2</f>
        <v>-2</v>
      </c>
      <c r="AV850" s="9">
        <v>1.39744</v>
      </c>
    </row>
    <row r="851" spans="1:48">
      <c r="A851" t="s">
        <v>26</v>
      </c>
      <c r="C851">
        <f>AVERAGE(C830:C850)</f>
        <v>3.7578542857142865</v>
      </c>
      <c r="D851" t="s">
        <v>26</v>
      </c>
      <c r="F851">
        <f t="shared" ref="F851" si="536">AVERAGE(F830:F850)</f>
        <v>3.5245034333333342E-2</v>
      </c>
      <c r="G851" t="s">
        <v>26</v>
      </c>
      <c r="I851">
        <f t="shared" ref="I851" si="537">AVERAGE(I830:I850)</f>
        <v>1.1888000952380953</v>
      </c>
      <c r="J851" t="s">
        <v>26</v>
      </c>
      <c r="L851">
        <f t="shared" ref="L851" si="538">AVERAGE(L830:L850)</f>
        <v>3.9031446428571419E-2</v>
      </c>
      <c r="M851" t="s">
        <v>26</v>
      </c>
      <c r="O851">
        <f t="shared" ref="O851" si="539">AVERAGE(O830:O850)</f>
        <v>4.844151390476191</v>
      </c>
      <c r="P851" t="s">
        <v>26</v>
      </c>
      <c r="R851">
        <f t="shared" ref="R851" si="540">AVERAGE(R830:R850)</f>
        <v>0.44658726733333343</v>
      </c>
      <c r="S851" t="s">
        <v>26</v>
      </c>
      <c r="U851">
        <f t="shared" ref="U851" si="541">AVERAGE(U830:U850)</f>
        <v>3.711099980952381</v>
      </c>
      <c r="V851" t="s">
        <v>26</v>
      </c>
      <c r="X851">
        <f t="shared" ref="X851" si="542">AVERAGE(X830:X850)</f>
        <v>0.24895487619047624</v>
      </c>
      <c r="Y851" t="s">
        <v>26</v>
      </c>
      <c r="AA851">
        <f t="shared" ref="AA851" si="543">AVERAGE(AA830:AA850)</f>
        <v>5.3078846666666673</v>
      </c>
      <c r="AB851" t="s">
        <v>26</v>
      </c>
      <c r="AD851">
        <f t="shared" ref="AD851" si="544">AVERAGE(AD830:AD850)</f>
        <v>0.66690736528571448</v>
      </c>
      <c r="AE851" t="s">
        <v>26</v>
      </c>
      <c r="AG851">
        <f t="shared" ref="AG851" si="545">AVERAGE(AG830:AG850)</f>
        <v>4.6938814285714283</v>
      </c>
      <c r="AH851" t="s">
        <v>26</v>
      </c>
      <c r="AJ851">
        <f t="shared" ref="AJ851" si="546">AVERAGE(AJ830:AJ850)</f>
        <v>1.1811345076190476</v>
      </c>
      <c r="AK851" t="s">
        <v>26</v>
      </c>
      <c r="AM851">
        <f t="shared" ref="AM851" si="547">AVERAGE(AM830:AM850)</f>
        <v>5.9229433333333326</v>
      </c>
      <c r="AN851" t="s">
        <v>26</v>
      </c>
      <c r="AP851">
        <f t="shared" ref="AP851" si="548">AVERAGE(AP830:AP850)</f>
        <v>2.4584776190476192</v>
      </c>
      <c r="AQ851" t="s">
        <v>26</v>
      </c>
      <c r="AS851">
        <f t="shared" ref="AS851" si="549">AVERAGE(AS830:AS850)</f>
        <v>4.2119928095238084</v>
      </c>
      <c r="AT851" t="s">
        <v>26</v>
      </c>
      <c r="AV851">
        <f t="shared" ref="AV851" si="550">AVERAGE(AV830:AV850)</f>
        <v>1.9826652380952385</v>
      </c>
    </row>
    <row r="852" spans="1:48">
      <c r="A852" t="s">
        <v>27</v>
      </c>
      <c r="C852">
        <f>MAX(C830:C850)</f>
        <v>5.4229900000000004</v>
      </c>
      <c r="D852" t="s">
        <v>27</v>
      </c>
      <c r="F852">
        <f t="shared" ref="F852:AV852" si="551">MAX(F830:F850)</f>
        <v>0.20782100000000001</v>
      </c>
      <c r="G852" t="s">
        <v>27</v>
      </c>
      <c r="I852">
        <f t="shared" ref="I852:AV852" si="552">MAX(I830:I850)</f>
        <v>5.4687200000000002</v>
      </c>
      <c r="J852" t="s">
        <v>27</v>
      </c>
      <c r="L852">
        <f t="shared" ref="L852:AV852" si="553">MAX(L830:L850)</f>
        <v>0.31080200000000002</v>
      </c>
      <c r="M852" t="s">
        <v>27</v>
      </c>
      <c r="O852">
        <f t="shared" ref="O852:AV852" si="554">MAX(O830:O850)</f>
        <v>13.593</v>
      </c>
      <c r="P852" t="s">
        <v>27</v>
      </c>
      <c r="R852">
        <f t="shared" ref="R852:AV852" si="555">MAX(R830:R850)</f>
        <v>0.67366499999999996</v>
      </c>
      <c r="S852" t="s">
        <v>27</v>
      </c>
      <c r="U852">
        <f t="shared" ref="U852:AV852" si="556">MAX(U830:U850)</f>
        <v>11.352</v>
      </c>
      <c r="V852" t="s">
        <v>27</v>
      </c>
      <c r="X852">
        <f t="shared" ref="X852:AV852" si="557">MAX(X830:X850)</f>
        <v>0.55369299999999999</v>
      </c>
      <c r="Y852" t="s">
        <v>27</v>
      </c>
      <c r="AA852">
        <f t="shared" ref="AA852:AV852" si="558">MAX(AA830:AA850)</f>
        <v>12.2959</v>
      </c>
      <c r="AB852" t="s">
        <v>27</v>
      </c>
      <c r="AD852">
        <f t="shared" ref="AD852:AV852" si="559">MAX(AD830:AD850)</f>
        <v>2.0346600000000001</v>
      </c>
      <c r="AE852" t="s">
        <v>27</v>
      </c>
      <c r="AG852">
        <f t="shared" ref="AG852:AV852" si="560">MAX(AG830:AG850)</f>
        <v>11.977499999999999</v>
      </c>
      <c r="AH852" t="s">
        <v>27</v>
      </c>
      <c r="AJ852">
        <f t="shared" ref="AJ852:AV852" si="561">MAX(AJ830:AJ850)</f>
        <v>3.0546899999999999</v>
      </c>
      <c r="AK852" t="s">
        <v>27</v>
      </c>
      <c r="AM852">
        <f t="shared" ref="AM852:AV852" si="562">MAX(AM830:AM850)</f>
        <v>10.1813</v>
      </c>
      <c r="AN852" t="s">
        <v>27</v>
      </c>
      <c r="AP852">
        <f t="shared" ref="AP852:AV852" si="563">MAX(AP830:AP850)</f>
        <v>3.0388999999999999</v>
      </c>
      <c r="AQ852" t="s">
        <v>27</v>
      </c>
      <c r="AS852">
        <f t="shared" ref="AS852:AV852" si="564">MAX(AS830:AS850)</f>
        <v>8.6152200000000008</v>
      </c>
      <c r="AT852" t="s">
        <v>27</v>
      </c>
      <c r="AV852">
        <f t="shared" ref="AV852" si="565">MAX(AV830:AV850)</f>
        <v>2.41831</v>
      </c>
    </row>
    <row r="855" spans="1:48">
      <c r="A855" s="1" t="s">
        <v>98</v>
      </c>
    </row>
    <row r="856" spans="1:48">
      <c r="A856" t="s">
        <v>99</v>
      </c>
      <c r="D856" t="s">
        <v>2</v>
      </c>
    </row>
    <row r="857" spans="1:48">
      <c r="A857" t="s">
        <v>100</v>
      </c>
      <c r="D857" t="s">
        <v>4</v>
      </c>
      <c r="E857" t="s">
        <v>5</v>
      </c>
    </row>
    <row r="859" spans="1:48">
      <c r="A859" t="s">
        <v>6</v>
      </c>
      <c r="D859" t="s">
        <v>7</v>
      </c>
      <c r="G859" t="s">
        <v>8</v>
      </c>
      <c r="J859" t="s">
        <v>9</v>
      </c>
      <c r="M859" t="s">
        <v>10</v>
      </c>
      <c r="P859" t="s">
        <v>11</v>
      </c>
      <c r="S859" t="s">
        <v>12</v>
      </c>
      <c r="V859" t="s">
        <v>13</v>
      </c>
      <c r="Y859" t="s">
        <v>14</v>
      </c>
      <c r="AB859" t="s">
        <v>15</v>
      </c>
      <c r="AE859" t="s">
        <v>16</v>
      </c>
      <c r="AH859" t="s">
        <v>17</v>
      </c>
      <c r="AK859" t="s">
        <v>18</v>
      </c>
      <c r="AN859" t="s">
        <v>19</v>
      </c>
      <c r="AQ859" t="s">
        <v>20</v>
      </c>
      <c r="AT859" t="s">
        <v>21</v>
      </c>
    </row>
    <row r="860" spans="1:48">
      <c r="A860" t="s">
        <v>22</v>
      </c>
      <c r="B860" t="s">
        <v>23</v>
      </c>
      <c r="C860" t="s">
        <v>24</v>
      </c>
      <c r="D860" t="s">
        <v>22</v>
      </c>
      <c r="E860" t="s">
        <v>23</v>
      </c>
      <c r="F860" t="s">
        <v>25</v>
      </c>
      <c r="G860" t="s">
        <v>22</v>
      </c>
      <c r="H860" t="s">
        <v>23</v>
      </c>
      <c r="I860" t="s">
        <v>24</v>
      </c>
      <c r="J860" t="s">
        <v>22</v>
      </c>
      <c r="K860" t="s">
        <v>23</v>
      </c>
      <c r="L860" t="s">
        <v>24</v>
      </c>
      <c r="M860" t="s">
        <v>22</v>
      </c>
      <c r="N860" t="s">
        <v>23</v>
      </c>
      <c r="O860" t="s">
        <v>24</v>
      </c>
      <c r="P860" t="s">
        <v>22</v>
      </c>
      <c r="Q860" t="s">
        <v>23</v>
      </c>
      <c r="R860" t="s">
        <v>24</v>
      </c>
      <c r="S860" t="s">
        <v>22</v>
      </c>
      <c r="T860" t="s">
        <v>23</v>
      </c>
      <c r="U860" t="s">
        <v>24</v>
      </c>
      <c r="V860" t="s">
        <v>22</v>
      </c>
      <c r="W860" t="s">
        <v>23</v>
      </c>
      <c r="X860" t="s">
        <v>24</v>
      </c>
      <c r="Y860" t="s">
        <v>22</v>
      </c>
      <c r="Z860" t="s">
        <v>23</v>
      </c>
      <c r="AA860" t="s">
        <v>24</v>
      </c>
      <c r="AB860" t="s">
        <v>22</v>
      </c>
      <c r="AC860" t="s">
        <v>23</v>
      </c>
      <c r="AD860" t="s">
        <v>24</v>
      </c>
      <c r="AE860" t="s">
        <v>22</v>
      </c>
      <c r="AF860" t="s">
        <v>23</v>
      </c>
      <c r="AG860" t="s">
        <v>24</v>
      </c>
      <c r="AH860" t="s">
        <v>22</v>
      </c>
      <c r="AI860" t="s">
        <v>23</v>
      </c>
      <c r="AJ860" t="s">
        <v>24</v>
      </c>
      <c r="AK860" t="s">
        <v>22</v>
      </c>
      <c r="AL860" t="s">
        <v>23</v>
      </c>
      <c r="AM860" t="s">
        <v>24</v>
      </c>
      <c r="AN860" t="s">
        <v>22</v>
      </c>
      <c r="AO860" t="s">
        <v>23</v>
      </c>
      <c r="AP860" t="s">
        <v>24</v>
      </c>
      <c r="AQ860" t="s">
        <v>22</v>
      </c>
      <c r="AR860" t="s">
        <v>23</v>
      </c>
      <c r="AS860" t="s">
        <v>24</v>
      </c>
      <c r="AT860" t="s">
        <v>22</v>
      </c>
      <c r="AU860" t="s">
        <v>23</v>
      </c>
      <c r="AV860" t="s">
        <v>24</v>
      </c>
    </row>
    <row r="861" spans="1:48">
      <c r="A861" s="2">
        <v>2</v>
      </c>
      <c r="B861">
        <f>(Table1286318350382414446478104290122154186218[[#This Row],[time]]-2)*2</f>
        <v>0</v>
      </c>
      <c r="C861" s="6">
        <v>2.1864599999999998</v>
      </c>
      <c r="D861" s="2">
        <v>2</v>
      </c>
      <c r="E861">
        <f>(Table2287319351383415447479114391123155187219[[#This Row],[time]]-2)*2</f>
        <v>0</v>
      </c>
      <c r="F861" s="7">
        <v>9.1799999999999995E-5</v>
      </c>
      <c r="G861" s="2">
        <v>2</v>
      </c>
      <c r="H861">
        <f>(Table245294326358390422454486185098130162194242[[#This Row],[time]]-2)*2</f>
        <v>0</v>
      </c>
      <c r="I861" s="6">
        <v>2.6179100000000002</v>
      </c>
      <c r="J861" s="2">
        <v>2</v>
      </c>
      <c r="K861">
        <f>(Table3288320352384416448480124492124156188220[[#This Row],[time]]-2)*2</f>
        <v>0</v>
      </c>
      <c r="L861" s="11">
        <v>8.3200000000000003E-5</v>
      </c>
      <c r="M861" s="2">
        <v>2</v>
      </c>
      <c r="N861">
        <f>(Table246295327359391423455487195199131163195243[[#This Row],[time]]-2)*2</f>
        <v>0</v>
      </c>
      <c r="O861" s="6">
        <v>0.33575700000000003</v>
      </c>
      <c r="P861" s="2">
        <v>2</v>
      </c>
      <c r="Q861">
        <f>(Table4289321353385417449481134593125157189221[[#This Row],[time]]-2)*2</f>
        <v>0</v>
      </c>
      <c r="R861" s="7">
        <v>8.2399999999999997E-5</v>
      </c>
      <c r="S861" s="2">
        <v>2</v>
      </c>
      <c r="T861">
        <f>(Table2472963283603924244564882052100132164196244[[#This Row],[time]]-2)*2</f>
        <v>0</v>
      </c>
      <c r="U861" s="6">
        <v>2.6529500000000001E-2</v>
      </c>
      <c r="V861" s="2">
        <v>2</v>
      </c>
      <c r="W861">
        <f>(Table5290322354386418450482144694126158190222[[#This Row],[time]]-2)*2</f>
        <v>0</v>
      </c>
      <c r="X861" s="11">
        <v>3.9400000000000001E-7</v>
      </c>
      <c r="Y861" s="2">
        <v>2</v>
      </c>
      <c r="Z861">
        <f>(Table2482973293613934254574892153101133165197245[[#This Row],[time]]-2)*2</f>
        <v>0</v>
      </c>
      <c r="AA861" s="6">
        <v>6.3402399999999996E-4</v>
      </c>
      <c r="AB861" s="2">
        <v>2</v>
      </c>
      <c r="AC861">
        <f>(Table6291323355387419451483154795127159191223[[#This Row],[time]]-2)*2</f>
        <v>0</v>
      </c>
      <c r="AD861" s="3">
        <v>0.54188199999999997</v>
      </c>
      <c r="AE861" s="2">
        <v>2</v>
      </c>
      <c r="AF861">
        <f>(Table2492983303623944264584902254102134166198270[[#This Row],[time]]-2)*2</f>
        <v>0</v>
      </c>
      <c r="AG861" s="3">
        <v>0.51179300000000005</v>
      </c>
      <c r="AH861" s="2">
        <v>2</v>
      </c>
      <c r="AI861">
        <f>(Table7292324356388420452484164896128160192224[[#This Row],[time]]-2)*2</f>
        <v>0</v>
      </c>
      <c r="AJ861" s="12">
        <v>0.41170200000000001</v>
      </c>
      <c r="AK861" s="2">
        <v>2</v>
      </c>
      <c r="AL861">
        <f>(Table2502993313633954274594912355103135167199271[[#This Row],[time]]-2)*2</f>
        <v>0</v>
      </c>
      <c r="AM861" s="3">
        <v>1.01938</v>
      </c>
      <c r="AN861" s="2">
        <v>2</v>
      </c>
      <c r="AO861">
        <f>(Table8293325357389421453485174997129161193225[[#This Row],[time]]-2)*2</f>
        <v>0</v>
      </c>
      <c r="AP861" s="3">
        <v>2.5221399999999998</v>
      </c>
      <c r="AQ861" s="2">
        <v>2</v>
      </c>
      <c r="AR861">
        <f>(Table2523003323643964284604922456104136168200272[[#This Row],[time]]-2)*2</f>
        <v>0</v>
      </c>
      <c r="AS861" s="3">
        <v>0.67004399999999997</v>
      </c>
      <c r="AT861" s="2">
        <v>2</v>
      </c>
      <c r="AU861">
        <f>(Table2533013333653974294614932557105137169201273[[#This Row],[time]]-2)*2</f>
        <v>0</v>
      </c>
      <c r="AV861" s="15">
        <v>0.49120999999999998</v>
      </c>
    </row>
    <row r="862" spans="1:48">
      <c r="A862" s="5">
        <v>2.0499999999999998</v>
      </c>
      <c r="B862">
        <f>(Table1286318350382414446478104290122154186218[[#This Row],[time]]-2)*2</f>
        <v>9.9999999999999645E-2</v>
      </c>
      <c r="C862" s="6">
        <v>2.0751400000000002</v>
      </c>
      <c r="D862" s="5">
        <v>2.0499999999999998</v>
      </c>
      <c r="E862">
        <f>(Table2287319351383415447479114391123155187219[[#This Row],[time]]-2)*2</f>
        <v>9.9999999999999645E-2</v>
      </c>
      <c r="F862" s="6">
        <v>1.9651599999999999E-4</v>
      </c>
      <c r="G862" s="5">
        <v>2.0499999999999998</v>
      </c>
      <c r="H862">
        <f>(Table245294326358390422454486185098130162194242[[#This Row],[time]]-2)*2</f>
        <v>9.9999999999999645E-2</v>
      </c>
      <c r="I862" s="6">
        <v>2.5722900000000002</v>
      </c>
      <c r="J862" s="5">
        <v>2.0499999999999998</v>
      </c>
      <c r="K862">
        <f>(Table3288320352384416448480124492124156188220[[#This Row],[time]]-2)*2</f>
        <v>9.9999999999999645E-2</v>
      </c>
      <c r="L862" s="12">
        <v>1.26878E-4</v>
      </c>
      <c r="M862" s="5">
        <v>2.0499999999999998</v>
      </c>
      <c r="N862">
        <f>(Table246295327359391423455487195199131163195243[[#This Row],[time]]-2)*2</f>
        <v>9.9999999999999645E-2</v>
      </c>
      <c r="O862" s="6">
        <v>0.26921099999999998</v>
      </c>
      <c r="P862" s="5">
        <v>2.0499999999999998</v>
      </c>
      <c r="Q862">
        <f>(Table4289321353385417449481134593125157189221[[#This Row],[time]]-2)*2</f>
        <v>9.9999999999999645E-2</v>
      </c>
      <c r="R862" s="7">
        <v>8.9400000000000005E-5</v>
      </c>
      <c r="S862" s="5">
        <v>2.0499999999999998</v>
      </c>
      <c r="T862">
        <f>(Table2472963283603924244564882052100132164196244[[#This Row],[time]]-2)*2</f>
        <v>9.9999999999999645E-2</v>
      </c>
      <c r="U862" s="6">
        <v>5.11391E-2</v>
      </c>
      <c r="V862" s="5">
        <v>2.0499999999999998</v>
      </c>
      <c r="W862">
        <f>(Table5290322354386418450482144694126158190222[[#This Row],[time]]-2)*2</f>
        <v>9.9999999999999645E-2</v>
      </c>
      <c r="X862" s="11">
        <v>1.9899999999999999E-5</v>
      </c>
      <c r="Y862" s="5">
        <v>2.0499999999999998</v>
      </c>
      <c r="Z862">
        <f>(Table2482973293613934254574892153101133165197245[[#This Row],[time]]-2)*2</f>
        <v>9.9999999999999645E-2</v>
      </c>
      <c r="AA862" s="6">
        <v>1.5831000000000001E-2</v>
      </c>
      <c r="AB862" s="5">
        <v>2.0499999999999998</v>
      </c>
      <c r="AC862">
        <f>(Table6291323355387419451483154795127159191223[[#This Row],[time]]-2)*2</f>
        <v>9.9999999999999645E-2</v>
      </c>
      <c r="AD862" s="6">
        <v>0.70114600000000005</v>
      </c>
      <c r="AE862" s="5">
        <v>2.0499999999999998</v>
      </c>
      <c r="AF862">
        <f>(Table2492983303623944264584902254102134166198270[[#This Row],[time]]-2)*2</f>
        <v>9.9999999999999645E-2</v>
      </c>
      <c r="AG862" s="6">
        <v>0.32926699999999998</v>
      </c>
      <c r="AH862" s="5">
        <v>2.0499999999999998</v>
      </c>
      <c r="AI862">
        <f>(Table7292324356388420452484164896128160192224[[#This Row],[time]]-2)*2</f>
        <v>9.9999999999999645E-2</v>
      </c>
      <c r="AJ862" s="12">
        <v>0.75313300000000005</v>
      </c>
      <c r="AK862" s="5">
        <v>2.0499999999999998</v>
      </c>
      <c r="AL862">
        <f>(Table2502993313633954274594912355103135167199271[[#This Row],[time]]-2)*2</f>
        <v>9.9999999999999645E-2</v>
      </c>
      <c r="AM862" s="6">
        <v>1.13832</v>
      </c>
      <c r="AN862" s="5">
        <v>2.0499999999999998</v>
      </c>
      <c r="AO862">
        <f>(Table8293325357389421453485174997129161193225[[#This Row],[time]]-2)*2</f>
        <v>9.9999999999999645E-2</v>
      </c>
      <c r="AP862" s="6">
        <v>2.9850300000000001</v>
      </c>
      <c r="AQ862" s="5">
        <v>2.0499999999999998</v>
      </c>
      <c r="AR862">
        <f>(Table2523003323643964284604922456104136168200272[[#This Row],[time]]-2)*2</f>
        <v>9.9999999999999645E-2</v>
      </c>
      <c r="AS862" s="6">
        <v>1.0186200000000001</v>
      </c>
      <c r="AT862" s="5">
        <v>2.0499999999999998</v>
      </c>
      <c r="AU862">
        <f>(Table2533013333653974294614932557105137169201273[[#This Row],[time]]-2)*2</f>
        <v>9.9999999999999645E-2</v>
      </c>
      <c r="AV862" s="12">
        <v>0.80487399999999998</v>
      </c>
    </row>
    <row r="863" spans="1:48">
      <c r="A863" s="5">
        <v>2.1071900000000001</v>
      </c>
      <c r="B863">
        <f>(Table1286318350382414446478104290122154186218[[#This Row],[time]]-2)*2</f>
        <v>0.21438000000000024</v>
      </c>
      <c r="C863" s="6">
        <v>2.0577399999999999</v>
      </c>
      <c r="D863" s="5">
        <v>2.1071900000000001</v>
      </c>
      <c r="E863">
        <f>(Table2287319351383415447479114391123155187219[[#This Row],[time]]-2)*2</f>
        <v>0.21438000000000024</v>
      </c>
      <c r="F863" s="6">
        <v>4.3571199999999997E-2</v>
      </c>
      <c r="G863" s="5">
        <v>2.1071900000000001</v>
      </c>
      <c r="H863">
        <f>(Table245294326358390422454486185098130162194242[[#This Row],[time]]-2)*2</f>
        <v>0.21438000000000024</v>
      </c>
      <c r="I863" s="6">
        <v>2.7334200000000002</v>
      </c>
      <c r="J863" s="5">
        <v>2.1071900000000001</v>
      </c>
      <c r="K863">
        <f>(Table3288320352384416448480124492124156188220[[#This Row],[time]]-2)*2</f>
        <v>0.21438000000000024</v>
      </c>
      <c r="L863" s="12">
        <v>8.9879100000000003E-2</v>
      </c>
      <c r="M863" s="5">
        <v>2.1071900000000001</v>
      </c>
      <c r="N863">
        <f>(Table246295327359391423455487195199131163195243[[#This Row],[time]]-2)*2</f>
        <v>0.21438000000000024</v>
      </c>
      <c r="O863" s="6">
        <v>0.45229999999999998</v>
      </c>
      <c r="P863" s="5">
        <v>2.1071900000000001</v>
      </c>
      <c r="Q863">
        <f>(Table4289321353385417449481134593125157189221[[#This Row],[time]]-2)*2</f>
        <v>0.21438000000000024</v>
      </c>
      <c r="R863" s="7">
        <v>9.59E-5</v>
      </c>
      <c r="S863" s="5">
        <v>2.1071900000000001</v>
      </c>
      <c r="T863">
        <f>(Table2472963283603924244564882052100132164196244[[#This Row],[time]]-2)*2</f>
        <v>0.21438000000000024</v>
      </c>
      <c r="U863" s="6">
        <v>7.9774200000000003E-2</v>
      </c>
      <c r="V863" s="5">
        <v>2.1071900000000001</v>
      </c>
      <c r="W863">
        <f>(Table5290322354386418450482144694126158190222[[#This Row],[time]]-2)*2</f>
        <v>0.21438000000000024</v>
      </c>
      <c r="X863" s="11">
        <v>3.6399999999999997E-5</v>
      </c>
      <c r="Y863" s="5">
        <v>2.1071900000000001</v>
      </c>
      <c r="Z863">
        <f>(Table2482973293613934254574892153101133165197245[[#This Row],[time]]-2)*2</f>
        <v>0.21438000000000024</v>
      </c>
      <c r="AA863" s="6">
        <v>4.1813500000000003E-2</v>
      </c>
      <c r="AB863" s="5">
        <v>2.1071900000000001</v>
      </c>
      <c r="AC863">
        <f>(Table6291323355387419451483154795127159191223[[#This Row],[time]]-2)*2</f>
        <v>0.21438000000000024</v>
      </c>
      <c r="AD863" s="6">
        <v>0.934778</v>
      </c>
      <c r="AE863" s="5">
        <v>2.1071900000000001</v>
      </c>
      <c r="AF863">
        <f>(Table2492983303623944264584902254102134166198270[[#This Row],[time]]-2)*2</f>
        <v>0.21438000000000024</v>
      </c>
      <c r="AG863" s="6">
        <v>0.21520700000000001</v>
      </c>
      <c r="AH863" s="5">
        <v>2.1071900000000001</v>
      </c>
      <c r="AI863">
        <f>(Table7292324356388420452484164896128160192224[[#This Row],[time]]-2)*2</f>
        <v>0.21438000000000024</v>
      </c>
      <c r="AJ863" s="12">
        <v>1.38218</v>
      </c>
      <c r="AK863" s="5">
        <v>2.1071900000000001</v>
      </c>
      <c r="AL863">
        <f>(Table2502993313633954274594912355103135167199271[[#This Row],[time]]-2)*2</f>
        <v>0.21438000000000024</v>
      </c>
      <c r="AM863" s="6">
        <v>1.25797</v>
      </c>
      <c r="AN863" s="5">
        <v>2.1071900000000001</v>
      </c>
      <c r="AO863">
        <f>(Table8293325357389421453485174997129161193225[[#This Row],[time]]-2)*2</f>
        <v>0.21438000000000024</v>
      </c>
      <c r="AP863" s="6">
        <v>3.6160999999999999</v>
      </c>
      <c r="AQ863" s="5">
        <v>2.1071900000000001</v>
      </c>
      <c r="AR863">
        <f>(Table2523003323643964284604922456104136168200272[[#This Row],[time]]-2)*2</f>
        <v>0.21438000000000024</v>
      </c>
      <c r="AS863" s="6">
        <v>1.40035</v>
      </c>
      <c r="AT863" s="5">
        <v>2.1071900000000001</v>
      </c>
      <c r="AU863">
        <f>(Table2533013333653974294614932557105137169201273[[#This Row],[time]]-2)*2</f>
        <v>0.21438000000000024</v>
      </c>
      <c r="AV863" s="12">
        <v>1.11747</v>
      </c>
    </row>
    <row r="864" spans="1:48">
      <c r="A864" s="5">
        <v>2.1584099999999999</v>
      </c>
      <c r="B864">
        <f>(Table1286318350382414446478104290122154186218[[#This Row],[time]]-2)*2</f>
        <v>0.31681999999999988</v>
      </c>
      <c r="C864" s="6">
        <v>2.1372499999999999</v>
      </c>
      <c r="D864" s="5">
        <v>2.1584099999999999</v>
      </c>
      <c r="E864">
        <f>(Table2287319351383415447479114391123155187219[[#This Row],[time]]-2)*2</f>
        <v>0.31681999999999988</v>
      </c>
      <c r="F864" s="6">
        <v>0.149005</v>
      </c>
      <c r="G864" s="5">
        <v>2.1584099999999999</v>
      </c>
      <c r="H864">
        <f>(Table245294326358390422454486185098130162194242[[#This Row],[time]]-2)*2</f>
        <v>0.31681999999999988</v>
      </c>
      <c r="I864" s="6">
        <v>2.9762599999999999</v>
      </c>
      <c r="J864" s="5">
        <v>2.1584099999999999</v>
      </c>
      <c r="K864">
        <f>(Table3288320352384416448480124492124156188220[[#This Row],[time]]-2)*2</f>
        <v>0.31681999999999988</v>
      </c>
      <c r="L864" s="12">
        <v>0.27873799999999999</v>
      </c>
      <c r="M864" s="5">
        <v>2.1584099999999999</v>
      </c>
      <c r="N864">
        <f>(Table246295327359391423455487195199131163195243[[#This Row],[time]]-2)*2</f>
        <v>0.31681999999999988</v>
      </c>
      <c r="O864" s="6">
        <v>0.58102600000000004</v>
      </c>
      <c r="P864" s="5">
        <v>2.1584099999999999</v>
      </c>
      <c r="Q864">
        <f>(Table4289321353385417449481134593125157189221[[#This Row],[time]]-2)*2</f>
        <v>0.31681999999999988</v>
      </c>
      <c r="R864" s="6">
        <v>4.84062E-4</v>
      </c>
      <c r="S864" s="5">
        <v>2.1584099999999999</v>
      </c>
      <c r="T864">
        <f>(Table2472963283603924244564882052100132164196244[[#This Row],[time]]-2)*2</f>
        <v>0.31681999999999988</v>
      </c>
      <c r="U864" s="6">
        <v>9.5676999999999998E-2</v>
      </c>
      <c r="V864" s="5">
        <v>2.1584099999999999</v>
      </c>
      <c r="W864">
        <f>(Table5290322354386418450482144694126158190222[[#This Row],[time]]-2)*2</f>
        <v>0.31681999999999988</v>
      </c>
      <c r="X864" s="11">
        <v>5.38E-5</v>
      </c>
      <c r="Y864" s="5">
        <v>2.1584099999999999</v>
      </c>
      <c r="Z864">
        <f>(Table2482973293613934254574892153101133165197245[[#This Row],[time]]-2)*2</f>
        <v>0.31681999999999988</v>
      </c>
      <c r="AA864" s="6">
        <v>5.5707600000000003E-2</v>
      </c>
      <c r="AB864" s="5">
        <v>2.1584099999999999</v>
      </c>
      <c r="AC864">
        <f>(Table6291323355387419451483154795127159191223[[#This Row],[time]]-2)*2</f>
        <v>0.31681999999999988</v>
      </c>
      <c r="AD864" s="6">
        <v>1.1751199999999999</v>
      </c>
      <c r="AE864" s="5">
        <v>2.1584099999999999</v>
      </c>
      <c r="AF864">
        <f>(Table2492983303623944264584902254102134166198270[[#This Row],[time]]-2)*2</f>
        <v>0.31681999999999988</v>
      </c>
      <c r="AG864" s="6">
        <v>0.170463</v>
      </c>
      <c r="AH864" s="5">
        <v>2.1584099999999999</v>
      </c>
      <c r="AI864">
        <f>(Table7292324356388420452484164896128160192224[[#This Row],[time]]-2)*2</f>
        <v>0.31681999999999988</v>
      </c>
      <c r="AJ864" s="12">
        <v>2.2054100000000001</v>
      </c>
      <c r="AK864" s="5">
        <v>2.1584099999999999</v>
      </c>
      <c r="AL864">
        <f>(Table2502993313633954274594912355103135167199271[[#This Row],[time]]-2)*2</f>
        <v>0.31681999999999988</v>
      </c>
      <c r="AM864" s="6">
        <v>1.35805</v>
      </c>
      <c r="AN864" s="5">
        <v>2.1584099999999999</v>
      </c>
      <c r="AO864">
        <f>(Table8293325357389421453485174997129161193225[[#This Row],[time]]-2)*2</f>
        <v>0.31681999999999988</v>
      </c>
      <c r="AP864" s="6">
        <v>3.97465</v>
      </c>
      <c r="AQ864" s="5">
        <v>2.1584099999999999</v>
      </c>
      <c r="AR864">
        <f>(Table2523003323643964284604922456104136168200272[[#This Row],[time]]-2)*2</f>
        <v>0.31681999999999988</v>
      </c>
      <c r="AS864" s="6">
        <v>1.63957</v>
      </c>
      <c r="AT864" s="5">
        <v>2.1584099999999999</v>
      </c>
      <c r="AU864">
        <f>(Table2533013333653974294614932557105137169201273[[#This Row],[time]]-2)*2</f>
        <v>0.31681999999999988</v>
      </c>
      <c r="AV864" s="12">
        <v>1.43625</v>
      </c>
    </row>
    <row r="865" spans="1:48">
      <c r="A865" s="5">
        <v>2.20749</v>
      </c>
      <c r="B865">
        <f>(Table1286318350382414446478104290122154186218[[#This Row],[time]]-2)*2</f>
        <v>0.4149799999999999</v>
      </c>
      <c r="C865" s="6">
        <v>2.3049499999999998</v>
      </c>
      <c r="D865" s="5">
        <v>2.20749</v>
      </c>
      <c r="E865">
        <f>(Table2287319351383415447479114391123155187219[[#This Row],[time]]-2)*2</f>
        <v>0.4149799999999999</v>
      </c>
      <c r="F865" s="6">
        <v>0.247916</v>
      </c>
      <c r="G865" s="5">
        <v>2.20749</v>
      </c>
      <c r="H865">
        <f>(Table245294326358390422454486185098130162194242[[#This Row],[time]]-2)*2</f>
        <v>0.4149799999999999</v>
      </c>
      <c r="I865" s="6">
        <v>3.23332</v>
      </c>
      <c r="J865" s="5">
        <v>2.20749</v>
      </c>
      <c r="K865">
        <f>(Table3288320352384416448480124492124156188220[[#This Row],[time]]-2)*2</f>
        <v>0.4149799999999999</v>
      </c>
      <c r="L865" s="12">
        <v>0.55470699999999995</v>
      </c>
      <c r="M865" s="5">
        <v>2.20749</v>
      </c>
      <c r="N865">
        <f>(Table246295327359391423455487195199131163195243[[#This Row],[time]]-2)*2</f>
        <v>0.4149799999999999</v>
      </c>
      <c r="O865" s="6">
        <v>0.644598</v>
      </c>
      <c r="P865" s="5">
        <v>2.20749</v>
      </c>
      <c r="Q865">
        <f>(Table4289321353385417449481134593125157189221[[#This Row],[time]]-2)*2</f>
        <v>0.4149799999999999</v>
      </c>
      <c r="R865" s="6">
        <v>0.18478</v>
      </c>
      <c r="S865" s="5">
        <v>2.20749</v>
      </c>
      <c r="T865">
        <f>(Table2472963283603924244564882052100132164196244[[#This Row],[time]]-2)*2</f>
        <v>0.4149799999999999</v>
      </c>
      <c r="U865" s="6">
        <v>0.12324300000000001</v>
      </c>
      <c r="V865" s="5">
        <v>2.20749</v>
      </c>
      <c r="W865">
        <f>(Table5290322354386418450482144694126158190222[[#This Row],[time]]-2)*2</f>
        <v>0.4149799999999999</v>
      </c>
      <c r="X865" s="11">
        <v>7.4599999999999997E-5</v>
      </c>
      <c r="Y865" s="5">
        <v>2.20749</v>
      </c>
      <c r="Z865">
        <f>(Table2482973293613934254574892153101133165197245[[#This Row],[time]]-2)*2</f>
        <v>0.4149799999999999</v>
      </c>
      <c r="AA865" s="6">
        <v>5.6205100000000001E-2</v>
      </c>
      <c r="AB865" s="5">
        <v>2.20749</v>
      </c>
      <c r="AC865">
        <f>(Table6291323355387419451483154795127159191223[[#This Row],[time]]-2)*2</f>
        <v>0.4149799999999999</v>
      </c>
      <c r="AD865" s="6">
        <v>1.46177</v>
      </c>
      <c r="AE865" s="5">
        <v>2.20749</v>
      </c>
      <c r="AF865">
        <f>(Table2492983303623944264584902254102134166198270[[#This Row],[time]]-2)*2</f>
        <v>0.4149799999999999</v>
      </c>
      <c r="AG865" s="6">
        <v>0.121402</v>
      </c>
      <c r="AH865" s="5">
        <v>2.20749</v>
      </c>
      <c r="AI865">
        <f>(Table7292324356388420452484164896128160192224[[#This Row],[time]]-2)*2</f>
        <v>0.4149799999999999</v>
      </c>
      <c r="AJ865" s="12">
        <v>2.488</v>
      </c>
      <c r="AK865" s="5">
        <v>2.20749</v>
      </c>
      <c r="AL865">
        <f>(Table2502993313633954274594912355103135167199271[[#This Row],[time]]-2)*2</f>
        <v>0.4149799999999999</v>
      </c>
      <c r="AM865" s="6">
        <v>1.4360999999999999</v>
      </c>
      <c r="AN865" s="5">
        <v>2.20749</v>
      </c>
      <c r="AO865">
        <f>(Table8293325357389421453485174997129161193225[[#This Row],[time]]-2)*2</f>
        <v>0.4149799999999999</v>
      </c>
      <c r="AP865" s="6">
        <v>4.1370699999999996</v>
      </c>
      <c r="AQ865" s="5">
        <v>2.20749</v>
      </c>
      <c r="AR865">
        <f>(Table2523003323643964284604922456104136168200272[[#This Row],[time]]-2)*2</f>
        <v>0.4149799999999999</v>
      </c>
      <c r="AS865" s="6">
        <v>1.8622700000000001</v>
      </c>
      <c r="AT865" s="5">
        <v>2.20749</v>
      </c>
      <c r="AU865">
        <f>(Table2533013333653974294614932557105137169201273[[#This Row],[time]]-2)*2</f>
        <v>0.4149799999999999</v>
      </c>
      <c r="AV865" s="12">
        <v>1.84273</v>
      </c>
    </row>
    <row r="866" spans="1:48">
      <c r="A866" s="5">
        <v>2.25204</v>
      </c>
      <c r="B866">
        <f>(Table1286318350382414446478104290122154186218[[#This Row],[time]]-2)*2</f>
        <v>0.50408000000000008</v>
      </c>
      <c r="C866" s="6">
        <v>2.50685</v>
      </c>
      <c r="D866" s="5">
        <v>2.25204</v>
      </c>
      <c r="E866">
        <f>(Table2287319351383415447479114391123155187219[[#This Row],[time]]-2)*2</f>
        <v>0.50408000000000008</v>
      </c>
      <c r="F866" s="6">
        <v>0.36598599999999998</v>
      </c>
      <c r="G866" s="5">
        <v>2.25204</v>
      </c>
      <c r="H866">
        <f>(Table245294326358390422454486185098130162194242[[#This Row],[time]]-2)*2</f>
        <v>0.50408000000000008</v>
      </c>
      <c r="I866" s="6">
        <v>3.41655</v>
      </c>
      <c r="J866" s="5">
        <v>2.25204</v>
      </c>
      <c r="K866">
        <f>(Table3288320352384416448480124492124156188220[[#This Row],[time]]-2)*2</f>
        <v>0.50408000000000008</v>
      </c>
      <c r="L866" s="12">
        <v>0.80207300000000004</v>
      </c>
      <c r="M866" s="5">
        <v>2.25204</v>
      </c>
      <c r="N866">
        <f>(Table246295327359391423455487195199131163195243[[#This Row],[time]]-2)*2</f>
        <v>0.50408000000000008</v>
      </c>
      <c r="O866" s="6">
        <v>0.69150299999999998</v>
      </c>
      <c r="P866" s="5">
        <v>2.25204</v>
      </c>
      <c r="Q866">
        <f>(Table4289321353385417449481134593125157189221[[#This Row],[time]]-2)*2</f>
        <v>0.50408000000000008</v>
      </c>
      <c r="R866" s="6">
        <v>0.34585100000000002</v>
      </c>
      <c r="S866" s="5">
        <v>2.25204</v>
      </c>
      <c r="T866">
        <f>(Table2472963283603924244564882052100132164196244[[#This Row],[time]]-2)*2</f>
        <v>0.50408000000000008</v>
      </c>
      <c r="U866" s="6">
        <v>0.26051099999999999</v>
      </c>
      <c r="V866" s="5">
        <v>2.25204</v>
      </c>
      <c r="W866">
        <f>(Table5290322354386418450482144694126158190222[[#This Row],[time]]-2)*2</f>
        <v>0.50408000000000008</v>
      </c>
      <c r="X866" s="11">
        <v>8.9900000000000003E-5</v>
      </c>
      <c r="Y866" s="5">
        <v>2.25204</v>
      </c>
      <c r="Z866">
        <f>(Table2482973293613934254574892153101133165197245[[#This Row],[time]]-2)*2</f>
        <v>0.50408000000000008</v>
      </c>
      <c r="AA866" s="6">
        <v>4.24403E-2</v>
      </c>
      <c r="AB866" s="5">
        <v>2.25204</v>
      </c>
      <c r="AC866">
        <f>(Table6291323355387419451483154795127159191223[[#This Row],[time]]-2)*2</f>
        <v>0.50408000000000008</v>
      </c>
      <c r="AD866" s="6">
        <v>1.7416499999999999</v>
      </c>
      <c r="AE866" s="5">
        <v>2.25204</v>
      </c>
      <c r="AF866">
        <f>(Table2492983303623944264584902254102134166198270[[#This Row],[time]]-2)*2</f>
        <v>0.50408000000000008</v>
      </c>
      <c r="AG866" s="6">
        <v>7.2358099999999995E-2</v>
      </c>
      <c r="AH866" s="5">
        <v>2.25204</v>
      </c>
      <c r="AI866">
        <f>(Table7292324356388420452484164896128160192224[[#This Row],[time]]-2)*2</f>
        <v>0.50408000000000008</v>
      </c>
      <c r="AJ866" s="12">
        <v>3.2262900000000001</v>
      </c>
      <c r="AK866" s="5">
        <v>2.25204</v>
      </c>
      <c r="AL866">
        <f>(Table2502993313633954274594912355103135167199271[[#This Row],[time]]-2)*2</f>
        <v>0.50408000000000008</v>
      </c>
      <c r="AM866" s="6">
        <v>1.4914400000000001</v>
      </c>
      <c r="AN866" s="5">
        <v>2.25204</v>
      </c>
      <c r="AO866">
        <f>(Table8293325357389421453485174997129161193225[[#This Row],[time]]-2)*2</f>
        <v>0.50408000000000008</v>
      </c>
      <c r="AP866" s="6">
        <v>4.2177499999999997</v>
      </c>
      <c r="AQ866" s="5">
        <v>2.25204</v>
      </c>
      <c r="AR866">
        <f>(Table2523003323643964284604922456104136168200272[[#This Row],[time]]-2)*2</f>
        <v>0.50408000000000008</v>
      </c>
      <c r="AS866" s="6">
        <v>1.9505300000000001</v>
      </c>
      <c r="AT866" s="5">
        <v>2.25204</v>
      </c>
      <c r="AU866">
        <f>(Table2533013333653974294614932557105137169201273[[#This Row],[time]]-2)*2</f>
        <v>0.50408000000000008</v>
      </c>
      <c r="AV866" s="12">
        <v>2.2760500000000001</v>
      </c>
    </row>
    <row r="867" spans="1:48">
      <c r="A867" s="5">
        <v>2.3035899999999998</v>
      </c>
      <c r="B867">
        <f>(Table1286318350382414446478104290122154186218[[#This Row],[time]]-2)*2</f>
        <v>0.60717999999999961</v>
      </c>
      <c r="C867" s="6">
        <v>2.7162000000000002</v>
      </c>
      <c r="D867" s="5">
        <v>2.3035899999999998</v>
      </c>
      <c r="E867">
        <f>(Table2287319351383415447479114391123155187219[[#This Row],[time]]-2)*2</f>
        <v>0.60717999999999961</v>
      </c>
      <c r="F867" s="6">
        <v>0.85368599999999994</v>
      </c>
      <c r="G867" s="5">
        <v>2.3035899999999998</v>
      </c>
      <c r="H867">
        <f>(Table245294326358390422454486185098130162194242[[#This Row],[time]]-2)*2</f>
        <v>0.60717999999999961</v>
      </c>
      <c r="I867" s="6">
        <v>3.4512499999999999</v>
      </c>
      <c r="J867" s="5">
        <v>2.3035899999999998</v>
      </c>
      <c r="K867">
        <f>(Table3288320352384416448480124492124156188220[[#This Row],[time]]-2)*2</f>
        <v>0.60717999999999961</v>
      </c>
      <c r="L867" s="12">
        <v>1.16069</v>
      </c>
      <c r="M867" s="5">
        <v>2.3035899999999998</v>
      </c>
      <c r="N867">
        <f>(Table246295327359391423455487195199131163195243[[#This Row],[time]]-2)*2</f>
        <v>0.60717999999999961</v>
      </c>
      <c r="O867" s="6">
        <v>0.750614</v>
      </c>
      <c r="P867" s="5">
        <v>2.3035899999999998</v>
      </c>
      <c r="Q867">
        <f>(Table4289321353385417449481134593125157189221[[#This Row],[time]]-2)*2</f>
        <v>0.60717999999999961</v>
      </c>
      <c r="R867" s="6">
        <v>0.49130400000000002</v>
      </c>
      <c r="S867" s="5">
        <v>2.3035899999999998</v>
      </c>
      <c r="T867">
        <f>(Table2472963283603924244564882052100132164196244[[#This Row],[time]]-2)*2</f>
        <v>0.60717999999999961</v>
      </c>
      <c r="U867" s="6">
        <v>0.42518600000000001</v>
      </c>
      <c r="V867" s="5">
        <v>2.3035899999999998</v>
      </c>
      <c r="W867">
        <f>(Table5290322354386418450482144694126158190222[[#This Row],[time]]-2)*2</f>
        <v>0.60717999999999961</v>
      </c>
      <c r="X867" s="12">
        <v>4.7225799999999998E-2</v>
      </c>
      <c r="Y867" s="5">
        <v>2.3035899999999998</v>
      </c>
      <c r="Z867">
        <f>(Table2482973293613934254574892153101133165197245[[#This Row],[time]]-2)*2</f>
        <v>0.60717999999999961</v>
      </c>
      <c r="AA867" s="6">
        <v>6.8012999999999997E-3</v>
      </c>
      <c r="AB867" s="5">
        <v>2.3035899999999998</v>
      </c>
      <c r="AC867">
        <f>(Table6291323355387419451483154795127159191223[[#This Row],[time]]-2)*2</f>
        <v>0.60717999999999961</v>
      </c>
      <c r="AD867" s="6">
        <v>2.0573800000000002</v>
      </c>
      <c r="AE867" s="5">
        <v>2.3035899999999998</v>
      </c>
      <c r="AF867">
        <f>(Table2492983303623944264584902254102134166198270[[#This Row],[time]]-2)*2</f>
        <v>0.60717999999999961</v>
      </c>
      <c r="AG867" s="6">
        <v>9.5486900000000003E-3</v>
      </c>
      <c r="AH867" s="5">
        <v>2.3035899999999998</v>
      </c>
      <c r="AI867">
        <f>(Table7292324356388420452484164896128160192224[[#This Row],[time]]-2)*2</f>
        <v>0.60717999999999961</v>
      </c>
      <c r="AJ867" s="12">
        <v>3.9930599999999998</v>
      </c>
      <c r="AK867" s="5">
        <v>2.3035899999999998</v>
      </c>
      <c r="AL867">
        <f>(Table2502993313633954274594912355103135167199271[[#This Row],[time]]-2)*2</f>
        <v>0.60717999999999961</v>
      </c>
      <c r="AM867" s="6">
        <v>1.54088</v>
      </c>
      <c r="AN867" s="5">
        <v>2.3035899999999998</v>
      </c>
      <c r="AO867">
        <f>(Table8293325357389421453485174997129161193225[[#This Row],[time]]-2)*2</f>
        <v>0.60717999999999961</v>
      </c>
      <c r="AP867" s="6">
        <v>4.1859999999999999</v>
      </c>
      <c r="AQ867" s="5">
        <v>2.3035899999999998</v>
      </c>
      <c r="AR867">
        <f>(Table2523003323643964284604922456104136168200272[[#This Row],[time]]-2)*2</f>
        <v>0.60717999999999961</v>
      </c>
      <c r="AS867" s="6">
        <v>2.0668199999999999</v>
      </c>
      <c r="AT867" s="5">
        <v>2.3035899999999998</v>
      </c>
      <c r="AU867">
        <f>(Table2533013333653974294614932557105137169201273[[#This Row],[time]]-2)*2</f>
        <v>0.60717999999999961</v>
      </c>
      <c r="AV867" s="12">
        <v>2.7589399999999999</v>
      </c>
    </row>
    <row r="868" spans="1:48">
      <c r="A868" s="5">
        <v>2.3646799999999999</v>
      </c>
      <c r="B868">
        <f>(Table1286318350382414446478104290122154186218[[#This Row],[time]]-2)*2</f>
        <v>0.72935999999999979</v>
      </c>
      <c r="C868" s="6">
        <v>2.9277799999999998</v>
      </c>
      <c r="D868" s="5">
        <v>2.3646799999999999</v>
      </c>
      <c r="E868">
        <f>(Table2287319351383415447479114391123155187219[[#This Row],[time]]-2)*2</f>
        <v>0.72935999999999979</v>
      </c>
      <c r="F868" s="6">
        <v>1.42153</v>
      </c>
      <c r="G868" s="5">
        <v>2.3646799999999999</v>
      </c>
      <c r="H868">
        <f>(Table245294326358390422454486185098130162194242[[#This Row],[time]]-2)*2</f>
        <v>0.72935999999999979</v>
      </c>
      <c r="I868" s="6">
        <v>3.3808199999999999</v>
      </c>
      <c r="J868" s="5">
        <v>2.3646799999999999</v>
      </c>
      <c r="K868">
        <f>(Table3288320352384416448480124492124156188220[[#This Row],[time]]-2)*2</f>
        <v>0.72935999999999979</v>
      </c>
      <c r="L868" s="12">
        <v>1.7578499999999999</v>
      </c>
      <c r="M868" s="5">
        <v>2.3646799999999999</v>
      </c>
      <c r="N868">
        <f>(Table246295327359391423455487195199131163195243[[#This Row],[time]]-2)*2</f>
        <v>0.72935999999999979</v>
      </c>
      <c r="O868" s="6">
        <v>0.80991400000000002</v>
      </c>
      <c r="P868" s="5">
        <v>2.3646799999999999</v>
      </c>
      <c r="Q868">
        <f>(Table4289321353385417449481134593125157189221[[#This Row],[time]]-2)*2</f>
        <v>0.72935999999999979</v>
      </c>
      <c r="R868" s="6">
        <v>0.61300200000000005</v>
      </c>
      <c r="S868" s="5">
        <v>2.3646799999999999</v>
      </c>
      <c r="T868">
        <f>(Table2472963283603924244564882052100132164196244[[#This Row],[time]]-2)*2</f>
        <v>0.72935999999999979</v>
      </c>
      <c r="U868" s="6">
        <v>0.60954299999999995</v>
      </c>
      <c r="V868" s="5">
        <v>2.3646799999999999</v>
      </c>
      <c r="W868">
        <f>(Table5290322354386418450482144694126158190222[[#This Row],[time]]-2)*2</f>
        <v>0.72935999999999979</v>
      </c>
      <c r="X868" s="12">
        <v>0.21481800000000001</v>
      </c>
      <c r="Y868" s="5">
        <v>2.3646799999999999</v>
      </c>
      <c r="Z868">
        <f>(Table2482973293613934254574892153101133165197245[[#This Row],[time]]-2)*2</f>
        <v>0.72935999999999979</v>
      </c>
      <c r="AA868" s="6">
        <v>1.35246E-4</v>
      </c>
      <c r="AB868" s="5">
        <v>2.3646799999999999</v>
      </c>
      <c r="AC868">
        <f>(Table6291323355387419451483154795127159191223[[#This Row],[time]]-2)*2</f>
        <v>0.72935999999999979</v>
      </c>
      <c r="AD868" s="6">
        <v>2.4716800000000001</v>
      </c>
      <c r="AE868" s="5">
        <v>2.3646799999999999</v>
      </c>
      <c r="AF868">
        <f>(Table2492983303623944264584902254102134166198270[[#This Row],[time]]-2)*2</f>
        <v>0.72935999999999979</v>
      </c>
      <c r="AG868" s="6">
        <v>1.43287E-4</v>
      </c>
      <c r="AH868" s="5">
        <v>2.3646799999999999</v>
      </c>
      <c r="AI868">
        <f>(Table7292324356388420452484164896128160192224[[#This Row],[time]]-2)*2</f>
        <v>0.72935999999999979</v>
      </c>
      <c r="AJ868" s="12">
        <v>4.86076</v>
      </c>
      <c r="AK868" s="5">
        <v>2.3646799999999999</v>
      </c>
      <c r="AL868">
        <f>(Table2502993313633954274594912355103135167199271[[#This Row],[time]]-2)*2</f>
        <v>0.72935999999999979</v>
      </c>
      <c r="AM868" s="6">
        <v>1.5391600000000001</v>
      </c>
      <c r="AN868" s="5">
        <v>2.3646799999999999</v>
      </c>
      <c r="AO868">
        <f>(Table8293325357389421453485174997129161193225[[#This Row],[time]]-2)*2</f>
        <v>0.72935999999999979</v>
      </c>
      <c r="AP868" s="6">
        <v>4.2165699999999999</v>
      </c>
      <c r="AQ868" s="5">
        <v>2.3646799999999999</v>
      </c>
      <c r="AR868">
        <f>(Table2523003323643964284604922456104136168200272[[#This Row],[time]]-2)*2</f>
        <v>0.72935999999999979</v>
      </c>
      <c r="AS868" s="6">
        <v>2.1048200000000001</v>
      </c>
      <c r="AT868" s="5">
        <v>2.3646799999999999</v>
      </c>
      <c r="AU868">
        <f>(Table2533013333653974294614932557105137169201273[[#This Row],[time]]-2)*2</f>
        <v>0.72935999999999979</v>
      </c>
      <c r="AV868" s="12">
        <v>3.3586800000000001</v>
      </c>
    </row>
    <row r="869" spans="1:48">
      <c r="A869" s="5">
        <v>2.4025099999999999</v>
      </c>
      <c r="B869">
        <f>(Table1286318350382414446478104290122154186218[[#This Row],[time]]-2)*2</f>
        <v>0.80501999999999985</v>
      </c>
      <c r="C869" s="6">
        <v>3.0300699999999998</v>
      </c>
      <c r="D869" s="5">
        <v>2.4025099999999999</v>
      </c>
      <c r="E869">
        <f>(Table2287319351383415447479114391123155187219[[#This Row],[time]]-2)*2</f>
        <v>0.80501999999999985</v>
      </c>
      <c r="F869" s="6">
        <v>1.7059500000000001</v>
      </c>
      <c r="G869" s="5">
        <v>2.4025099999999999</v>
      </c>
      <c r="H869">
        <f>(Table245294326358390422454486185098130162194242[[#This Row],[time]]-2)*2</f>
        <v>0.80501999999999985</v>
      </c>
      <c r="I869" s="6">
        <v>3.2723800000000001</v>
      </c>
      <c r="J869" s="5">
        <v>2.4025099999999999</v>
      </c>
      <c r="K869">
        <f>(Table3288320352384416448480124492124156188220[[#This Row],[time]]-2)*2</f>
        <v>0.80501999999999985</v>
      </c>
      <c r="L869" s="12">
        <v>2.1887300000000001</v>
      </c>
      <c r="M869" s="5">
        <v>2.4025099999999999</v>
      </c>
      <c r="N869">
        <f>(Table246295327359391423455487195199131163195243[[#This Row],[time]]-2)*2</f>
        <v>0.80501999999999985</v>
      </c>
      <c r="O869" s="6">
        <v>0.83607799999999999</v>
      </c>
      <c r="P869" s="5">
        <v>2.4025099999999999</v>
      </c>
      <c r="Q869">
        <f>(Table4289321353385417449481134593125157189221[[#This Row],[time]]-2)*2</f>
        <v>0.80501999999999985</v>
      </c>
      <c r="R869" s="6">
        <v>0.68454800000000005</v>
      </c>
      <c r="S869" s="5">
        <v>2.4025099999999999</v>
      </c>
      <c r="T869">
        <f>(Table2472963283603924244564882052100132164196244[[#This Row],[time]]-2)*2</f>
        <v>0.80501999999999985</v>
      </c>
      <c r="U869" s="6">
        <v>0.69698800000000005</v>
      </c>
      <c r="V869" s="5">
        <v>2.4025099999999999</v>
      </c>
      <c r="W869">
        <f>(Table5290322354386418450482144694126158190222[[#This Row],[time]]-2)*2</f>
        <v>0.80501999999999985</v>
      </c>
      <c r="X869" s="12">
        <v>0.48924699999999999</v>
      </c>
      <c r="Y869" s="5">
        <v>2.4025099999999999</v>
      </c>
      <c r="Z869">
        <f>(Table2482973293613934254574892153101133165197245[[#This Row],[time]]-2)*2</f>
        <v>0.80501999999999985</v>
      </c>
      <c r="AA869" s="7">
        <v>9.1700000000000006E-5</v>
      </c>
      <c r="AB869" s="5">
        <v>2.4025099999999999</v>
      </c>
      <c r="AC869">
        <f>(Table6291323355387419451483154795127159191223[[#This Row],[time]]-2)*2</f>
        <v>0.80501999999999985</v>
      </c>
      <c r="AD869" s="6">
        <v>2.7399399999999998</v>
      </c>
      <c r="AE869" s="5">
        <v>2.4025099999999999</v>
      </c>
      <c r="AF869">
        <f>(Table2492983303623944264584902254102134166198270[[#This Row],[time]]-2)*2</f>
        <v>0.80501999999999985</v>
      </c>
      <c r="AG869" s="7">
        <v>9.1199999999999994E-5</v>
      </c>
      <c r="AH869" s="5">
        <v>2.4025099999999999</v>
      </c>
      <c r="AI869">
        <f>(Table7292324356388420452484164896128160192224[[#This Row],[time]]-2)*2</f>
        <v>0.80501999999999985</v>
      </c>
      <c r="AJ869" s="12">
        <v>5.3508599999999999</v>
      </c>
      <c r="AK869" s="5">
        <v>2.4025099999999999</v>
      </c>
      <c r="AL869">
        <f>(Table2502993313633954274594912355103135167199271[[#This Row],[time]]-2)*2</f>
        <v>0.80501999999999985</v>
      </c>
      <c r="AM869" s="6">
        <v>1.51017</v>
      </c>
      <c r="AN869" s="5">
        <v>2.4025099999999999</v>
      </c>
      <c r="AO869">
        <f>(Table8293325357389421453485174997129161193225[[#This Row],[time]]-2)*2</f>
        <v>0.80501999999999985</v>
      </c>
      <c r="AP869" s="6">
        <v>4.1857899999999999</v>
      </c>
      <c r="AQ869" s="5">
        <v>2.4025099999999999</v>
      </c>
      <c r="AR869">
        <f>(Table2523003323643964284604922456104136168200272[[#This Row],[time]]-2)*2</f>
        <v>0.80501999999999985</v>
      </c>
      <c r="AS869" s="6">
        <v>2.0685500000000001</v>
      </c>
      <c r="AT869" s="5">
        <v>2.4025099999999999</v>
      </c>
      <c r="AU869">
        <f>(Table2533013333653974294614932557105137169201273[[#This Row],[time]]-2)*2</f>
        <v>0.80501999999999985</v>
      </c>
      <c r="AV869" s="12">
        <v>3.74166</v>
      </c>
    </row>
    <row r="870" spans="1:48">
      <c r="A870" s="5">
        <v>2.45207</v>
      </c>
      <c r="B870">
        <f>(Table1286318350382414446478104290122154186218[[#This Row],[time]]-2)*2</f>
        <v>0.90413999999999994</v>
      </c>
      <c r="C870" s="6">
        <v>3.1128200000000001</v>
      </c>
      <c r="D870" s="5">
        <v>2.45207</v>
      </c>
      <c r="E870">
        <f>(Table2287319351383415447479114391123155187219[[#This Row],[time]]-2)*2</f>
        <v>0.90413999999999994</v>
      </c>
      <c r="F870" s="6">
        <v>2.1148400000000001</v>
      </c>
      <c r="G870" s="5">
        <v>2.45207</v>
      </c>
      <c r="H870">
        <f>(Table245294326358390422454486185098130162194242[[#This Row],[time]]-2)*2</f>
        <v>0.90413999999999994</v>
      </c>
      <c r="I870" s="6">
        <v>3.16445</v>
      </c>
      <c r="J870" s="5">
        <v>2.45207</v>
      </c>
      <c r="K870">
        <f>(Table3288320352384416448480124492124156188220[[#This Row],[time]]-2)*2</f>
        <v>0.90413999999999994</v>
      </c>
      <c r="L870" s="12">
        <v>2.6811400000000001</v>
      </c>
      <c r="M870" s="5">
        <v>2.45207</v>
      </c>
      <c r="N870">
        <f>(Table246295327359391423455487195199131163195243[[#This Row],[time]]-2)*2</f>
        <v>0.90413999999999994</v>
      </c>
      <c r="O870" s="6">
        <v>0.86321199999999998</v>
      </c>
      <c r="P870" s="5">
        <v>2.45207</v>
      </c>
      <c r="Q870">
        <f>(Table4289321353385417449481134593125157189221[[#This Row],[time]]-2)*2</f>
        <v>0.90413999999999994</v>
      </c>
      <c r="R870" s="6">
        <v>0.86382800000000004</v>
      </c>
      <c r="S870" s="5">
        <v>2.45207</v>
      </c>
      <c r="T870">
        <f>(Table2472963283603924244564882052100132164196244[[#This Row],[time]]-2)*2</f>
        <v>0.90413999999999994</v>
      </c>
      <c r="U870" s="6">
        <v>0.78331600000000001</v>
      </c>
      <c r="V870" s="5">
        <v>2.45207</v>
      </c>
      <c r="W870">
        <f>(Table5290322354386418450482144694126158190222[[#This Row],[time]]-2)*2</f>
        <v>0.90413999999999994</v>
      </c>
      <c r="X870" s="12">
        <v>0.85552300000000003</v>
      </c>
      <c r="Y870" s="5">
        <v>2.45207</v>
      </c>
      <c r="Z870">
        <f>(Table2482973293613934254574892153101133165197245[[#This Row],[time]]-2)*2</f>
        <v>0.90413999999999994</v>
      </c>
      <c r="AA870" s="7">
        <v>9.0000000000000006E-5</v>
      </c>
      <c r="AB870" s="5">
        <v>2.45207</v>
      </c>
      <c r="AC870">
        <f>(Table6291323355387419451483154795127159191223[[#This Row],[time]]-2)*2</f>
        <v>0.90413999999999994</v>
      </c>
      <c r="AD870" s="6">
        <v>3.0961699999999999</v>
      </c>
      <c r="AE870" s="5">
        <v>2.45207</v>
      </c>
      <c r="AF870">
        <f>(Table2492983303623944264584902254102134166198270[[#This Row],[time]]-2)*2</f>
        <v>0.90413999999999994</v>
      </c>
      <c r="AG870" s="7">
        <v>8.92E-5</v>
      </c>
      <c r="AH870" s="5">
        <v>2.45207</v>
      </c>
      <c r="AI870">
        <f>(Table7292324356388420452484164896128160192224[[#This Row],[time]]-2)*2</f>
        <v>0.90413999999999994</v>
      </c>
      <c r="AJ870" s="12">
        <v>5.87399</v>
      </c>
      <c r="AK870" s="5">
        <v>2.45207</v>
      </c>
      <c r="AL870">
        <f>(Table2502993313633954274594912355103135167199271[[#This Row],[time]]-2)*2</f>
        <v>0.90413999999999994</v>
      </c>
      <c r="AM870" s="6">
        <v>1.48295</v>
      </c>
      <c r="AN870" s="5">
        <v>2.45207</v>
      </c>
      <c r="AO870">
        <f>(Table8293325357389421453485174997129161193225[[#This Row],[time]]-2)*2</f>
        <v>0.90413999999999994</v>
      </c>
      <c r="AP870" s="6">
        <v>4.5488799999999996</v>
      </c>
      <c r="AQ870" s="5">
        <v>2.45207</v>
      </c>
      <c r="AR870">
        <f>(Table2523003323643964284604922456104136168200272[[#This Row],[time]]-2)*2</f>
        <v>0.90413999999999994</v>
      </c>
      <c r="AS870" s="6">
        <v>2.0228100000000002</v>
      </c>
      <c r="AT870" s="5">
        <v>2.45207</v>
      </c>
      <c r="AU870">
        <f>(Table2533013333653974294614932557105137169201273[[#This Row],[time]]-2)*2</f>
        <v>0.90413999999999994</v>
      </c>
      <c r="AV870" s="12">
        <v>4.3075799999999997</v>
      </c>
    </row>
    <row r="871" spans="1:48">
      <c r="A871" s="5">
        <v>2.5013700000000001</v>
      </c>
      <c r="B871">
        <f>(Table1286318350382414446478104290122154186218[[#This Row],[time]]-2)*2</f>
        <v>1.0027400000000002</v>
      </c>
      <c r="C871" s="6">
        <v>3.1040100000000002</v>
      </c>
      <c r="D871" s="5">
        <v>2.5013700000000001</v>
      </c>
      <c r="E871">
        <f>(Table2287319351383415447479114391123155187219[[#This Row],[time]]-2)*2</f>
        <v>1.0027400000000002</v>
      </c>
      <c r="F871" s="6">
        <v>2.40245</v>
      </c>
      <c r="G871" s="5">
        <v>2.5013700000000001</v>
      </c>
      <c r="H871">
        <f>(Table245294326358390422454486185098130162194242[[#This Row],[time]]-2)*2</f>
        <v>1.0027400000000002</v>
      </c>
      <c r="I871" s="6">
        <v>2.9989400000000002</v>
      </c>
      <c r="J871" s="5">
        <v>2.5013700000000001</v>
      </c>
      <c r="K871">
        <f>(Table3288320352384416448480124492124156188220[[#This Row],[time]]-2)*2</f>
        <v>1.0027400000000002</v>
      </c>
      <c r="L871" s="12">
        <v>3.0327099999999998</v>
      </c>
      <c r="M871" s="5">
        <v>2.5013700000000001</v>
      </c>
      <c r="N871">
        <f>(Table246295327359391423455487195199131163195243[[#This Row],[time]]-2)*2</f>
        <v>1.0027400000000002</v>
      </c>
      <c r="O871" s="6">
        <v>0.85918399999999995</v>
      </c>
      <c r="P871" s="5">
        <v>2.5013700000000001</v>
      </c>
      <c r="Q871">
        <f>(Table4289321353385417449481134593125157189221[[#This Row],[time]]-2)*2</f>
        <v>1.0027400000000002</v>
      </c>
      <c r="R871" s="6">
        <v>1.09022</v>
      </c>
      <c r="S871" s="5">
        <v>2.5013700000000001</v>
      </c>
      <c r="T871">
        <f>(Table2472963283603924244564882052100132164196244[[#This Row],[time]]-2)*2</f>
        <v>1.0027400000000002</v>
      </c>
      <c r="U871" s="6">
        <v>0.81642099999999995</v>
      </c>
      <c r="V871" s="5">
        <v>2.5013700000000001</v>
      </c>
      <c r="W871">
        <f>(Table5290322354386418450482144694126158190222[[#This Row],[time]]-2)*2</f>
        <v>1.0027400000000002</v>
      </c>
      <c r="X871" s="12">
        <v>1.35118</v>
      </c>
      <c r="Y871" s="5">
        <v>2.5013700000000001</v>
      </c>
      <c r="Z871">
        <f>(Table2482973293613934254574892153101133165197245[[#This Row],[time]]-2)*2</f>
        <v>1.0027400000000002</v>
      </c>
      <c r="AA871" s="7">
        <v>8.8300000000000005E-5</v>
      </c>
      <c r="AB871" s="5">
        <v>2.5013700000000001</v>
      </c>
      <c r="AC871">
        <f>(Table6291323355387419451483154795127159191223[[#This Row],[time]]-2)*2</f>
        <v>1.0027400000000002</v>
      </c>
      <c r="AD871" s="6">
        <v>3.45228</v>
      </c>
      <c r="AE871" s="5">
        <v>2.5013700000000001</v>
      </c>
      <c r="AF871">
        <f>(Table2492983303623944264584902254102134166198270[[#This Row],[time]]-2)*2</f>
        <v>1.0027400000000002</v>
      </c>
      <c r="AG871" s="7">
        <v>8.7000000000000001E-5</v>
      </c>
      <c r="AH871" s="5">
        <v>2.5013700000000001</v>
      </c>
      <c r="AI871">
        <f>(Table7292324356388420452484164896128160192224[[#This Row],[time]]-2)*2</f>
        <v>1.0027400000000002</v>
      </c>
      <c r="AJ871" s="12">
        <v>6.35433</v>
      </c>
      <c r="AK871" s="5">
        <v>2.5013700000000001</v>
      </c>
      <c r="AL871">
        <f>(Table2502993313633954274594912355103135167199271[[#This Row],[time]]-2)*2</f>
        <v>1.0027400000000002</v>
      </c>
      <c r="AM871" s="6">
        <v>1.46723</v>
      </c>
      <c r="AN871" s="5">
        <v>2.5013700000000001</v>
      </c>
      <c r="AO871">
        <f>(Table8293325357389421453485174997129161193225[[#This Row],[time]]-2)*2</f>
        <v>1.0027400000000002</v>
      </c>
      <c r="AP871" s="6">
        <v>5.1566599999999996</v>
      </c>
      <c r="AQ871" s="5">
        <v>2.5013700000000001</v>
      </c>
      <c r="AR871">
        <f>(Table2523003323643964284604922456104136168200272[[#This Row],[time]]-2)*2</f>
        <v>1.0027400000000002</v>
      </c>
      <c r="AS871" s="6">
        <v>1.9576</v>
      </c>
      <c r="AT871" s="5">
        <v>2.5013700000000001</v>
      </c>
      <c r="AU871">
        <f>(Table2533013333653974294614932557105137169201273[[#This Row],[time]]-2)*2</f>
        <v>1.0027400000000002</v>
      </c>
      <c r="AV871" s="12">
        <v>4.8537100000000004</v>
      </c>
    </row>
    <row r="872" spans="1:48">
      <c r="A872" s="5">
        <v>2.5642200000000002</v>
      </c>
      <c r="B872">
        <f>(Table1286318350382414446478104290122154186218[[#This Row],[time]]-2)*2</f>
        <v>1.1284400000000003</v>
      </c>
      <c r="C872" s="6">
        <v>2.9864000000000002</v>
      </c>
      <c r="D872" s="5">
        <v>2.5642200000000002</v>
      </c>
      <c r="E872">
        <f>(Table2287319351383415447479114391123155187219[[#This Row],[time]]-2)*2</f>
        <v>1.1284400000000003</v>
      </c>
      <c r="F872" s="6">
        <v>2.5600399999999999</v>
      </c>
      <c r="G872" s="5">
        <v>2.5642200000000002</v>
      </c>
      <c r="H872">
        <f>(Table245294326358390422454486185098130162194242[[#This Row],[time]]-2)*2</f>
        <v>1.1284400000000003</v>
      </c>
      <c r="I872" s="6">
        <v>2.77318</v>
      </c>
      <c r="J872" s="5">
        <v>2.5642200000000002</v>
      </c>
      <c r="K872">
        <f>(Table3288320352384416448480124492124156188220[[#This Row],[time]]-2)*2</f>
        <v>1.1284400000000003</v>
      </c>
      <c r="L872" s="12">
        <v>3.2717499999999999</v>
      </c>
      <c r="M872" s="5">
        <v>2.5642200000000002</v>
      </c>
      <c r="N872">
        <f>(Table246295327359391423455487195199131163195243[[#This Row],[time]]-2)*2</f>
        <v>1.1284400000000003</v>
      </c>
      <c r="O872" s="6">
        <v>0.82591300000000001</v>
      </c>
      <c r="P872" s="5">
        <v>2.5642200000000002</v>
      </c>
      <c r="Q872">
        <f>(Table4289321353385417449481134593125157189221[[#This Row],[time]]-2)*2</f>
        <v>1.1284400000000003</v>
      </c>
      <c r="R872" s="6">
        <v>1.3811599999999999</v>
      </c>
      <c r="S872" s="5">
        <v>2.5642200000000002</v>
      </c>
      <c r="T872">
        <f>(Table2472963283603924244564882052100132164196244[[#This Row],[time]]-2)*2</f>
        <v>1.1284400000000003</v>
      </c>
      <c r="U872" s="6">
        <v>0.81742800000000004</v>
      </c>
      <c r="V872" s="5">
        <v>2.5642200000000002</v>
      </c>
      <c r="W872">
        <f>(Table5290322354386418450482144694126158190222[[#This Row],[time]]-2)*2</f>
        <v>1.1284400000000003</v>
      </c>
      <c r="X872" s="12">
        <v>1.8614299999999999</v>
      </c>
      <c r="Y872" s="5">
        <v>2.5642200000000002</v>
      </c>
      <c r="Z872">
        <f>(Table2482973293613934254574892153101133165197245[[#This Row],[time]]-2)*2</f>
        <v>1.1284400000000003</v>
      </c>
      <c r="AA872" s="7">
        <v>8.6100000000000006E-5</v>
      </c>
      <c r="AB872" s="5">
        <v>2.5642200000000002</v>
      </c>
      <c r="AC872">
        <f>(Table6291323355387419451483154795127159191223[[#This Row],[time]]-2)*2</f>
        <v>1.1284400000000003</v>
      </c>
      <c r="AD872" s="6">
        <v>3.9859</v>
      </c>
      <c r="AE872" s="5">
        <v>2.5642200000000002</v>
      </c>
      <c r="AF872">
        <f>(Table2492983303623944264584902254102134166198270[[#This Row],[time]]-2)*2</f>
        <v>1.1284400000000003</v>
      </c>
      <c r="AG872" s="7">
        <v>8.4300000000000003E-5</v>
      </c>
      <c r="AH872" s="5">
        <v>2.5642200000000002</v>
      </c>
      <c r="AI872">
        <f>(Table7292324356388420452484164896128160192224[[#This Row],[time]]-2)*2</f>
        <v>1.1284400000000003</v>
      </c>
      <c r="AJ872" s="12">
        <v>6.9089400000000003</v>
      </c>
      <c r="AK872" s="5">
        <v>2.5642200000000002</v>
      </c>
      <c r="AL872">
        <f>(Table2502993313633954274594912355103135167199271[[#This Row],[time]]-2)*2</f>
        <v>1.1284400000000003</v>
      </c>
      <c r="AM872" s="6">
        <v>1.45486</v>
      </c>
      <c r="AN872" s="5">
        <v>2.5642200000000002</v>
      </c>
      <c r="AO872">
        <f>(Table8293325357389421453485174997129161193225[[#This Row],[time]]-2)*2</f>
        <v>1.1284400000000003</v>
      </c>
      <c r="AP872" s="6">
        <v>6.0786199999999999</v>
      </c>
      <c r="AQ872" s="5">
        <v>2.5642200000000002</v>
      </c>
      <c r="AR872">
        <f>(Table2523003323643964284604922456104136168200272[[#This Row],[time]]-2)*2</f>
        <v>1.1284400000000003</v>
      </c>
      <c r="AS872" s="6">
        <v>1.8546100000000001</v>
      </c>
      <c r="AT872" s="5">
        <v>2.5642200000000002</v>
      </c>
      <c r="AU872">
        <f>(Table2533013333653974294614932557105137169201273[[#This Row],[time]]-2)*2</f>
        <v>1.1284400000000003</v>
      </c>
      <c r="AV872" s="12">
        <v>5.4533100000000001</v>
      </c>
    </row>
    <row r="873" spans="1:48">
      <c r="A873" s="5">
        <v>2.60772</v>
      </c>
      <c r="B873">
        <f>(Table1286318350382414446478104290122154186218[[#This Row],[time]]-2)*2</f>
        <v>1.2154400000000001</v>
      </c>
      <c r="C873" s="6">
        <v>2.8742899999999998</v>
      </c>
      <c r="D873" s="5">
        <v>2.60772</v>
      </c>
      <c r="E873">
        <f>(Table2287319351383415447479114391123155187219[[#This Row],[time]]-2)*2</f>
        <v>1.2154400000000001</v>
      </c>
      <c r="F873" s="6">
        <v>2.6378699999999999</v>
      </c>
      <c r="G873" s="5">
        <v>2.60772</v>
      </c>
      <c r="H873">
        <f>(Table245294326358390422454486185098130162194242[[#This Row],[time]]-2)*2</f>
        <v>1.2154400000000001</v>
      </c>
      <c r="I873" s="6">
        <v>2.6047899999999999</v>
      </c>
      <c r="J873" s="5">
        <v>2.60772</v>
      </c>
      <c r="K873">
        <f>(Table3288320352384416448480124492124156188220[[#This Row],[time]]-2)*2</f>
        <v>1.2154400000000001</v>
      </c>
      <c r="L873" s="12">
        <v>3.3955600000000001</v>
      </c>
      <c r="M873" s="5">
        <v>2.60772</v>
      </c>
      <c r="N873">
        <f>(Table246295327359391423455487195199131163195243[[#This Row],[time]]-2)*2</f>
        <v>1.2154400000000001</v>
      </c>
      <c r="O873" s="6">
        <v>0.78989200000000004</v>
      </c>
      <c r="P873" s="5">
        <v>2.60772</v>
      </c>
      <c r="Q873">
        <f>(Table4289321353385417449481134593125157189221[[#This Row],[time]]-2)*2</f>
        <v>1.2154400000000001</v>
      </c>
      <c r="R873" s="6">
        <v>1.6734100000000001</v>
      </c>
      <c r="S873" s="5">
        <v>2.60772</v>
      </c>
      <c r="T873">
        <f>(Table2472963283603924244564882052100132164196244[[#This Row],[time]]-2)*2</f>
        <v>1.2154400000000001</v>
      </c>
      <c r="U873" s="6">
        <v>0.80446700000000004</v>
      </c>
      <c r="V873" s="5">
        <v>2.60772</v>
      </c>
      <c r="W873">
        <f>(Table5290322354386418450482144694126158190222[[#This Row],[time]]-2)*2</f>
        <v>1.2154400000000001</v>
      </c>
      <c r="X873" s="12">
        <v>2.0808599999999999</v>
      </c>
      <c r="Y873" s="5">
        <v>2.60772</v>
      </c>
      <c r="Z873">
        <f>(Table2482973293613934254574892153101133165197245[[#This Row],[time]]-2)*2</f>
        <v>1.2154400000000001</v>
      </c>
      <c r="AA873" s="7">
        <v>8.4599999999999996E-5</v>
      </c>
      <c r="AB873" s="5">
        <v>2.60772</v>
      </c>
      <c r="AC873">
        <f>(Table6291323355387419451483154795127159191223[[#This Row],[time]]-2)*2</f>
        <v>1.2154400000000001</v>
      </c>
      <c r="AD873" s="6">
        <v>4.3863099999999999</v>
      </c>
      <c r="AE873" s="5">
        <v>2.60772</v>
      </c>
      <c r="AF873">
        <f>(Table2492983303623944264584902254102134166198270[[#This Row],[time]]-2)*2</f>
        <v>1.2154400000000001</v>
      </c>
      <c r="AG873" s="7">
        <v>8.2600000000000002E-5</v>
      </c>
      <c r="AH873" s="5">
        <v>2.60772</v>
      </c>
      <c r="AI873">
        <f>(Table7292324356388420452484164896128160192224[[#This Row],[time]]-2)*2</f>
        <v>1.2154400000000001</v>
      </c>
      <c r="AJ873" s="12">
        <v>7.2361300000000002</v>
      </c>
      <c r="AK873" s="5">
        <v>2.60772</v>
      </c>
      <c r="AL873">
        <f>(Table2502993313633954274594912355103135167199271[[#This Row],[time]]-2)*2</f>
        <v>1.2154400000000001</v>
      </c>
      <c r="AM873" s="6">
        <v>1.4419599999999999</v>
      </c>
      <c r="AN873" s="5">
        <v>2.60772</v>
      </c>
      <c r="AO873">
        <f>(Table8293325357389421453485174997129161193225[[#This Row],[time]]-2)*2</f>
        <v>1.2154400000000001</v>
      </c>
      <c r="AP873" s="6">
        <v>6.6747100000000001</v>
      </c>
      <c r="AQ873" s="5">
        <v>2.60772</v>
      </c>
      <c r="AR873">
        <f>(Table2523003323643964284604922456104136168200272[[#This Row],[time]]-2)*2</f>
        <v>1.2154400000000001</v>
      </c>
      <c r="AS873" s="6">
        <v>1.77112</v>
      </c>
      <c r="AT873" s="5">
        <v>2.60772</v>
      </c>
      <c r="AU873">
        <f>(Table2533013333653974294614932557105137169201273[[#This Row],[time]]-2)*2</f>
        <v>1.2154400000000001</v>
      </c>
      <c r="AV873" s="12">
        <v>5.8202400000000001</v>
      </c>
    </row>
    <row r="874" spans="1:48">
      <c r="A874" s="5">
        <v>2.6547499999999999</v>
      </c>
      <c r="B874">
        <f>(Table1286318350382414446478104290122154186218[[#This Row],[time]]-2)*2</f>
        <v>1.3094999999999999</v>
      </c>
      <c r="C874" s="6">
        <v>2.7520500000000001</v>
      </c>
      <c r="D874" s="5">
        <v>2.6547499999999999</v>
      </c>
      <c r="E874">
        <f>(Table2287319351383415447479114391123155187219[[#This Row],[time]]-2)*2</f>
        <v>1.3094999999999999</v>
      </c>
      <c r="F874" s="6">
        <v>2.6894900000000002</v>
      </c>
      <c r="G874" s="5">
        <v>2.6547499999999999</v>
      </c>
      <c r="H874">
        <f>(Table245294326358390422454486185098130162194242[[#This Row],[time]]-2)*2</f>
        <v>1.3094999999999999</v>
      </c>
      <c r="I874" s="6">
        <v>2.4266899999999998</v>
      </c>
      <c r="J874" s="5">
        <v>2.6547499999999999</v>
      </c>
      <c r="K874">
        <f>(Table3288320352384416448480124492124156188220[[#This Row],[time]]-2)*2</f>
        <v>1.3094999999999999</v>
      </c>
      <c r="L874" s="12">
        <v>3.4971999999999999</v>
      </c>
      <c r="M874" s="5">
        <v>2.6547499999999999</v>
      </c>
      <c r="N874">
        <f>(Table246295327359391423455487195199131163195243[[#This Row],[time]]-2)*2</f>
        <v>1.3094999999999999</v>
      </c>
      <c r="O874" s="6">
        <v>0.686033</v>
      </c>
      <c r="P874" s="5">
        <v>2.6547499999999999</v>
      </c>
      <c r="Q874">
        <f>(Table4289321353385417449481134593125157189221[[#This Row],[time]]-2)*2</f>
        <v>1.3094999999999999</v>
      </c>
      <c r="R874" s="6">
        <v>1.95895</v>
      </c>
      <c r="S874" s="5">
        <v>2.6547499999999999</v>
      </c>
      <c r="T874">
        <f>(Table2472963283603924244564882052100132164196244[[#This Row],[time]]-2)*2</f>
        <v>1.3094999999999999</v>
      </c>
      <c r="U874" s="6">
        <v>0.717333</v>
      </c>
      <c r="V874" s="5">
        <v>2.6547499999999999</v>
      </c>
      <c r="W874">
        <f>(Table5290322354386418450482144694126158190222[[#This Row],[time]]-2)*2</f>
        <v>1.3094999999999999</v>
      </c>
      <c r="X874" s="12">
        <v>2.3003300000000002</v>
      </c>
      <c r="Y874" s="5">
        <v>2.6547499999999999</v>
      </c>
      <c r="Z874">
        <f>(Table2482973293613934254574892153101133165197245[[#This Row],[time]]-2)*2</f>
        <v>1.3094999999999999</v>
      </c>
      <c r="AA874" s="7">
        <v>8.3100000000000001E-5</v>
      </c>
      <c r="AB874" s="5">
        <v>2.6547499999999999</v>
      </c>
      <c r="AC874">
        <f>(Table6291323355387419451483154795127159191223[[#This Row],[time]]-2)*2</f>
        <v>1.3094999999999999</v>
      </c>
      <c r="AD874" s="6">
        <v>4.8713899999999999</v>
      </c>
      <c r="AE874" s="5">
        <v>2.6547499999999999</v>
      </c>
      <c r="AF874">
        <f>(Table2492983303623944264584902254102134166198270[[#This Row],[time]]-2)*2</f>
        <v>1.3094999999999999</v>
      </c>
      <c r="AG874" s="7">
        <v>8.0799999999999999E-5</v>
      </c>
      <c r="AH874" s="5">
        <v>2.6547499999999999</v>
      </c>
      <c r="AI874">
        <f>(Table7292324356388420452484164896128160192224[[#This Row],[time]]-2)*2</f>
        <v>1.3094999999999999</v>
      </c>
      <c r="AJ874" s="12">
        <v>7.4980000000000002</v>
      </c>
      <c r="AK874" s="5">
        <v>2.6547499999999999</v>
      </c>
      <c r="AL874">
        <f>(Table2502993313633954274594912355103135167199271[[#This Row],[time]]-2)*2</f>
        <v>1.3094999999999999</v>
      </c>
      <c r="AM874" s="6">
        <v>1.42716</v>
      </c>
      <c r="AN874" s="5">
        <v>2.6547499999999999</v>
      </c>
      <c r="AO874">
        <f>(Table8293325357389421453485174997129161193225[[#This Row],[time]]-2)*2</f>
        <v>1.3094999999999999</v>
      </c>
      <c r="AP874" s="6">
        <v>7.2747799999999998</v>
      </c>
      <c r="AQ874" s="5">
        <v>2.6547499999999999</v>
      </c>
      <c r="AR874">
        <f>(Table2523003323643964284604922456104136168200272[[#This Row],[time]]-2)*2</f>
        <v>1.3094999999999999</v>
      </c>
      <c r="AS874" s="6">
        <v>1.6876199999999999</v>
      </c>
      <c r="AT874" s="5">
        <v>2.6547499999999999</v>
      </c>
      <c r="AU874">
        <f>(Table2533013333653974294614932557105137169201273[[#This Row],[time]]-2)*2</f>
        <v>1.3094999999999999</v>
      </c>
      <c r="AV874" s="12">
        <v>6.2098399999999998</v>
      </c>
    </row>
    <row r="875" spans="1:48">
      <c r="A875" s="5">
        <v>2.7014100000000001</v>
      </c>
      <c r="B875">
        <f>(Table1286318350382414446478104290122154186218[[#This Row],[time]]-2)*2</f>
        <v>1.4028200000000002</v>
      </c>
      <c r="C875" s="6">
        <v>2.6297100000000002</v>
      </c>
      <c r="D875" s="5">
        <v>2.7014100000000001</v>
      </c>
      <c r="E875">
        <f>(Table2287319351383415447479114391123155187219[[#This Row],[time]]-2)*2</f>
        <v>1.4028200000000002</v>
      </c>
      <c r="F875" s="6">
        <v>2.7338100000000001</v>
      </c>
      <c r="G875" s="5">
        <v>2.7014100000000001</v>
      </c>
      <c r="H875">
        <f>(Table245294326358390422454486185098130162194242[[#This Row],[time]]-2)*2</f>
        <v>1.4028200000000002</v>
      </c>
      <c r="I875" s="6">
        <v>2.2562000000000002</v>
      </c>
      <c r="J875" s="5">
        <v>2.7014100000000001</v>
      </c>
      <c r="K875">
        <f>(Table3288320352384416448480124492124156188220[[#This Row],[time]]-2)*2</f>
        <v>1.4028200000000002</v>
      </c>
      <c r="L875" s="12">
        <v>3.58162</v>
      </c>
      <c r="M875" s="5">
        <v>2.7014100000000001</v>
      </c>
      <c r="N875">
        <f>(Table246295327359391423455487195199131163195243[[#This Row],[time]]-2)*2</f>
        <v>1.4028200000000002</v>
      </c>
      <c r="O875" s="6">
        <v>0.585179</v>
      </c>
      <c r="P875" s="5">
        <v>2.7014100000000001</v>
      </c>
      <c r="Q875">
        <f>(Table4289321353385417449481134593125157189221[[#This Row],[time]]-2)*2</f>
        <v>1.4028200000000002</v>
      </c>
      <c r="R875" s="6">
        <v>2.2136300000000002</v>
      </c>
      <c r="S875" s="5">
        <v>2.7014100000000001</v>
      </c>
      <c r="T875">
        <f>(Table2472963283603924244564882052100132164196244[[#This Row],[time]]-2)*2</f>
        <v>1.4028200000000002</v>
      </c>
      <c r="U875" s="6">
        <v>0.60030799999999995</v>
      </c>
      <c r="V875" s="5">
        <v>2.7014100000000001</v>
      </c>
      <c r="W875">
        <f>(Table5290322354386418450482144694126158190222[[#This Row],[time]]-2)*2</f>
        <v>1.4028200000000002</v>
      </c>
      <c r="X875" s="12">
        <v>2.5111599999999998</v>
      </c>
      <c r="Y875" s="5">
        <v>2.7014100000000001</v>
      </c>
      <c r="Z875">
        <f>(Table2482973293613934254574892153101133165197245[[#This Row],[time]]-2)*2</f>
        <v>1.4028200000000002</v>
      </c>
      <c r="AA875" s="7">
        <v>8.1600000000000005E-5</v>
      </c>
      <c r="AB875" s="5">
        <v>2.7014100000000001</v>
      </c>
      <c r="AC875">
        <f>(Table6291323355387419451483154795127159191223[[#This Row],[time]]-2)*2</f>
        <v>1.4028200000000002</v>
      </c>
      <c r="AD875" s="6">
        <v>5.3791200000000003</v>
      </c>
      <c r="AE875" s="5">
        <v>2.7014100000000001</v>
      </c>
      <c r="AF875">
        <f>(Table2492983303623944264584902254102134166198270[[#This Row],[time]]-2)*2</f>
        <v>1.4028200000000002</v>
      </c>
      <c r="AG875" s="7">
        <v>7.9200000000000001E-5</v>
      </c>
      <c r="AH875" s="5">
        <v>2.7014100000000001</v>
      </c>
      <c r="AI875">
        <f>(Table7292324356388420452484164896128160192224[[#This Row],[time]]-2)*2</f>
        <v>1.4028200000000002</v>
      </c>
      <c r="AJ875" s="12">
        <v>7.66866</v>
      </c>
      <c r="AK875" s="5">
        <v>2.7014100000000001</v>
      </c>
      <c r="AL875">
        <f>(Table2502993313633954274594912355103135167199271[[#This Row],[time]]-2)*2</f>
        <v>1.4028200000000002</v>
      </c>
      <c r="AM875" s="6">
        <v>1.4043600000000001</v>
      </c>
      <c r="AN875" s="5">
        <v>2.7014100000000001</v>
      </c>
      <c r="AO875">
        <f>(Table8293325357389421453485174997129161193225[[#This Row],[time]]-2)*2</f>
        <v>1.4028200000000002</v>
      </c>
      <c r="AP875" s="6">
        <v>7.7842599999999997</v>
      </c>
      <c r="AQ875" s="5">
        <v>2.7014100000000001</v>
      </c>
      <c r="AR875">
        <f>(Table2523003323643964284604922456104136168200272[[#This Row],[time]]-2)*2</f>
        <v>1.4028200000000002</v>
      </c>
      <c r="AS875" s="6">
        <v>1.6013900000000001</v>
      </c>
      <c r="AT875" s="5">
        <v>2.7014100000000001</v>
      </c>
      <c r="AU875">
        <f>(Table2533013333653974294614932557105137169201273[[#This Row],[time]]-2)*2</f>
        <v>1.4028200000000002</v>
      </c>
      <c r="AV875" s="12">
        <v>6.5802899999999998</v>
      </c>
    </row>
    <row r="876" spans="1:48">
      <c r="A876" s="5">
        <v>2.75163</v>
      </c>
      <c r="B876">
        <f>(Table1286318350382414446478104290122154186218[[#This Row],[time]]-2)*2</f>
        <v>1.50326</v>
      </c>
      <c r="C876" s="6">
        <v>2.5043600000000001</v>
      </c>
      <c r="D876" s="5">
        <v>2.75163</v>
      </c>
      <c r="E876">
        <f>(Table2287319351383415447479114391123155187219[[#This Row],[time]]-2)*2</f>
        <v>1.50326</v>
      </c>
      <c r="F876" s="6">
        <v>2.7658499999999999</v>
      </c>
      <c r="G876" s="5">
        <v>2.75163</v>
      </c>
      <c r="H876">
        <f>(Table245294326358390422454486185098130162194242[[#This Row],[time]]-2)*2</f>
        <v>1.50326</v>
      </c>
      <c r="I876" s="6">
        <v>2.0850300000000002</v>
      </c>
      <c r="J876" s="5">
        <v>2.75163</v>
      </c>
      <c r="K876">
        <f>(Table3288320352384416448480124492124156188220[[#This Row],[time]]-2)*2</f>
        <v>1.50326</v>
      </c>
      <c r="L876" s="12">
        <v>3.6431399999999998</v>
      </c>
      <c r="M876" s="5">
        <v>2.75163</v>
      </c>
      <c r="N876">
        <f>(Table246295327359391423455487195199131163195243[[#This Row],[time]]-2)*2</f>
        <v>1.50326</v>
      </c>
      <c r="O876" s="6">
        <v>0.476192</v>
      </c>
      <c r="P876" s="5">
        <v>2.75163</v>
      </c>
      <c r="Q876">
        <f>(Table4289321353385417449481134593125157189221[[#This Row],[time]]-2)*2</f>
        <v>1.50326</v>
      </c>
      <c r="R876" s="6">
        <v>2.4671400000000001</v>
      </c>
      <c r="S876" s="5">
        <v>2.75163</v>
      </c>
      <c r="T876">
        <f>(Table2472963283603924244564882052100132164196244[[#This Row],[time]]-2)*2</f>
        <v>1.50326</v>
      </c>
      <c r="U876" s="6">
        <v>0.47888700000000001</v>
      </c>
      <c r="V876" s="5">
        <v>2.75163</v>
      </c>
      <c r="W876">
        <f>(Table5290322354386418450482144694126158190222[[#This Row],[time]]-2)*2</f>
        <v>1.50326</v>
      </c>
      <c r="X876" s="12">
        <v>2.72756</v>
      </c>
      <c r="Y876" s="5">
        <v>2.75163</v>
      </c>
      <c r="Z876">
        <f>(Table2482973293613934254574892153101133165197245[[#This Row],[time]]-2)*2</f>
        <v>1.50326</v>
      </c>
      <c r="AA876" s="7">
        <v>8.0199999999999998E-5</v>
      </c>
      <c r="AB876" s="5">
        <v>2.75163</v>
      </c>
      <c r="AC876">
        <f>(Table6291323355387419451483154795127159191223[[#This Row],[time]]-2)*2</f>
        <v>1.50326</v>
      </c>
      <c r="AD876" s="6">
        <v>5.9538000000000002</v>
      </c>
      <c r="AE876" s="5">
        <v>2.75163</v>
      </c>
      <c r="AF876">
        <f>(Table2492983303623944264584902254102134166198270[[#This Row],[time]]-2)*2</f>
        <v>1.50326</v>
      </c>
      <c r="AG876" s="7">
        <v>7.7399999999999998E-5</v>
      </c>
      <c r="AH876" s="5">
        <v>2.75163</v>
      </c>
      <c r="AI876">
        <f>(Table7292324356388420452484164896128160192224[[#This Row],[time]]-2)*2</f>
        <v>1.50326</v>
      </c>
      <c r="AJ876" s="12">
        <v>7.8203899999999997</v>
      </c>
      <c r="AK876" s="5">
        <v>2.75163</v>
      </c>
      <c r="AL876">
        <f>(Table2502993313633954274594912355103135167199271[[#This Row],[time]]-2)*2</f>
        <v>1.50326</v>
      </c>
      <c r="AM876" s="6">
        <v>1.36971</v>
      </c>
      <c r="AN876" s="5">
        <v>2.75163</v>
      </c>
      <c r="AO876">
        <f>(Table8293325357389421453485174997129161193225[[#This Row],[time]]-2)*2</f>
        <v>1.50326</v>
      </c>
      <c r="AP876" s="6">
        <v>8.1987699999999997</v>
      </c>
      <c r="AQ876" s="5">
        <v>2.75163</v>
      </c>
      <c r="AR876">
        <f>(Table2523003323643964284604922456104136168200272[[#This Row],[time]]-2)*2</f>
        <v>1.50326</v>
      </c>
      <c r="AS876" s="6">
        <v>1.4946600000000001</v>
      </c>
      <c r="AT876" s="5">
        <v>2.75163</v>
      </c>
      <c r="AU876">
        <f>(Table2533013333653974294614932557105137169201273[[#This Row],[time]]-2)*2</f>
        <v>1.50326</v>
      </c>
      <c r="AV876" s="12">
        <v>6.8795500000000001</v>
      </c>
    </row>
    <row r="877" spans="1:48">
      <c r="A877" s="5">
        <v>2.8174700000000001</v>
      </c>
      <c r="B877">
        <f>(Table1286318350382414446478104290122154186218[[#This Row],[time]]-2)*2</f>
        <v>1.6349400000000003</v>
      </c>
      <c r="C877" s="6">
        <v>2.3464800000000001</v>
      </c>
      <c r="D877" s="5">
        <v>2.8174700000000001</v>
      </c>
      <c r="E877">
        <f>(Table2287319351383415447479114391123155187219[[#This Row],[time]]-2)*2</f>
        <v>1.6349400000000003</v>
      </c>
      <c r="F877" s="6">
        <v>2.7848799999999998</v>
      </c>
      <c r="G877" s="5">
        <v>2.8174700000000001</v>
      </c>
      <c r="H877">
        <f>(Table245294326358390422454486185098130162194242[[#This Row],[time]]-2)*2</f>
        <v>1.6349400000000003</v>
      </c>
      <c r="I877" s="6">
        <v>1.8734299999999999</v>
      </c>
      <c r="J877" s="5">
        <v>2.8174700000000001</v>
      </c>
      <c r="K877">
        <f>(Table3288320352384416448480124492124156188220[[#This Row],[time]]-2)*2</f>
        <v>1.6349400000000003</v>
      </c>
      <c r="L877" s="12">
        <v>3.6842999999999999</v>
      </c>
      <c r="M877" s="5">
        <v>2.8174700000000001</v>
      </c>
      <c r="N877">
        <f>(Table246295327359391423455487195199131163195243[[#This Row],[time]]-2)*2</f>
        <v>1.6349400000000003</v>
      </c>
      <c r="O877" s="6">
        <v>0.33144600000000002</v>
      </c>
      <c r="P877" s="5">
        <v>2.8174700000000001</v>
      </c>
      <c r="Q877">
        <f>(Table4289321353385417449481134593125157189221[[#This Row],[time]]-2)*2</f>
        <v>1.6349400000000003</v>
      </c>
      <c r="R877" s="6">
        <v>2.78525</v>
      </c>
      <c r="S877" s="5">
        <v>2.8174700000000001</v>
      </c>
      <c r="T877">
        <f>(Table2472963283603924244564882052100132164196244[[#This Row],[time]]-2)*2</f>
        <v>1.6349400000000003</v>
      </c>
      <c r="U877" s="6">
        <v>0.32511699999999999</v>
      </c>
      <c r="V877" s="5">
        <v>2.8174700000000001</v>
      </c>
      <c r="W877">
        <f>(Table5290322354386418450482144694126158190222[[#This Row],[time]]-2)*2</f>
        <v>1.6349400000000003</v>
      </c>
      <c r="X877" s="12">
        <v>3.0573100000000002</v>
      </c>
      <c r="Y877" s="5">
        <v>2.8174700000000001</v>
      </c>
      <c r="Z877">
        <f>(Table2482973293613934254574892153101133165197245[[#This Row],[time]]-2)*2</f>
        <v>1.6349400000000003</v>
      </c>
      <c r="AA877" s="7">
        <v>7.8399999999999995E-5</v>
      </c>
      <c r="AB877" s="5">
        <v>2.8174700000000001</v>
      </c>
      <c r="AC877">
        <f>(Table6291323355387419451483154795127159191223[[#This Row],[time]]-2)*2</f>
        <v>1.6349400000000003</v>
      </c>
      <c r="AD877" s="6">
        <v>6.6481300000000001</v>
      </c>
      <c r="AE877" s="5">
        <v>2.8174700000000001</v>
      </c>
      <c r="AF877">
        <f>(Table2492983303623944264584902254102134166198270[[#This Row],[time]]-2)*2</f>
        <v>1.6349400000000003</v>
      </c>
      <c r="AG877" s="7">
        <v>7.5300000000000001E-5</v>
      </c>
      <c r="AH877" s="5">
        <v>2.8174700000000001</v>
      </c>
      <c r="AI877">
        <f>(Table7292324356388420452484164896128160192224[[#This Row],[time]]-2)*2</f>
        <v>1.6349400000000003</v>
      </c>
      <c r="AJ877" s="12">
        <v>8.0036699999999996</v>
      </c>
      <c r="AK877" s="5">
        <v>2.8174700000000001</v>
      </c>
      <c r="AL877">
        <f>(Table2502993313633954274594912355103135167199271[[#This Row],[time]]-2)*2</f>
        <v>1.6349400000000003</v>
      </c>
      <c r="AM877" s="6">
        <v>1.33355</v>
      </c>
      <c r="AN877" s="5">
        <v>2.8174700000000001</v>
      </c>
      <c r="AO877">
        <f>(Table8293325357389421453485174997129161193225[[#This Row],[time]]-2)*2</f>
        <v>1.6349400000000003</v>
      </c>
      <c r="AP877" s="6">
        <v>8.5182300000000009</v>
      </c>
      <c r="AQ877" s="5">
        <v>2.8174700000000001</v>
      </c>
      <c r="AR877">
        <f>(Table2523003323643964284604922456104136168200272[[#This Row],[time]]-2)*2</f>
        <v>1.6349400000000003</v>
      </c>
      <c r="AS877" s="6">
        <v>1.35111</v>
      </c>
      <c r="AT877" s="5">
        <v>2.8174700000000001</v>
      </c>
      <c r="AU877">
        <f>(Table2533013333653974294614932557105137169201273[[#This Row],[time]]-2)*2</f>
        <v>1.6349400000000003</v>
      </c>
      <c r="AV877" s="12">
        <v>7.2627199999999998</v>
      </c>
    </row>
    <row r="878" spans="1:48">
      <c r="A878" s="5">
        <v>2.8541500000000002</v>
      </c>
      <c r="B878">
        <f>(Table1286318350382414446478104290122154186218[[#This Row],[time]]-2)*2</f>
        <v>1.7083000000000004</v>
      </c>
      <c r="C878" s="6">
        <v>2.2614399999999999</v>
      </c>
      <c r="D878" s="5">
        <v>2.8541500000000002</v>
      </c>
      <c r="E878">
        <f>(Table2287319351383415447479114391123155187219[[#This Row],[time]]-2)*2</f>
        <v>1.7083000000000004</v>
      </c>
      <c r="F878" s="6">
        <v>2.7895099999999999</v>
      </c>
      <c r="G878" s="5">
        <v>2.8541500000000002</v>
      </c>
      <c r="H878">
        <f>(Table245294326358390422454486185098130162194242[[#This Row],[time]]-2)*2</f>
        <v>1.7083000000000004</v>
      </c>
      <c r="I878" s="6">
        <v>1.76217</v>
      </c>
      <c r="J878" s="5">
        <v>2.8541500000000002</v>
      </c>
      <c r="K878">
        <f>(Table3288320352384416448480124492124156188220[[#This Row],[time]]-2)*2</f>
        <v>1.7083000000000004</v>
      </c>
      <c r="L878" s="12">
        <v>3.7013699999999998</v>
      </c>
      <c r="M878" s="5">
        <v>2.8541500000000002</v>
      </c>
      <c r="N878">
        <f>(Table246295327359391423455487195199131163195243[[#This Row],[time]]-2)*2</f>
        <v>1.7083000000000004</v>
      </c>
      <c r="O878" s="6">
        <v>0.246423</v>
      </c>
      <c r="P878" s="5">
        <v>2.8541500000000002</v>
      </c>
      <c r="Q878">
        <f>(Table4289321353385417449481134593125157189221[[#This Row],[time]]-2)*2</f>
        <v>1.7083000000000004</v>
      </c>
      <c r="R878" s="6">
        <v>2.98489</v>
      </c>
      <c r="S878" s="5">
        <v>2.8541500000000002</v>
      </c>
      <c r="T878">
        <f>(Table2472963283603924244564882052100132164196244[[#This Row],[time]]-2)*2</f>
        <v>1.7083000000000004</v>
      </c>
      <c r="U878" s="6">
        <v>0.239651</v>
      </c>
      <c r="V878" s="5">
        <v>2.8541500000000002</v>
      </c>
      <c r="W878">
        <f>(Table5290322354386418450482144694126158190222[[#This Row],[time]]-2)*2</f>
        <v>1.7083000000000004</v>
      </c>
      <c r="X878" s="12">
        <v>3.3146499999999999</v>
      </c>
      <c r="Y878" s="5">
        <v>2.8541500000000002</v>
      </c>
      <c r="Z878">
        <f>(Table2482973293613934254574892153101133165197245[[#This Row],[time]]-2)*2</f>
        <v>1.7083000000000004</v>
      </c>
      <c r="AA878" s="7">
        <v>7.75E-5</v>
      </c>
      <c r="AB878" s="5">
        <v>2.8541500000000002</v>
      </c>
      <c r="AC878">
        <f>(Table6291323355387419451483154795127159191223[[#This Row],[time]]-2)*2</f>
        <v>1.7083000000000004</v>
      </c>
      <c r="AD878" s="6">
        <v>7.0333199999999998</v>
      </c>
      <c r="AE878" s="5">
        <v>2.8541500000000002</v>
      </c>
      <c r="AF878">
        <f>(Table2492983303623944264584902254102134166198270[[#This Row],[time]]-2)*2</f>
        <v>1.7083000000000004</v>
      </c>
      <c r="AG878" s="7">
        <v>7.4200000000000001E-5</v>
      </c>
      <c r="AH878" s="5">
        <v>2.8541500000000002</v>
      </c>
      <c r="AI878">
        <f>(Table7292324356388420452484164896128160192224[[#This Row],[time]]-2)*2</f>
        <v>1.7083000000000004</v>
      </c>
      <c r="AJ878" s="12">
        <v>8.0848600000000008</v>
      </c>
      <c r="AK878" s="5">
        <v>2.8541500000000002</v>
      </c>
      <c r="AL878">
        <f>(Table2502993313633954274594912355103135167199271[[#This Row],[time]]-2)*2</f>
        <v>1.7083000000000004</v>
      </c>
      <c r="AM878" s="6">
        <v>1.31836</v>
      </c>
      <c r="AN878" s="5">
        <v>2.8541500000000002</v>
      </c>
      <c r="AO878">
        <f>(Table8293325357389421453485174997129161193225[[#This Row],[time]]-2)*2</f>
        <v>1.7083000000000004</v>
      </c>
      <c r="AP878" s="6">
        <v>8.6114099999999993</v>
      </c>
      <c r="AQ878" s="5">
        <v>2.8541500000000002</v>
      </c>
      <c r="AR878">
        <f>(Table2523003323643964284604922456104136168200272[[#This Row],[time]]-2)*2</f>
        <v>1.7083000000000004</v>
      </c>
      <c r="AS878" s="6">
        <v>1.26315</v>
      </c>
      <c r="AT878" s="5">
        <v>2.8541500000000002</v>
      </c>
      <c r="AU878">
        <f>(Table2533013333653974294614932557105137169201273[[#This Row],[time]]-2)*2</f>
        <v>1.7083000000000004</v>
      </c>
      <c r="AV878" s="12">
        <v>7.45024</v>
      </c>
    </row>
    <row r="879" spans="1:48">
      <c r="A879" s="5">
        <v>2.9046500000000002</v>
      </c>
      <c r="B879">
        <f>(Table1286318350382414446478104290122154186218[[#This Row],[time]]-2)*2</f>
        <v>1.8093000000000004</v>
      </c>
      <c r="C879" s="6">
        <v>2.1527599999999998</v>
      </c>
      <c r="D879" s="5">
        <v>2.9046500000000002</v>
      </c>
      <c r="E879">
        <f>(Table2287319351383415447479114391123155187219[[#This Row],[time]]-2)*2</f>
        <v>1.8093000000000004</v>
      </c>
      <c r="F879" s="6">
        <v>2.7848899999999999</v>
      </c>
      <c r="G879" s="5">
        <v>2.9046500000000002</v>
      </c>
      <c r="H879">
        <f>(Table245294326358390422454486185098130162194242[[#This Row],[time]]-2)*2</f>
        <v>1.8093000000000004</v>
      </c>
      <c r="I879" s="6">
        <v>1.6204799999999999</v>
      </c>
      <c r="J879" s="5">
        <v>2.9046500000000002</v>
      </c>
      <c r="K879">
        <f>(Table3288320352384416448480124492124156188220[[#This Row],[time]]-2)*2</f>
        <v>1.8093000000000004</v>
      </c>
      <c r="L879" s="12">
        <v>3.7120500000000001</v>
      </c>
      <c r="M879" s="5">
        <v>2.9046500000000002</v>
      </c>
      <c r="N879">
        <f>(Table246295327359391423455487195199131163195243[[#This Row],[time]]-2)*2</f>
        <v>1.8093000000000004</v>
      </c>
      <c r="O879" s="6">
        <v>0.130387</v>
      </c>
      <c r="P879" s="5">
        <v>2.9046500000000002</v>
      </c>
      <c r="Q879">
        <f>(Table4289321353385417449481134593125157189221[[#This Row],[time]]-2)*2</f>
        <v>1.8093000000000004</v>
      </c>
      <c r="R879" s="6">
        <v>3.2976999999999999</v>
      </c>
      <c r="S879" s="5">
        <v>2.9046500000000002</v>
      </c>
      <c r="T879">
        <f>(Table2472963283603924244564882052100132164196244[[#This Row],[time]]-2)*2</f>
        <v>1.8093000000000004</v>
      </c>
      <c r="U879" s="6">
        <v>0.12553600000000001</v>
      </c>
      <c r="V879" s="5">
        <v>2.9046500000000002</v>
      </c>
      <c r="W879">
        <f>(Table5290322354386418450482144694126158190222[[#This Row],[time]]-2)*2</f>
        <v>1.8093000000000004</v>
      </c>
      <c r="X879" s="12">
        <v>3.6307</v>
      </c>
      <c r="Y879" s="5">
        <v>2.9046500000000002</v>
      </c>
      <c r="Z879">
        <f>(Table2482973293613934254574892153101133165197245[[#This Row],[time]]-2)*2</f>
        <v>1.8093000000000004</v>
      </c>
      <c r="AA879" s="7">
        <v>7.6299999999999998E-5</v>
      </c>
      <c r="AB879" s="5">
        <v>2.9046500000000002</v>
      </c>
      <c r="AC879">
        <f>(Table6291323355387419451483154795127159191223[[#This Row],[time]]-2)*2</f>
        <v>1.8093000000000004</v>
      </c>
      <c r="AD879" s="6">
        <v>7.5068200000000003</v>
      </c>
      <c r="AE879" s="5">
        <v>2.9046500000000002</v>
      </c>
      <c r="AF879">
        <f>(Table2492983303623944264584902254102134166198270[[#This Row],[time]]-2)*2</f>
        <v>1.8093000000000004</v>
      </c>
      <c r="AG879" s="7">
        <v>7.2700000000000005E-5</v>
      </c>
      <c r="AH879" s="5">
        <v>2.9046500000000002</v>
      </c>
      <c r="AI879">
        <f>(Table7292324356388420452484164896128160192224[[#This Row],[time]]-2)*2</f>
        <v>1.8093000000000004</v>
      </c>
      <c r="AJ879" s="12">
        <v>8.1286400000000008</v>
      </c>
      <c r="AK879" s="5">
        <v>2.9046500000000002</v>
      </c>
      <c r="AL879">
        <f>(Table2502993313633954274594912355103135167199271[[#This Row],[time]]-2)*2</f>
        <v>1.8093000000000004</v>
      </c>
      <c r="AM879" s="6">
        <v>1.3067</v>
      </c>
      <c r="AN879" s="5">
        <v>2.9046500000000002</v>
      </c>
      <c r="AO879">
        <f>(Table8293325357389421453485174997129161193225[[#This Row],[time]]-2)*2</f>
        <v>1.8093000000000004</v>
      </c>
      <c r="AP879" s="6">
        <v>8.5282900000000001</v>
      </c>
      <c r="AQ879" s="5">
        <v>2.9046500000000002</v>
      </c>
      <c r="AR879">
        <f>(Table2523003323643964284604922456104136168200272[[#This Row],[time]]-2)*2</f>
        <v>1.8093000000000004</v>
      </c>
      <c r="AS879" s="6">
        <v>1.1337600000000001</v>
      </c>
      <c r="AT879" s="5">
        <v>2.9046500000000002</v>
      </c>
      <c r="AU879">
        <f>(Table2533013333653974294614932557105137169201273[[#This Row],[time]]-2)*2</f>
        <v>1.8093000000000004</v>
      </c>
      <c r="AV879" s="12">
        <v>7.62235</v>
      </c>
    </row>
    <row r="880" spans="1:48">
      <c r="A880" s="5">
        <v>2.9658099999999998</v>
      </c>
      <c r="B880">
        <f>(Table1286318350382414446478104290122154186218[[#This Row],[time]]-2)*2</f>
        <v>1.9316199999999997</v>
      </c>
      <c r="C880" s="6">
        <v>2.0379399999999999</v>
      </c>
      <c r="D880" s="5">
        <v>2.9658099999999998</v>
      </c>
      <c r="E880">
        <f>(Table2287319351383415447479114391123155187219[[#This Row],[time]]-2)*2</f>
        <v>1.9316199999999997</v>
      </c>
      <c r="F880" s="6">
        <v>2.7664</v>
      </c>
      <c r="G880" s="5">
        <v>2.9658099999999998</v>
      </c>
      <c r="H880">
        <f>(Table245294326358390422454486185098130162194242[[#This Row],[time]]-2)*2</f>
        <v>1.9316199999999997</v>
      </c>
      <c r="I880" s="6">
        <v>1.48674</v>
      </c>
      <c r="J880" s="5">
        <v>2.9658099999999998</v>
      </c>
      <c r="K880">
        <f>(Table3288320352384416448480124492124156188220[[#This Row],[time]]-2)*2</f>
        <v>1.9316199999999997</v>
      </c>
      <c r="L880" s="12">
        <v>3.7020200000000001</v>
      </c>
      <c r="M880" s="5">
        <v>2.9658099999999998</v>
      </c>
      <c r="N880">
        <f>(Table246295327359391423455487195199131163195243[[#This Row],[time]]-2)*2</f>
        <v>1.9316199999999997</v>
      </c>
      <c r="O880" s="6">
        <v>6.1280299999999998E-4</v>
      </c>
      <c r="P880" s="5">
        <v>2.9658099999999998</v>
      </c>
      <c r="Q880">
        <f>(Table4289321353385417449481134593125157189221[[#This Row],[time]]-2)*2</f>
        <v>1.9316199999999997</v>
      </c>
      <c r="R880" s="6">
        <v>3.64025</v>
      </c>
      <c r="S880" s="5">
        <v>2.9658099999999998</v>
      </c>
      <c r="T880">
        <f>(Table2472963283603924244564882052100132164196244[[#This Row],[time]]-2)*2</f>
        <v>1.9316199999999997</v>
      </c>
      <c r="U880" s="6">
        <v>5.8803999999999996E-4</v>
      </c>
      <c r="V880" s="5">
        <v>2.9658099999999998</v>
      </c>
      <c r="W880">
        <f>(Table5290322354386418450482144694126158190222[[#This Row],[time]]-2)*2</f>
        <v>1.9316199999999997</v>
      </c>
      <c r="X880" s="12">
        <v>3.9290400000000001</v>
      </c>
      <c r="Y880" s="5">
        <v>2.9658099999999998</v>
      </c>
      <c r="Z880">
        <f>(Table2482973293613934254574892153101133165197245[[#This Row],[time]]-2)*2</f>
        <v>1.9316199999999997</v>
      </c>
      <c r="AA880" s="7">
        <v>7.47E-5</v>
      </c>
      <c r="AB880" s="5">
        <v>2.9658099999999998</v>
      </c>
      <c r="AC880">
        <f>(Table6291323355387419451483154795127159191223[[#This Row],[time]]-2)*2</f>
        <v>1.9316199999999997</v>
      </c>
      <c r="AD880" s="6">
        <v>7.9833499999999997</v>
      </c>
      <c r="AE880" s="5">
        <v>2.9658099999999998</v>
      </c>
      <c r="AF880">
        <f>(Table2492983303623944264584902254102134166198270[[#This Row],[time]]-2)*2</f>
        <v>1.9316199999999997</v>
      </c>
      <c r="AG880" s="7">
        <v>7.08E-5</v>
      </c>
      <c r="AH880" s="5">
        <v>2.9658099999999998</v>
      </c>
      <c r="AI880">
        <f>(Table7292324356388420452484164896128160192224[[#This Row],[time]]-2)*2</f>
        <v>1.9316199999999997</v>
      </c>
      <c r="AJ880" s="12">
        <v>8.1628799999999995</v>
      </c>
      <c r="AK880" s="5">
        <v>2.9658099999999998</v>
      </c>
      <c r="AL880">
        <f>(Table2502993313633954274594912355103135167199271[[#This Row],[time]]-2)*2</f>
        <v>1.9316199999999997</v>
      </c>
      <c r="AM880" s="6">
        <v>1.2966500000000001</v>
      </c>
      <c r="AN880" s="5">
        <v>2.9658099999999998</v>
      </c>
      <c r="AO880">
        <f>(Table8293325357389421453485174997129161193225[[#This Row],[time]]-2)*2</f>
        <v>1.9316199999999997</v>
      </c>
      <c r="AP880" s="6">
        <v>8.3476499999999998</v>
      </c>
      <c r="AQ880" s="5">
        <v>2.9658099999999998</v>
      </c>
      <c r="AR880">
        <f>(Table2523003323643964284604922456104136168200272[[#This Row],[time]]-2)*2</f>
        <v>1.9316199999999997</v>
      </c>
      <c r="AS880" s="6">
        <v>0.97186799999999995</v>
      </c>
      <c r="AT880" s="5">
        <v>2.9658099999999998</v>
      </c>
      <c r="AU880">
        <f>(Table2533013333653974294614932557105137169201273[[#This Row],[time]]-2)*2</f>
        <v>1.9316199999999997</v>
      </c>
      <c r="AV880" s="12">
        <v>7.83528</v>
      </c>
    </row>
    <row r="881" spans="1:48">
      <c r="A881" s="8">
        <v>3</v>
      </c>
      <c r="B881">
        <f>(Table1286318350382414446478104290122154186218[[#This Row],[time]]-2)*2</f>
        <v>2</v>
      </c>
      <c r="C881" s="9">
        <v>1.9783599999999999</v>
      </c>
      <c r="D881" s="8">
        <v>3</v>
      </c>
      <c r="E881">
        <f>(Table2287319351383415447479114391123155187219[[#This Row],[time]]-2)*2</f>
        <v>2</v>
      </c>
      <c r="F881" s="9">
        <v>2.7487900000000001</v>
      </c>
      <c r="G881" s="8">
        <v>3</v>
      </c>
      <c r="H881">
        <f>(Table245294326358390422454486185098130162194242[[#This Row],[time]]-2)*2</f>
        <v>2</v>
      </c>
      <c r="I881" s="9">
        <v>1.4198200000000001</v>
      </c>
      <c r="J881" s="8">
        <v>3</v>
      </c>
      <c r="K881">
        <f>(Table3288320352384416448480124492124156188220[[#This Row],[time]]-2)*2</f>
        <v>2</v>
      </c>
      <c r="L881" s="13">
        <v>3.6880999999999999</v>
      </c>
      <c r="M881" s="8">
        <v>3</v>
      </c>
      <c r="N881">
        <f>(Table246295327359391423455487195199131163195243[[#This Row],[time]]-2)*2</f>
        <v>2</v>
      </c>
      <c r="O881" s="9">
        <v>3.2981800000000001E-4</v>
      </c>
      <c r="P881" s="8">
        <v>3</v>
      </c>
      <c r="Q881">
        <f>(Table4289321353385417449481134593125157189221[[#This Row],[time]]-2)*2</f>
        <v>2</v>
      </c>
      <c r="R881" s="9">
        <v>3.8248199999999999</v>
      </c>
      <c r="S881" s="8">
        <v>3</v>
      </c>
      <c r="T881">
        <f>(Table2472963283603924244564882052100132164196244[[#This Row],[time]]-2)*2</f>
        <v>2</v>
      </c>
      <c r="U881" s="9">
        <v>3.1744899999999998E-4</v>
      </c>
      <c r="V881" s="8">
        <v>3</v>
      </c>
      <c r="W881">
        <f>(Table5290322354386418450482144694126158190222[[#This Row],[time]]-2)*2</f>
        <v>2</v>
      </c>
      <c r="X881" s="13">
        <v>4.05626</v>
      </c>
      <c r="Y881" s="8">
        <v>3</v>
      </c>
      <c r="Z881">
        <f>(Table2482973293613934254574892153101133165197245[[#This Row],[time]]-2)*2</f>
        <v>2</v>
      </c>
      <c r="AA881" s="10">
        <v>7.3800000000000005E-5</v>
      </c>
      <c r="AB881" s="8">
        <v>3</v>
      </c>
      <c r="AC881">
        <f>(Table6291323355387419451483154795127159191223[[#This Row],[time]]-2)*2</f>
        <v>2</v>
      </c>
      <c r="AD881" s="9">
        <v>8.2000399999999996</v>
      </c>
      <c r="AE881" s="8">
        <v>3</v>
      </c>
      <c r="AF881">
        <f>(Table2492983303623944264584902254102134166198270[[#This Row],[time]]-2)*2</f>
        <v>2</v>
      </c>
      <c r="AG881" s="10">
        <v>6.9800000000000003E-5</v>
      </c>
      <c r="AH881" s="8">
        <v>3</v>
      </c>
      <c r="AI881">
        <f>(Table7292324356388420452484164896128160192224[[#This Row],[time]]-2)*2</f>
        <v>2</v>
      </c>
      <c r="AJ881" s="13">
        <v>8.1816099999999992</v>
      </c>
      <c r="AK881" s="8">
        <v>3</v>
      </c>
      <c r="AL881">
        <f>(Table2502993313633954274594912355103135167199271[[#This Row],[time]]-2)*2</f>
        <v>2</v>
      </c>
      <c r="AM881" s="9">
        <v>1.2870600000000001</v>
      </c>
      <c r="AN881" s="8">
        <v>3</v>
      </c>
      <c r="AO881">
        <f>(Table8293325357389421453485174997129161193225[[#This Row],[time]]-2)*2</f>
        <v>2</v>
      </c>
      <c r="AP881" s="9">
        <v>8.2071699999999996</v>
      </c>
      <c r="AQ881" s="8">
        <v>3</v>
      </c>
      <c r="AR881">
        <f>(Table2523003323643964284604922456104136168200272[[#This Row],[time]]-2)*2</f>
        <v>2</v>
      </c>
      <c r="AS881" s="9">
        <v>0.87541199999999997</v>
      </c>
      <c r="AT881" s="8">
        <v>3</v>
      </c>
      <c r="AU881">
        <f>(Table2533013333653974294614932557105137169201273[[#This Row],[time]]-2)*2</f>
        <v>2</v>
      </c>
      <c r="AV881" s="13">
        <v>7.9254899999999999</v>
      </c>
    </row>
    <row r="882" spans="1:48">
      <c r="A882" t="s">
        <v>26</v>
      </c>
      <c r="C882">
        <f>AVERAGE(C861:C881)</f>
        <v>2.5087171428571429</v>
      </c>
      <c r="D882" t="s">
        <v>26</v>
      </c>
      <c r="F882">
        <f t="shared" ref="F882" si="566">AVERAGE(F861:F881)</f>
        <v>1.7412739293333335</v>
      </c>
      <c r="G882" t="s">
        <v>26</v>
      </c>
      <c r="I882">
        <f t="shared" ref="I882" si="567">AVERAGE(I861:I881)</f>
        <v>2.5774342857142862</v>
      </c>
      <c r="J882" t="s">
        <v>26</v>
      </c>
      <c r="L882">
        <f t="shared" ref="L882" si="568">AVERAGE(L861:L881)</f>
        <v>2.3058970084761898</v>
      </c>
      <c r="M882" t="s">
        <v>26</v>
      </c>
      <c r="O882">
        <f t="shared" ref="O882" si="569">AVERAGE(O861:O881)</f>
        <v>0.53170498195238092</v>
      </c>
      <c r="P882" t="s">
        <v>26</v>
      </c>
      <c r="R882">
        <f t="shared" ref="R882" si="570">AVERAGE(R861:R881)</f>
        <v>1.4524516553333333</v>
      </c>
      <c r="S882" t="s">
        <v>26</v>
      </c>
      <c r="U882">
        <f t="shared" ref="U882" si="571">AVERAGE(U861:U881)</f>
        <v>0.38466477566666674</v>
      </c>
      <c r="V882" t="s">
        <v>26</v>
      </c>
      <c r="X882">
        <f t="shared" ref="X882" si="572">AVERAGE(X861:X881)</f>
        <v>1.5441699425714286</v>
      </c>
      <c r="Y882" t="s">
        <v>26</v>
      </c>
      <c r="AA882">
        <f t="shared" ref="AA882" si="573">AVERAGE(AA861:AA881)</f>
        <v>1.0506398571428575E-2</v>
      </c>
      <c r="AB882" t="s">
        <v>26</v>
      </c>
      <c r="AD882">
        <f t="shared" ref="AD882" si="574">AVERAGE(AD861:AD881)</f>
        <v>3.9200940952380954</v>
      </c>
      <c r="AE882" t="s">
        <v>26</v>
      </c>
      <c r="AG882">
        <f t="shared" ref="AG882" si="575">AVERAGE(AG861:AG881)</f>
        <v>6.8153170333333318E-2</v>
      </c>
      <c r="AH882" t="s">
        <v>26</v>
      </c>
      <c r="AJ882">
        <f t="shared" ref="AJ882" si="576">AVERAGE(AJ861:AJ881)</f>
        <v>5.4568330952380961</v>
      </c>
      <c r="AK882" t="s">
        <v>26</v>
      </c>
      <c r="AM882">
        <f t="shared" ref="AM882" si="577">AVERAGE(AM861:AM881)</f>
        <v>1.3753342857142858</v>
      </c>
      <c r="AN882" t="s">
        <v>26</v>
      </c>
      <c r="AP882">
        <f t="shared" ref="AP882" si="578">AVERAGE(AP861:AP881)</f>
        <v>5.8081204761904761</v>
      </c>
      <c r="AQ882" t="s">
        <v>26</v>
      </c>
      <c r="AS882">
        <f t="shared" ref="AS882" si="579">AVERAGE(AS861:AS881)</f>
        <v>1.5603182857142857</v>
      </c>
      <c r="AT882" t="s">
        <v>26</v>
      </c>
      <c r="AV882">
        <f t="shared" ref="AV882" si="580">AVERAGE(AV861:AV881)</f>
        <v>4.5727839999999995</v>
      </c>
    </row>
    <row r="883" spans="1:48">
      <c r="A883" t="s">
        <v>27</v>
      </c>
      <c r="C883">
        <f>MAX(C861:C881)</f>
        <v>3.1128200000000001</v>
      </c>
      <c r="D883" t="s">
        <v>27</v>
      </c>
      <c r="F883">
        <f t="shared" ref="F883:AV883" si="581">MAX(F861:F881)</f>
        <v>2.7895099999999999</v>
      </c>
      <c r="G883" t="s">
        <v>27</v>
      </c>
      <c r="I883">
        <f t="shared" ref="I883:AV883" si="582">MAX(I861:I881)</f>
        <v>3.4512499999999999</v>
      </c>
      <c r="J883" t="s">
        <v>27</v>
      </c>
      <c r="L883">
        <f t="shared" ref="L883:AV883" si="583">MAX(L861:L881)</f>
        <v>3.7120500000000001</v>
      </c>
      <c r="M883" t="s">
        <v>27</v>
      </c>
      <c r="O883">
        <f t="shared" ref="O883:AV883" si="584">MAX(O861:O881)</f>
        <v>0.86321199999999998</v>
      </c>
      <c r="P883" t="s">
        <v>27</v>
      </c>
      <c r="R883">
        <f t="shared" ref="R883:AV883" si="585">MAX(R861:R881)</f>
        <v>3.8248199999999999</v>
      </c>
      <c r="S883" t="s">
        <v>27</v>
      </c>
      <c r="U883">
        <f t="shared" ref="U883:AV883" si="586">MAX(U861:U881)</f>
        <v>0.81742800000000004</v>
      </c>
      <c r="V883" t="s">
        <v>27</v>
      </c>
      <c r="X883">
        <f t="shared" ref="X883:AV883" si="587">MAX(X861:X881)</f>
        <v>4.05626</v>
      </c>
      <c r="Y883" t="s">
        <v>27</v>
      </c>
      <c r="AA883">
        <f t="shared" ref="AA883:AV883" si="588">MAX(AA861:AA881)</f>
        <v>5.6205100000000001E-2</v>
      </c>
      <c r="AB883" t="s">
        <v>27</v>
      </c>
      <c r="AD883">
        <f t="shared" ref="AD883:AV883" si="589">MAX(AD861:AD881)</f>
        <v>8.2000399999999996</v>
      </c>
      <c r="AE883" t="s">
        <v>27</v>
      </c>
      <c r="AG883">
        <f t="shared" ref="AG883:AV883" si="590">MAX(AG861:AG881)</f>
        <v>0.51179300000000005</v>
      </c>
      <c r="AH883" t="s">
        <v>27</v>
      </c>
      <c r="AJ883">
        <f t="shared" ref="AJ883:AV883" si="591">MAX(AJ861:AJ881)</f>
        <v>8.1816099999999992</v>
      </c>
      <c r="AK883" t="s">
        <v>27</v>
      </c>
      <c r="AM883">
        <f t="shared" ref="AM883:AV883" si="592">MAX(AM861:AM881)</f>
        <v>1.54088</v>
      </c>
      <c r="AN883" t="s">
        <v>27</v>
      </c>
      <c r="AP883">
        <f t="shared" ref="AP883:AV883" si="593">MAX(AP861:AP881)</f>
        <v>8.6114099999999993</v>
      </c>
      <c r="AQ883" t="s">
        <v>27</v>
      </c>
      <c r="AS883">
        <f t="shared" ref="AS883:AV883" si="594">MAX(AS861:AS881)</f>
        <v>2.1048200000000001</v>
      </c>
      <c r="AT883" t="s">
        <v>27</v>
      </c>
      <c r="AV883">
        <f t="shared" ref="AV883" si="595">MAX(AV861:AV881)</f>
        <v>7.9254899999999999</v>
      </c>
    </row>
    <row r="885" spans="1:48">
      <c r="A885" t="s">
        <v>101</v>
      </c>
      <c r="D885" t="s">
        <v>2</v>
      </c>
    </row>
    <row r="886" spans="1:48">
      <c r="A886" t="s">
        <v>102</v>
      </c>
      <c r="D886" t="s">
        <v>4</v>
      </c>
      <c r="E886" t="s">
        <v>5</v>
      </c>
    </row>
    <row r="887" spans="1:48">
      <c r="D887" t="s">
        <v>30</v>
      </c>
    </row>
    <row r="889" spans="1:48">
      <c r="A889" t="s">
        <v>6</v>
      </c>
      <c r="D889" t="s">
        <v>7</v>
      </c>
      <c r="G889" t="s">
        <v>8</v>
      </c>
      <c r="J889" t="s">
        <v>9</v>
      </c>
      <c r="M889" t="s">
        <v>10</v>
      </c>
      <c r="P889" t="s">
        <v>11</v>
      </c>
      <c r="S889" t="s">
        <v>12</v>
      </c>
      <c r="V889" t="s">
        <v>13</v>
      </c>
      <c r="Y889" t="s">
        <v>14</v>
      </c>
      <c r="AB889" t="s">
        <v>15</v>
      </c>
      <c r="AE889" t="s">
        <v>16</v>
      </c>
      <c r="AH889" t="s">
        <v>17</v>
      </c>
      <c r="AK889" t="s">
        <v>18</v>
      </c>
      <c r="AN889" t="s">
        <v>19</v>
      </c>
      <c r="AQ889" t="s">
        <v>20</v>
      </c>
      <c r="AT889" t="s">
        <v>21</v>
      </c>
    </row>
    <row r="890" spans="1:48">
      <c r="A890" t="s">
        <v>22</v>
      </c>
      <c r="B890" t="s">
        <v>23</v>
      </c>
      <c r="C890" t="s">
        <v>24</v>
      </c>
      <c r="D890" t="s">
        <v>22</v>
      </c>
      <c r="E890" t="s">
        <v>23</v>
      </c>
      <c r="F890" t="s">
        <v>25</v>
      </c>
      <c r="G890" t="s">
        <v>22</v>
      </c>
      <c r="H890" t="s">
        <v>23</v>
      </c>
      <c r="I890" t="s">
        <v>24</v>
      </c>
      <c r="J890" t="s">
        <v>22</v>
      </c>
      <c r="K890" t="s">
        <v>23</v>
      </c>
      <c r="L890" t="s">
        <v>24</v>
      </c>
      <c r="M890" t="s">
        <v>22</v>
      </c>
      <c r="N890" t="s">
        <v>23</v>
      </c>
      <c r="O890" t="s">
        <v>24</v>
      </c>
      <c r="P890" t="s">
        <v>22</v>
      </c>
      <c r="Q890" t="s">
        <v>23</v>
      </c>
      <c r="R890" t="s">
        <v>24</v>
      </c>
      <c r="S890" t="s">
        <v>22</v>
      </c>
      <c r="T890" t="s">
        <v>23</v>
      </c>
      <c r="U890" t="s">
        <v>24</v>
      </c>
      <c r="V890" t="s">
        <v>22</v>
      </c>
      <c r="W890" t="s">
        <v>23</v>
      </c>
      <c r="X890" t="s">
        <v>24</v>
      </c>
      <c r="Y890" t="s">
        <v>22</v>
      </c>
      <c r="Z890" t="s">
        <v>23</v>
      </c>
      <c r="AA890" t="s">
        <v>24</v>
      </c>
      <c r="AB890" t="s">
        <v>22</v>
      </c>
      <c r="AC890" t="s">
        <v>23</v>
      </c>
      <c r="AD890" t="s">
        <v>24</v>
      </c>
      <c r="AE890" t="s">
        <v>22</v>
      </c>
      <c r="AF890" t="s">
        <v>23</v>
      </c>
      <c r="AG890" t="s">
        <v>24</v>
      </c>
      <c r="AH890" t="s">
        <v>22</v>
      </c>
      <c r="AI890" t="s">
        <v>23</v>
      </c>
      <c r="AJ890" t="s">
        <v>24</v>
      </c>
      <c r="AK890" t="s">
        <v>22</v>
      </c>
      <c r="AL890" t="s">
        <v>23</v>
      </c>
      <c r="AM890" t="s">
        <v>24</v>
      </c>
      <c r="AN890" t="s">
        <v>22</v>
      </c>
      <c r="AO890" t="s">
        <v>23</v>
      </c>
      <c r="AP890" t="s">
        <v>24</v>
      </c>
      <c r="AQ890" t="s">
        <v>22</v>
      </c>
      <c r="AR890" t="s">
        <v>23</v>
      </c>
      <c r="AS890" t="s">
        <v>24</v>
      </c>
      <c r="AT890" t="s">
        <v>22</v>
      </c>
      <c r="AU890" t="s">
        <v>23</v>
      </c>
      <c r="AV890" t="s">
        <v>24</v>
      </c>
    </row>
    <row r="891" spans="1:48">
      <c r="A891" s="5">
        <v>2</v>
      </c>
      <c r="B891">
        <f>-(Table12543023343663984304624942674106138170202274[[#This Row],[time]]-2)*2</f>
        <v>0</v>
      </c>
      <c r="C891" s="3">
        <v>2.0287899999999999</v>
      </c>
      <c r="D891" s="5">
        <v>2</v>
      </c>
      <c r="E891">
        <f>-(Table22553033353673994314634952775107139171203275[[#This Row],[time]]-2)*2</f>
        <v>0</v>
      </c>
      <c r="F891" s="3">
        <v>0.33547500000000002</v>
      </c>
      <c r="G891" s="5">
        <v>2</v>
      </c>
      <c r="H891" s="2">
        <f t="shared" ref="H891:H911" si="596">-(G891-2)*2</f>
        <v>0</v>
      </c>
      <c r="I891" s="4">
        <v>3.04E-5</v>
      </c>
      <c r="J891" s="5">
        <v>2</v>
      </c>
      <c r="K891">
        <f>-(Table32563043363684004324644962876108140172204276[[#This Row],[time]]-2)*2</f>
        <v>0</v>
      </c>
      <c r="L891" s="15">
        <v>0.116989</v>
      </c>
      <c r="M891" s="5">
        <v>2</v>
      </c>
      <c r="N891">
        <f>-(Table2462633113433754074394715033583115147179211283[[#This Row],[time]]-2)*2</f>
        <v>0</v>
      </c>
      <c r="O891" s="6">
        <v>1.9508899999999999E-2</v>
      </c>
      <c r="P891" s="5">
        <v>2</v>
      </c>
      <c r="Q891">
        <f>-(Table42573053373694014334654972977109141173205277[[#This Row],[time]]-2)*2</f>
        <v>0</v>
      </c>
      <c r="R891" s="3">
        <v>0.28085900000000003</v>
      </c>
      <c r="S891" s="5">
        <v>2</v>
      </c>
      <c r="T891">
        <f>-(Table2472643123443764084404725043684116148180212284[[#This Row],[time]]-2)*2</f>
        <v>0</v>
      </c>
      <c r="U891" s="4">
        <v>7.0699999999999997E-5</v>
      </c>
      <c r="V891" s="5">
        <v>2</v>
      </c>
      <c r="W891">
        <f>-(Table52583063383704024344664983078110142174206278[[#This Row],[time]]-2)*2</f>
        <v>0</v>
      </c>
      <c r="X891" s="12">
        <v>1.3743099999999999E-2</v>
      </c>
      <c r="Y891" s="5">
        <v>2</v>
      </c>
      <c r="Z891">
        <f>-(Table2482653133453774094414735053785117149181213285[[#This Row],[time]]-2)*2</f>
        <v>0</v>
      </c>
      <c r="AA891" s="3">
        <v>0.74185400000000001</v>
      </c>
      <c r="AB891" s="5">
        <v>2</v>
      </c>
      <c r="AC891">
        <f>-(Table62593073393714034354674993179111143175207279[[#This Row],[time]]-2)*2</f>
        <v>0</v>
      </c>
      <c r="AD891" s="3">
        <v>1.74125</v>
      </c>
      <c r="AE891" s="5">
        <v>2</v>
      </c>
      <c r="AF891">
        <f>-(Table2492663143463784104424745063886118150182214510[[#This Row],[time]]-2)*2</f>
        <v>0</v>
      </c>
      <c r="AG891" s="3">
        <v>5.9728299999999998E-2</v>
      </c>
      <c r="AH891" s="5">
        <v>2</v>
      </c>
      <c r="AI891">
        <f>-(Table72603083403724044364685003280112144176208280[[#This Row],[time]]-2)*2</f>
        <v>0</v>
      </c>
      <c r="AJ891" s="15">
        <v>3.3356699999999999</v>
      </c>
      <c r="AK891" s="5">
        <v>2</v>
      </c>
      <c r="AL891">
        <f>-(Table2502673153473794114434755073987119151183215511[[#This Row],[time]]-2)*2</f>
        <v>0</v>
      </c>
      <c r="AM891" s="6">
        <v>1.91496</v>
      </c>
      <c r="AN891" s="5">
        <v>2</v>
      </c>
      <c r="AO891">
        <f>-(Table82613093413734054374695013381113145177209281[[#This Row],[time]]-2)*2</f>
        <v>0</v>
      </c>
      <c r="AP891" s="6">
        <v>3.2348400000000002</v>
      </c>
      <c r="AQ891" s="5">
        <v>2</v>
      </c>
      <c r="AR891">
        <f>-(Table2522683163483804124444765084088120152184216512[[#This Row],[time]]-2)*2</f>
        <v>0</v>
      </c>
      <c r="AS891" s="6">
        <v>0.41476400000000002</v>
      </c>
      <c r="AT891" s="5">
        <v>2</v>
      </c>
      <c r="AU891">
        <f>-(Table2532693173493814134454775094189121153185217513[[#This Row],[time]]-2)*2</f>
        <v>0</v>
      </c>
      <c r="AV891" s="6">
        <v>1.2058500000000001</v>
      </c>
    </row>
    <row r="892" spans="1:48">
      <c r="A892" s="5">
        <v>2.0674999999999999</v>
      </c>
      <c r="B892">
        <f>-(Table12543023343663984304624942674106138170202274[[#This Row],[time]]-2)*2</f>
        <v>-0.13499999999999979</v>
      </c>
      <c r="C892" s="6">
        <v>1.8620699999999999</v>
      </c>
      <c r="D892" s="5">
        <v>2.0674999999999999</v>
      </c>
      <c r="E892">
        <f>-(Table22553033353673994314634952775107139171203275[[#This Row],[time]]-2)*2</f>
        <v>-0.13499999999999979</v>
      </c>
      <c r="F892" s="6">
        <v>0.19314400000000001</v>
      </c>
      <c r="G892" s="5">
        <v>2.0674999999999999</v>
      </c>
      <c r="H892" s="2">
        <f t="shared" si="596"/>
        <v>-0.13499999999999979</v>
      </c>
      <c r="I892" s="7">
        <v>3.3200000000000001E-5</v>
      </c>
      <c r="J892" s="5">
        <v>2.0674999999999999</v>
      </c>
      <c r="K892">
        <f>-(Table32563043363684004324644962876108140172204276[[#This Row],[time]]-2)*2</f>
        <v>-0.13499999999999979</v>
      </c>
      <c r="L892" s="12">
        <v>0.126885</v>
      </c>
      <c r="M892" s="5">
        <v>2.0674999999999999</v>
      </c>
      <c r="N892">
        <f>-(Table2462633113433754074394715033583115147179211283[[#This Row],[time]]-2)*2</f>
        <v>-0.13499999999999979</v>
      </c>
      <c r="O892" s="6">
        <v>1.9976600000000001E-2</v>
      </c>
      <c r="P892" s="5">
        <v>2.0674999999999999</v>
      </c>
      <c r="Q892">
        <f>-(Table42573053373694014334654972977109141173205277[[#This Row],[time]]-2)*2</f>
        <v>-0.13499999999999979</v>
      </c>
      <c r="R892" s="6">
        <v>0.16784399999999999</v>
      </c>
      <c r="S892" s="5">
        <v>2.0674999999999999</v>
      </c>
      <c r="T892">
        <f>-(Table2472643123443764084404725043684116148180212284[[#This Row],[time]]-2)*2</f>
        <v>-0.13499999999999979</v>
      </c>
      <c r="U892" s="7">
        <v>7.6799999999999997E-5</v>
      </c>
      <c r="V892" s="5">
        <v>2.0674999999999999</v>
      </c>
      <c r="W892">
        <f>-(Table52583063383704024344664983078110142174206278[[#This Row],[time]]-2)*2</f>
        <v>-0.13499999999999979</v>
      </c>
      <c r="X892" s="12">
        <v>3.99155E-2</v>
      </c>
      <c r="Y892" s="5">
        <v>2.0674999999999999</v>
      </c>
      <c r="Z892">
        <f>-(Table2482653133453774094414735053785117149181213285[[#This Row],[time]]-2)*2</f>
        <v>-0.13499999999999979</v>
      </c>
      <c r="AA892" s="6">
        <v>0.94489500000000004</v>
      </c>
      <c r="AB892" s="5">
        <v>2.0674999999999999</v>
      </c>
      <c r="AC892">
        <f>-(Table62593073393714034354674993179111143175207279[[#This Row],[time]]-2)*2</f>
        <v>-0.13499999999999979</v>
      </c>
      <c r="AD892" s="6">
        <v>1.5884799999999999</v>
      </c>
      <c r="AE892" s="5">
        <v>2.0674999999999999</v>
      </c>
      <c r="AF892">
        <f>-(Table2492663143463784104424745063886118150182214510[[#This Row],[time]]-2)*2</f>
        <v>-0.13499999999999979</v>
      </c>
      <c r="AG892" s="6">
        <v>0.187583</v>
      </c>
      <c r="AH892" s="5">
        <v>2.0674999999999999</v>
      </c>
      <c r="AI892">
        <f>-(Table72603083403724044364685003280112144176208280[[#This Row],[time]]-2)*2</f>
        <v>-0.13499999999999979</v>
      </c>
      <c r="AJ892" s="12">
        <v>3.2048199999999998</v>
      </c>
      <c r="AK892" s="5">
        <v>2.0674999999999999</v>
      </c>
      <c r="AL892">
        <f>-(Table2502673153473794114434755073987119151183215511[[#This Row],[time]]-2)*2</f>
        <v>-0.13499999999999979</v>
      </c>
      <c r="AM892" s="6">
        <v>2.09192</v>
      </c>
      <c r="AN892" s="5">
        <v>2.0674999999999999</v>
      </c>
      <c r="AO892">
        <f>-(Table82613093413734054374695013381113145177209281[[#This Row],[time]]-2)*2</f>
        <v>-0.13499999999999979</v>
      </c>
      <c r="AP892" s="6">
        <v>2.96577</v>
      </c>
      <c r="AQ892" s="5">
        <v>2.0674999999999999</v>
      </c>
      <c r="AR892">
        <f>-(Table2522683163483804124444765084088120152184216512[[#This Row],[time]]-2)*2</f>
        <v>-0.13499999999999979</v>
      </c>
      <c r="AS892" s="6">
        <v>0.63700800000000002</v>
      </c>
      <c r="AT892" s="5">
        <v>2.0674999999999999</v>
      </c>
      <c r="AU892">
        <f>-(Table2532693173493814134454775094189121153185217513[[#This Row],[time]]-2)*2</f>
        <v>-0.13499999999999979</v>
      </c>
      <c r="AV892" s="6">
        <v>1.46112</v>
      </c>
    </row>
    <row r="893" spans="1:48">
      <c r="A893" s="5">
        <v>2.1012499999999998</v>
      </c>
      <c r="B893">
        <f>-(Table12543023343663984304624942674106138170202274[[#This Row],[time]]-2)*2</f>
        <v>-0.20249999999999968</v>
      </c>
      <c r="C893" s="6">
        <v>1.8168800000000001</v>
      </c>
      <c r="D893" s="5">
        <v>2.1012499999999998</v>
      </c>
      <c r="E893">
        <f>-(Table22553033353673994314634952775107139171203275[[#This Row],[time]]-2)*2</f>
        <v>-0.20249999999999968</v>
      </c>
      <c r="F893" s="6">
        <v>0.17027999999999999</v>
      </c>
      <c r="G893" s="5">
        <v>2.1012499999999998</v>
      </c>
      <c r="H893" s="2">
        <f t="shared" si="596"/>
        <v>-0.20249999999999968</v>
      </c>
      <c r="I893" s="7">
        <v>3.3500000000000001E-5</v>
      </c>
      <c r="J893" s="5">
        <v>2.1012499999999998</v>
      </c>
      <c r="K893">
        <f>-(Table32563043363684004324644962876108140172204276[[#This Row],[time]]-2)*2</f>
        <v>-0.20249999999999968</v>
      </c>
      <c r="L893" s="12">
        <v>0.159082</v>
      </c>
      <c r="M893" s="5">
        <v>2.1012499999999998</v>
      </c>
      <c r="N893">
        <f>-(Table2462633113433754074394715033583115147179211283[[#This Row],[time]]-2)*2</f>
        <v>-0.20249999999999968</v>
      </c>
      <c r="O893" s="6">
        <v>6.7760899999999999E-2</v>
      </c>
      <c r="P893" s="5">
        <v>2.1012499999999998</v>
      </c>
      <c r="Q893">
        <f>-(Table42573053373694014334654972977109141173205277[[#This Row],[time]]-2)*2</f>
        <v>-0.20249999999999968</v>
      </c>
      <c r="R893" s="6">
        <v>9.7268199999999999E-2</v>
      </c>
      <c r="S893" s="5">
        <v>2.1012499999999998</v>
      </c>
      <c r="T893">
        <f>-(Table2472643123443764084404725043684116148180212284[[#This Row],[time]]-2)*2</f>
        <v>-0.20249999999999968</v>
      </c>
      <c r="U893" s="7">
        <v>7.9800000000000002E-5</v>
      </c>
      <c r="V893" s="5">
        <v>2.1012499999999998</v>
      </c>
      <c r="W893">
        <f>-(Table52583063383704024344664983078110142174206278[[#This Row],[time]]-2)*2</f>
        <v>-0.20249999999999968</v>
      </c>
      <c r="X893" s="12">
        <v>5.0082700000000001E-2</v>
      </c>
      <c r="Y893" s="5">
        <v>2.1012499999999998</v>
      </c>
      <c r="Z893">
        <f>-(Table2482653133453774094414735053785117149181213285[[#This Row],[time]]-2)*2</f>
        <v>-0.20249999999999968</v>
      </c>
      <c r="AA893" s="6">
        <v>1.13611</v>
      </c>
      <c r="AB893" s="5">
        <v>2.1012499999999998</v>
      </c>
      <c r="AC893">
        <f>-(Table62593073393714034354674993179111143175207279[[#This Row],[time]]-2)*2</f>
        <v>-0.20249999999999968</v>
      </c>
      <c r="AD893" s="6">
        <v>1.56752</v>
      </c>
      <c r="AE893" s="5">
        <v>2.1012499999999998</v>
      </c>
      <c r="AF893">
        <f>-(Table2492663143463784104424745063886118150182214510[[#This Row],[time]]-2)*2</f>
        <v>-0.20249999999999968</v>
      </c>
      <c r="AG893" s="6">
        <v>0.25712200000000002</v>
      </c>
      <c r="AH893" s="5">
        <v>2.1012499999999998</v>
      </c>
      <c r="AI893">
        <f>-(Table72603083403724044364685003280112144176208280[[#This Row],[time]]-2)*2</f>
        <v>-0.20249999999999968</v>
      </c>
      <c r="AJ893" s="12">
        <v>3.0707800000000001</v>
      </c>
      <c r="AK893" s="5">
        <v>2.1012499999999998</v>
      </c>
      <c r="AL893">
        <f>-(Table2502673153473794114434755073987119151183215511[[#This Row],[time]]-2)*2</f>
        <v>-0.20249999999999968</v>
      </c>
      <c r="AM893" s="6">
        <v>2.2579099999999999</v>
      </c>
      <c r="AN893" s="5">
        <v>2.1012499999999998</v>
      </c>
      <c r="AO893">
        <f>-(Table82613093413734054374695013381113145177209281[[#This Row],[time]]-2)*2</f>
        <v>-0.20249999999999968</v>
      </c>
      <c r="AP893" s="6">
        <v>2.86117</v>
      </c>
      <c r="AQ893" s="5">
        <v>2.1012499999999998</v>
      </c>
      <c r="AR893">
        <f>-(Table2522683163483804124444765084088120152184216512[[#This Row],[time]]-2)*2</f>
        <v>-0.20249999999999968</v>
      </c>
      <c r="AS893" s="6">
        <v>0.74832299999999996</v>
      </c>
      <c r="AT893" s="5">
        <v>2.1012499999999998</v>
      </c>
      <c r="AU893">
        <f>-(Table2532693173493814134454775094189121153185217513[[#This Row],[time]]-2)*2</f>
        <v>-0.20249999999999968</v>
      </c>
      <c r="AV893" s="6">
        <v>1.58464</v>
      </c>
    </row>
    <row r="894" spans="1:48">
      <c r="A894" s="5">
        <v>2.1606200000000002</v>
      </c>
      <c r="B894">
        <f>-(Table12543023343663984304624942674106138170202274[[#This Row],[time]]-2)*2</f>
        <v>-0.32124000000000041</v>
      </c>
      <c r="C894" s="6">
        <v>1.9172899999999999</v>
      </c>
      <c r="D894" s="5">
        <v>2.1606200000000002</v>
      </c>
      <c r="E894">
        <f>-(Table22553033353673994314634952775107139171203275[[#This Row],[time]]-2)*2</f>
        <v>-0.32124000000000041</v>
      </c>
      <c r="F894" s="6">
        <v>0.19795199999999999</v>
      </c>
      <c r="G894" s="5">
        <v>2.1606200000000002</v>
      </c>
      <c r="H894" s="2">
        <f t="shared" si="596"/>
        <v>-0.32124000000000041</v>
      </c>
      <c r="I894" s="7">
        <v>3.9400000000000002E-5</v>
      </c>
      <c r="J894" s="5">
        <v>2.1606200000000002</v>
      </c>
      <c r="K894">
        <f>-(Table32563043363684004324644962876108140172204276[[#This Row],[time]]-2)*2</f>
        <v>-0.32124000000000041</v>
      </c>
      <c r="L894" s="12">
        <v>0.249449</v>
      </c>
      <c r="M894" s="5">
        <v>2.1606200000000002</v>
      </c>
      <c r="N894">
        <f>-(Table2462633113433754074394715033583115147179211283[[#This Row],[time]]-2)*2</f>
        <v>-0.32124000000000041</v>
      </c>
      <c r="O894" s="6">
        <v>0.44442700000000002</v>
      </c>
      <c r="P894" s="5">
        <v>2.1606200000000002</v>
      </c>
      <c r="Q894">
        <f>-(Table42573053373694014334654972977109141173205277[[#This Row],[time]]-2)*2</f>
        <v>-0.32124000000000041</v>
      </c>
      <c r="R894" s="6">
        <v>0.105354</v>
      </c>
      <c r="S894" s="5">
        <v>2.1606200000000002</v>
      </c>
      <c r="T894">
        <f>-(Table2472643123443764084404725043684116148180212284[[#This Row],[time]]-2)*2</f>
        <v>-0.32124000000000041</v>
      </c>
      <c r="U894" s="7">
        <v>8.4699999999999999E-5</v>
      </c>
      <c r="V894" s="5">
        <v>2.1606200000000002</v>
      </c>
      <c r="W894">
        <f>-(Table52583063383704024344664983078110142174206278[[#This Row],[time]]-2)*2</f>
        <v>-0.32124000000000041</v>
      </c>
      <c r="X894" s="12">
        <v>7.7595499999999998E-2</v>
      </c>
      <c r="Y894" s="5">
        <v>2.1606200000000002</v>
      </c>
      <c r="Z894">
        <f>-(Table2482653133453774094414735053785117149181213285[[#This Row],[time]]-2)*2</f>
        <v>-0.32124000000000041</v>
      </c>
      <c r="AA894" s="6">
        <v>1.51186</v>
      </c>
      <c r="AB894" s="5">
        <v>2.1606200000000002</v>
      </c>
      <c r="AC894">
        <f>-(Table62593073393714034354674993179111143175207279[[#This Row],[time]]-2)*2</f>
        <v>-0.32124000000000041</v>
      </c>
      <c r="AD894" s="6">
        <v>1.5468299999999999</v>
      </c>
      <c r="AE894" s="5">
        <v>2.1606200000000002</v>
      </c>
      <c r="AF894">
        <f>-(Table2492663143463784104424745063886118150182214510[[#This Row],[time]]-2)*2</f>
        <v>-0.32124000000000041</v>
      </c>
      <c r="AG894" s="6">
        <v>0.37029000000000001</v>
      </c>
      <c r="AH894" s="5">
        <v>2.1606200000000002</v>
      </c>
      <c r="AI894">
        <f>-(Table72603083403724044364685003280112144176208280[[#This Row],[time]]-2)*2</f>
        <v>-0.32124000000000041</v>
      </c>
      <c r="AJ894" s="12">
        <v>2.8269000000000002</v>
      </c>
      <c r="AK894" s="5">
        <v>2.1606200000000002</v>
      </c>
      <c r="AL894">
        <f>-(Table2502673153473794114434755073987119151183215511[[#This Row],[time]]-2)*2</f>
        <v>-0.32124000000000041</v>
      </c>
      <c r="AM894" s="6">
        <v>2.6520700000000001</v>
      </c>
      <c r="AN894" s="5">
        <v>2.1606200000000002</v>
      </c>
      <c r="AO894">
        <f>-(Table82613093413734054374695013381113145177209281[[#This Row],[time]]-2)*2</f>
        <v>-0.32124000000000041</v>
      </c>
      <c r="AP894" s="6">
        <v>2.75868</v>
      </c>
      <c r="AQ894" s="5">
        <v>2.1606200000000002</v>
      </c>
      <c r="AR894">
        <f>-(Table2522683163483804124444765084088120152184216512[[#This Row],[time]]-2)*2</f>
        <v>-0.32124000000000041</v>
      </c>
      <c r="AS894" s="6">
        <v>0.93631699999999995</v>
      </c>
      <c r="AT894" s="5">
        <v>2.1606200000000002</v>
      </c>
      <c r="AU894">
        <f>-(Table2532693173493814134454775094189121153185217513[[#This Row],[time]]-2)*2</f>
        <v>-0.32124000000000041</v>
      </c>
      <c r="AV894" s="6">
        <v>1.8070900000000001</v>
      </c>
    </row>
    <row r="895" spans="1:48">
      <c r="A895" s="5">
        <v>2.2168800000000002</v>
      </c>
      <c r="B895">
        <f>-(Table12543023343663984304624942674106138170202274[[#This Row],[time]]-2)*2</f>
        <v>-0.43376000000000037</v>
      </c>
      <c r="C895" s="6">
        <v>2.2050399999999999</v>
      </c>
      <c r="D895" s="5">
        <v>2.2168800000000002</v>
      </c>
      <c r="E895">
        <f>-(Table22553033353673994314634952775107139171203275[[#This Row],[time]]-2)*2</f>
        <v>-0.43376000000000037</v>
      </c>
      <c r="F895" s="6">
        <v>0.168378</v>
      </c>
      <c r="G895" s="5">
        <v>2.2168800000000002</v>
      </c>
      <c r="H895" s="2">
        <f t="shared" si="596"/>
        <v>-0.43376000000000037</v>
      </c>
      <c r="I895" s="7">
        <v>4.57E-5</v>
      </c>
      <c r="J895" s="5">
        <v>2.2168800000000002</v>
      </c>
      <c r="K895">
        <f>-(Table32563043363684004324644962876108140172204276[[#This Row],[time]]-2)*2</f>
        <v>-0.43376000000000037</v>
      </c>
      <c r="L895" s="12">
        <v>0.23697499999999999</v>
      </c>
      <c r="M895" s="5">
        <v>2.2168800000000002</v>
      </c>
      <c r="N895">
        <f>-(Table2462633113433754074394715033583115147179211283[[#This Row],[time]]-2)*2</f>
        <v>-0.43376000000000037</v>
      </c>
      <c r="O895" s="6">
        <v>1.14635</v>
      </c>
      <c r="P895" s="5">
        <v>2.2168800000000002</v>
      </c>
      <c r="Q895">
        <f>-(Table42573053373694014334654972977109141173205277[[#This Row],[time]]-2)*2</f>
        <v>-0.43376000000000037</v>
      </c>
      <c r="R895" s="6">
        <v>0.16778399999999999</v>
      </c>
      <c r="S895" s="5">
        <v>2.2168800000000002</v>
      </c>
      <c r="T895">
        <f>-(Table2472643123443764084404725043684116148180212284[[#This Row],[time]]-2)*2</f>
        <v>-0.43376000000000037</v>
      </c>
      <c r="U895" s="6">
        <v>1.48775E-4</v>
      </c>
      <c r="V895" s="5">
        <v>2.2168800000000002</v>
      </c>
      <c r="W895">
        <f>-(Table52583063383704024344664983078110142174206278[[#This Row],[time]]-2)*2</f>
        <v>-0.43376000000000037</v>
      </c>
      <c r="X895" s="12">
        <v>0.14492099999999999</v>
      </c>
      <c r="Y895" s="5">
        <v>2.2168800000000002</v>
      </c>
      <c r="Z895">
        <f>-(Table2482653133453774094414735053785117149181213285[[#This Row],[time]]-2)*2</f>
        <v>-0.43376000000000037</v>
      </c>
      <c r="AA895" s="6">
        <v>1.85155</v>
      </c>
      <c r="AB895" s="5">
        <v>2.2168800000000002</v>
      </c>
      <c r="AC895">
        <f>-(Table62593073393714034354674993179111143175207279[[#This Row],[time]]-2)*2</f>
        <v>-0.43376000000000037</v>
      </c>
      <c r="AD895" s="6">
        <v>1.56081</v>
      </c>
      <c r="AE895" s="5">
        <v>2.2168800000000002</v>
      </c>
      <c r="AF895">
        <f>-(Table2492663143463784104424745063886118150182214510[[#This Row],[time]]-2)*2</f>
        <v>-0.43376000000000037</v>
      </c>
      <c r="AG895" s="6">
        <v>0.72511199999999998</v>
      </c>
      <c r="AH895" s="5">
        <v>2.2168800000000002</v>
      </c>
      <c r="AI895">
        <f>-(Table72603083403724044364685003280112144176208280[[#This Row],[time]]-2)*2</f>
        <v>-0.43376000000000037</v>
      </c>
      <c r="AJ895" s="12">
        <v>2.6626599999999998</v>
      </c>
      <c r="AK895" s="5">
        <v>2.2168800000000002</v>
      </c>
      <c r="AL895">
        <f>-(Table2502673153473794114434755073987119151183215511[[#This Row],[time]]-2)*2</f>
        <v>-0.43376000000000037</v>
      </c>
      <c r="AM895" s="6">
        <v>3.04609</v>
      </c>
      <c r="AN895" s="5">
        <v>2.2168800000000002</v>
      </c>
      <c r="AO895">
        <f>-(Table82613093413734054374695013381113145177209281[[#This Row],[time]]-2)*2</f>
        <v>-0.43376000000000037</v>
      </c>
      <c r="AP895" s="6">
        <v>2.7255600000000002</v>
      </c>
      <c r="AQ895" s="5">
        <v>2.2168800000000002</v>
      </c>
      <c r="AR895">
        <f>-(Table2522683163483804124444765084088120152184216512[[#This Row],[time]]-2)*2</f>
        <v>-0.43376000000000037</v>
      </c>
      <c r="AS895" s="6">
        <v>1.2520500000000001</v>
      </c>
      <c r="AT895" s="5">
        <v>2.2168800000000002</v>
      </c>
      <c r="AU895">
        <f>-(Table2532693173493814134454775094189121153185217513[[#This Row],[time]]-2)*2</f>
        <v>-0.43376000000000037</v>
      </c>
      <c r="AV895" s="6">
        <v>1.98461</v>
      </c>
    </row>
    <row r="896" spans="1:48">
      <c r="A896" s="5">
        <v>2.2669700000000002</v>
      </c>
      <c r="B896">
        <f>-(Table12543023343663984304624942674106138170202274[[#This Row],[time]]-2)*2</f>
        <v>-0.5339400000000003</v>
      </c>
      <c r="C896" s="6">
        <v>2.5693000000000001</v>
      </c>
      <c r="D896" s="5">
        <v>2.2669700000000002</v>
      </c>
      <c r="E896">
        <f>-(Table22553033353673994314634952775107139171203275[[#This Row],[time]]-2)*2</f>
        <v>-0.5339400000000003</v>
      </c>
      <c r="F896" s="6">
        <v>0.13606499999999999</v>
      </c>
      <c r="G896" s="5">
        <v>2.2669700000000002</v>
      </c>
      <c r="H896" s="2">
        <f t="shared" si="596"/>
        <v>-0.5339400000000003</v>
      </c>
      <c r="I896" s="7">
        <v>5.3399999999999997E-5</v>
      </c>
      <c r="J896" s="5">
        <v>2.2669700000000002</v>
      </c>
      <c r="K896">
        <f>-(Table32563043363684004324644962876108140172204276[[#This Row],[time]]-2)*2</f>
        <v>-0.5339400000000003</v>
      </c>
      <c r="L896" s="12">
        <v>0.19079399999999999</v>
      </c>
      <c r="M896" s="5">
        <v>2.2669700000000002</v>
      </c>
      <c r="N896">
        <f>-(Table2462633113433754074394715033583115147179211283[[#This Row],[time]]-2)*2</f>
        <v>-0.5339400000000003</v>
      </c>
      <c r="O896" s="6">
        <v>1.78857</v>
      </c>
      <c r="P896" s="5">
        <v>2.2669700000000002</v>
      </c>
      <c r="Q896">
        <f>-(Table42573053373694014334654972977109141173205277[[#This Row],[time]]-2)*2</f>
        <v>-0.5339400000000003</v>
      </c>
      <c r="R896" s="6">
        <v>0.28005200000000002</v>
      </c>
      <c r="S896" s="5">
        <v>2.2669700000000002</v>
      </c>
      <c r="T896">
        <f>-(Table2472643123443764084404725043684116148180212284[[#This Row],[time]]-2)*2</f>
        <v>-0.5339400000000003</v>
      </c>
      <c r="U896" s="6">
        <v>7.6622200000000001E-2</v>
      </c>
      <c r="V896" s="5">
        <v>2.2669700000000002</v>
      </c>
      <c r="W896">
        <f>-(Table52583063383704024344664983078110142174206278[[#This Row],[time]]-2)*2</f>
        <v>-0.5339400000000003</v>
      </c>
      <c r="X896" s="12">
        <v>0.25487900000000002</v>
      </c>
      <c r="Y896" s="5">
        <v>2.2669700000000002</v>
      </c>
      <c r="Z896">
        <f>-(Table2482653133453774094414735053785117149181213285[[#This Row],[time]]-2)*2</f>
        <v>-0.5339400000000003</v>
      </c>
      <c r="AA896" s="6">
        <v>2.1762600000000001</v>
      </c>
      <c r="AB896" s="5">
        <v>2.2669700000000002</v>
      </c>
      <c r="AC896">
        <f>-(Table62593073393714034354674993179111143175207279[[#This Row],[time]]-2)*2</f>
        <v>-0.5339400000000003</v>
      </c>
      <c r="AD896" s="6">
        <v>1.55772</v>
      </c>
      <c r="AE896" s="5">
        <v>2.2669700000000002</v>
      </c>
      <c r="AF896">
        <f>-(Table2492663143463784104424745063886118150182214510[[#This Row],[time]]-2)*2</f>
        <v>-0.5339400000000003</v>
      </c>
      <c r="AG896" s="6">
        <v>1.1513100000000001</v>
      </c>
      <c r="AH896" s="5">
        <v>2.2669700000000002</v>
      </c>
      <c r="AI896">
        <f>-(Table72603083403724044364685003280112144176208280[[#This Row],[time]]-2)*2</f>
        <v>-0.5339400000000003</v>
      </c>
      <c r="AJ896" s="12">
        <v>2.5287000000000002</v>
      </c>
      <c r="AK896" s="5">
        <v>2.2669700000000002</v>
      </c>
      <c r="AL896">
        <f>-(Table2502673153473794114434755073987119151183215511[[#This Row],[time]]-2)*2</f>
        <v>-0.5339400000000003</v>
      </c>
      <c r="AM896" s="6">
        <v>3.39777</v>
      </c>
      <c r="AN896" s="5">
        <v>2.2669700000000002</v>
      </c>
      <c r="AO896">
        <f>-(Table82613093413734054374695013381113145177209281[[#This Row],[time]]-2)*2</f>
        <v>-0.5339400000000003</v>
      </c>
      <c r="AP896" s="6">
        <v>2.7733500000000002</v>
      </c>
      <c r="AQ896" s="5">
        <v>2.2669700000000002</v>
      </c>
      <c r="AR896">
        <f>-(Table2522683163483804124444765084088120152184216512[[#This Row],[time]]-2)*2</f>
        <v>-0.5339400000000003</v>
      </c>
      <c r="AS896" s="6">
        <v>1.6020300000000001</v>
      </c>
      <c r="AT896" s="5">
        <v>2.2669700000000002</v>
      </c>
      <c r="AU896">
        <f>-(Table2532693173493814134454775094189121153185217513[[#This Row],[time]]-2)*2</f>
        <v>-0.5339400000000003</v>
      </c>
      <c r="AV896" s="6">
        <v>2.1337000000000002</v>
      </c>
    </row>
    <row r="897" spans="1:48">
      <c r="A897" s="5">
        <v>2.30924</v>
      </c>
      <c r="B897">
        <f>-(Table12543023343663984304624942674106138170202274[[#This Row],[time]]-2)*2</f>
        <v>-0.61847999999999992</v>
      </c>
      <c r="C897" s="6">
        <v>2.9674100000000001</v>
      </c>
      <c r="D897" s="5">
        <v>2.30924</v>
      </c>
      <c r="E897">
        <f>-(Table22553033353673994314634952775107139171203275[[#This Row],[time]]-2)*2</f>
        <v>-0.61847999999999992</v>
      </c>
      <c r="F897" s="6">
        <v>0.12073200000000001</v>
      </c>
      <c r="G897" s="5">
        <v>2.30924</v>
      </c>
      <c r="H897" s="2">
        <f t="shared" si="596"/>
        <v>-0.61847999999999992</v>
      </c>
      <c r="I897" s="7">
        <v>6.1699999999999995E-5</v>
      </c>
      <c r="J897" s="5">
        <v>2.30924</v>
      </c>
      <c r="K897">
        <f>-(Table32563043363684004324644962876108140172204276[[#This Row],[time]]-2)*2</f>
        <v>-0.61847999999999992</v>
      </c>
      <c r="L897" s="12">
        <v>0.15207499999999999</v>
      </c>
      <c r="M897" s="5">
        <v>2.30924</v>
      </c>
      <c r="N897">
        <f>-(Table2462633113433754074394715033583115147179211283[[#This Row],[time]]-2)*2</f>
        <v>-0.61847999999999992</v>
      </c>
      <c r="O897" s="6">
        <v>1.9965299999999999</v>
      </c>
      <c r="P897" s="5">
        <v>2.30924</v>
      </c>
      <c r="Q897">
        <f>-(Table42573053373694014334654972977109141173205277[[#This Row],[time]]-2)*2</f>
        <v>-0.61847999999999992</v>
      </c>
      <c r="R897" s="6">
        <v>0.36945899999999998</v>
      </c>
      <c r="S897" s="5">
        <v>2.30924</v>
      </c>
      <c r="T897">
        <f>-(Table2472643123443764084404725043684116148180212284[[#This Row],[time]]-2)*2</f>
        <v>-0.61847999999999992</v>
      </c>
      <c r="U897" s="6">
        <v>0.16639699999999999</v>
      </c>
      <c r="V897" s="5">
        <v>2.30924</v>
      </c>
      <c r="W897">
        <f>-(Table52583063383704024344664983078110142174206278[[#This Row],[time]]-2)*2</f>
        <v>-0.61847999999999992</v>
      </c>
      <c r="X897" s="12">
        <v>0.33332699999999998</v>
      </c>
      <c r="Y897" s="5">
        <v>2.30924</v>
      </c>
      <c r="Z897">
        <f>-(Table2482653133453774094414735053785117149181213285[[#This Row],[time]]-2)*2</f>
        <v>-0.61847999999999992</v>
      </c>
      <c r="AA897" s="6">
        <v>2.5375299999999998</v>
      </c>
      <c r="AB897" s="5">
        <v>2.30924</v>
      </c>
      <c r="AC897">
        <f>-(Table62593073393714034354674993179111143175207279[[#This Row],[time]]-2)*2</f>
        <v>-0.61847999999999992</v>
      </c>
      <c r="AD897" s="6">
        <v>1.5094700000000001</v>
      </c>
      <c r="AE897" s="5">
        <v>2.30924</v>
      </c>
      <c r="AF897">
        <f>-(Table2492663143463784104424745063886118150182214510[[#This Row],[time]]-2)*2</f>
        <v>-0.61847999999999992</v>
      </c>
      <c r="AG897" s="6">
        <v>1.52101</v>
      </c>
      <c r="AH897" s="5">
        <v>2.30924</v>
      </c>
      <c r="AI897">
        <f>-(Table72603083403724044364685003280112144176208280[[#This Row],[time]]-2)*2</f>
        <v>-0.61847999999999992</v>
      </c>
      <c r="AJ897" s="12">
        <v>2.3966099999999999</v>
      </c>
      <c r="AK897" s="5">
        <v>2.30924</v>
      </c>
      <c r="AL897">
        <f>-(Table2502673153473794114434755073987119151183215511[[#This Row],[time]]-2)*2</f>
        <v>-0.61847999999999992</v>
      </c>
      <c r="AM897" s="6">
        <v>3.7035900000000002</v>
      </c>
      <c r="AN897" s="5">
        <v>2.30924</v>
      </c>
      <c r="AO897">
        <f>-(Table82613093413734054374695013381113145177209281[[#This Row],[time]]-2)*2</f>
        <v>-0.61847999999999992</v>
      </c>
      <c r="AP897" s="6">
        <v>2.8310499999999998</v>
      </c>
      <c r="AQ897" s="5">
        <v>2.30924</v>
      </c>
      <c r="AR897">
        <f>-(Table2522683163483804124444765084088120152184216512[[#This Row],[time]]-2)*2</f>
        <v>-0.61847999999999992</v>
      </c>
      <c r="AS897" s="6">
        <v>1.9665900000000001</v>
      </c>
      <c r="AT897" s="5">
        <v>2.30924</v>
      </c>
      <c r="AU897">
        <f>-(Table2532693173493814134454775094189121153185217513[[#This Row],[time]]-2)*2</f>
        <v>-0.61847999999999992</v>
      </c>
      <c r="AV897" s="6">
        <v>2.2469100000000002</v>
      </c>
    </row>
    <row r="898" spans="1:48">
      <c r="A898" s="5">
        <v>2.3542900000000002</v>
      </c>
      <c r="B898">
        <f>-(Table12543023343663984304624942674106138170202274[[#This Row],[time]]-2)*2</f>
        <v>-0.70858000000000043</v>
      </c>
      <c r="C898" s="6">
        <v>3.5986699999999998</v>
      </c>
      <c r="D898" s="5">
        <v>2.3542900000000002</v>
      </c>
      <c r="E898">
        <f>-(Table22553033353673994314634952775107139171203275[[#This Row],[time]]-2)*2</f>
        <v>-0.70858000000000043</v>
      </c>
      <c r="F898" s="6">
        <v>0.105312</v>
      </c>
      <c r="G898" s="5">
        <v>2.3542900000000002</v>
      </c>
      <c r="H898" s="2">
        <f t="shared" si="596"/>
        <v>-0.70858000000000043</v>
      </c>
      <c r="I898" s="7">
        <v>6.8899999999999994E-5</v>
      </c>
      <c r="J898" s="5">
        <v>2.3542900000000002</v>
      </c>
      <c r="K898">
        <f>-(Table32563043363684004324644962876108140172204276[[#This Row],[time]]-2)*2</f>
        <v>-0.70858000000000043</v>
      </c>
      <c r="L898" s="12">
        <v>0.111469</v>
      </c>
      <c r="M898" s="5">
        <v>2.3542900000000002</v>
      </c>
      <c r="N898">
        <f>-(Table2462633113433754074394715033583115147179211283[[#This Row],[time]]-2)*2</f>
        <v>-0.70858000000000043</v>
      </c>
      <c r="O898" s="6">
        <v>2.1115699999999999</v>
      </c>
      <c r="P898" s="5">
        <v>2.3542900000000002</v>
      </c>
      <c r="Q898">
        <f>-(Table42573053373694014334654972977109141173205277[[#This Row],[time]]-2)*2</f>
        <v>-0.70858000000000043</v>
      </c>
      <c r="R898" s="6">
        <v>0.45916499999999999</v>
      </c>
      <c r="S898" s="5">
        <v>2.3542900000000002</v>
      </c>
      <c r="T898">
        <f>-(Table2472643123443764084404725043684116148180212284[[#This Row],[time]]-2)*2</f>
        <v>-0.70858000000000043</v>
      </c>
      <c r="U898" s="6">
        <v>0.42834699999999998</v>
      </c>
      <c r="V898" s="5">
        <v>2.3542900000000002</v>
      </c>
      <c r="W898">
        <f>-(Table52583063383704024344664983078110142174206278[[#This Row],[time]]-2)*2</f>
        <v>-0.70858000000000043</v>
      </c>
      <c r="X898" s="12">
        <v>0.410362</v>
      </c>
      <c r="Y898" s="5">
        <v>2.3542900000000002</v>
      </c>
      <c r="Z898">
        <f>-(Table2482653133453774094414735053785117149181213285[[#This Row],[time]]-2)*2</f>
        <v>-0.70858000000000043</v>
      </c>
      <c r="AA898" s="6">
        <v>3.02589</v>
      </c>
      <c r="AB898" s="5">
        <v>2.3542900000000002</v>
      </c>
      <c r="AC898">
        <f>-(Table62593073393714034354674993179111143175207279[[#This Row],[time]]-2)*2</f>
        <v>-0.70858000000000043</v>
      </c>
      <c r="AD898" s="6">
        <v>1.4166000000000001</v>
      </c>
      <c r="AE898" s="5">
        <v>2.3542900000000002</v>
      </c>
      <c r="AF898">
        <f>-(Table2492663143463784104424745063886118150182214510[[#This Row],[time]]-2)*2</f>
        <v>-0.70858000000000043</v>
      </c>
      <c r="AG898" s="6">
        <v>1.9109499999999999</v>
      </c>
      <c r="AH898" s="5">
        <v>2.3542900000000002</v>
      </c>
      <c r="AI898">
        <f>-(Table72603083403724044364685003280112144176208280[[#This Row],[time]]-2)*2</f>
        <v>-0.70858000000000043</v>
      </c>
      <c r="AJ898" s="12">
        <v>2.2331400000000001</v>
      </c>
      <c r="AK898" s="5">
        <v>2.3542900000000002</v>
      </c>
      <c r="AL898">
        <f>-(Table2502673153473794114434755073987119151183215511[[#This Row],[time]]-2)*2</f>
        <v>-0.70858000000000043</v>
      </c>
      <c r="AM898" s="6">
        <v>3.9912299999999998</v>
      </c>
      <c r="AN898" s="5">
        <v>2.3542900000000002</v>
      </c>
      <c r="AO898">
        <f>-(Table82613093413734054374695013381113145177209281[[#This Row],[time]]-2)*2</f>
        <v>-0.70858000000000043</v>
      </c>
      <c r="AP898" s="6">
        <v>2.8257099999999999</v>
      </c>
      <c r="AQ898" s="5">
        <v>2.3542900000000002</v>
      </c>
      <c r="AR898">
        <f>-(Table2522683163483804124444765084088120152184216512[[#This Row],[time]]-2)*2</f>
        <v>-0.70858000000000043</v>
      </c>
      <c r="AS898" s="6">
        <v>2.4144899999999998</v>
      </c>
      <c r="AT898" s="5">
        <v>2.3542900000000002</v>
      </c>
      <c r="AU898">
        <f>-(Table2532693173493814134454775094189121153185217513[[#This Row],[time]]-2)*2</f>
        <v>-0.70858000000000043</v>
      </c>
      <c r="AV898" s="6">
        <v>2.3249300000000002</v>
      </c>
    </row>
    <row r="899" spans="1:48">
      <c r="A899" s="5">
        <v>2.4077899999999999</v>
      </c>
      <c r="B899">
        <f>-(Table12543023343663984304624942674106138170202274[[#This Row],[time]]-2)*2</f>
        <v>-0.81557999999999975</v>
      </c>
      <c r="C899" s="6">
        <v>4.1720300000000003</v>
      </c>
      <c r="D899" s="5">
        <v>2.4077899999999999</v>
      </c>
      <c r="E899">
        <f>-(Table22553033353673994314634952775107139171203275[[#This Row],[time]]-2)*2</f>
        <v>-0.81557999999999975</v>
      </c>
      <c r="F899" s="6">
        <v>0.114013</v>
      </c>
      <c r="G899" s="5">
        <v>2.4077899999999999</v>
      </c>
      <c r="H899" s="2">
        <f t="shared" si="596"/>
        <v>-0.81557999999999975</v>
      </c>
      <c r="I899" s="7">
        <v>7.9800000000000002E-5</v>
      </c>
      <c r="J899" s="5">
        <v>2.4077899999999999</v>
      </c>
      <c r="K899">
        <f>-(Table32563043363684004324644962876108140172204276[[#This Row],[time]]-2)*2</f>
        <v>-0.81557999999999975</v>
      </c>
      <c r="L899" s="12">
        <v>9.3134499999999995E-2</v>
      </c>
      <c r="M899" s="5">
        <v>2.4077899999999999</v>
      </c>
      <c r="N899">
        <f>-(Table2462633113433754074394715033583115147179211283[[#This Row],[time]]-2)*2</f>
        <v>-0.81557999999999975</v>
      </c>
      <c r="O899" s="6">
        <v>2.89324</v>
      </c>
      <c r="P899" s="5">
        <v>2.4077899999999999</v>
      </c>
      <c r="Q899">
        <f>-(Table42573053373694014334654972977109141173205277[[#This Row],[time]]-2)*2</f>
        <v>-0.81557999999999975</v>
      </c>
      <c r="R899" s="6">
        <v>0.55952900000000005</v>
      </c>
      <c r="S899" s="5">
        <v>2.4077899999999999</v>
      </c>
      <c r="T899">
        <f>-(Table2472643123443764084404725043684116148180212284[[#This Row],[time]]-2)*2</f>
        <v>-0.81557999999999975</v>
      </c>
      <c r="U899" s="6">
        <v>1.17021</v>
      </c>
      <c r="V899" s="5">
        <v>2.4077899999999999</v>
      </c>
      <c r="W899">
        <f>-(Table52583063383704024344664983078110142174206278[[#This Row],[time]]-2)*2</f>
        <v>-0.81557999999999975</v>
      </c>
      <c r="X899" s="12">
        <v>0.50596099999999999</v>
      </c>
      <c r="Y899" s="5">
        <v>2.4077899999999999</v>
      </c>
      <c r="Z899">
        <f>-(Table2482653133453774094414735053785117149181213285[[#This Row],[time]]-2)*2</f>
        <v>-0.81557999999999975</v>
      </c>
      <c r="AA899" s="6">
        <v>3.6347200000000002</v>
      </c>
      <c r="AB899" s="5">
        <v>2.4077899999999999</v>
      </c>
      <c r="AC899">
        <f>-(Table62593073393714034354674993179111143175207279[[#This Row],[time]]-2)*2</f>
        <v>-0.81557999999999975</v>
      </c>
      <c r="AD899" s="6">
        <v>1.30342</v>
      </c>
      <c r="AE899" s="5">
        <v>2.4077899999999999</v>
      </c>
      <c r="AF899">
        <f>-(Table2492663143463784104424745063886118150182214510[[#This Row],[time]]-2)*2</f>
        <v>-0.81557999999999975</v>
      </c>
      <c r="AG899" s="6">
        <v>2.4167700000000001</v>
      </c>
      <c r="AH899" s="5">
        <v>2.4077899999999999</v>
      </c>
      <c r="AI899">
        <f>-(Table72603083403724044364685003280112144176208280[[#This Row],[time]]-2)*2</f>
        <v>-0.81557999999999975</v>
      </c>
      <c r="AJ899" s="12">
        <v>2.01288</v>
      </c>
      <c r="AK899" s="5">
        <v>2.4077899999999999</v>
      </c>
      <c r="AL899">
        <f>-(Table2502673153473794114434755073987119151183215511[[#This Row],[time]]-2)*2</f>
        <v>-0.81557999999999975</v>
      </c>
      <c r="AM899" s="6">
        <v>4.3353200000000003</v>
      </c>
      <c r="AN899" s="5">
        <v>2.4077899999999999</v>
      </c>
      <c r="AO899">
        <f>-(Table82613093413734054374695013381113145177209281[[#This Row],[time]]-2)*2</f>
        <v>-0.81557999999999975</v>
      </c>
      <c r="AP899" s="6">
        <v>2.79589</v>
      </c>
      <c r="AQ899" s="5">
        <v>2.4077899999999999</v>
      </c>
      <c r="AR899">
        <f>-(Table2522683163483804124444765084088120152184216512[[#This Row],[time]]-2)*2</f>
        <v>-0.81557999999999975</v>
      </c>
      <c r="AS899" s="6">
        <v>2.9693200000000002</v>
      </c>
      <c r="AT899" s="5">
        <v>2.4077899999999999</v>
      </c>
      <c r="AU899">
        <f>-(Table2532693173493814134454775094189121153185217513[[#This Row],[time]]-2)*2</f>
        <v>-0.81557999999999975</v>
      </c>
      <c r="AV899" s="6">
        <v>2.3932899999999999</v>
      </c>
    </row>
    <row r="900" spans="1:48">
      <c r="A900" s="5">
        <v>2.4529299999999998</v>
      </c>
      <c r="B900">
        <f>-(Table12543023343663984304624942674106138170202274[[#This Row],[time]]-2)*2</f>
        <v>-0.90585999999999967</v>
      </c>
      <c r="C900" s="6">
        <v>4.44625</v>
      </c>
      <c r="D900" s="5">
        <v>2.4529299999999998</v>
      </c>
      <c r="E900">
        <f>-(Table22553033353673994314634952775107139171203275[[#This Row],[time]]-2)*2</f>
        <v>-0.90585999999999967</v>
      </c>
      <c r="F900" s="6">
        <v>0.130992</v>
      </c>
      <c r="G900" s="5">
        <v>2.4529299999999998</v>
      </c>
      <c r="H900" s="2">
        <f t="shared" si="596"/>
        <v>-0.90585999999999967</v>
      </c>
      <c r="I900" s="6">
        <v>4.6627399999999997E-4</v>
      </c>
      <c r="J900" s="5">
        <v>2.4529299999999998</v>
      </c>
      <c r="K900">
        <f>-(Table32563043363684004324644962876108140172204276[[#This Row],[time]]-2)*2</f>
        <v>-0.90585999999999967</v>
      </c>
      <c r="L900" s="12">
        <v>9.3550700000000001E-2</v>
      </c>
      <c r="M900" s="5">
        <v>2.4529299999999998</v>
      </c>
      <c r="N900">
        <f>-(Table2462633113433754074394715033583115147179211283[[#This Row],[time]]-2)*2</f>
        <v>-0.90585999999999967</v>
      </c>
      <c r="O900" s="6">
        <v>4.1603700000000003</v>
      </c>
      <c r="P900" s="5">
        <v>2.4529299999999998</v>
      </c>
      <c r="Q900">
        <f>-(Table42573053373694014334654972977109141173205277[[#This Row],[time]]-2)*2</f>
        <v>-0.90585999999999967</v>
      </c>
      <c r="R900" s="6">
        <v>0.61973299999999998</v>
      </c>
      <c r="S900" s="5">
        <v>2.4529299999999998</v>
      </c>
      <c r="T900">
        <f>-(Table2472643123443764084404725043684116148180212284[[#This Row],[time]]-2)*2</f>
        <v>-0.90585999999999967</v>
      </c>
      <c r="U900" s="6">
        <v>1.9554400000000001</v>
      </c>
      <c r="V900" s="5">
        <v>2.4529299999999998</v>
      </c>
      <c r="W900">
        <f>-(Table52583063383704024344664983078110142174206278[[#This Row],[time]]-2)*2</f>
        <v>-0.90585999999999967</v>
      </c>
      <c r="X900" s="12">
        <v>0.57312799999999997</v>
      </c>
      <c r="Y900" s="5">
        <v>2.4529299999999998</v>
      </c>
      <c r="Z900">
        <f>-(Table2482653133453774094414735053785117149181213285[[#This Row],[time]]-2)*2</f>
        <v>-0.90585999999999967</v>
      </c>
      <c r="AA900" s="6">
        <v>4.1241000000000003</v>
      </c>
      <c r="AB900" s="5">
        <v>2.4529299999999998</v>
      </c>
      <c r="AC900">
        <f>-(Table62593073393714034354674993179111143175207279[[#This Row],[time]]-2)*2</f>
        <v>-0.90585999999999967</v>
      </c>
      <c r="AD900" s="6">
        <v>1.2001900000000001</v>
      </c>
      <c r="AE900" s="5">
        <v>2.4529299999999998</v>
      </c>
      <c r="AF900">
        <f>-(Table2492663143463784104424745063886118150182214510[[#This Row],[time]]-2)*2</f>
        <v>-0.90585999999999967</v>
      </c>
      <c r="AG900" s="6">
        <v>2.9168099999999999</v>
      </c>
      <c r="AH900" s="5">
        <v>2.4529299999999998</v>
      </c>
      <c r="AI900">
        <f>-(Table72603083403724044364685003280112144176208280[[#This Row],[time]]-2)*2</f>
        <v>-0.90585999999999967</v>
      </c>
      <c r="AJ900" s="12">
        <v>1.81199</v>
      </c>
      <c r="AK900" s="5">
        <v>2.4529299999999998</v>
      </c>
      <c r="AL900">
        <f>-(Table2502673153473794114434755073987119151183215511[[#This Row],[time]]-2)*2</f>
        <v>-0.90585999999999967</v>
      </c>
      <c r="AM900" s="6">
        <v>4.7786999999999997</v>
      </c>
      <c r="AN900" s="5">
        <v>2.4529299999999998</v>
      </c>
      <c r="AO900">
        <f>-(Table82613093413734054374695013381113145177209281[[#This Row],[time]]-2)*2</f>
        <v>-0.90585999999999967</v>
      </c>
      <c r="AP900" s="6">
        <v>2.7582499999999999</v>
      </c>
      <c r="AQ900" s="5">
        <v>2.4529299999999998</v>
      </c>
      <c r="AR900">
        <f>-(Table2522683163483804124444765084088120152184216512[[#This Row],[time]]-2)*2</f>
        <v>-0.90585999999999967</v>
      </c>
      <c r="AS900" s="6">
        <v>3.4722</v>
      </c>
      <c r="AT900" s="5">
        <v>2.4529299999999998</v>
      </c>
      <c r="AU900">
        <f>-(Table2532693173493814134454775094189121153185217513[[#This Row],[time]]-2)*2</f>
        <v>-0.90585999999999967</v>
      </c>
      <c r="AV900" s="6">
        <v>2.4132400000000001</v>
      </c>
    </row>
    <row r="901" spans="1:48">
      <c r="A901" s="5">
        <v>2.5180799999999999</v>
      </c>
      <c r="B901">
        <f>-(Table12543023343663984304624942674106138170202274[[#This Row],[time]]-2)*2</f>
        <v>-1.0361599999999997</v>
      </c>
      <c r="C901" s="6">
        <v>4.7464399999999998</v>
      </c>
      <c r="D901" s="5">
        <v>2.5180799999999999</v>
      </c>
      <c r="E901">
        <f>-(Table22553033353673994314634952775107139171203275[[#This Row],[time]]-2)*2</f>
        <v>-1.0361599999999997</v>
      </c>
      <c r="F901" s="6">
        <v>0.117939</v>
      </c>
      <c r="G901" s="5">
        <v>2.5180799999999999</v>
      </c>
      <c r="H901" s="2">
        <f t="shared" si="596"/>
        <v>-1.0361599999999997</v>
      </c>
      <c r="I901" s="6">
        <v>0.15023600000000001</v>
      </c>
      <c r="J901" s="5">
        <v>2.5180799999999999</v>
      </c>
      <c r="K901">
        <f>-(Table32563043363684004324644962876108140172204276[[#This Row],[time]]-2)*2</f>
        <v>-1.0361599999999997</v>
      </c>
      <c r="L901" s="12">
        <v>7.1985300000000002E-2</v>
      </c>
      <c r="M901" s="5">
        <v>2.5180799999999999</v>
      </c>
      <c r="N901">
        <f>-(Table2462633113433754074394715033583115147179211283[[#This Row],[time]]-2)*2</f>
        <v>-1.0361599999999997</v>
      </c>
      <c r="O901" s="6">
        <v>5.81996</v>
      </c>
      <c r="P901" s="5">
        <v>2.5180799999999999</v>
      </c>
      <c r="Q901">
        <f>-(Table42573053373694014334654972977109141173205277[[#This Row],[time]]-2)*2</f>
        <v>-1.0361599999999997</v>
      </c>
      <c r="R901" s="6">
        <v>0.68921200000000005</v>
      </c>
      <c r="S901" s="5">
        <v>2.5180799999999999</v>
      </c>
      <c r="T901">
        <f>-(Table2472643123443764084404725043684116148180212284[[#This Row],[time]]-2)*2</f>
        <v>-1.0361599999999997</v>
      </c>
      <c r="U901" s="6">
        <v>3.2756400000000001</v>
      </c>
      <c r="V901" s="5">
        <v>2.5180799999999999</v>
      </c>
      <c r="W901">
        <f>-(Table52583063383704024344664983078110142174206278[[#This Row],[time]]-2)*2</f>
        <v>-1.0361599999999997</v>
      </c>
      <c r="X901" s="12">
        <v>0.63619599999999998</v>
      </c>
      <c r="Y901" s="5">
        <v>2.5180799999999999</v>
      </c>
      <c r="Z901">
        <f>-(Table2482653133453774094414735053785117149181213285[[#This Row],[time]]-2)*2</f>
        <v>-1.0361599999999997</v>
      </c>
      <c r="AA901" s="6">
        <v>4.8387900000000004</v>
      </c>
      <c r="AB901" s="5">
        <v>2.5180799999999999</v>
      </c>
      <c r="AC901">
        <f>-(Table62593073393714034354674993179111143175207279[[#This Row],[time]]-2)*2</f>
        <v>-1.0361599999999997</v>
      </c>
      <c r="AD901" s="6">
        <v>1.00685</v>
      </c>
      <c r="AE901" s="5">
        <v>2.5180799999999999</v>
      </c>
      <c r="AF901">
        <f>-(Table2492663143463784104424745063886118150182214510[[#This Row],[time]]-2)*2</f>
        <v>-1.0361599999999997</v>
      </c>
      <c r="AG901" s="6">
        <v>3.8166500000000001</v>
      </c>
      <c r="AH901" s="5">
        <v>2.5180799999999999</v>
      </c>
      <c r="AI901">
        <f>-(Table72603083403724044364685003280112144176208280[[#This Row],[time]]-2)*2</f>
        <v>-1.0361599999999997</v>
      </c>
      <c r="AJ901" s="12">
        <v>1.4922500000000001</v>
      </c>
      <c r="AK901" s="5">
        <v>2.5180799999999999</v>
      </c>
      <c r="AL901">
        <f>-(Table2502673153473794114434755073987119151183215511[[#This Row],[time]]-2)*2</f>
        <v>-1.0361599999999997</v>
      </c>
      <c r="AM901" s="6">
        <v>5.47403</v>
      </c>
      <c r="AN901" s="5">
        <v>2.5180799999999999</v>
      </c>
      <c r="AO901">
        <f>-(Table82613093413734054374695013381113145177209281[[#This Row],[time]]-2)*2</f>
        <v>-1.0361599999999997</v>
      </c>
      <c r="AP901" s="6">
        <v>2.6538400000000002</v>
      </c>
      <c r="AQ901" s="5">
        <v>2.5180799999999999</v>
      </c>
      <c r="AR901">
        <f>-(Table2522683163483804124444765084088120152184216512[[#This Row],[time]]-2)*2</f>
        <v>-1.0361599999999997</v>
      </c>
      <c r="AS901" s="6">
        <v>4.1599199999999996</v>
      </c>
      <c r="AT901" s="5">
        <v>2.5180799999999999</v>
      </c>
      <c r="AU901">
        <f>-(Table2532693173493814134454775094189121153185217513[[#This Row],[time]]-2)*2</f>
        <v>-1.0361599999999997</v>
      </c>
      <c r="AV901" s="6">
        <v>2.3832100000000001</v>
      </c>
    </row>
    <row r="902" spans="1:48">
      <c r="A902" s="5">
        <v>2.5569799999999998</v>
      </c>
      <c r="B902">
        <f>-(Table12543023343663984304624942674106138170202274[[#This Row],[time]]-2)*2</f>
        <v>-1.1139599999999996</v>
      </c>
      <c r="C902" s="6">
        <v>4.8612500000000001</v>
      </c>
      <c r="D902" s="5">
        <v>2.5569799999999998</v>
      </c>
      <c r="E902">
        <f>-(Table22553033353673994314634952775107139171203275[[#This Row],[time]]-2)*2</f>
        <v>-1.1139599999999996</v>
      </c>
      <c r="F902" s="6">
        <v>9.5070699999999994E-2</v>
      </c>
      <c r="G902" s="5">
        <v>2.5569799999999998</v>
      </c>
      <c r="H902" s="2">
        <f t="shared" si="596"/>
        <v>-1.1139599999999996</v>
      </c>
      <c r="I902" s="6">
        <v>0.56878700000000004</v>
      </c>
      <c r="J902" s="5">
        <v>2.5569799999999998</v>
      </c>
      <c r="K902">
        <f>-(Table32563043363684004324644962876108140172204276[[#This Row],[time]]-2)*2</f>
        <v>-1.1139599999999996</v>
      </c>
      <c r="L902" s="12">
        <v>5.35606E-2</v>
      </c>
      <c r="M902" s="5">
        <v>2.5569799999999998</v>
      </c>
      <c r="N902">
        <f>-(Table2462633113433754074394715033583115147179211283[[#This Row],[time]]-2)*2</f>
        <v>-1.1139599999999996</v>
      </c>
      <c r="O902" s="6">
        <v>5.9286799999999999</v>
      </c>
      <c r="P902" s="5">
        <v>2.5569799999999998</v>
      </c>
      <c r="Q902">
        <f>-(Table42573053373694014334654972977109141173205277[[#This Row],[time]]-2)*2</f>
        <v>-1.1139599999999996</v>
      </c>
      <c r="R902" s="6">
        <v>0.72436100000000003</v>
      </c>
      <c r="S902" s="5">
        <v>2.5569799999999998</v>
      </c>
      <c r="T902">
        <f>-(Table2472643123443764084404725043684116148180212284[[#This Row],[time]]-2)*2</f>
        <v>-1.1139599999999996</v>
      </c>
      <c r="U902" s="6">
        <v>4.1701100000000002</v>
      </c>
      <c r="V902" s="5">
        <v>2.5569799999999998</v>
      </c>
      <c r="W902">
        <f>-(Table52583063383704024344664983078110142174206278[[#This Row],[time]]-2)*2</f>
        <v>-1.1139599999999996</v>
      </c>
      <c r="X902" s="12">
        <v>0.65472699999999995</v>
      </c>
      <c r="Y902" s="5">
        <v>2.5569799999999998</v>
      </c>
      <c r="Z902">
        <f>-(Table2482653133453774094414735053785117149181213285[[#This Row],[time]]-2)*2</f>
        <v>-1.1139599999999996</v>
      </c>
      <c r="AA902" s="6">
        <v>5.2178899999999997</v>
      </c>
      <c r="AB902" s="5">
        <v>2.5569799999999998</v>
      </c>
      <c r="AC902">
        <f>-(Table62593073393714034354674993179111143175207279[[#This Row],[time]]-2)*2</f>
        <v>-1.1139599999999996</v>
      </c>
      <c r="AD902" s="6">
        <v>0.88169600000000004</v>
      </c>
      <c r="AE902" s="5">
        <v>2.5569799999999998</v>
      </c>
      <c r="AF902">
        <f>-(Table2492663143463784104424745063886118150182214510[[#This Row],[time]]-2)*2</f>
        <v>-1.1139599999999996</v>
      </c>
      <c r="AG902" s="6">
        <v>4.3955299999999999</v>
      </c>
      <c r="AH902" s="5">
        <v>2.5569799999999998</v>
      </c>
      <c r="AI902">
        <f>-(Table72603083403724044364685003280112144176208280[[#This Row],[time]]-2)*2</f>
        <v>-1.1139599999999996</v>
      </c>
      <c r="AJ902" s="12">
        <v>1.29491</v>
      </c>
      <c r="AK902" s="5">
        <v>2.5569799999999998</v>
      </c>
      <c r="AL902">
        <f>-(Table2502673153473794114434755073987119151183215511[[#This Row],[time]]-2)*2</f>
        <v>-1.1139599999999996</v>
      </c>
      <c r="AM902" s="6">
        <v>5.98935</v>
      </c>
      <c r="AN902" s="5">
        <v>2.5569799999999998</v>
      </c>
      <c r="AO902">
        <f>-(Table82613093413734054374695013381113145177209281[[#This Row],[time]]-2)*2</f>
        <v>-1.1139599999999996</v>
      </c>
      <c r="AP902" s="6">
        <v>2.58338</v>
      </c>
      <c r="AQ902" s="5">
        <v>2.5569799999999998</v>
      </c>
      <c r="AR902">
        <f>-(Table2522683163483804124444765084088120152184216512[[#This Row],[time]]-2)*2</f>
        <v>-1.1139599999999996</v>
      </c>
      <c r="AS902" s="6">
        <v>4.5651700000000002</v>
      </c>
      <c r="AT902" s="5">
        <v>2.5569799999999998</v>
      </c>
      <c r="AU902">
        <f>-(Table2532693173493814134454775094189121153185217513[[#This Row],[time]]-2)*2</f>
        <v>-1.1139599999999996</v>
      </c>
      <c r="AV902" s="6">
        <v>2.3480500000000002</v>
      </c>
    </row>
    <row r="903" spans="1:48">
      <c r="A903" s="5">
        <v>2.6140599999999998</v>
      </c>
      <c r="B903">
        <f>-(Table12543023343663984304624942674106138170202274[[#This Row],[time]]-2)*2</f>
        <v>-1.2281199999999997</v>
      </c>
      <c r="C903" s="6">
        <v>4.9948199999999998</v>
      </c>
      <c r="D903" s="5">
        <v>2.6140599999999998</v>
      </c>
      <c r="E903">
        <f>-(Table22553033353673994314634952775107139171203275[[#This Row],[time]]-2)*2</f>
        <v>-1.2281199999999997</v>
      </c>
      <c r="F903" s="6">
        <v>5.0927300000000002E-2</v>
      </c>
      <c r="G903" s="5">
        <v>2.6140599999999998</v>
      </c>
      <c r="H903" s="2">
        <f t="shared" si="596"/>
        <v>-1.2281199999999997</v>
      </c>
      <c r="I903" s="6">
        <v>1.3102199999999999</v>
      </c>
      <c r="J903" s="5">
        <v>2.6140599999999998</v>
      </c>
      <c r="K903">
        <f>-(Table32563043363684004324644962876108140172204276[[#This Row],[time]]-2)*2</f>
        <v>-1.2281199999999997</v>
      </c>
      <c r="L903" s="12">
        <v>2.57042E-2</v>
      </c>
      <c r="M903" s="5">
        <v>2.6140599999999998</v>
      </c>
      <c r="N903">
        <f>-(Table2462633113433754074394715033583115147179211283[[#This Row],[time]]-2)*2</f>
        <v>-1.2281199999999997</v>
      </c>
      <c r="O903" s="6">
        <v>6.1166999999999998</v>
      </c>
      <c r="P903" s="5">
        <v>2.6140599999999998</v>
      </c>
      <c r="Q903">
        <f>-(Table42573053373694014334654972977109141173205277[[#This Row],[time]]-2)*2</f>
        <v>-1.2281199999999997</v>
      </c>
      <c r="R903" s="6">
        <v>0.76166999999999996</v>
      </c>
      <c r="S903" s="5">
        <v>2.6140599999999998</v>
      </c>
      <c r="T903">
        <f>-(Table2472643123443764084404725043684116148180212284[[#This Row],[time]]-2)*2</f>
        <v>-1.2281199999999997</v>
      </c>
      <c r="U903" s="6">
        <v>5.4531400000000003</v>
      </c>
      <c r="V903" s="5">
        <v>2.6140599999999998</v>
      </c>
      <c r="W903">
        <f>-(Table52583063383704024344664983078110142174206278[[#This Row],[time]]-2)*2</f>
        <v>-1.2281199999999997</v>
      </c>
      <c r="X903" s="12">
        <v>0.65775399999999995</v>
      </c>
      <c r="Y903" s="5">
        <v>2.6140599999999998</v>
      </c>
      <c r="Z903">
        <f>-(Table2482653133453774094414735053785117149181213285[[#This Row],[time]]-2)*2</f>
        <v>-1.2281199999999997</v>
      </c>
      <c r="AA903" s="6">
        <v>5.81454</v>
      </c>
      <c r="AB903" s="5">
        <v>2.6140599999999998</v>
      </c>
      <c r="AC903">
        <f>-(Table62593073393714034354674993179111143175207279[[#This Row],[time]]-2)*2</f>
        <v>-1.2281199999999997</v>
      </c>
      <c r="AD903" s="6">
        <v>0.688496</v>
      </c>
      <c r="AE903" s="5">
        <v>2.6140599999999998</v>
      </c>
      <c r="AF903">
        <f>-(Table2492663143463784104424745063886118150182214510[[#This Row],[time]]-2)*2</f>
        <v>-1.2281199999999997</v>
      </c>
      <c r="AG903" s="6">
        <v>5.2239399999999998</v>
      </c>
      <c r="AH903" s="5">
        <v>2.6140599999999998</v>
      </c>
      <c r="AI903">
        <f>-(Table72603083403724044364685003280112144176208280[[#This Row],[time]]-2)*2</f>
        <v>-1.2281199999999997</v>
      </c>
      <c r="AJ903" s="12">
        <v>1.0141</v>
      </c>
      <c r="AK903" s="5">
        <v>2.6140599999999998</v>
      </c>
      <c r="AL903">
        <f>-(Table2502673153473794114434755073987119151183215511[[#This Row],[time]]-2)*2</f>
        <v>-1.2281199999999997</v>
      </c>
      <c r="AM903" s="6">
        <v>6.7374900000000002</v>
      </c>
      <c r="AN903" s="5">
        <v>2.6140599999999998</v>
      </c>
      <c r="AO903">
        <f>-(Table82613093413734054374695013381113145177209281[[#This Row],[time]]-2)*2</f>
        <v>-1.2281199999999997</v>
      </c>
      <c r="AP903" s="6">
        <v>2.4891999999999999</v>
      </c>
      <c r="AQ903" s="5">
        <v>2.6140599999999998</v>
      </c>
      <c r="AR903">
        <f>-(Table2522683163483804124444765084088120152184216512[[#This Row],[time]]-2)*2</f>
        <v>-1.2281199999999997</v>
      </c>
      <c r="AS903" s="6">
        <v>5.1118899999999998</v>
      </c>
      <c r="AT903" s="5">
        <v>2.6140599999999998</v>
      </c>
      <c r="AU903">
        <f>-(Table2532693173493814134454775094189121153185217513[[#This Row],[time]]-2)*2</f>
        <v>-1.2281199999999997</v>
      </c>
      <c r="AV903" s="6">
        <v>2.2872699999999999</v>
      </c>
    </row>
    <row r="904" spans="1:48">
      <c r="A904" s="5">
        <v>2.6552699999999998</v>
      </c>
      <c r="B904">
        <f>-(Table12543023343663984304624942674106138170202274[[#This Row],[time]]-2)*2</f>
        <v>-1.3105399999999996</v>
      </c>
      <c r="C904" s="6">
        <v>5.0684199999999997</v>
      </c>
      <c r="D904" s="5">
        <v>2.6552699999999998</v>
      </c>
      <c r="E904">
        <f>-(Table22553033353673994314634952775107139171203275[[#This Row],[time]]-2)*2</f>
        <v>-1.3105399999999996</v>
      </c>
      <c r="F904" s="6">
        <v>1.6121900000000002E-2</v>
      </c>
      <c r="G904" s="5">
        <v>2.6552699999999998</v>
      </c>
      <c r="H904" s="2">
        <f t="shared" si="596"/>
        <v>-1.3105399999999996</v>
      </c>
      <c r="I904" s="6">
        <v>1.87612</v>
      </c>
      <c r="J904" s="5">
        <v>2.6552699999999998</v>
      </c>
      <c r="K904">
        <f>-(Table32563043363684004324644962876108140172204276[[#This Row],[time]]-2)*2</f>
        <v>-1.3105399999999996</v>
      </c>
      <c r="L904" s="12">
        <v>7.6177800000000002E-3</v>
      </c>
      <c r="M904" s="5">
        <v>2.6552699999999998</v>
      </c>
      <c r="N904">
        <f>-(Table2462633113433754074394715033583115147179211283[[#This Row],[time]]-2)*2</f>
        <v>-1.3105399999999996</v>
      </c>
      <c r="O904" s="6">
        <v>6.4643699999999997</v>
      </c>
      <c r="P904" s="5">
        <v>2.6552699999999998</v>
      </c>
      <c r="Q904">
        <f>-(Table42573053373694014334654972977109141173205277[[#This Row],[time]]-2)*2</f>
        <v>-1.3105399999999996</v>
      </c>
      <c r="R904" s="6">
        <v>0.75696099999999999</v>
      </c>
      <c r="S904" s="5">
        <v>2.6552699999999998</v>
      </c>
      <c r="T904">
        <f>-(Table2472643123443764084404725043684116148180212284[[#This Row],[time]]-2)*2</f>
        <v>-1.3105399999999996</v>
      </c>
      <c r="U904" s="6">
        <v>6.2730899999999998</v>
      </c>
      <c r="V904" s="5">
        <v>2.6552699999999998</v>
      </c>
      <c r="W904">
        <f>-(Table52583063383704024344664983078110142174206278[[#This Row],[time]]-2)*2</f>
        <v>-1.3105399999999996</v>
      </c>
      <c r="X904" s="12">
        <v>0.62732900000000003</v>
      </c>
      <c r="Y904" s="5">
        <v>2.6552699999999998</v>
      </c>
      <c r="Z904">
        <f>-(Table2482653133453774094414735053785117149181213285[[#This Row],[time]]-2)*2</f>
        <v>-1.3105399999999996</v>
      </c>
      <c r="AA904" s="6">
        <v>6.2882300000000004</v>
      </c>
      <c r="AB904" s="5">
        <v>2.6552699999999998</v>
      </c>
      <c r="AC904">
        <f>-(Table62593073393714034354674993179111143175207279[[#This Row],[time]]-2)*2</f>
        <v>-1.3105399999999996</v>
      </c>
      <c r="AD904" s="6">
        <v>0.54047500000000004</v>
      </c>
      <c r="AE904" s="5">
        <v>2.6552699999999998</v>
      </c>
      <c r="AF904">
        <f>-(Table2492663143463784104424745063886118150182214510[[#This Row],[time]]-2)*2</f>
        <v>-1.3105399999999996</v>
      </c>
      <c r="AG904" s="6">
        <v>5.8240400000000001</v>
      </c>
      <c r="AH904" s="5">
        <v>2.6552699999999998</v>
      </c>
      <c r="AI904">
        <f>-(Table72603083403724044364685003280112144176208280[[#This Row],[time]]-2)*2</f>
        <v>-1.3105399999999996</v>
      </c>
      <c r="AJ904" s="12">
        <v>0.81657900000000005</v>
      </c>
      <c r="AK904" s="5">
        <v>2.6552699999999998</v>
      </c>
      <c r="AL904">
        <f>-(Table2502673153473794114434755073987119151183215511[[#This Row],[time]]-2)*2</f>
        <v>-1.3105399999999996</v>
      </c>
      <c r="AM904" s="6">
        <v>7.2011099999999999</v>
      </c>
      <c r="AN904" s="5">
        <v>2.6552699999999998</v>
      </c>
      <c r="AO904">
        <f>-(Table82613093413734054374695013381113145177209281[[#This Row],[time]]-2)*2</f>
        <v>-1.3105399999999996</v>
      </c>
      <c r="AP904" s="6">
        <v>2.4262299999999999</v>
      </c>
      <c r="AQ904" s="5">
        <v>2.6552699999999998</v>
      </c>
      <c r="AR904">
        <f>-(Table2522683163483804124444765084088120152184216512[[#This Row],[time]]-2)*2</f>
        <v>-1.3105399999999996</v>
      </c>
      <c r="AS904" s="6">
        <v>5.4501499999999998</v>
      </c>
      <c r="AT904" s="5">
        <v>2.6552699999999998</v>
      </c>
      <c r="AU904">
        <f>-(Table2532693173493814134454775094189121153185217513[[#This Row],[time]]-2)*2</f>
        <v>-1.3105399999999996</v>
      </c>
      <c r="AV904" s="6">
        <v>2.2465600000000001</v>
      </c>
    </row>
    <row r="905" spans="1:48">
      <c r="A905" s="5">
        <v>2.7037499999999999</v>
      </c>
      <c r="B905">
        <f>-(Table12543023343663984304624942674106138170202274[[#This Row],[time]]-2)*2</f>
        <v>-1.4074999999999998</v>
      </c>
      <c r="C905" s="6">
        <v>5.1482599999999996</v>
      </c>
      <c r="D905" s="5">
        <v>2.7037499999999999</v>
      </c>
      <c r="E905">
        <f>-(Table22553033353673994314634952775107139171203275[[#This Row],[time]]-2)*2</f>
        <v>-1.4074999999999998</v>
      </c>
      <c r="F905" s="6">
        <v>2.24976E-4</v>
      </c>
      <c r="G905" s="5">
        <v>2.7037499999999999</v>
      </c>
      <c r="H905" s="2">
        <f t="shared" si="596"/>
        <v>-1.4074999999999998</v>
      </c>
      <c r="I905" s="6">
        <v>2.5455999999999999</v>
      </c>
      <c r="J905" s="5">
        <v>2.7037499999999999</v>
      </c>
      <c r="K905">
        <f>-(Table32563043363684004324644962876108140172204276[[#This Row],[time]]-2)*2</f>
        <v>-1.4074999999999998</v>
      </c>
      <c r="L905" s="12">
        <v>1.49829E-4</v>
      </c>
      <c r="M905" s="5">
        <v>2.7037499999999999</v>
      </c>
      <c r="N905">
        <f>-(Table2462633113433754074394715033583115147179211283[[#This Row],[time]]-2)*2</f>
        <v>-1.4074999999999998</v>
      </c>
      <c r="O905" s="6">
        <v>7.0795599999999999</v>
      </c>
      <c r="P905" s="5">
        <v>2.7037499999999999</v>
      </c>
      <c r="Q905">
        <f>-(Table42573053373694014334654972977109141173205277[[#This Row],[time]]-2)*2</f>
        <v>-1.4074999999999998</v>
      </c>
      <c r="R905" s="6">
        <v>0.743699</v>
      </c>
      <c r="S905" s="5">
        <v>2.7037499999999999</v>
      </c>
      <c r="T905">
        <f>-(Table2472643123443764084404725043684116148180212284[[#This Row],[time]]-2)*2</f>
        <v>-1.4074999999999998</v>
      </c>
      <c r="U905" s="6">
        <v>7.2035900000000002</v>
      </c>
      <c r="V905" s="5">
        <v>2.7037499999999999</v>
      </c>
      <c r="W905">
        <f>-(Table52583063383704024344664983078110142174206278[[#This Row],[time]]-2)*2</f>
        <v>-1.4074999999999998</v>
      </c>
      <c r="X905" s="12">
        <v>0.58007799999999998</v>
      </c>
      <c r="Y905" s="5">
        <v>2.7037499999999999</v>
      </c>
      <c r="Z905">
        <f>-(Table2482653133453774094414735053785117149181213285[[#This Row],[time]]-2)*2</f>
        <v>-1.4074999999999998</v>
      </c>
      <c r="AA905" s="6">
        <v>6.8666999999999998</v>
      </c>
      <c r="AB905" s="5">
        <v>2.7037499999999999</v>
      </c>
      <c r="AC905">
        <f>-(Table62593073393714034354674993179111143175207279[[#This Row],[time]]-2)*2</f>
        <v>-1.4074999999999998</v>
      </c>
      <c r="AD905" s="6">
        <v>0.36429099999999998</v>
      </c>
      <c r="AE905" s="5">
        <v>2.7037499999999999</v>
      </c>
      <c r="AF905">
        <f>-(Table2492663143463784104424745063886118150182214510[[#This Row],[time]]-2)*2</f>
        <v>-1.4074999999999998</v>
      </c>
      <c r="AG905" s="6">
        <v>6.5284599999999999</v>
      </c>
      <c r="AH905" s="5">
        <v>2.7037499999999999</v>
      </c>
      <c r="AI905">
        <f>-(Table72603083403724044364685003280112144176208280[[#This Row],[time]]-2)*2</f>
        <v>-1.4074999999999998</v>
      </c>
      <c r="AJ905" s="12">
        <v>0.59560500000000005</v>
      </c>
      <c r="AK905" s="5">
        <v>2.7037499999999999</v>
      </c>
      <c r="AL905">
        <f>-(Table2502673153473794114434755073987119151183215511[[#This Row],[time]]-2)*2</f>
        <v>-1.4074999999999998</v>
      </c>
      <c r="AM905" s="6">
        <v>7.7640399999999996</v>
      </c>
      <c r="AN905" s="5">
        <v>2.7037499999999999</v>
      </c>
      <c r="AO905">
        <f>-(Table82613093413734054374695013381113145177209281[[#This Row],[time]]-2)*2</f>
        <v>-1.4074999999999998</v>
      </c>
      <c r="AP905" s="6">
        <v>2.34118</v>
      </c>
      <c r="AQ905" s="5">
        <v>2.7037499999999999</v>
      </c>
      <c r="AR905">
        <f>-(Table2522683163483804124444765084088120152184216512[[#This Row],[time]]-2)*2</f>
        <v>-1.4074999999999998</v>
      </c>
      <c r="AS905" s="6">
        <v>5.9020000000000001</v>
      </c>
      <c r="AT905" s="5">
        <v>2.7037499999999999</v>
      </c>
      <c r="AU905">
        <f>-(Table2532693173493814134454775094189121153185217513[[#This Row],[time]]-2)*2</f>
        <v>-1.4074999999999998</v>
      </c>
      <c r="AV905" s="6">
        <v>2.1970100000000001</v>
      </c>
    </row>
    <row r="906" spans="1:48">
      <c r="A906" s="5">
        <v>2.75725</v>
      </c>
      <c r="B906">
        <f>-(Table12543023343663984304624942674106138170202274[[#This Row],[time]]-2)*2</f>
        <v>-1.5145</v>
      </c>
      <c r="C906" s="6">
        <v>5.2046700000000001</v>
      </c>
      <c r="D906" s="5">
        <v>2.75725</v>
      </c>
      <c r="E906">
        <f>-(Table22553033353673994314634952775107139171203275[[#This Row],[time]]-2)*2</f>
        <v>-1.5145</v>
      </c>
      <c r="F906" s="7">
        <v>9.8900000000000005E-5</v>
      </c>
      <c r="G906" s="5">
        <v>2.75725</v>
      </c>
      <c r="H906" s="2">
        <f t="shared" si="596"/>
        <v>-1.5145</v>
      </c>
      <c r="I906" s="6">
        <v>3.2380800000000001</v>
      </c>
      <c r="J906" s="5">
        <v>2.75725</v>
      </c>
      <c r="K906">
        <f>-(Table32563043363684004324644962876108140172204276[[#This Row],[time]]-2)*2</f>
        <v>-1.5145</v>
      </c>
      <c r="L906" s="11">
        <v>9.3499999999999996E-5</v>
      </c>
      <c r="M906" s="5">
        <v>2.75725</v>
      </c>
      <c r="N906">
        <f>-(Table2462633113433754074394715033583115147179211283[[#This Row],[time]]-2)*2</f>
        <v>-1.5145</v>
      </c>
      <c r="O906" s="6">
        <v>8.1287000000000003</v>
      </c>
      <c r="P906" s="5">
        <v>2.75725</v>
      </c>
      <c r="Q906">
        <f>-(Table42573053373694014334654972977109141173205277[[#This Row],[time]]-2)*2</f>
        <v>-1.5145</v>
      </c>
      <c r="R906" s="6">
        <v>0.73208899999999999</v>
      </c>
      <c r="S906" s="5">
        <v>2.75725</v>
      </c>
      <c r="T906">
        <f>-(Table2472643123443764084404725043684116148180212284[[#This Row],[time]]-2)*2</f>
        <v>-1.5145</v>
      </c>
      <c r="U906" s="6">
        <v>8.2158099999999994</v>
      </c>
      <c r="V906" s="5">
        <v>2.75725</v>
      </c>
      <c r="W906">
        <f>-(Table52583063383704024344664983078110142174206278[[#This Row],[time]]-2)*2</f>
        <v>-1.5145</v>
      </c>
      <c r="X906" s="12">
        <v>0.525559</v>
      </c>
      <c r="Y906" s="5">
        <v>2.75725</v>
      </c>
      <c r="Z906">
        <f>-(Table2482653133453774094414735053785117149181213285[[#This Row],[time]]-2)*2</f>
        <v>-1.5145</v>
      </c>
      <c r="AA906" s="6">
        <v>7.5423799999999996</v>
      </c>
      <c r="AB906" s="5">
        <v>2.75725</v>
      </c>
      <c r="AC906">
        <f>-(Table62593073393714034354674993179111143175207279[[#This Row],[time]]-2)*2</f>
        <v>-1.5145</v>
      </c>
      <c r="AD906" s="6">
        <v>0.22655700000000001</v>
      </c>
      <c r="AE906" s="5">
        <v>2.75725</v>
      </c>
      <c r="AF906">
        <f>-(Table2492663143463784104424745063886118150182214510[[#This Row],[time]]-2)*2</f>
        <v>-1.5145</v>
      </c>
      <c r="AG906" s="6">
        <v>7.2907000000000002</v>
      </c>
      <c r="AH906" s="5">
        <v>2.75725</v>
      </c>
      <c r="AI906">
        <f>-(Table72603083403724044364685003280112144176208280[[#This Row],[time]]-2)*2</f>
        <v>-1.5145</v>
      </c>
      <c r="AJ906" s="12">
        <v>0.38753500000000002</v>
      </c>
      <c r="AK906" s="5">
        <v>2.75725</v>
      </c>
      <c r="AL906">
        <f>-(Table2502673153473794114434755073987119151183215511[[#This Row],[time]]-2)*2</f>
        <v>-1.5145</v>
      </c>
      <c r="AM906" s="6">
        <v>8.5929800000000007</v>
      </c>
      <c r="AN906" s="5">
        <v>2.75725</v>
      </c>
      <c r="AO906">
        <f>-(Table82613093413734054374695013381113145177209281[[#This Row],[time]]-2)*2</f>
        <v>-1.5145</v>
      </c>
      <c r="AP906" s="6">
        <v>2.2332299999999998</v>
      </c>
      <c r="AQ906" s="5">
        <v>2.75725</v>
      </c>
      <c r="AR906">
        <f>-(Table2522683163483804124444765084088120152184216512[[#This Row],[time]]-2)*2</f>
        <v>-1.5145</v>
      </c>
      <c r="AS906" s="6">
        <v>6.5012800000000004</v>
      </c>
      <c r="AT906" s="5">
        <v>2.75725</v>
      </c>
      <c r="AU906">
        <f>-(Table2532693173493814134454775094189121153185217513[[#This Row],[time]]-2)*2</f>
        <v>-1.5145</v>
      </c>
      <c r="AV906" s="6">
        <v>2.1283799999999999</v>
      </c>
    </row>
    <row r="907" spans="1:48">
      <c r="A907" s="5">
        <v>2.8064</v>
      </c>
      <c r="B907">
        <f>-(Table12543023343663984304624942674106138170202274[[#This Row],[time]]-2)*2</f>
        <v>-1.6128</v>
      </c>
      <c r="C907" s="6">
        <v>5.2527699999999999</v>
      </c>
      <c r="D907" s="5">
        <v>2.8064</v>
      </c>
      <c r="E907">
        <f>-(Table22553033353673994314634952775107139171203275[[#This Row],[time]]-2)*2</f>
        <v>-1.6128</v>
      </c>
      <c r="F907" s="7">
        <v>9.2200000000000005E-5</v>
      </c>
      <c r="G907" s="5">
        <v>2.8064</v>
      </c>
      <c r="H907" s="2">
        <f t="shared" si="596"/>
        <v>-1.6128</v>
      </c>
      <c r="I907" s="6">
        <v>3.8195399999999999</v>
      </c>
      <c r="J907" s="5">
        <v>2.8064</v>
      </c>
      <c r="K907">
        <f>-(Table32563043363684004324644962876108140172204276[[#This Row],[time]]-2)*2</f>
        <v>-1.6128</v>
      </c>
      <c r="L907" s="11">
        <v>8.9699999999999998E-5</v>
      </c>
      <c r="M907" s="5">
        <v>2.8064</v>
      </c>
      <c r="N907">
        <f>-(Table2462633113433754074394715033583115147179211283[[#This Row],[time]]-2)*2</f>
        <v>-1.6128</v>
      </c>
      <c r="O907" s="6">
        <v>9.4036200000000001</v>
      </c>
      <c r="P907" s="5">
        <v>2.8064</v>
      </c>
      <c r="Q907">
        <f>-(Table42573053373694014334654972977109141173205277[[#This Row],[time]]-2)*2</f>
        <v>-1.6128</v>
      </c>
      <c r="R907" s="6">
        <v>0.72682199999999997</v>
      </c>
      <c r="S907" s="5">
        <v>2.8064</v>
      </c>
      <c r="T907">
        <f>-(Table2472643123443764084404725043684116148180212284[[#This Row],[time]]-2)*2</f>
        <v>-1.6128</v>
      </c>
      <c r="U907" s="6">
        <v>9.0419400000000003</v>
      </c>
      <c r="V907" s="5">
        <v>2.8064</v>
      </c>
      <c r="W907">
        <f>-(Table52583063383704024344664983078110142174206278[[#This Row],[time]]-2)*2</f>
        <v>-1.6128</v>
      </c>
      <c r="X907" s="12">
        <v>0.477101</v>
      </c>
      <c r="Y907" s="5">
        <v>2.8064</v>
      </c>
      <c r="Z907">
        <f>-(Table2482653133453774094414735053785117149181213285[[#This Row],[time]]-2)*2</f>
        <v>-1.6128</v>
      </c>
      <c r="AA907" s="6">
        <v>8.1826600000000003</v>
      </c>
      <c r="AB907" s="5">
        <v>2.8064</v>
      </c>
      <c r="AC907">
        <f>-(Table62593073393714034354674993179111143175207279[[#This Row],[time]]-2)*2</f>
        <v>-1.6128</v>
      </c>
      <c r="AD907" s="6">
        <v>0.13553999999999999</v>
      </c>
      <c r="AE907" s="5">
        <v>2.8064</v>
      </c>
      <c r="AF907">
        <f>-(Table2492663143463784104424745063886118150182214510[[#This Row],[time]]-2)*2</f>
        <v>-1.6128</v>
      </c>
      <c r="AG907" s="6">
        <v>8.0012100000000004</v>
      </c>
      <c r="AH907" s="5">
        <v>2.8064</v>
      </c>
      <c r="AI907">
        <f>-(Table72603083403724044364685003280112144176208280[[#This Row],[time]]-2)*2</f>
        <v>-1.6128</v>
      </c>
      <c r="AJ907" s="12">
        <v>0.221466</v>
      </c>
      <c r="AK907" s="5">
        <v>2.8064</v>
      </c>
      <c r="AL907">
        <f>-(Table2502673153473794114434755073987119151183215511[[#This Row],[time]]-2)*2</f>
        <v>-1.6128</v>
      </c>
      <c r="AM907" s="6">
        <v>9.2721999999999998</v>
      </c>
      <c r="AN907" s="5">
        <v>2.8064</v>
      </c>
      <c r="AO907">
        <f>-(Table82613093413734054374695013381113145177209281[[#This Row],[time]]-2)*2</f>
        <v>-1.6128</v>
      </c>
      <c r="AP907" s="6">
        <v>2.0784600000000002</v>
      </c>
      <c r="AQ907" s="5">
        <v>2.8064</v>
      </c>
      <c r="AR907">
        <f>-(Table2522683163483804124444765084088120152184216512[[#This Row],[time]]-2)*2</f>
        <v>-1.6128</v>
      </c>
      <c r="AS907" s="6">
        <v>7.0171099999999997</v>
      </c>
      <c r="AT907" s="5">
        <v>2.8064</v>
      </c>
      <c r="AU907">
        <f>-(Table2532693173493814134454775094189121153185217513[[#This Row],[time]]-2)*2</f>
        <v>-1.6128</v>
      </c>
      <c r="AV907" s="6">
        <v>2.0215999999999998</v>
      </c>
    </row>
    <row r="908" spans="1:48">
      <c r="A908" s="5">
        <v>2.8658700000000001</v>
      </c>
      <c r="B908">
        <f>-(Table12543023343663984304624942674106138170202274[[#This Row],[time]]-2)*2</f>
        <v>-1.7317400000000003</v>
      </c>
      <c r="C908" s="6">
        <v>5.2840600000000002</v>
      </c>
      <c r="D908" s="5">
        <v>2.8658700000000001</v>
      </c>
      <c r="E908">
        <f>-(Table22553033353673994314634952775107139171203275[[#This Row],[time]]-2)*2</f>
        <v>-1.7317400000000003</v>
      </c>
      <c r="F908" s="7">
        <v>9.0799999999999998E-5</v>
      </c>
      <c r="G908" s="5">
        <v>2.8658700000000001</v>
      </c>
      <c r="H908" s="2">
        <f t="shared" si="596"/>
        <v>-1.7317400000000003</v>
      </c>
      <c r="I908" s="6">
        <v>4.5101100000000001</v>
      </c>
      <c r="J908" s="5">
        <v>2.8658700000000001</v>
      </c>
      <c r="K908">
        <f>-(Table32563043363684004324644962876108140172204276[[#This Row],[time]]-2)*2</f>
        <v>-1.7317400000000003</v>
      </c>
      <c r="L908" s="11">
        <v>8.7800000000000006E-5</v>
      </c>
      <c r="M908" s="5">
        <v>2.8658700000000001</v>
      </c>
      <c r="N908">
        <f>-(Table2462633113433754074394715033583115147179211283[[#This Row],[time]]-2)*2</f>
        <v>-1.7317400000000003</v>
      </c>
      <c r="O908" s="6">
        <v>11.046200000000001</v>
      </c>
      <c r="P908" s="5">
        <v>2.8658700000000001</v>
      </c>
      <c r="Q908">
        <f>-(Table42573053373694014334654972977109141173205277[[#This Row],[time]]-2)*2</f>
        <v>-1.7317400000000003</v>
      </c>
      <c r="R908" s="6">
        <v>0.72641699999999998</v>
      </c>
      <c r="S908" s="5">
        <v>2.8658700000000001</v>
      </c>
      <c r="T908">
        <f>-(Table2472643123443764084404725043684116148180212284[[#This Row],[time]]-2)*2</f>
        <v>-1.7317400000000003</v>
      </c>
      <c r="U908" s="6">
        <v>9.9366199999999996</v>
      </c>
      <c r="V908" s="5">
        <v>2.8658700000000001</v>
      </c>
      <c r="W908">
        <f>-(Table52583063383704024344664983078110142174206278[[#This Row],[time]]-2)*2</f>
        <v>-1.7317400000000003</v>
      </c>
      <c r="X908" s="12">
        <v>0.42748700000000001</v>
      </c>
      <c r="Y908" s="5">
        <v>2.8658700000000001</v>
      </c>
      <c r="Z908">
        <f>-(Table2482653133453774094414735053785117149181213285[[#This Row],[time]]-2)*2</f>
        <v>-1.7317400000000003</v>
      </c>
      <c r="AA908" s="6">
        <v>9.0003700000000002</v>
      </c>
      <c r="AB908" s="5">
        <v>2.8658700000000001</v>
      </c>
      <c r="AC908">
        <f>-(Table62593073393714034354674993179111143175207279[[#This Row],[time]]-2)*2</f>
        <v>-1.7317400000000003</v>
      </c>
      <c r="AD908" s="6">
        <v>2.5304E-2</v>
      </c>
      <c r="AE908" s="5">
        <v>2.8658700000000001</v>
      </c>
      <c r="AF908">
        <f>-(Table2492663143463784104424745063886118150182214510[[#This Row],[time]]-2)*2</f>
        <v>-1.7317400000000003</v>
      </c>
      <c r="AG908" s="6">
        <v>8.8310899999999997</v>
      </c>
      <c r="AH908" s="5">
        <v>2.8658700000000001</v>
      </c>
      <c r="AI908">
        <f>-(Table72603083403724044364685003280112144176208280[[#This Row],[time]]-2)*2</f>
        <v>-1.7317400000000003</v>
      </c>
      <c r="AJ908" s="12">
        <v>3.9953200000000001E-2</v>
      </c>
      <c r="AK908" s="5">
        <v>2.8658700000000001</v>
      </c>
      <c r="AL908">
        <f>-(Table2502673153473794114434755073987119151183215511[[#This Row],[time]]-2)*2</f>
        <v>-1.7317400000000003</v>
      </c>
      <c r="AM908" s="6">
        <v>9.8388000000000009</v>
      </c>
      <c r="AN908" s="5">
        <v>2.8658700000000001</v>
      </c>
      <c r="AO908">
        <f>-(Table82613093413734054374695013381113145177209281[[#This Row],[time]]-2)*2</f>
        <v>-1.7317400000000003</v>
      </c>
      <c r="AP908" s="6">
        <v>1.863</v>
      </c>
      <c r="AQ908" s="5">
        <v>2.8658700000000001</v>
      </c>
      <c r="AR908">
        <f>-(Table2522683163483804124444765084088120152184216512[[#This Row],[time]]-2)*2</f>
        <v>-1.7317400000000003</v>
      </c>
      <c r="AS908" s="6">
        <v>7.6192799999999998</v>
      </c>
      <c r="AT908" s="5">
        <v>2.8658700000000001</v>
      </c>
      <c r="AU908">
        <f>-(Table2532693173493814134454775094189121153185217513[[#This Row],[time]]-2)*2</f>
        <v>-1.7317400000000003</v>
      </c>
      <c r="AV908" s="6">
        <v>1.8512900000000001</v>
      </c>
    </row>
    <row r="909" spans="1:48">
      <c r="A909" s="5">
        <v>2.9065400000000001</v>
      </c>
      <c r="B909">
        <f>-(Table12543023343663984304624942674106138170202274[[#This Row],[time]]-2)*2</f>
        <v>-1.8130800000000002</v>
      </c>
      <c r="C909" s="6">
        <v>5.2943300000000004</v>
      </c>
      <c r="D909" s="5">
        <v>2.9065400000000001</v>
      </c>
      <c r="E909">
        <f>-(Table22553033353673994314634952775107139171203275[[#This Row],[time]]-2)*2</f>
        <v>-1.8130800000000002</v>
      </c>
      <c r="F909" s="7">
        <v>8.9900000000000003E-5</v>
      </c>
      <c r="G909" s="5">
        <v>2.9065400000000001</v>
      </c>
      <c r="H909" s="2">
        <f t="shared" si="596"/>
        <v>-1.8130800000000002</v>
      </c>
      <c r="I909" s="6">
        <v>4.9795299999999996</v>
      </c>
      <c r="J909" s="5">
        <v>2.9065400000000001</v>
      </c>
      <c r="K909">
        <f>-(Table32563043363684004324644962876108140172204276[[#This Row],[time]]-2)*2</f>
        <v>-1.8130800000000002</v>
      </c>
      <c r="L909" s="11">
        <v>8.6500000000000002E-5</v>
      </c>
      <c r="M909" s="5">
        <v>2.9065400000000001</v>
      </c>
      <c r="N909">
        <f>-(Table2462633113433754074394715033583115147179211283[[#This Row],[time]]-2)*2</f>
        <v>-1.8130800000000002</v>
      </c>
      <c r="O909" s="6">
        <v>12.005800000000001</v>
      </c>
      <c r="P909" s="5">
        <v>2.9065400000000001</v>
      </c>
      <c r="Q909">
        <f>-(Table42573053373694014334654972977109141173205277[[#This Row],[time]]-2)*2</f>
        <v>-1.8130800000000002</v>
      </c>
      <c r="R909" s="6">
        <v>0.72365000000000002</v>
      </c>
      <c r="S909" s="5">
        <v>2.9065400000000001</v>
      </c>
      <c r="T909">
        <f>-(Table2472643123443764084404725043684116148180212284[[#This Row],[time]]-2)*2</f>
        <v>-1.8130800000000002</v>
      </c>
      <c r="U909" s="6">
        <v>10.474600000000001</v>
      </c>
      <c r="V909" s="5">
        <v>2.9065400000000001</v>
      </c>
      <c r="W909">
        <f>-(Table52583063383704024344664983078110142174206278[[#This Row],[time]]-2)*2</f>
        <v>-1.8130800000000002</v>
      </c>
      <c r="X909" s="12">
        <v>0.395924</v>
      </c>
      <c r="Y909" s="5">
        <v>2.9065400000000001</v>
      </c>
      <c r="Z909">
        <f>-(Table2482653133453774094414735053785117149181213285[[#This Row],[time]]-2)*2</f>
        <v>-1.8130800000000002</v>
      </c>
      <c r="AA909" s="6">
        <v>9.6005099999999999</v>
      </c>
      <c r="AB909" s="5">
        <v>2.9065400000000001</v>
      </c>
      <c r="AC909">
        <f>-(Table62593073393714034354674993179111143175207279[[#This Row],[time]]-2)*2</f>
        <v>-1.8130800000000002</v>
      </c>
      <c r="AD909" s="6">
        <v>1.22378E-4</v>
      </c>
      <c r="AE909" s="5">
        <v>2.9065400000000001</v>
      </c>
      <c r="AF909">
        <f>-(Table2492663143463784104424745063886118150182214510[[#This Row],[time]]-2)*2</f>
        <v>-1.8130800000000002</v>
      </c>
      <c r="AG909" s="6">
        <v>9.4614499999999992</v>
      </c>
      <c r="AH909" s="5">
        <v>2.9065400000000001</v>
      </c>
      <c r="AI909">
        <f>-(Table72603083403724044364685003280112144176208280[[#This Row],[time]]-2)*2</f>
        <v>-1.8130800000000002</v>
      </c>
      <c r="AJ909" s="12">
        <v>1.3731999999999999E-4</v>
      </c>
      <c r="AK909" s="5">
        <v>2.9065400000000001</v>
      </c>
      <c r="AL909">
        <f>-(Table2502673153473794114434755073987119151183215511[[#This Row],[time]]-2)*2</f>
        <v>-1.8130800000000002</v>
      </c>
      <c r="AM909" s="6">
        <v>9.8909000000000002</v>
      </c>
      <c r="AN909" s="5">
        <v>2.9065400000000001</v>
      </c>
      <c r="AO909">
        <f>-(Table82613093413734054374695013381113145177209281[[#This Row],[time]]-2)*2</f>
        <v>-1.8130800000000002</v>
      </c>
      <c r="AP909" s="6">
        <v>1.7198800000000001</v>
      </c>
      <c r="AQ909" s="5">
        <v>2.9065400000000001</v>
      </c>
      <c r="AR909">
        <f>-(Table2522683163483804124444765084088120152184216512[[#This Row],[time]]-2)*2</f>
        <v>-1.8130800000000002</v>
      </c>
      <c r="AS909" s="6">
        <v>7.9705700000000004</v>
      </c>
      <c r="AT909" s="5">
        <v>2.9065400000000001</v>
      </c>
      <c r="AU909">
        <f>-(Table2532693173493814134454775094189121153185217513[[#This Row],[time]]-2)*2</f>
        <v>-1.8130800000000002</v>
      </c>
      <c r="AV909" s="6">
        <v>1.72658</v>
      </c>
    </row>
    <row r="910" spans="1:48">
      <c r="A910" s="5">
        <v>2.9652400000000001</v>
      </c>
      <c r="B910">
        <f>-(Table12543023343663984304624942674106138170202274[[#This Row],[time]]-2)*2</f>
        <v>-1.9304800000000002</v>
      </c>
      <c r="C910" s="6">
        <v>5.30966</v>
      </c>
      <c r="D910" s="5">
        <v>2.9652400000000001</v>
      </c>
      <c r="E910">
        <f>-(Table22553033353673994314634952775107139171203275[[#This Row],[time]]-2)*2</f>
        <v>-1.9304800000000002</v>
      </c>
      <c r="F910" s="7">
        <v>8.8700000000000001E-5</v>
      </c>
      <c r="G910" s="5">
        <v>2.9652400000000001</v>
      </c>
      <c r="H910" s="2">
        <f t="shared" si="596"/>
        <v>-1.9304800000000002</v>
      </c>
      <c r="I910" s="6">
        <v>5.6858000000000004</v>
      </c>
      <c r="J910" s="5">
        <v>2.9652400000000001</v>
      </c>
      <c r="K910">
        <f>-(Table32563043363684004324644962876108140172204276[[#This Row],[time]]-2)*2</f>
        <v>-1.9304800000000002</v>
      </c>
      <c r="L910" s="11">
        <v>8.4900000000000004E-5</v>
      </c>
      <c r="M910" s="5">
        <v>2.9652400000000001</v>
      </c>
      <c r="N910">
        <f>-(Table2462633113433754074394715033583115147179211283[[#This Row],[time]]-2)*2</f>
        <v>-1.9304800000000002</v>
      </c>
      <c r="O910" s="6">
        <v>13.2486</v>
      </c>
      <c r="P910" s="5">
        <v>2.9652400000000001</v>
      </c>
      <c r="Q910">
        <f>-(Table42573053373694014334654972977109141173205277[[#This Row],[time]]-2)*2</f>
        <v>-1.9304800000000002</v>
      </c>
      <c r="R910" s="6">
        <v>0.71099400000000001</v>
      </c>
      <c r="S910" s="5">
        <v>2.9652400000000001</v>
      </c>
      <c r="T910">
        <f>-(Table2472643123443764084404725043684116148180212284[[#This Row],[time]]-2)*2</f>
        <v>-1.9304800000000002</v>
      </c>
      <c r="U910" s="6">
        <v>11.1358</v>
      </c>
      <c r="V910" s="5">
        <v>2.9652400000000001</v>
      </c>
      <c r="W910">
        <f>-(Table52583063383704024344664983078110142174206278[[#This Row],[time]]-2)*2</f>
        <v>-1.9304800000000002</v>
      </c>
      <c r="X910" s="12">
        <v>0.35559099999999999</v>
      </c>
      <c r="Y910" s="5">
        <v>2.9652400000000001</v>
      </c>
      <c r="Z910">
        <f>-(Table2482653133453774094414735053785117149181213285[[#This Row],[time]]-2)*2</f>
        <v>-1.9304800000000002</v>
      </c>
      <c r="AA910" s="6">
        <v>10.5825</v>
      </c>
      <c r="AB910" s="5">
        <v>2.9652400000000001</v>
      </c>
      <c r="AC910">
        <f>-(Table62593073393714034354674993179111143175207279[[#This Row],[time]]-2)*2</f>
        <v>-1.9304800000000002</v>
      </c>
      <c r="AD910" s="7">
        <v>8.9300000000000002E-5</v>
      </c>
      <c r="AE910" s="5">
        <v>2.9652400000000001</v>
      </c>
      <c r="AF910">
        <f>-(Table2492663143463784104424745063886118150182214510[[#This Row],[time]]-2)*2</f>
        <v>-1.9304800000000002</v>
      </c>
      <c r="AG910" s="6">
        <v>10.491899999999999</v>
      </c>
      <c r="AH910" s="5">
        <v>2.9652400000000001</v>
      </c>
      <c r="AI910">
        <f>-(Table72603083403724044364685003280112144176208280[[#This Row],[time]]-2)*2</f>
        <v>-1.9304800000000002</v>
      </c>
      <c r="AJ910" s="11">
        <v>8.7899999999999995E-5</v>
      </c>
      <c r="AK910" s="5">
        <v>2.9652400000000001</v>
      </c>
      <c r="AL910">
        <f>-(Table2502673153473794114434755073987119151183215511[[#This Row],[time]]-2)*2</f>
        <v>-1.9304800000000002</v>
      </c>
      <c r="AM910" s="6">
        <v>9.7180199999999992</v>
      </c>
      <c r="AN910" s="5">
        <v>2.9652400000000001</v>
      </c>
      <c r="AO910">
        <f>-(Table82613093413734054374695013381113145177209281[[#This Row],[time]]-2)*2</f>
        <v>-1.9304800000000002</v>
      </c>
      <c r="AP910" s="6">
        <v>1.5146299999999999</v>
      </c>
      <c r="AQ910" s="5">
        <v>2.9652400000000001</v>
      </c>
      <c r="AR910">
        <f>-(Table2522683163483804124444765084088120152184216512[[#This Row],[time]]-2)*2</f>
        <v>-1.9304800000000002</v>
      </c>
      <c r="AS910" s="6">
        <v>8.3285199999999993</v>
      </c>
      <c r="AT910" s="5">
        <v>2.9652400000000001</v>
      </c>
      <c r="AU910">
        <f>-(Table2532693173493814134454775094189121153185217513[[#This Row],[time]]-2)*2</f>
        <v>-1.9304800000000002</v>
      </c>
      <c r="AV910" s="6">
        <v>1.5313600000000001</v>
      </c>
    </row>
    <row r="911" spans="1:48">
      <c r="A911" s="8">
        <v>3</v>
      </c>
      <c r="B911">
        <f>-(Table12543023343663984304624942674106138170202274[[#This Row],[time]]-2)*2</f>
        <v>-2</v>
      </c>
      <c r="C911" s="9">
        <v>5.3042199999999999</v>
      </c>
      <c r="D911" s="8">
        <v>3</v>
      </c>
      <c r="E911">
        <f>-(Table22553033353673994314634952775107139171203275[[#This Row],[time]]-2)*2</f>
        <v>-2</v>
      </c>
      <c r="F911" s="10">
        <v>8.8200000000000003E-5</v>
      </c>
      <c r="G911" s="8">
        <v>3</v>
      </c>
      <c r="H911" s="2">
        <f t="shared" si="596"/>
        <v>-2</v>
      </c>
      <c r="I911" s="9">
        <v>6.1002700000000001</v>
      </c>
      <c r="J911" s="8">
        <v>3</v>
      </c>
      <c r="K911">
        <f>-(Table32563043363684004324644962876108140172204276[[#This Row],[time]]-2)*2</f>
        <v>-2</v>
      </c>
      <c r="L911" s="14">
        <v>8.4099999999999998E-5</v>
      </c>
      <c r="M911" s="8">
        <v>3</v>
      </c>
      <c r="N911">
        <f>-(Table2462633113433754074394715033583115147179211283[[#This Row],[time]]-2)*2</f>
        <v>-2</v>
      </c>
      <c r="O911" s="9">
        <v>13.9101</v>
      </c>
      <c r="P911" s="8">
        <v>3</v>
      </c>
      <c r="Q911">
        <f>-(Table42573053373694014334654972977109141173205277[[#This Row],[time]]-2)*2</f>
        <v>-2</v>
      </c>
      <c r="R911" s="9">
        <v>0.70374300000000001</v>
      </c>
      <c r="S911" s="8">
        <v>3</v>
      </c>
      <c r="T911">
        <f>-(Table2472643123443764084404725043684116148180212284[[#This Row],[time]]-2)*2</f>
        <v>-2</v>
      </c>
      <c r="U911" s="9">
        <v>11.503399999999999</v>
      </c>
      <c r="V911" s="8">
        <v>3</v>
      </c>
      <c r="W911">
        <f>-(Table52583063383704024344664983078110142174206278[[#This Row],[time]]-2)*2</f>
        <v>-2</v>
      </c>
      <c r="X911" s="13">
        <v>0.33341700000000002</v>
      </c>
      <c r="Y911" s="8">
        <v>3</v>
      </c>
      <c r="Z911">
        <f>-(Table2482653133453774094414735053785117149181213285[[#This Row],[time]]-2)*2</f>
        <v>-2</v>
      </c>
      <c r="AA911" s="9">
        <v>11.2363</v>
      </c>
      <c r="AB911" s="8">
        <v>3</v>
      </c>
      <c r="AC911">
        <f>-(Table62593073393714034354674993179111143175207279[[#This Row],[time]]-2)*2</f>
        <v>-2</v>
      </c>
      <c r="AD911" s="10">
        <v>8.8200000000000003E-5</v>
      </c>
      <c r="AE911" s="8">
        <v>3</v>
      </c>
      <c r="AF911">
        <f>-(Table2492663143463784104424745063886118150182214510[[#This Row],[time]]-2)*2</f>
        <v>-2</v>
      </c>
      <c r="AG911" s="9">
        <v>11.160500000000001</v>
      </c>
      <c r="AH911" s="8">
        <v>3</v>
      </c>
      <c r="AI911">
        <f>-(Table72603083403724044364685003280112144176208280[[#This Row],[time]]-2)*2</f>
        <v>-2</v>
      </c>
      <c r="AJ911" s="14">
        <v>8.6600000000000004E-5</v>
      </c>
      <c r="AK911" s="8">
        <v>3</v>
      </c>
      <c r="AL911">
        <f>-(Table2502673153473794114434755073987119151183215511[[#This Row],[time]]-2)*2</f>
        <v>-2</v>
      </c>
      <c r="AM911" s="9">
        <v>9.6253299999999999</v>
      </c>
      <c r="AN911" s="8">
        <v>3</v>
      </c>
      <c r="AO911">
        <f>-(Table82613093413734054374695013381113145177209281[[#This Row],[time]]-2)*2</f>
        <v>-2</v>
      </c>
      <c r="AP911" s="9">
        <v>1.38219</v>
      </c>
      <c r="AQ911" s="8">
        <v>3</v>
      </c>
      <c r="AR911">
        <f>-(Table2522683163483804124444765084088120152184216512[[#This Row],[time]]-2)*2</f>
        <v>-2</v>
      </c>
      <c r="AS911" s="9">
        <v>8.4767600000000005</v>
      </c>
      <c r="AT911" s="8">
        <v>3</v>
      </c>
      <c r="AU911">
        <f>-(Table2532693173493814134454775094189121153185217513[[#This Row],[time]]-2)*2</f>
        <v>-2</v>
      </c>
      <c r="AV911" s="9">
        <v>1.4032199999999999</v>
      </c>
    </row>
    <row r="912" spans="1:48">
      <c r="A912" t="s">
        <v>26</v>
      </c>
      <c r="C912">
        <f>AVERAGE(C891:C911)</f>
        <v>4.0025061904761898</v>
      </c>
      <c r="D912" t="s">
        <v>26</v>
      </c>
      <c r="F912">
        <f t="shared" ref="F912" si="597">AVERAGE(F891:F911)</f>
        <v>9.3008360761904746E-2</v>
      </c>
      <c r="G912" t="s">
        <v>26</v>
      </c>
      <c r="I912">
        <f t="shared" ref="I912" si="598">AVERAGE(I891:I911)</f>
        <v>1.6564383463809524</v>
      </c>
      <c r="J912" t="s">
        <v>26</v>
      </c>
      <c r="L912">
        <f t="shared" ref="L912" si="599">AVERAGE(L891:L911)</f>
        <v>8.0473686142857132E-2</v>
      </c>
      <c r="M912" t="s">
        <v>26</v>
      </c>
      <c r="O912">
        <f t="shared" ref="O912" si="600">AVERAGE(O891:O911)</f>
        <v>5.4190758761904769</v>
      </c>
      <c r="P912" t="s">
        <v>26</v>
      </c>
      <c r="R912">
        <f t="shared" ref="R912" si="601">AVERAGE(R891:R911)</f>
        <v>0.52888881904761886</v>
      </c>
      <c r="S912" t="s">
        <v>26</v>
      </c>
      <c r="U912">
        <f t="shared" ref="U912" si="602">AVERAGE(U891:U911)</f>
        <v>4.3086293797619044</v>
      </c>
      <c r="V912" t="s">
        <v>26</v>
      </c>
      <c r="X912">
        <f t="shared" ref="X912" si="603">AVERAGE(X891:X911)</f>
        <v>0.38452751428571441</v>
      </c>
      <c r="Y912" t="s">
        <v>26</v>
      </c>
      <c r="AA912">
        <f t="shared" ref="AA912" si="604">AVERAGE(AA891:AA911)</f>
        <v>5.0883637619047626</v>
      </c>
      <c r="AB912" t="s">
        <v>26</v>
      </c>
      <c r="AD912">
        <f t="shared" ref="AD912" si="605">AVERAGE(AD891:AD911)</f>
        <v>0.89818089895238107</v>
      </c>
      <c r="AE912" t="s">
        <v>26</v>
      </c>
      <c r="AG912">
        <f t="shared" ref="AG912" si="606">AVERAGE(AG891:AG911)</f>
        <v>4.4067693000000006</v>
      </c>
      <c r="AH912" t="s">
        <v>26</v>
      </c>
      <c r="AJ912">
        <f t="shared" ref="AJ912" si="607">AVERAGE(AJ891:AJ911)</f>
        <v>1.5212790485714285</v>
      </c>
      <c r="AK912" t="s">
        <v>26</v>
      </c>
      <c r="AM912">
        <f t="shared" ref="AM912" si="608">AVERAGE(AM891:AM911)</f>
        <v>5.8225623809523812</v>
      </c>
      <c r="AN912" t="s">
        <v>26</v>
      </c>
      <c r="AP912">
        <f t="shared" ref="AP912" si="609">AVERAGE(AP891:AP911)</f>
        <v>2.4674042857142857</v>
      </c>
      <c r="AQ912" t="s">
        <v>26</v>
      </c>
      <c r="AS912">
        <f t="shared" ref="AS912" si="610">AVERAGE(AS891:AS911)</f>
        <v>4.1674162857142854</v>
      </c>
      <c r="AT912" t="s">
        <v>26</v>
      </c>
      <c r="AV912">
        <f t="shared" ref="AV912" si="611">AVERAGE(AV891:AV911)</f>
        <v>1.9847576190476186</v>
      </c>
    </row>
    <row r="913" spans="1:48">
      <c r="A913" t="s">
        <v>27</v>
      </c>
      <c r="C913">
        <f>MAX(C891:C911)</f>
        <v>5.30966</v>
      </c>
      <c r="D913" t="s">
        <v>27</v>
      </c>
      <c r="F913">
        <f t="shared" ref="F913:AV913" si="612">MAX(F891:F911)</f>
        <v>0.33547500000000002</v>
      </c>
      <c r="G913" t="s">
        <v>27</v>
      </c>
      <c r="I913">
        <f t="shared" ref="I913:AV913" si="613">MAX(I891:I911)</f>
        <v>6.1002700000000001</v>
      </c>
      <c r="J913" t="s">
        <v>27</v>
      </c>
      <c r="L913">
        <f t="shared" ref="L913:AV913" si="614">MAX(L891:L911)</f>
        <v>0.249449</v>
      </c>
      <c r="M913" t="s">
        <v>27</v>
      </c>
      <c r="O913">
        <f t="shared" ref="O913:AV913" si="615">MAX(O891:O911)</f>
        <v>13.9101</v>
      </c>
      <c r="P913" t="s">
        <v>27</v>
      </c>
      <c r="R913">
        <f t="shared" ref="R913:AV913" si="616">MAX(R891:R911)</f>
        <v>0.76166999999999996</v>
      </c>
      <c r="S913" t="s">
        <v>27</v>
      </c>
      <c r="U913">
        <f t="shared" ref="U913:AV913" si="617">MAX(U891:U911)</f>
        <v>11.503399999999999</v>
      </c>
      <c r="V913" t="s">
        <v>27</v>
      </c>
      <c r="X913">
        <f t="shared" ref="X913:AV913" si="618">MAX(X891:X911)</f>
        <v>0.65775399999999995</v>
      </c>
      <c r="Y913" t="s">
        <v>27</v>
      </c>
      <c r="AA913">
        <f t="shared" ref="AA913:AV913" si="619">MAX(AA891:AA911)</f>
        <v>11.2363</v>
      </c>
      <c r="AB913" t="s">
        <v>27</v>
      </c>
      <c r="AD913">
        <f t="shared" ref="AD913:AV913" si="620">MAX(AD891:AD911)</f>
        <v>1.74125</v>
      </c>
      <c r="AE913" t="s">
        <v>27</v>
      </c>
      <c r="AG913">
        <f t="shared" ref="AG913:AV913" si="621">MAX(AG891:AG911)</f>
        <v>11.160500000000001</v>
      </c>
      <c r="AH913" t="s">
        <v>27</v>
      </c>
      <c r="AJ913">
        <f t="shared" ref="AJ913:AV913" si="622">MAX(AJ891:AJ911)</f>
        <v>3.3356699999999999</v>
      </c>
      <c r="AK913" t="s">
        <v>27</v>
      </c>
      <c r="AM913">
        <f t="shared" ref="AM913:AV913" si="623">MAX(AM891:AM911)</f>
        <v>9.8909000000000002</v>
      </c>
      <c r="AN913" t="s">
        <v>27</v>
      </c>
      <c r="AP913">
        <f t="shared" ref="AP913:AV913" si="624">MAX(AP891:AP911)</f>
        <v>3.2348400000000002</v>
      </c>
      <c r="AQ913" t="s">
        <v>27</v>
      </c>
      <c r="AS913">
        <f t="shared" ref="AS913:AV913" si="625">MAX(AS891:AS911)</f>
        <v>8.4767600000000005</v>
      </c>
      <c r="AT913" t="s">
        <v>27</v>
      </c>
      <c r="AV913">
        <f t="shared" ref="AV913" si="626">MAX(AV891:AV911)</f>
        <v>2.4132400000000001</v>
      </c>
    </row>
  </sheetData>
  <pageMargins left="0.7" right="0.7" top="0.75" bottom="0.75" header="0.3" footer="0.3"/>
  <pageSetup orientation="portrait" horizontalDpi="4294967293" verticalDpi="0" r:id="rId1"/>
  <tableParts count="48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  <tablePart r:id="rId403"/>
    <tablePart r:id="rId404"/>
    <tablePart r:id="rId405"/>
    <tablePart r:id="rId406"/>
    <tablePart r:id="rId407"/>
    <tablePart r:id="rId408"/>
    <tablePart r:id="rId409"/>
    <tablePart r:id="rId410"/>
    <tablePart r:id="rId411"/>
    <tablePart r:id="rId412"/>
    <tablePart r:id="rId413"/>
    <tablePart r:id="rId414"/>
    <tablePart r:id="rId415"/>
    <tablePart r:id="rId416"/>
    <tablePart r:id="rId417"/>
    <tablePart r:id="rId418"/>
    <tablePart r:id="rId419"/>
    <tablePart r:id="rId420"/>
    <tablePart r:id="rId421"/>
    <tablePart r:id="rId422"/>
    <tablePart r:id="rId423"/>
    <tablePart r:id="rId424"/>
    <tablePart r:id="rId425"/>
    <tablePart r:id="rId426"/>
    <tablePart r:id="rId427"/>
    <tablePart r:id="rId428"/>
    <tablePart r:id="rId429"/>
    <tablePart r:id="rId430"/>
    <tablePart r:id="rId431"/>
    <tablePart r:id="rId432"/>
    <tablePart r:id="rId433"/>
    <tablePart r:id="rId434"/>
    <tablePart r:id="rId435"/>
    <tablePart r:id="rId436"/>
    <tablePart r:id="rId437"/>
    <tablePart r:id="rId438"/>
    <tablePart r:id="rId439"/>
    <tablePart r:id="rId440"/>
    <tablePart r:id="rId441"/>
    <tablePart r:id="rId442"/>
    <tablePart r:id="rId443"/>
    <tablePart r:id="rId444"/>
    <tablePart r:id="rId445"/>
    <tablePart r:id="rId446"/>
    <tablePart r:id="rId447"/>
    <tablePart r:id="rId448"/>
    <tablePart r:id="rId449"/>
    <tablePart r:id="rId450"/>
    <tablePart r:id="rId451"/>
    <tablePart r:id="rId452"/>
    <tablePart r:id="rId453"/>
    <tablePart r:id="rId454"/>
    <tablePart r:id="rId455"/>
    <tablePart r:id="rId456"/>
    <tablePart r:id="rId457"/>
    <tablePart r:id="rId458"/>
    <tablePart r:id="rId459"/>
    <tablePart r:id="rId460"/>
    <tablePart r:id="rId461"/>
    <tablePart r:id="rId462"/>
    <tablePart r:id="rId463"/>
    <tablePart r:id="rId464"/>
    <tablePart r:id="rId465"/>
    <tablePart r:id="rId466"/>
    <tablePart r:id="rId467"/>
    <tablePart r:id="rId468"/>
    <tablePart r:id="rId469"/>
    <tablePart r:id="rId470"/>
    <tablePart r:id="rId471"/>
    <tablePart r:id="rId472"/>
    <tablePart r:id="rId473"/>
    <tablePart r:id="rId474"/>
    <tablePart r:id="rId475"/>
    <tablePart r:id="rId476"/>
    <tablePart r:id="rId477"/>
    <tablePart r:id="rId478"/>
    <tablePart r:id="rId479"/>
    <tablePart r:id="rId480"/>
    <tablePart r:id="rId48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Sophie Turner</dc:creator>
  <cp:keywords/>
  <dc:description/>
  <cp:lastModifiedBy>Turner, Sophie</cp:lastModifiedBy>
  <cp:revision/>
  <dcterms:created xsi:type="dcterms:W3CDTF">2021-06-28T17:24:21Z</dcterms:created>
  <dcterms:modified xsi:type="dcterms:W3CDTF">2022-06-30T14:08:46Z</dcterms:modified>
  <cp:category/>
  <cp:contentStatus/>
</cp:coreProperties>
</file>