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398.xml" ContentType="application/vnd.openxmlformats-officedocument.spreadsheetml.table+xml"/>
  <Override PartName="/xl/tables/table399.xml" ContentType="application/vnd.openxmlformats-officedocument.spreadsheetml.table+xml"/>
  <Override PartName="/xl/tables/table400.xml" ContentType="application/vnd.openxmlformats-officedocument.spreadsheetml.table+xml"/>
  <Override PartName="/xl/tables/table401.xml" ContentType="application/vnd.openxmlformats-officedocument.spreadsheetml.table+xml"/>
  <Override PartName="/xl/tables/table402.xml" ContentType="application/vnd.openxmlformats-officedocument.spreadsheetml.table+xml"/>
  <Override PartName="/xl/tables/table403.xml" ContentType="application/vnd.openxmlformats-officedocument.spreadsheetml.table+xml"/>
  <Override PartName="/xl/tables/table404.xml" ContentType="application/vnd.openxmlformats-officedocument.spreadsheetml.table+xml"/>
  <Override PartName="/xl/tables/table405.xml" ContentType="application/vnd.openxmlformats-officedocument.spreadsheetml.table+xml"/>
  <Override PartName="/xl/tables/table406.xml" ContentType="application/vnd.openxmlformats-officedocument.spreadsheetml.table+xml"/>
  <Override PartName="/xl/tables/table407.xml" ContentType="application/vnd.openxmlformats-officedocument.spreadsheetml.table+xml"/>
  <Override PartName="/xl/tables/table408.xml" ContentType="application/vnd.openxmlformats-officedocument.spreadsheetml.table+xml"/>
  <Override PartName="/xl/tables/table409.xml" ContentType="application/vnd.openxmlformats-officedocument.spreadsheetml.table+xml"/>
  <Override PartName="/xl/tables/table410.xml" ContentType="application/vnd.openxmlformats-officedocument.spreadsheetml.table+xml"/>
  <Override PartName="/xl/tables/table411.xml" ContentType="application/vnd.openxmlformats-officedocument.spreadsheetml.table+xml"/>
  <Override PartName="/xl/tables/table412.xml" ContentType="application/vnd.openxmlformats-officedocument.spreadsheetml.table+xml"/>
  <Override PartName="/xl/tables/table413.xml" ContentType="application/vnd.openxmlformats-officedocument.spreadsheetml.table+xml"/>
  <Override PartName="/xl/tables/table414.xml" ContentType="application/vnd.openxmlformats-officedocument.spreadsheetml.table+xml"/>
  <Override PartName="/xl/tables/table415.xml" ContentType="application/vnd.openxmlformats-officedocument.spreadsheetml.table+xml"/>
  <Override PartName="/xl/tables/table416.xml" ContentType="application/vnd.openxmlformats-officedocument.spreadsheetml.table+xml"/>
  <Override PartName="/xl/tables/table417.xml" ContentType="application/vnd.openxmlformats-officedocument.spreadsheetml.table+xml"/>
  <Override PartName="/xl/tables/table418.xml" ContentType="application/vnd.openxmlformats-officedocument.spreadsheetml.table+xml"/>
  <Override PartName="/xl/tables/table419.xml" ContentType="application/vnd.openxmlformats-officedocument.spreadsheetml.table+xml"/>
  <Override PartName="/xl/tables/table420.xml" ContentType="application/vnd.openxmlformats-officedocument.spreadsheetml.table+xml"/>
  <Override PartName="/xl/tables/table421.xml" ContentType="application/vnd.openxmlformats-officedocument.spreadsheetml.table+xml"/>
  <Override PartName="/xl/tables/table422.xml" ContentType="application/vnd.openxmlformats-officedocument.spreadsheetml.table+xml"/>
  <Override PartName="/xl/tables/table423.xml" ContentType="application/vnd.openxmlformats-officedocument.spreadsheetml.table+xml"/>
  <Override PartName="/xl/tables/table424.xml" ContentType="application/vnd.openxmlformats-officedocument.spreadsheetml.table+xml"/>
  <Override PartName="/xl/tables/table425.xml" ContentType="application/vnd.openxmlformats-officedocument.spreadsheetml.table+xml"/>
  <Override PartName="/xl/tables/table426.xml" ContentType="application/vnd.openxmlformats-officedocument.spreadsheetml.table+xml"/>
  <Override PartName="/xl/tables/table427.xml" ContentType="application/vnd.openxmlformats-officedocument.spreadsheetml.table+xml"/>
  <Override PartName="/xl/tables/table428.xml" ContentType="application/vnd.openxmlformats-officedocument.spreadsheetml.table+xml"/>
  <Override PartName="/xl/tables/table429.xml" ContentType="application/vnd.openxmlformats-officedocument.spreadsheetml.table+xml"/>
  <Override PartName="/xl/tables/table430.xml" ContentType="application/vnd.openxmlformats-officedocument.spreadsheetml.table+xml"/>
  <Override PartName="/xl/tables/table431.xml" ContentType="application/vnd.openxmlformats-officedocument.spreadsheetml.table+xml"/>
  <Override PartName="/xl/tables/table432.xml" ContentType="application/vnd.openxmlformats-officedocument.spreadsheetml.table+xml"/>
  <Override PartName="/xl/tables/table433.xml" ContentType="application/vnd.openxmlformats-officedocument.spreadsheetml.table+xml"/>
  <Override PartName="/xl/tables/table434.xml" ContentType="application/vnd.openxmlformats-officedocument.spreadsheetml.table+xml"/>
  <Override PartName="/xl/tables/table435.xml" ContentType="application/vnd.openxmlformats-officedocument.spreadsheetml.table+xml"/>
  <Override PartName="/xl/tables/table436.xml" ContentType="application/vnd.openxmlformats-officedocument.spreadsheetml.table+xml"/>
  <Override PartName="/xl/tables/table437.xml" ContentType="application/vnd.openxmlformats-officedocument.spreadsheetml.table+xml"/>
  <Override PartName="/xl/tables/table438.xml" ContentType="application/vnd.openxmlformats-officedocument.spreadsheetml.table+xml"/>
  <Override PartName="/xl/tables/table439.xml" ContentType="application/vnd.openxmlformats-officedocument.spreadsheetml.table+xml"/>
  <Override PartName="/xl/tables/table440.xml" ContentType="application/vnd.openxmlformats-officedocument.spreadsheetml.table+xml"/>
  <Override PartName="/xl/tables/table441.xml" ContentType="application/vnd.openxmlformats-officedocument.spreadsheetml.table+xml"/>
  <Override PartName="/xl/tables/table442.xml" ContentType="application/vnd.openxmlformats-officedocument.spreadsheetml.table+xml"/>
  <Override PartName="/xl/tables/table443.xml" ContentType="application/vnd.openxmlformats-officedocument.spreadsheetml.table+xml"/>
  <Override PartName="/xl/tables/table444.xml" ContentType="application/vnd.openxmlformats-officedocument.spreadsheetml.table+xml"/>
  <Override PartName="/xl/tables/table445.xml" ContentType="application/vnd.openxmlformats-officedocument.spreadsheetml.table+xml"/>
  <Override PartName="/xl/tables/table446.xml" ContentType="application/vnd.openxmlformats-officedocument.spreadsheetml.table+xml"/>
  <Override PartName="/xl/tables/table447.xml" ContentType="application/vnd.openxmlformats-officedocument.spreadsheetml.table+xml"/>
  <Override PartName="/xl/tables/table448.xml" ContentType="application/vnd.openxmlformats-officedocument.spreadsheetml.table+xml"/>
  <Override PartName="/xl/tables/table449.xml" ContentType="application/vnd.openxmlformats-officedocument.spreadsheetml.table+xml"/>
  <Override PartName="/xl/tables/table450.xml" ContentType="application/vnd.openxmlformats-officedocument.spreadsheetml.table+xml"/>
  <Override PartName="/xl/tables/table451.xml" ContentType="application/vnd.openxmlformats-officedocument.spreadsheetml.table+xml"/>
  <Override PartName="/xl/tables/table452.xml" ContentType="application/vnd.openxmlformats-officedocument.spreadsheetml.table+xml"/>
  <Override PartName="/xl/tables/table453.xml" ContentType="application/vnd.openxmlformats-officedocument.spreadsheetml.table+xml"/>
  <Override PartName="/xl/tables/table454.xml" ContentType="application/vnd.openxmlformats-officedocument.spreadsheetml.table+xml"/>
  <Override PartName="/xl/tables/table455.xml" ContentType="application/vnd.openxmlformats-officedocument.spreadsheetml.table+xml"/>
  <Override PartName="/xl/tables/table456.xml" ContentType="application/vnd.openxmlformats-officedocument.spreadsheetml.table+xml"/>
  <Override PartName="/xl/tables/table457.xml" ContentType="application/vnd.openxmlformats-officedocument.spreadsheetml.table+xml"/>
  <Override PartName="/xl/tables/table458.xml" ContentType="application/vnd.openxmlformats-officedocument.spreadsheetml.table+xml"/>
  <Override PartName="/xl/tables/table459.xml" ContentType="application/vnd.openxmlformats-officedocument.spreadsheetml.table+xml"/>
  <Override PartName="/xl/tables/table460.xml" ContentType="application/vnd.openxmlformats-officedocument.spreadsheetml.table+xml"/>
  <Override PartName="/xl/tables/table461.xml" ContentType="application/vnd.openxmlformats-officedocument.spreadsheetml.table+xml"/>
  <Override PartName="/xl/tables/table462.xml" ContentType="application/vnd.openxmlformats-officedocument.spreadsheetml.table+xml"/>
  <Override PartName="/xl/tables/table463.xml" ContentType="application/vnd.openxmlformats-officedocument.spreadsheetml.table+xml"/>
  <Override PartName="/xl/tables/table464.xml" ContentType="application/vnd.openxmlformats-officedocument.spreadsheetml.table+xml"/>
  <Override PartName="/xl/tables/table465.xml" ContentType="application/vnd.openxmlformats-officedocument.spreadsheetml.table+xml"/>
  <Override PartName="/xl/tables/table466.xml" ContentType="application/vnd.openxmlformats-officedocument.spreadsheetml.table+xml"/>
  <Override PartName="/xl/tables/table467.xml" ContentType="application/vnd.openxmlformats-officedocument.spreadsheetml.table+xml"/>
  <Override PartName="/xl/tables/table468.xml" ContentType="application/vnd.openxmlformats-officedocument.spreadsheetml.table+xml"/>
  <Override PartName="/xl/tables/table469.xml" ContentType="application/vnd.openxmlformats-officedocument.spreadsheetml.table+xml"/>
  <Override PartName="/xl/tables/table470.xml" ContentType="application/vnd.openxmlformats-officedocument.spreadsheetml.table+xml"/>
  <Override PartName="/xl/tables/table471.xml" ContentType="application/vnd.openxmlformats-officedocument.spreadsheetml.table+xml"/>
  <Override PartName="/xl/tables/table472.xml" ContentType="application/vnd.openxmlformats-officedocument.spreadsheetml.table+xml"/>
  <Override PartName="/xl/tables/table473.xml" ContentType="application/vnd.openxmlformats-officedocument.spreadsheetml.table+xml"/>
  <Override PartName="/xl/tables/table474.xml" ContentType="application/vnd.openxmlformats-officedocument.spreadsheetml.table+xml"/>
  <Override PartName="/xl/tables/table475.xml" ContentType="application/vnd.openxmlformats-officedocument.spreadsheetml.table+xml"/>
  <Override PartName="/xl/tables/table476.xml" ContentType="application/vnd.openxmlformats-officedocument.spreadsheetml.table+xml"/>
  <Override PartName="/xl/tables/table477.xml" ContentType="application/vnd.openxmlformats-officedocument.spreadsheetml.table+xml"/>
  <Override PartName="/xl/tables/table478.xml" ContentType="application/vnd.openxmlformats-officedocument.spreadsheetml.table+xml"/>
  <Override PartName="/xl/tables/table479.xml" ContentType="application/vnd.openxmlformats-officedocument.spreadsheetml.table+xml"/>
  <Override PartName="/xl/tables/table480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PeakStress/6NP_facetPeakStress/"/>
    </mc:Choice>
  </mc:AlternateContent>
  <xr:revisionPtr revIDLastSave="990" documentId="8_{0E874C05-7ED9-4987-9EA9-24F25CF95BF9}" xr6:coauthVersionLast="47" xr6:coauthVersionMax="47" xr10:uidLastSave="{265FF307-188C-4334-A666-1E1CCED6D5D7}"/>
  <bookViews>
    <workbookView xWindow="10596" yWindow="2232" windowWidth="7752" windowHeight="8964" xr2:uid="{B3583B53-1CDD-427B-99D2-E2C54E23809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883" i="1" l="1"/>
  <c r="AP882" i="1"/>
  <c r="I700" i="1"/>
  <c r="I699" i="1"/>
  <c r="AG334" i="1"/>
  <c r="AG333" i="1"/>
  <c r="AJ181" i="1"/>
  <c r="AJ180" i="1"/>
  <c r="AM120" i="1"/>
  <c r="AM119" i="1"/>
  <c r="AV913" i="1"/>
  <c r="AS913" i="1"/>
  <c r="AP913" i="1"/>
  <c r="AM913" i="1"/>
  <c r="AJ913" i="1"/>
  <c r="AG913" i="1"/>
  <c r="AD913" i="1"/>
  <c r="AA913" i="1"/>
  <c r="X913" i="1"/>
  <c r="U913" i="1"/>
  <c r="R913" i="1"/>
  <c r="O913" i="1"/>
  <c r="L913" i="1"/>
  <c r="I913" i="1"/>
  <c r="F913" i="1"/>
  <c r="C913" i="1"/>
  <c r="AV912" i="1"/>
  <c r="AS912" i="1"/>
  <c r="AP912" i="1"/>
  <c r="AM912" i="1"/>
  <c r="AJ912" i="1"/>
  <c r="AG912" i="1"/>
  <c r="AD912" i="1"/>
  <c r="AA912" i="1"/>
  <c r="X912" i="1"/>
  <c r="U912" i="1"/>
  <c r="R912" i="1"/>
  <c r="O912" i="1"/>
  <c r="L912" i="1"/>
  <c r="I912" i="1"/>
  <c r="F912" i="1"/>
  <c r="C912" i="1"/>
  <c r="AU911" i="1"/>
  <c r="AR911" i="1"/>
  <c r="AO911" i="1"/>
  <c r="AL911" i="1"/>
  <c r="AI911" i="1"/>
  <c r="AF911" i="1"/>
  <c r="AC911" i="1"/>
  <c r="Z911" i="1"/>
  <c r="W911" i="1"/>
  <c r="T911" i="1"/>
  <c r="Q911" i="1"/>
  <c r="N911" i="1"/>
  <c r="K911" i="1"/>
  <c r="H911" i="1"/>
  <c r="E911" i="1"/>
  <c r="B911" i="1"/>
  <c r="AU910" i="1"/>
  <c r="AR910" i="1"/>
  <c r="AO910" i="1"/>
  <c r="AL910" i="1"/>
  <c r="AI910" i="1"/>
  <c r="AF910" i="1"/>
  <c r="AC910" i="1"/>
  <c r="Z910" i="1"/>
  <c r="W910" i="1"/>
  <c r="T910" i="1"/>
  <c r="Q910" i="1"/>
  <c r="N910" i="1"/>
  <c r="K910" i="1"/>
  <c r="H910" i="1"/>
  <c r="E910" i="1"/>
  <c r="B910" i="1"/>
  <c r="AU909" i="1"/>
  <c r="AR909" i="1"/>
  <c r="AO909" i="1"/>
  <c r="AL909" i="1"/>
  <c r="AI909" i="1"/>
  <c r="AF909" i="1"/>
  <c r="AC909" i="1"/>
  <c r="Z909" i="1"/>
  <c r="W909" i="1"/>
  <c r="T909" i="1"/>
  <c r="Q909" i="1"/>
  <c r="N909" i="1"/>
  <c r="K909" i="1"/>
  <c r="H909" i="1"/>
  <c r="E909" i="1"/>
  <c r="B909" i="1"/>
  <c r="AU908" i="1"/>
  <c r="AR908" i="1"/>
  <c r="AO908" i="1"/>
  <c r="AL908" i="1"/>
  <c r="AI908" i="1"/>
  <c r="AF908" i="1"/>
  <c r="AC908" i="1"/>
  <c r="Z908" i="1"/>
  <c r="W908" i="1"/>
  <c r="T908" i="1"/>
  <c r="Q908" i="1"/>
  <c r="N908" i="1"/>
  <c r="K908" i="1"/>
  <c r="H908" i="1"/>
  <c r="E908" i="1"/>
  <c r="B908" i="1"/>
  <c r="AU907" i="1"/>
  <c r="AR907" i="1"/>
  <c r="AO907" i="1"/>
  <c r="AL907" i="1"/>
  <c r="AI907" i="1"/>
  <c r="AF907" i="1"/>
  <c r="AC907" i="1"/>
  <c r="Z907" i="1"/>
  <c r="W907" i="1"/>
  <c r="T907" i="1"/>
  <c r="Q907" i="1"/>
  <c r="N907" i="1"/>
  <c r="K907" i="1"/>
  <c r="H907" i="1"/>
  <c r="E907" i="1"/>
  <c r="B907" i="1"/>
  <c r="AU906" i="1"/>
  <c r="AR906" i="1"/>
  <c r="AO906" i="1"/>
  <c r="AL906" i="1"/>
  <c r="AI906" i="1"/>
  <c r="AF906" i="1"/>
  <c r="AC906" i="1"/>
  <c r="Z906" i="1"/>
  <c r="W906" i="1"/>
  <c r="T906" i="1"/>
  <c r="Q906" i="1"/>
  <c r="N906" i="1"/>
  <c r="K906" i="1"/>
  <c r="H906" i="1"/>
  <c r="E906" i="1"/>
  <c r="B906" i="1"/>
  <c r="AU905" i="1"/>
  <c r="AR905" i="1"/>
  <c r="AO905" i="1"/>
  <c r="AL905" i="1"/>
  <c r="AI905" i="1"/>
  <c r="AF905" i="1"/>
  <c r="AC905" i="1"/>
  <c r="Z905" i="1"/>
  <c r="W905" i="1"/>
  <c r="T905" i="1"/>
  <c r="Q905" i="1"/>
  <c r="N905" i="1"/>
  <c r="K905" i="1"/>
  <c r="H905" i="1"/>
  <c r="E905" i="1"/>
  <c r="B905" i="1"/>
  <c r="AU904" i="1"/>
  <c r="AR904" i="1"/>
  <c r="AO904" i="1"/>
  <c r="AL904" i="1"/>
  <c r="AI904" i="1"/>
  <c r="AF904" i="1"/>
  <c r="AC904" i="1"/>
  <c r="Z904" i="1"/>
  <c r="W904" i="1"/>
  <c r="T904" i="1"/>
  <c r="Q904" i="1"/>
  <c r="N904" i="1"/>
  <c r="K904" i="1"/>
  <c r="H904" i="1"/>
  <c r="E904" i="1"/>
  <c r="B904" i="1"/>
  <c r="AU903" i="1"/>
  <c r="AR903" i="1"/>
  <c r="AO903" i="1"/>
  <c r="AL903" i="1"/>
  <c r="AI903" i="1"/>
  <c r="AF903" i="1"/>
  <c r="AC903" i="1"/>
  <c r="Z903" i="1"/>
  <c r="W903" i="1"/>
  <c r="T903" i="1"/>
  <c r="Q903" i="1"/>
  <c r="N903" i="1"/>
  <c r="K903" i="1"/>
  <c r="H903" i="1"/>
  <c r="E903" i="1"/>
  <c r="B903" i="1"/>
  <c r="AU902" i="1"/>
  <c r="AR902" i="1"/>
  <c r="AO902" i="1"/>
  <c r="AL902" i="1"/>
  <c r="AI902" i="1"/>
  <c r="AF902" i="1"/>
  <c r="AC902" i="1"/>
  <c r="Z902" i="1"/>
  <c r="W902" i="1"/>
  <c r="T902" i="1"/>
  <c r="Q902" i="1"/>
  <c r="N902" i="1"/>
  <c r="K902" i="1"/>
  <c r="H902" i="1"/>
  <c r="E902" i="1"/>
  <c r="B902" i="1"/>
  <c r="AU901" i="1"/>
  <c r="AR901" i="1"/>
  <c r="AO901" i="1"/>
  <c r="AL901" i="1"/>
  <c r="AI901" i="1"/>
  <c r="AF901" i="1"/>
  <c r="AC901" i="1"/>
  <c r="Z901" i="1"/>
  <c r="W901" i="1"/>
  <c r="T901" i="1"/>
  <c r="Q901" i="1"/>
  <c r="N901" i="1"/>
  <c r="K901" i="1"/>
  <c r="H901" i="1"/>
  <c r="E901" i="1"/>
  <c r="B901" i="1"/>
  <c r="AU900" i="1"/>
  <c r="AR900" i="1"/>
  <c r="AO900" i="1"/>
  <c r="AL900" i="1"/>
  <c r="AI900" i="1"/>
  <c r="AF900" i="1"/>
  <c r="AC900" i="1"/>
  <c r="Z900" i="1"/>
  <c r="W900" i="1"/>
  <c r="T900" i="1"/>
  <c r="Q900" i="1"/>
  <c r="N900" i="1"/>
  <c r="K900" i="1"/>
  <c r="H900" i="1"/>
  <c r="E900" i="1"/>
  <c r="B900" i="1"/>
  <c r="AU899" i="1"/>
  <c r="AR899" i="1"/>
  <c r="AO899" i="1"/>
  <c r="AL899" i="1"/>
  <c r="AI899" i="1"/>
  <c r="AF899" i="1"/>
  <c r="AC899" i="1"/>
  <c r="Z899" i="1"/>
  <c r="W899" i="1"/>
  <c r="T899" i="1"/>
  <c r="Q899" i="1"/>
  <c r="N899" i="1"/>
  <c r="K899" i="1"/>
  <c r="H899" i="1"/>
  <c r="E899" i="1"/>
  <c r="B899" i="1"/>
  <c r="AU898" i="1"/>
  <c r="AR898" i="1"/>
  <c r="AO898" i="1"/>
  <c r="AL898" i="1"/>
  <c r="AI898" i="1"/>
  <c r="AF898" i="1"/>
  <c r="AC898" i="1"/>
  <c r="Z898" i="1"/>
  <c r="W898" i="1"/>
  <c r="T898" i="1"/>
  <c r="Q898" i="1"/>
  <c r="N898" i="1"/>
  <c r="K898" i="1"/>
  <c r="H898" i="1"/>
  <c r="E898" i="1"/>
  <c r="B898" i="1"/>
  <c r="AU897" i="1"/>
  <c r="AR897" i="1"/>
  <c r="AO897" i="1"/>
  <c r="AL897" i="1"/>
  <c r="AI897" i="1"/>
  <c r="AF897" i="1"/>
  <c r="AC897" i="1"/>
  <c r="Z897" i="1"/>
  <c r="W897" i="1"/>
  <c r="T897" i="1"/>
  <c r="Q897" i="1"/>
  <c r="N897" i="1"/>
  <c r="K897" i="1"/>
  <c r="H897" i="1"/>
  <c r="E897" i="1"/>
  <c r="B897" i="1"/>
  <c r="AU896" i="1"/>
  <c r="AR896" i="1"/>
  <c r="AO896" i="1"/>
  <c r="AL896" i="1"/>
  <c r="AI896" i="1"/>
  <c r="AF896" i="1"/>
  <c r="AC896" i="1"/>
  <c r="Z896" i="1"/>
  <c r="W896" i="1"/>
  <c r="T896" i="1"/>
  <c r="Q896" i="1"/>
  <c r="N896" i="1"/>
  <c r="K896" i="1"/>
  <c r="H896" i="1"/>
  <c r="E896" i="1"/>
  <c r="B896" i="1"/>
  <c r="AU895" i="1"/>
  <c r="AR895" i="1"/>
  <c r="AO895" i="1"/>
  <c r="AL895" i="1"/>
  <c r="AI895" i="1"/>
  <c r="AF895" i="1"/>
  <c r="AC895" i="1"/>
  <c r="Z895" i="1"/>
  <c r="W895" i="1"/>
  <c r="T895" i="1"/>
  <c r="Q895" i="1"/>
  <c r="N895" i="1"/>
  <c r="K895" i="1"/>
  <c r="H895" i="1"/>
  <c r="E895" i="1"/>
  <c r="B895" i="1"/>
  <c r="AU894" i="1"/>
  <c r="AR894" i="1"/>
  <c r="AO894" i="1"/>
  <c r="AL894" i="1"/>
  <c r="AI894" i="1"/>
  <c r="AF894" i="1"/>
  <c r="AC894" i="1"/>
  <c r="Z894" i="1"/>
  <c r="W894" i="1"/>
  <c r="T894" i="1"/>
  <c r="Q894" i="1"/>
  <c r="N894" i="1"/>
  <c r="K894" i="1"/>
  <c r="H894" i="1"/>
  <c r="E894" i="1"/>
  <c r="B894" i="1"/>
  <c r="AU893" i="1"/>
  <c r="AR893" i="1"/>
  <c r="AO893" i="1"/>
  <c r="AL893" i="1"/>
  <c r="AI893" i="1"/>
  <c r="AF893" i="1"/>
  <c r="AC893" i="1"/>
  <c r="Z893" i="1"/>
  <c r="W893" i="1"/>
  <c r="T893" i="1"/>
  <c r="Q893" i="1"/>
  <c r="N893" i="1"/>
  <c r="K893" i="1"/>
  <c r="H893" i="1"/>
  <c r="E893" i="1"/>
  <c r="B893" i="1"/>
  <c r="AU892" i="1"/>
  <c r="AR892" i="1"/>
  <c r="AO892" i="1"/>
  <c r="AL892" i="1"/>
  <c r="AI892" i="1"/>
  <c r="AF892" i="1"/>
  <c r="AC892" i="1"/>
  <c r="Z892" i="1"/>
  <c r="W892" i="1"/>
  <c r="T892" i="1"/>
  <c r="Q892" i="1"/>
  <c r="N892" i="1"/>
  <c r="K892" i="1"/>
  <c r="H892" i="1"/>
  <c r="E892" i="1"/>
  <c r="B892" i="1"/>
  <c r="AU891" i="1"/>
  <c r="AR891" i="1"/>
  <c r="AO891" i="1"/>
  <c r="AL891" i="1"/>
  <c r="AI891" i="1"/>
  <c r="AF891" i="1"/>
  <c r="AC891" i="1"/>
  <c r="Z891" i="1"/>
  <c r="W891" i="1"/>
  <c r="T891" i="1"/>
  <c r="Q891" i="1"/>
  <c r="N891" i="1"/>
  <c r="K891" i="1"/>
  <c r="H891" i="1"/>
  <c r="E891" i="1"/>
  <c r="B891" i="1"/>
  <c r="AV883" i="1"/>
  <c r="AS883" i="1"/>
  <c r="AM883" i="1"/>
  <c r="AJ883" i="1"/>
  <c r="AG883" i="1"/>
  <c r="AD883" i="1"/>
  <c r="AA883" i="1"/>
  <c r="X883" i="1"/>
  <c r="U883" i="1"/>
  <c r="R883" i="1"/>
  <c r="O883" i="1"/>
  <c r="L883" i="1"/>
  <c r="I883" i="1"/>
  <c r="F883" i="1"/>
  <c r="C883" i="1"/>
  <c r="AV882" i="1"/>
  <c r="AS882" i="1"/>
  <c r="AM882" i="1"/>
  <c r="AJ882" i="1"/>
  <c r="AG882" i="1"/>
  <c r="AD882" i="1"/>
  <c r="AA882" i="1"/>
  <c r="X882" i="1"/>
  <c r="U882" i="1"/>
  <c r="R882" i="1"/>
  <c r="O882" i="1"/>
  <c r="L882" i="1"/>
  <c r="I882" i="1"/>
  <c r="F882" i="1"/>
  <c r="C882" i="1"/>
  <c r="AU881" i="1"/>
  <c r="AR881" i="1"/>
  <c r="AO881" i="1"/>
  <c r="AL881" i="1"/>
  <c r="AI881" i="1"/>
  <c r="AF881" i="1"/>
  <c r="AC881" i="1"/>
  <c r="Z881" i="1"/>
  <c r="W881" i="1"/>
  <c r="T881" i="1"/>
  <c r="Q881" i="1"/>
  <c r="N881" i="1"/>
  <c r="K881" i="1"/>
  <c r="H881" i="1"/>
  <c r="E881" i="1"/>
  <c r="B881" i="1"/>
  <c r="AU880" i="1"/>
  <c r="AR880" i="1"/>
  <c r="AO880" i="1"/>
  <c r="AL880" i="1"/>
  <c r="AI880" i="1"/>
  <c r="AF880" i="1"/>
  <c r="AC880" i="1"/>
  <c r="Z880" i="1"/>
  <c r="W880" i="1"/>
  <c r="T880" i="1"/>
  <c r="Q880" i="1"/>
  <c r="N880" i="1"/>
  <c r="K880" i="1"/>
  <c r="H880" i="1"/>
  <c r="E880" i="1"/>
  <c r="B880" i="1"/>
  <c r="AU879" i="1"/>
  <c r="AR879" i="1"/>
  <c r="AO879" i="1"/>
  <c r="AL879" i="1"/>
  <c r="AI879" i="1"/>
  <c r="AF879" i="1"/>
  <c r="AC879" i="1"/>
  <c r="Z879" i="1"/>
  <c r="W879" i="1"/>
  <c r="T879" i="1"/>
  <c r="Q879" i="1"/>
  <c r="N879" i="1"/>
  <c r="K879" i="1"/>
  <c r="H879" i="1"/>
  <c r="E879" i="1"/>
  <c r="B879" i="1"/>
  <c r="AU878" i="1"/>
  <c r="AR878" i="1"/>
  <c r="AO878" i="1"/>
  <c r="AL878" i="1"/>
  <c r="AI878" i="1"/>
  <c r="AF878" i="1"/>
  <c r="AC878" i="1"/>
  <c r="Z878" i="1"/>
  <c r="W878" i="1"/>
  <c r="T878" i="1"/>
  <c r="Q878" i="1"/>
  <c r="N878" i="1"/>
  <c r="K878" i="1"/>
  <c r="H878" i="1"/>
  <c r="E878" i="1"/>
  <c r="B878" i="1"/>
  <c r="AU877" i="1"/>
  <c r="AR877" i="1"/>
  <c r="AO877" i="1"/>
  <c r="AL877" i="1"/>
  <c r="AI877" i="1"/>
  <c r="AF877" i="1"/>
  <c r="AC877" i="1"/>
  <c r="Z877" i="1"/>
  <c r="W877" i="1"/>
  <c r="T877" i="1"/>
  <c r="Q877" i="1"/>
  <c r="N877" i="1"/>
  <c r="K877" i="1"/>
  <c r="H877" i="1"/>
  <c r="E877" i="1"/>
  <c r="B877" i="1"/>
  <c r="AU876" i="1"/>
  <c r="AR876" i="1"/>
  <c r="AO876" i="1"/>
  <c r="AL876" i="1"/>
  <c r="AI876" i="1"/>
  <c r="AF876" i="1"/>
  <c r="AC876" i="1"/>
  <c r="Z876" i="1"/>
  <c r="W876" i="1"/>
  <c r="T876" i="1"/>
  <c r="Q876" i="1"/>
  <c r="N876" i="1"/>
  <c r="K876" i="1"/>
  <c r="H876" i="1"/>
  <c r="E876" i="1"/>
  <c r="B876" i="1"/>
  <c r="AU875" i="1"/>
  <c r="AR875" i="1"/>
  <c r="AO875" i="1"/>
  <c r="AL875" i="1"/>
  <c r="AI875" i="1"/>
  <c r="AF875" i="1"/>
  <c r="AC875" i="1"/>
  <c r="Z875" i="1"/>
  <c r="W875" i="1"/>
  <c r="T875" i="1"/>
  <c r="Q875" i="1"/>
  <c r="N875" i="1"/>
  <c r="K875" i="1"/>
  <c r="H875" i="1"/>
  <c r="E875" i="1"/>
  <c r="B875" i="1"/>
  <c r="AU874" i="1"/>
  <c r="AR874" i="1"/>
  <c r="AO874" i="1"/>
  <c r="AL874" i="1"/>
  <c r="AI874" i="1"/>
  <c r="AF874" i="1"/>
  <c r="AC874" i="1"/>
  <c r="Z874" i="1"/>
  <c r="W874" i="1"/>
  <c r="T874" i="1"/>
  <c r="Q874" i="1"/>
  <c r="N874" i="1"/>
  <c r="K874" i="1"/>
  <c r="H874" i="1"/>
  <c r="E874" i="1"/>
  <c r="B874" i="1"/>
  <c r="AU873" i="1"/>
  <c r="AR873" i="1"/>
  <c r="AO873" i="1"/>
  <c r="AL873" i="1"/>
  <c r="AI873" i="1"/>
  <c r="AF873" i="1"/>
  <c r="AC873" i="1"/>
  <c r="Z873" i="1"/>
  <c r="W873" i="1"/>
  <c r="T873" i="1"/>
  <c r="Q873" i="1"/>
  <c r="N873" i="1"/>
  <c r="K873" i="1"/>
  <c r="H873" i="1"/>
  <c r="E873" i="1"/>
  <c r="B873" i="1"/>
  <c r="AU872" i="1"/>
  <c r="AR872" i="1"/>
  <c r="AO872" i="1"/>
  <c r="AL872" i="1"/>
  <c r="AI872" i="1"/>
  <c r="AF872" i="1"/>
  <c r="AC872" i="1"/>
  <c r="Z872" i="1"/>
  <c r="W872" i="1"/>
  <c r="T872" i="1"/>
  <c r="Q872" i="1"/>
  <c r="N872" i="1"/>
  <c r="K872" i="1"/>
  <c r="H872" i="1"/>
  <c r="E872" i="1"/>
  <c r="B872" i="1"/>
  <c r="AU871" i="1"/>
  <c r="AR871" i="1"/>
  <c r="AO871" i="1"/>
  <c r="AL871" i="1"/>
  <c r="AI871" i="1"/>
  <c r="AF871" i="1"/>
  <c r="AC871" i="1"/>
  <c r="Z871" i="1"/>
  <c r="W871" i="1"/>
  <c r="T871" i="1"/>
  <c r="Q871" i="1"/>
  <c r="N871" i="1"/>
  <c r="K871" i="1"/>
  <c r="H871" i="1"/>
  <c r="E871" i="1"/>
  <c r="B871" i="1"/>
  <c r="AU870" i="1"/>
  <c r="AR870" i="1"/>
  <c r="AO870" i="1"/>
  <c r="AL870" i="1"/>
  <c r="AI870" i="1"/>
  <c r="AF870" i="1"/>
  <c r="AC870" i="1"/>
  <c r="Z870" i="1"/>
  <c r="W870" i="1"/>
  <c r="T870" i="1"/>
  <c r="Q870" i="1"/>
  <c r="N870" i="1"/>
  <c r="K870" i="1"/>
  <c r="H870" i="1"/>
  <c r="E870" i="1"/>
  <c r="B870" i="1"/>
  <c r="AU869" i="1"/>
  <c r="AR869" i="1"/>
  <c r="AO869" i="1"/>
  <c r="AL869" i="1"/>
  <c r="AI869" i="1"/>
  <c r="AF869" i="1"/>
  <c r="AC869" i="1"/>
  <c r="Z869" i="1"/>
  <c r="W869" i="1"/>
  <c r="T869" i="1"/>
  <c r="Q869" i="1"/>
  <c r="N869" i="1"/>
  <c r="K869" i="1"/>
  <c r="H869" i="1"/>
  <c r="E869" i="1"/>
  <c r="B869" i="1"/>
  <c r="AU868" i="1"/>
  <c r="AR868" i="1"/>
  <c r="AO868" i="1"/>
  <c r="AL868" i="1"/>
  <c r="AI868" i="1"/>
  <c r="AF868" i="1"/>
  <c r="AC868" i="1"/>
  <c r="Z868" i="1"/>
  <c r="W868" i="1"/>
  <c r="T868" i="1"/>
  <c r="Q868" i="1"/>
  <c r="N868" i="1"/>
  <c r="K868" i="1"/>
  <c r="H868" i="1"/>
  <c r="E868" i="1"/>
  <c r="B868" i="1"/>
  <c r="AU867" i="1"/>
  <c r="AR867" i="1"/>
  <c r="AO867" i="1"/>
  <c r="AL867" i="1"/>
  <c r="AI867" i="1"/>
  <c r="AF867" i="1"/>
  <c r="AC867" i="1"/>
  <c r="Z867" i="1"/>
  <c r="W867" i="1"/>
  <c r="T867" i="1"/>
  <c r="Q867" i="1"/>
  <c r="N867" i="1"/>
  <c r="K867" i="1"/>
  <c r="H867" i="1"/>
  <c r="E867" i="1"/>
  <c r="B867" i="1"/>
  <c r="AU866" i="1"/>
  <c r="AR866" i="1"/>
  <c r="AO866" i="1"/>
  <c r="AL866" i="1"/>
  <c r="AI866" i="1"/>
  <c r="AF866" i="1"/>
  <c r="AC866" i="1"/>
  <c r="Z866" i="1"/>
  <c r="W866" i="1"/>
  <c r="T866" i="1"/>
  <c r="Q866" i="1"/>
  <c r="N866" i="1"/>
  <c r="K866" i="1"/>
  <c r="H866" i="1"/>
  <c r="E866" i="1"/>
  <c r="B866" i="1"/>
  <c r="AU865" i="1"/>
  <c r="AR865" i="1"/>
  <c r="AO865" i="1"/>
  <c r="AL865" i="1"/>
  <c r="AI865" i="1"/>
  <c r="AF865" i="1"/>
  <c r="AC865" i="1"/>
  <c r="Z865" i="1"/>
  <c r="W865" i="1"/>
  <c r="T865" i="1"/>
  <c r="Q865" i="1"/>
  <c r="N865" i="1"/>
  <c r="K865" i="1"/>
  <c r="H865" i="1"/>
  <c r="E865" i="1"/>
  <c r="B865" i="1"/>
  <c r="AU864" i="1"/>
  <c r="AR864" i="1"/>
  <c r="AO864" i="1"/>
  <c r="AL864" i="1"/>
  <c r="AI864" i="1"/>
  <c r="AF864" i="1"/>
  <c r="AC864" i="1"/>
  <c r="Z864" i="1"/>
  <c r="W864" i="1"/>
  <c r="T864" i="1"/>
  <c r="Q864" i="1"/>
  <c r="N864" i="1"/>
  <c r="K864" i="1"/>
  <c r="H864" i="1"/>
  <c r="E864" i="1"/>
  <c r="B864" i="1"/>
  <c r="AU863" i="1"/>
  <c r="AR863" i="1"/>
  <c r="AO863" i="1"/>
  <c r="AL863" i="1"/>
  <c r="AI863" i="1"/>
  <c r="AF863" i="1"/>
  <c r="AC863" i="1"/>
  <c r="Z863" i="1"/>
  <c r="W863" i="1"/>
  <c r="T863" i="1"/>
  <c r="Q863" i="1"/>
  <c r="N863" i="1"/>
  <c r="K863" i="1"/>
  <c r="H863" i="1"/>
  <c r="E863" i="1"/>
  <c r="B863" i="1"/>
  <c r="AU862" i="1"/>
  <c r="AR862" i="1"/>
  <c r="AO862" i="1"/>
  <c r="AL862" i="1"/>
  <c r="AI862" i="1"/>
  <c r="AF862" i="1"/>
  <c r="AC862" i="1"/>
  <c r="Z862" i="1"/>
  <c r="W862" i="1"/>
  <c r="T862" i="1"/>
  <c r="Q862" i="1"/>
  <c r="N862" i="1"/>
  <c r="K862" i="1"/>
  <c r="H862" i="1"/>
  <c r="E862" i="1"/>
  <c r="B862" i="1"/>
  <c r="AU861" i="1"/>
  <c r="AR861" i="1"/>
  <c r="AO861" i="1"/>
  <c r="AL861" i="1"/>
  <c r="AI861" i="1"/>
  <c r="AF861" i="1"/>
  <c r="AC861" i="1"/>
  <c r="Z861" i="1"/>
  <c r="W861" i="1"/>
  <c r="T861" i="1"/>
  <c r="Q861" i="1"/>
  <c r="N861" i="1"/>
  <c r="K861" i="1"/>
  <c r="H861" i="1"/>
  <c r="E861" i="1"/>
  <c r="B861" i="1"/>
  <c r="AV852" i="1"/>
  <c r="AS852" i="1"/>
  <c r="AP852" i="1"/>
  <c r="AM852" i="1"/>
  <c r="AJ852" i="1"/>
  <c r="AG852" i="1"/>
  <c r="AD852" i="1"/>
  <c r="AA852" i="1"/>
  <c r="X852" i="1"/>
  <c r="U852" i="1"/>
  <c r="R852" i="1"/>
  <c r="O852" i="1"/>
  <c r="L852" i="1"/>
  <c r="I852" i="1"/>
  <c r="F852" i="1"/>
  <c r="C852" i="1"/>
  <c r="AV851" i="1"/>
  <c r="AS851" i="1"/>
  <c r="AP851" i="1"/>
  <c r="AM851" i="1"/>
  <c r="AJ851" i="1"/>
  <c r="AG851" i="1"/>
  <c r="AD851" i="1"/>
  <c r="AA851" i="1"/>
  <c r="X851" i="1"/>
  <c r="U851" i="1"/>
  <c r="R851" i="1"/>
  <c r="O851" i="1"/>
  <c r="L851" i="1"/>
  <c r="I851" i="1"/>
  <c r="F851" i="1"/>
  <c r="C851" i="1"/>
  <c r="AU850" i="1"/>
  <c r="AR850" i="1"/>
  <c r="AO850" i="1"/>
  <c r="AL850" i="1"/>
  <c r="AI850" i="1"/>
  <c r="AF850" i="1"/>
  <c r="AC850" i="1"/>
  <c r="Z850" i="1"/>
  <c r="W850" i="1"/>
  <c r="T850" i="1"/>
  <c r="Q850" i="1"/>
  <c r="N850" i="1"/>
  <c r="K850" i="1"/>
  <c r="H850" i="1"/>
  <c r="E850" i="1"/>
  <c r="B850" i="1"/>
  <c r="AU849" i="1"/>
  <c r="AR849" i="1"/>
  <c r="AO849" i="1"/>
  <c r="AL849" i="1"/>
  <c r="AI849" i="1"/>
  <c r="AF849" i="1"/>
  <c r="AC849" i="1"/>
  <c r="Z849" i="1"/>
  <c r="W849" i="1"/>
  <c r="T849" i="1"/>
  <c r="Q849" i="1"/>
  <c r="N849" i="1"/>
  <c r="K849" i="1"/>
  <c r="H849" i="1"/>
  <c r="E849" i="1"/>
  <c r="B849" i="1"/>
  <c r="AU848" i="1"/>
  <c r="AR848" i="1"/>
  <c r="AO848" i="1"/>
  <c r="AL848" i="1"/>
  <c r="AI848" i="1"/>
  <c r="AF848" i="1"/>
  <c r="AC848" i="1"/>
  <c r="Z848" i="1"/>
  <c r="W848" i="1"/>
  <c r="T848" i="1"/>
  <c r="Q848" i="1"/>
  <c r="N848" i="1"/>
  <c r="K848" i="1"/>
  <c r="H848" i="1"/>
  <c r="E848" i="1"/>
  <c r="B848" i="1"/>
  <c r="AU847" i="1"/>
  <c r="AR847" i="1"/>
  <c r="AO847" i="1"/>
  <c r="AL847" i="1"/>
  <c r="AI847" i="1"/>
  <c r="AF847" i="1"/>
  <c r="AC847" i="1"/>
  <c r="Z847" i="1"/>
  <c r="W847" i="1"/>
  <c r="T847" i="1"/>
  <c r="Q847" i="1"/>
  <c r="N847" i="1"/>
  <c r="K847" i="1"/>
  <c r="H847" i="1"/>
  <c r="E847" i="1"/>
  <c r="B847" i="1"/>
  <c r="AU846" i="1"/>
  <c r="AR846" i="1"/>
  <c r="AO846" i="1"/>
  <c r="AL846" i="1"/>
  <c r="AI846" i="1"/>
  <c r="AF846" i="1"/>
  <c r="AC846" i="1"/>
  <c r="Z846" i="1"/>
  <c r="W846" i="1"/>
  <c r="T846" i="1"/>
  <c r="Q846" i="1"/>
  <c r="N846" i="1"/>
  <c r="K846" i="1"/>
  <c r="H846" i="1"/>
  <c r="E846" i="1"/>
  <c r="B846" i="1"/>
  <c r="AU845" i="1"/>
  <c r="AR845" i="1"/>
  <c r="AO845" i="1"/>
  <c r="AL845" i="1"/>
  <c r="AI845" i="1"/>
  <c r="AF845" i="1"/>
  <c r="AC845" i="1"/>
  <c r="Z845" i="1"/>
  <c r="W845" i="1"/>
  <c r="T845" i="1"/>
  <c r="Q845" i="1"/>
  <c r="N845" i="1"/>
  <c r="K845" i="1"/>
  <c r="H845" i="1"/>
  <c r="E845" i="1"/>
  <c r="B845" i="1"/>
  <c r="AU844" i="1"/>
  <c r="AR844" i="1"/>
  <c r="AO844" i="1"/>
  <c r="AL844" i="1"/>
  <c r="AI844" i="1"/>
  <c r="AF844" i="1"/>
  <c r="AC844" i="1"/>
  <c r="Z844" i="1"/>
  <c r="W844" i="1"/>
  <c r="T844" i="1"/>
  <c r="Q844" i="1"/>
  <c r="N844" i="1"/>
  <c r="K844" i="1"/>
  <c r="H844" i="1"/>
  <c r="E844" i="1"/>
  <c r="B844" i="1"/>
  <c r="AU843" i="1"/>
  <c r="AR843" i="1"/>
  <c r="AO843" i="1"/>
  <c r="AL843" i="1"/>
  <c r="AI843" i="1"/>
  <c r="AF843" i="1"/>
  <c r="AC843" i="1"/>
  <c r="Z843" i="1"/>
  <c r="W843" i="1"/>
  <c r="T843" i="1"/>
  <c r="Q843" i="1"/>
  <c r="N843" i="1"/>
  <c r="K843" i="1"/>
  <c r="H843" i="1"/>
  <c r="E843" i="1"/>
  <c r="B843" i="1"/>
  <c r="AU842" i="1"/>
  <c r="AR842" i="1"/>
  <c r="AO842" i="1"/>
  <c r="AL842" i="1"/>
  <c r="AI842" i="1"/>
  <c r="AF842" i="1"/>
  <c r="AC842" i="1"/>
  <c r="Z842" i="1"/>
  <c r="W842" i="1"/>
  <c r="T842" i="1"/>
  <c r="Q842" i="1"/>
  <c r="N842" i="1"/>
  <c r="K842" i="1"/>
  <c r="H842" i="1"/>
  <c r="E842" i="1"/>
  <c r="B842" i="1"/>
  <c r="AU841" i="1"/>
  <c r="AR841" i="1"/>
  <c r="AO841" i="1"/>
  <c r="AL841" i="1"/>
  <c r="AI841" i="1"/>
  <c r="AF841" i="1"/>
  <c r="AC841" i="1"/>
  <c r="Z841" i="1"/>
  <c r="W841" i="1"/>
  <c r="T841" i="1"/>
  <c r="Q841" i="1"/>
  <c r="N841" i="1"/>
  <c r="K841" i="1"/>
  <c r="H841" i="1"/>
  <c r="E841" i="1"/>
  <c r="B841" i="1"/>
  <c r="AU840" i="1"/>
  <c r="AR840" i="1"/>
  <c r="AO840" i="1"/>
  <c r="AL840" i="1"/>
  <c r="AI840" i="1"/>
  <c r="AF840" i="1"/>
  <c r="AC840" i="1"/>
  <c r="Z840" i="1"/>
  <c r="W840" i="1"/>
  <c r="T840" i="1"/>
  <c r="Q840" i="1"/>
  <c r="N840" i="1"/>
  <c r="K840" i="1"/>
  <c r="H840" i="1"/>
  <c r="E840" i="1"/>
  <c r="B840" i="1"/>
  <c r="AU839" i="1"/>
  <c r="AR839" i="1"/>
  <c r="AO839" i="1"/>
  <c r="AL839" i="1"/>
  <c r="AI839" i="1"/>
  <c r="AF839" i="1"/>
  <c r="AC839" i="1"/>
  <c r="Z839" i="1"/>
  <c r="W839" i="1"/>
  <c r="T839" i="1"/>
  <c r="Q839" i="1"/>
  <c r="N839" i="1"/>
  <c r="K839" i="1"/>
  <c r="H839" i="1"/>
  <c r="E839" i="1"/>
  <c r="B839" i="1"/>
  <c r="AU838" i="1"/>
  <c r="AR838" i="1"/>
  <c r="AO838" i="1"/>
  <c r="AL838" i="1"/>
  <c r="AI838" i="1"/>
  <c r="AF838" i="1"/>
  <c r="AC838" i="1"/>
  <c r="Z838" i="1"/>
  <c r="W838" i="1"/>
  <c r="T838" i="1"/>
  <c r="Q838" i="1"/>
  <c r="N838" i="1"/>
  <c r="K838" i="1"/>
  <c r="H838" i="1"/>
  <c r="E838" i="1"/>
  <c r="B838" i="1"/>
  <c r="AU837" i="1"/>
  <c r="AR837" i="1"/>
  <c r="AO837" i="1"/>
  <c r="AL837" i="1"/>
  <c r="AI837" i="1"/>
  <c r="AF837" i="1"/>
  <c r="AC837" i="1"/>
  <c r="Z837" i="1"/>
  <c r="W837" i="1"/>
  <c r="T837" i="1"/>
  <c r="Q837" i="1"/>
  <c r="N837" i="1"/>
  <c r="K837" i="1"/>
  <c r="H837" i="1"/>
  <c r="E837" i="1"/>
  <c r="B837" i="1"/>
  <c r="AU836" i="1"/>
  <c r="AR836" i="1"/>
  <c r="AO836" i="1"/>
  <c r="AL836" i="1"/>
  <c r="AI836" i="1"/>
  <c r="AF836" i="1"/>
  <c r="AC836" i="1"/>
  <c r="Z836" i="1"/>
  <c r="W836" i="1"/>
  <c r="T836" i="1"/>
  <c r="Q836" i="1"/>
  <c r="N836" i="1"/>
  <c r="K836" i="1"/>
  <c r="H836" i="1"/>
  <c r="E836" i="1"/>
  <c r="B836" i="1"/>
  <c r="AU835" i="1"/>
  <c r="AR835" i="1"/>
  <c r="AO835" i="1"/>
  <c r="AL835" i="1"/>
  <c r="AI835" i="1"/>
  <c r="AF835" i="1"/>
  <c r="AC835" i="1"/>
  <c r="Z835" i="1"/>
  <c r="W835" i="1"/>
  <c r="T835" i="1"/>
  <c r="Q835" i="1"/>
  <c r="N835" i="1"/>
  <c r="K835" i="1"/>
  <c r="H835" i="1"/>
  <c r="E835" i="1"/>
  <c r="B835" i="1"/>
  <c r="AU834" i="1"/>
  <c r="AR834" i="1"/>
  <c r="AO834" i="1"/>
  <c r="AL834" i="1"/>
  <c r="AI834" i="1"/>
  <c r="AF834" i="1"/>
  <c r="AC834" i="1"/>
  <c r="Z834" i="1"/>
  <c r="W834" i="1"/>
  <c r="T834" i="1"/>
  <c r="Q834" i="1"/>
  <c r="N834" i="1"/>
  <c r="K834" i="1"/>
  <c r="H834" i="1"/>
  <c r="E834" i="1"/>
  <c r="B834" i="1"/>
  <c r="AU833" i="1"/>
  <c r="AR833" i="1"/>
  <c r="AO833" i="1"/>
  <c r="AL833" i="1"/>
  <c r="AI833" i="1"/>
  <c r="AF833" i="1"/>
  <c r="AC833" i="1"/>
  <c r="Z833" i="1"/>
  <c r="W833" i="1"/>
  <c r="T833" i="1"/>
  <c r="Q833" i="1"/>
  <c r="N833" i="1"/>
  <c r="K833" i="1"/>
  <c r="H833" i="1"/>
  <c r="E833" i="1"/>
  <c r="B833" i="1"/>
  <c r="AU832" i="1"/>
  <c r="AR832" i="1"/>
  <c r="AO832" i="1"/>
  <c r="AL832" i="1"/>
  <c r="AI832" i="1"/>
  <c r="AF832" i="1"/>
  <c r="AC832" i="1"/>
  <c r="Z832" i="1"/>
  <c r="W832" i="1"/>
  <c r="T832" i="1"/>
  <c r="Q832" i="1"/>
  <c r="N832" i="1"/>
  <c r="K832" i="1"/>
  <c r="H832" i="1"/>
  <c r="E832" i="1"/>
  <c r="B832" i="1"/>
  <c r="AU831" i="1"/>
  <c r="AR831" i="1"/>
  <c r="AO831" i="1"/>
  <c r="AL831" i="1"/>
  <c r="AI831" i="1"/>
  <c r="AF831" i="1"/>
  <c r="AC831" i="1"/>
  <c r="Z831" i="1"/>
  <c r="W831" i="1"/>
  <c r="T831" i="1"/>
  <c r="Q831" i="1"/>
  <c r="N831" i="1"/>
  <c r="K831" i="1"/>
  <c r="H831" i="1"/>
  <c r="E831" i="1"/>
  <c r="B831" i="1"/>
  <c r="AU830" i="1"/>
  <c r="AR830" i="1"/>
  <c r="AO830" i="1"/>
  <c r="AL830" i="1"/>
  <c r="AI830" i="1"/>
  <c r="AF830" i="1"/>
  <c r="AC830" i="1"/>
  <c r="Z830" i="1"/>
  <c r="W830" i="1"/>
  <c r="T830" i="1"/>
  <c r="Q830" i="1"/>
  <c r="N830" i="1"/>
  <c r="K830" i="1"/>
  <c r="H830" i="1"/>
  <c r="E830" i="1"/>
  <c r="B830" i="1"/>
  <c r="AV822" i="1"/>
  <c r="AS822" i="1"/>
  <c r="AP822" i="1"/>
  <c r="AM822" i="1"/>
  <c r="AJ822" i="1"/>
  <c r="AG822" i="1"/>
  <c r="AD822" i="1"/>
  <c r="AA822" i="1"/>
  <c r="X822" i="1"/>
  <c r="U822" i="1"/>
  <c r="R822" i="1"/>
  <c r="O822" i="1"/>
  <c r="L822" i="1"/>
  <c r="I822" i="1"/>
  <c r="F822" i="1"/>
  <c r="C822" i="1"/>
  <c r="AV821" i="1"/>
  <c r="AS821" i="1"/>
  <c r="AP821" i="1"/>
  <c r="AM821" i="1"/>
  <c r="AJ821" i="1"/>
  <c r="AG821" i="1"/>
  <c r="AD821" i="1"/>
  <c r="AA821" i="1"/>
  <c r="X821" i="1"/>
  <c r="U821" i="1"/>
  <c r="R821" i="1"/>
  <c r="O821" i="1"/>
  <c r="L821" i="1"/>
  <c r="I821" i="1"/>
  <c r="F821" i="1"/>
  <c r="C821" i="1"/>
  <c r="AU820" i="1"/>
  <c r="AR820" i="1"/>
  <c r="AO820" i="1"/>
  <c r="AL820" i="1"/>
  <c r="AI820" i="1"/>
  <c r="AF820" i="1"/>
  <c r="AC820" i="1"/>
  <c r="Z820" i="1"/>
  <c r="W820" i="1"/>
  <c r="T820" i="1"/>
  <c r="Q820" i="1"/>
  <c r="N820" i="1"/>
  <c r="K820" i="1"/>
  <c r="H820" i="1"/>
  <c r="E820" i="1"/>
  <c r="B820" i="1"/>
  <c r="AU819" i="1"/>
  <c r="AR819" i="1"/>
  <c r="AO819" i="1"/>
  <c r="AL819" i="1"/>
  <c r="AI819" i="1"/>
  <c r="AF819" i="1"/>
  <c r="AC819" i="1"/>
  <c r="Z819" i="1"/>
  <c r="W819" i="1"/>
  <c r="T819" i="1"/>
  <c r="Q819" i="1"/>
  <c r="N819" i="1"/>
  <c r="K819" i="1"/>
  <c r="H819" i="1"/>
  <c r="E819" i="1"/>
  <c r="B819" i="1"/>
  <c r="AU818" i="1"/>
  <c r="AR818" i="1"/>
  <c r="AO818" i="1"/>
  <c r="AL818" i="1"/>
  <c r="AI818" i="1"/>
  <c r="AF818" i="1"/>
  <c r="AC818" i="1"/>
  <c r="Z818" i="1"/>
  <c r="W818" i="1"/>
  <c r="T818" i="1"/>
  <c r="Q818" i="1"/>
  <c r="N818" i="1"/>
  <c r="K818" i="1"/>
  <c r="H818" i="1"/>
  <c r="E818" i="1"/>
  <c r="B818" i="1"/>
  <c r="AU817" i="1"/>
  <c r="AR817" i="1"/>
  <c r="AO817" i="1"/>
  <c r="AL817" i="1"/>
  <c r="AI817" i="1"/>
  <c r="AF817" i="1"/>
  <c r="AC817" i="1"/>
  <c r="Z817" i="1"/>
  <c r="W817" i="1"/>
  <c r="T817" i="1"/>
  <c r="Q817" i="1"/>
  <c r="N817" i="1"/>
  <c r="K817" i="1"/>
  <c r="H817" i="1"/>
  <c r="E817" i="1"/>
  <c r="B817" i="1"/>
  <c r="AU816" i="1"/>
  <c r="AR816" i="1"/>
  <c r="AO816" i="1"/>
  <c r="AL816" i="1"/>
  <c r="AI816" i="1"/>
  <c r="AF816" i="1"/>
  <c r="AC816" i="1"/>
  <c r="Z816" i="1"/>
  <c r="W816" i="1"/>
  <c r="T816" i="1"/>
  <c r="Q816" i="1"/>
  <c r="N816" i="1"/>
  <c r="K816" i="1"/>
  <c r="H816" i="1"/>
  <c r="E816" i="1"/>
  <c r="B816" i="1"/>
  <c r="AU815" i="1"/>
  <c r="AR815" i="1"/>
  <c r="AO815" i="1"/>
  <c r="AL815" i="1"/>
  <c r="AI815" i="1"/>
  <c r="AF815" i="1"/>
  <c r="AC815" i="1"/>
  <c r="Z815" i="1"/>
  <c r="W815" i="1"/>
  <c r="T815" i="1"/>
  <c r="Q815" i="1"/>
  <c r="N815" i="1"/>
  <c r="K815" i="1"/>
  <c r="H815" i="1"/>
  <c r="E815" i="1"/>
  <c r="B815" i="1"/>
  <c r="AU814" i="1"/>
  <c r="AR814" i="1"/>
  <c r="AO814" i="1"/>
  <c r="AL814" i="1"/>
  <c r="AI814" i="1"/>
  <c r="AF814" i="1"/>
  <c r="AC814" i="1"/>
  <c r="Z814" i="1"/>
  <c r="W814" i="1"/>
  <c r="T814" i="1"/>
  <c r="Q814" i="1"/>
  <c r="N814" i="1"/>
  <c r="K814" i="1"/>
  <c r="H814" i="1"/>
  <c r="E814" i="1"/>
  <c r="B814" i="1"/>
  <c r="AU813" i="1"/>
  <c r="AR813" i="1"/>
  <c r="AO813" i="1"/>
  <c r="AL813" i="1"/>
  <c r="AI813" i="1"/>
  <c r="AF813" i="1"/>
  <c r="AC813" i="1"/>
  <c r="Z813" i="1"/>
  <c r="W813" i="1"/>
  <c r="T813" i="1"/>
  <c r="Q813" i="1"/>
  <c r="N813" i="1"/>
  <c r="K813" i="1"/>
  <c r="H813" i="1"/>
  <c r="E813" i="1"/>
  <c r="B813" i="1"/>
  <c r="AU812" i="1"/>
  <c r="AR812" i="1"/>
  <c r="AO812" i="1"/>
  <c r="AL812" i="1"/>
  <c r="AI812" i="1"/>
  <c r="AF812" i="1"/>
  <c r="AC812" i="1"/>
  <c r="Z812" i="1"/>
  <c r="W812" i="1"/>
  <c r="T812" i="1"/>
  <c r="Q812" i="1"/>
  <c r="N812" i="1"/>
  <c r="K812" i="1"/>
  <c r="H812" i="1"/>
  <c r="E812" i="1"/>
  <c r="B812" i="1"/>
  <c r="AU811" i="1"/>
  <c r="AR811" i="1"/>
  <c r="AO811" i="1"/>
  <c r="AL811" i="1"/>
  <c r="AI811" i="1"/>
  <c r="AF811" i="1"/>
  <c r="AC811" i="1"/>
  <c r="Z811" i="1"/>
  <c r="W811" i="1"/>
  <c r="T811" i="1"/>
  <c r="Q811" i="1"/>
  <c r="N811" i="1"/>
  <c r="K811" i="1"/>
  <c r="H811" i="1"/>
  <c r="E811" i="1"/>
  <c r="B811" i="1"/>
  <c r="AU810" i="1"/>
  <c r="AR810" i="1"/>
  <c r="AO810" i="1"/>
  <c r="AL810" i="1"/>
  <c r="AI810" i="1"/>
  <c r="AF810" i="1"/>
  <c r="AC810" i="1"/>
  <c r="Z810" i="1"/>
  <c r="W810" i="1"/>
  <c r="T810" i="1"/>
  <c r="Q810" i="1"/>
  <c r="N810" i="1"/>
  <c r="K810" i="1"/>
  <c r="H810" i="1"/>
  <c r="E810" i="1"/>
  <c r="B810" i="1"/>
  <c r="AU809" i="1"/>
  <c r="AR809" i="1"/>
  <c r="AO809" i="1"/>
  <c r="AL809" i="1"/>
  <c r="AI809" i="1"/>
  <c r="AF809" i="1"/>
  <c r="AC809" i="1"/>
  <c r="Z809" i="1"/>
  <c r="W809" i="1"/>
  <c r="T809" i="1"/>
  <c r="Q809" i="1"/>
  <c r="N809" i="1"/>
  <c r="K809" i="1"/>
  <c r="H809" i="1"/>
  <c r="E809" i="1"/>
  <c r="B809" i="1"/>
  <c r="AU808" i="1"/>
  <c r="AR808" i="1"/>
  <c r="AO808" i="1"/>
  <c r="AL808" i="1"/>
  <c r="AI808" i="1"/>
  <c r="AF808" i="1"/>
  <c r="AC808" i="1"/>
  <c r="Z808" i="1"/>
  <c r="W808" i="1"/>
  <c r="T808" i="1"/>
  <c r="Q808" i="1"/>
  <c r="N808" i="1"/>
  <c r="K808" i="1"/>
  <c r="H808" i="1"/>
  <c r="E808" i="1"/>
  <c r="B808" i="1"/>
  <c r="AU807" i="1"/>
  <c r="AR807" i="1"/>
  <c r="AO807" i="1"/>
  <c r="AL807" i="1"/>
  <c r="AI807" i="1"/>
  <c r="AF807" i="1"/>
  <c r="AC807" i="1"/>
  <c r="Z807" i="1"/>
  <c r="W807" i="1"/>
  <c r="T807" i="1"/>
  <c r="Q807" i="1"/>
  <c r="N807" i="1"/>
  <c r="K807" i="1"/>
  <c r="H807" i="1"/>
  <c r="E807" i="1"/>
  <c r="B807" i="1"/>
  <c r="AU806" i="1"/>
  <c r="AR806" i="1"/>
  <c r="AO806" i="1"/>
  <c r="AL806" i="1"/>
  <c r="AI806" i="1"/>
  <c r="AF806" i="1"/>
  <c r="AC806" i="1"/>
  <c r="Z806" i="1"/>
  <c r="W806" i="1"/>
  <c r="T806" i="1"/>
  <c r="Q806" i="1"/>
  <c r="N806" i="1"/>
  <c r="K806" i="1"/>
  <c r="H806" i="1"/>
  <c r="E806" i="1"/>
  <c r="B806" i="1"/>
  <c r="AU805" i="1"/>
  <c r="AR805" i="1"/>
  <c r="AO805" i="1"/>
  <c r="AL805" i="1"/>
  <c r="AI805" i="1"/>
  <c r="AF805" i="1"/>
  <c r="AC805" i="1"/>
  <c r="Z805" i="1"/>
  <c r="W805" i="1"/>
  <c r="T805" i="1"/>
  <c r="Q805" i="1"/>
  <c r="N805" i="1"/>
  <c r="K805" i="1"/>
  <c r="H805" i="1"/>
  <c r="E805" i="1"/>
  <c r="B805" i="1"/>
  <c r="AU804" i="1"/>
  <c r="AR804" i="1"/>
  <c r="AO804" i="1"/>
  <c r="AL804" i="1"/>
  <c r="AI804" i="1"/>
  <c r="AF804" i="1"/>
  <c r="AC804" i="1"/>
  <c r="Z804" i="1"/>
  <c r="W804" i="1"/>
  <c r="T804" i="1"/>
  <c r="Q804" i="1"/>
  <c r="N804" i="1"/>
  <c r="K804" i="1"/>
  <c r="H804" i="1"/>
  <c r="E804" i="1"/>
  <c r="B804" i="1"/>
  <c r="AU803" i="1"/>
  <c r="AR803" i="1"/>
  <c r="AO803" i="1"/>
  <c r="AL803" i="1"/>
  <c r="AI803" i="1"/>
  <c r="AF803" i="1"/>
  <c r="AC803" i="1"/>
  <c r="Z803" i="1"/>
  <c r="W803" i="1"/>
  <c r="T803" i="1"/>
  <c r="Q803" i="1"/>
  <c r="N803" i="1"/>
  <c r="K803" i="1"/>
  <c r="H803" i="1"/>
  <c r="E803" i="1"/>
  <c r="B803" i="1"/>
  <c r="AU802" i="1"/>
  <c r="AR802" i="1"/>
  <c r="AO802" i="1"/>
  <c r="AL802" i="1"/>
  <c r="AI802" i="1"/>
  <c r="AF802" i="1"/>
  <c r="AC802" i="1"/>
  <c r="Z802" i="1"/>
  <c r="W802" i="1"/>
  <c r="T802" i="1"/>
  <c r="Q802" i="1"/>
  <c r="N802" i="1"/>
  <c r="K802" i="1"/>
  <c r="H802" i="1"/>
  <c r="E802" i="1"/>
  <c r="B802" i="1"/>
  <c r="AU801" i="1"/>
  <c r="AR801" i="1"/>
  <c r="AO801" i="1"/>
  <c r="AL801" i="1"/>
  <c r="AI801" i="1"/>
  <c r="AF801" i="1"/>
  <c r="AC801" i="1"/>
  <c r="Z801" i="1"/>
  <c r="W801" i="1"/>
  <c r="T801" i="1"/>
  <c r="Q801" i="1"/>
  <c r="N801" i="1"/>
  <c r="K801" i="1"/>
  <c r="H801" i="1"/>
  <c r="E801" i="1"/>
  <c r="B801" i="1"/>
  <c r="AU800" i="1"/>
  <c r="AR800" i="1"/>
  <c r="AO800" i="1"/>
  <c r="AL800" i="1"/>
  <c r="AI800" i="1"/>
  <c r="AF800" i="1"/>
  <c r="AC800" i="1"/>
  <c r="Z800" i="1"/>
  <c r="W800" i="1"/>
  <c r="T800" i="1"/>
  <c r="Q800" i="1"/>
  <c r="N800" i="1"/>
  <c r="K800" i="1"/>
  <c r="H800" i="1"/>
  <c r="E800" i="1"/>
  <c r="B800" i="1"/>
  <c r="AV791" i="1"/>
  <c r="AS791" i="1"/>
  <c r="AP791" i="1"/>
  <c r="AM791" i="1"/>
  <c r="AJ791" i="1"/>
  <c r="AG791" i="1"/>
  <c r="AD791" i="1"/>
  <c r="AA791" i="1"/>
  <c r="X791" i="1"/>
  <c r="U791" i="1"/>
  <c r="R791" i="1"/>
  <c r="O791" i="1"/>
  <c r="L791" i="1"/>
  <c r="I791" i="1"/>
  <c r="F791" i="1"/>
  <c r="C791" i="1"/>
  <c r="AV790" i="1"/>
  <c r="AS790" i="1"/>
  <c r="AP790" i="1"/>
  <c r="AM790" i="1"/>
  <c r="AJ790" i="1"/>
  <c r="AG790" i="1"/>
  <c r="AD790" i="1"/>
  <c r="AA790" i="1"/>
  <c r="X790" i="1"/>
  <c r="U790" i="1"/>
  <c r="R790" i="1"/>
  <c r="O790" i="1"/>
  <c r="L790" i="1"/>
  <c r="I790" i="1"/>
  <c r="F790" i="1"/>
  <c r="C790" i="1"/>
  <c r="AU789" i="1"/>
  <c r="AR789" i="1"/>
  <c r="AO789" i="1"/>
  <c r="AL789" i="1"/>
  <c r="AI789" i="1"/>
  <c r="AF789" i="1"/>
  <c r="AC789" i="1"/>
  <c r="Z789" i="1"/>
  <c r="W789" i="1"/>
  <c r="T789" i="1"/>
  <c r="Q789" i="1"/>
  <c r="N789" i="1"/>
  <c r="K789" i="1"/>
  <c r="H789" i="1"/>
  <c r="E789" i="1"/>
  <c r="B789" i="1"/>
  <c r="AU788" i="1"/>
  <c r="AR788" i="1"/>
  <c r="AO788" i="1"/>
  <c r="AL788" i="1"/>
  <c r="AI788" i="1"/>
  <c r="AF788" i="1"/>
  <c r="AC788" i="1"/>
  <c r="Z788" i="1"/>
  <c r="W788" i="1"/>
  <c r="T788" i="1"/>
  <c r="Q788" i="1"/>
  <c r="N788" i="1"/>
  <c r="K788" i="1"/>
  <c r="H788" i="1"/>
  <c r="E788" i="1"/>
  <c r="B788" i="1"/>
  <c r="AU787" i="1"/>
  <c r="AR787" i="1"/>
  <c r="AO787" i="1"/>
  <c r="AL787" i="1"/>
  <c r="AI787" i="1"/>
  <c r="AF787" i="1"/>
  <c r="AC787" i="1"/>
  <c r="Z787" i="1"/>
  <c r="W787" i="1"/>
  <c r="T787" i="1"/>
  <c r="Q787" i="1"/>
  <c r="N787" i="1"/>
  <c r="K787" i="1"/>
  <c r="H787" i="1"/>
  <c r="E787" i="1"/>
  <c r="B787" i="1"/>
  <c r="AU786" i="1"/>
  <c r="AR786" i="1"/>
  <c r="AO786" i="1"/>
  <c r="AL786" i="1"/>
  <c r="AI786" i="1"/>
  <c r="AF786" i="1"/>
  <c r="AC786" i="1"/>
  <c r="Z786" i="1"/>
  <c r="W786" i="1"/>
  <c r="T786" i="1"/>
  <c r="Q786" i="1"/>
  <c r="N786" i="1"/>
  <c r="K786" i="1"/>
  <c r="H786" i="1"/>
  <c r="E786" i="1"/>
  <c r="B786" i="1"/>
  <c r="AU785" i="1"/>
  <c r="AR785" i="1"/>
  <c r="AO785" i="1"/>
  <c r="AL785" i="1"/>
  <c r="AI785" i="1"/>
  <c r="AF785" i="1"/>
  <c r="AC785" i="1"/>
  <c r="Z785" i="1"/>
  <c r="W785" i="1"/>
  <c r="T785" i="1"/>
  <c r="Q785" i="1"/>
  <c r="N785" i="1"/>
  <c r="K785" i="1"/>
  <c r="H785" i="1"/>
  <c r="E785" i="1"/>
  <c r="B785" i="1"/>
  <c r="AU784" i="1"/>
  <c r="AR784" i="1"/>
  <c r="AO784" i="1"/>
  <c r="AL784" i="1"/>
  <c r="AI784" i="1"/>
  <c r="AF784" i="1"/>
  <c r="AC784" i="1"/>
  <c r="Z784" i="1"/>
  <c r="W784" i="1"/>
  <c r="T784" i="1"/>
  <c r="Q784" i="1"/>
  <c r="N784" i="1"/>
  <c r="K784" i="1"/>
  <c r="H784" i="1"/>
  <c r="E784" i="1"/>
  <c r="B784" i="1"/>
  <c r="AU783" i="1"/>
  <c r="AR783" i="1"/>
  <c r="AO783" i="1"/>
  <c r="AL783" i="1"/>
  <c r="AI783" i="1"/>
  <c r="AF783" i="1"/>
  <c r="AC783" i="1"/>
  <c r="Z783" i="1"/>
  <c r="W783" i="1"/>
  <c r="T783" i="1"/>
  <c r="Q783" i="1"/>
  <c r="N783" i="1"/>
  <c r="K783" i="1"/>
  <c r="H783" i="1"/>
  <c r="E783" i="1"/>
  <c r="B783" i="1"/>
  <c r="AU782" i="1"/>
  <c r="AR782" i="1"/>
  <c r="AO782" i="1"/>
  <c r="AL782" i="1"/>
  <c r="AI782" i="1"/>
  <c r="AF782" i="1"/>
  <c r="AC782" i="1"/>
  <c r="Z782" i="1"/>
  <c r="W782" i="1"/>
  <c r="T782" i="1"/>
  <c r="Q782" i="1"/>
  <c r="N782" i="1"/>
  <c r="K782" i="1"/>
  <c r="H782" i="1"/>
  <c r="E782" i="1"/>
  <c r="B782" i="1"/>
  <c r="AU781" i="1"/>
  <c r="AR781" i="1"/>
  <c r="AO781" i="1"/>
  <c r="AL781" i="1"/>
  <c r="AI781" i="1"/>
  <c r="AF781" i="1"/>
  <c r="AC781" i="1"/>
  <c r="Z781" i="1"/>
  <c r="W781" i="1"/>
  <c r="T781" i="1"/>
  <c r="Q781" i="1"/>
  <c r="N781" i="1"/>
  <c r="K781" i="1"/>
  <c r="H781" i="1"/>
  <c r="E781" i="1"/>
  <c r="B781" i="1"/>
  <c r="AU780" i="1"/>
  <c r="AR780" i="1"/>
  <c r="AO780" i="1"/>
  <c r="AL780" i="1"/>
  <c r="AI780" i="1"/>
  <c r="AF780" i="1"/>
  <c r="AC780" i="1"/>
  <c r="Z780" i="1"/>
  <c r="W780" i="1"/>
  <c r="T780" i="1"/>
  <c r="Q780" i="1"/>
  <c r="N780" i="1"/>
  <c r="K780" i="1"/>
  <c r="H780" i="1"/>
  <c r="E780" i="1"/>
  <c r="B780" i="1"/>
  <c r="AU779" i="1"/>
  <c r="AR779" i="1"/>
  <c r="AO779" i="1"/>
  <c r="AL779" i="1"/>
  <c r="AI779" i="1"/>
  <c r="AF779" i="1"/>
  <c r="AC779" i="1"/>
  <c r="Z779" i="1"/>
  <c r="W779" i="1"/>
  <c r="T779" i="1"/>
  <c r="Q779" i="1"/>
  <c r="N779" i="1"/>
  <c r="K779" i="1"/>
  <c r="H779" i="1"/>
  <c r="E779" i="1"/>
  <c r="B779" i="1"/>
  <c r="AU778" i="1"/>
  <c r="AR778" i="1"/>
  <c r="AO778" i="1"/>
  <c r="AL778" i="1"/>
  <c r="AI778" i="1"/>
  <c r="AF778" i="1"/>
  <c r="AC778" i="1"/>
  <c r="Z778" i="1"/>
  <c r="W778" i="1"/>
  <c r="T778" i="1"/>
  <c r="Q778" i="1"/>
  <c r="N778" i="1"/>
  <c r="K778" i="1"/>
  <c r="H778" i="1"/>
  <c r="E778" i="1"/>
  <c r="B778" i="1"/>
  <c r="AU777" i="1"/>
  <c r="AR777" i="1"/>
  <c r="AO777" i="1"/>
  <c r="AL777" i="1"/>
  <c r="AI777" i="1"/>
  <c r="AF777" i="1"/>
  <c r="AC777" i="1"/>
  <c r="Z777" i="1"/>
  <c r="W777" i="1"/>
  <c r="T777" i="1"/>
  <c r="Q777" i="1"/>
  <c r="N777" i="1"/>
  <c r="K777" i="1"/>
  <c r="H777" i="1"/>
  <c r="E777" i="1"/>
  <c r="B777" i="1"/>
  <c r="AU776" i="1"/>
  <c r="AR776" i="1"/>
  <c r="AO776" i="1"/>
  <c r="AL776" i="1"/>
  <c r="AI776" i="1"/>
  <c r="AF776" i="1"/>
  <c r="AC776" i="1"/>
  <c r="Z776" i="1"/>
  <c r="W776" i="1"/>
  <c r="T776" i="1"/>
  <c r="Q776" i="1"/>
  <c r="N776" i="1"/>
  <c r="K776" i="1"/>
  <c r="H776" i="1"/>
  <c r="E776" i="1"/>
  <c r="B776" i="1"/>
  <c r="AU775" i="1"/>
  <c r="AR775" i="1"/>
  <c r="AO775" i="1"/>
  <c r="AL775" i="1"/>
  <c r="AI775" i="1"/>
  <c r="AF775" i="1"/>
  <c r="AC775" i="1"/>
  <c r="Z775" i="1"/>
  <c r="W775" i="1"/>
  <c r="T775" i="1"/>
  <c r="Q775" i="1"/>
  <c r="N775" i="1"/>
  <c r="K775" i="1"/>
  <c r="H775" i="1"/>
  <c r="E775" i="1"/>
  <c r="B775" i="1"/>
  <c r="AU774" i="1"/>
  <c r="AR774" i="1"/>
  <c r="AO774" i="1"/>
  <c r="AL774" i="1"/>
  <c r="AI774" i="1"/>
  <c r="AF774" i="1"/>
  <c r="AC774" i="1"/>
  <c r="Z774" i="1"/>
  <c r="W774" i="1"/>
  <c r="T774" i="1"/>
  <c r="Q774" i="1"/>
  <c r="N774" i="1"/>
  <c r="K774" i="1"/>
  <c r="H774" i="1"/>
  <c r="E774" i="1"/>
  <c r="B774" i="1"/>
  <c r="AU773" i="1"/>
  <c r="AR773" i="1"/>
  <c r="AO773" i="1"/>
  <c r="AL773" i="1"/>
  <c r="AI773" i="1"/>
  <c r="AF773" i="1"/>
  <c r="AC773" i="1"/>
  <c r="Z773" i="1"/>
  <c r="W773" i="1"/>
  <c r="T773" i="1"/>
  <c r="Q773" i="1"/>
  <c r="N773" i="1"/>
  <c r="K773" i="1"/>
  <c r="H773" i="1"/>
  <c r="E773" i="1"/>
  <c r="B773" i="1"/>
  <c r="AU772" i="1"/>
  <c r="AR772" i="1"/>
  <c r="AO772" i="1"/>
  <c r="AL772" i="1"/>
  <c r="AI772" i="1"/>
  <c r="AF772" i="1"/>
  <c r="AC772" i="1"/>
  <c r="Z772" i="1"/>
  <c r="W772" i="1"/>
  <c r="T772" i="1"/>
  <c r="Q772" i="1"/>
  <c r="N772" i="1"/>
  <c r="K772" i="1"/>
  <c r="H772" i="1"/>
  <c r="E772" i="1"/>
  <c r="B772" i="1"/>
  <c r="AU771" i="1"/>
  <c r="AR771" i="1"/>
  <c r="AO771" i="1"/>
  <c r="AL771" i="1"/>
  <c r="AI771" i="1"/>
  <c r="AF771" i="1"/>
  <c r="AC771" i="1"/>
  <c r="Z771" i="1"/>
  <c r="W771" i="1"/>
  <c r="T771" i="1"/>
  <c r="Q771" i="1"/>
  <c r="N771" i="1"/>
  <c r="K771" i="1"/>
  <c r="H771" i="1"/>
  <c r="E771" i="1"/>
  <c r="B771" i="1"/>
  <c r="AU770" i="1"/>
  <c r="AR770" i="1"/>
  <c r="AO770" i="1"/>
  <c r="AL770" i="1"/>
  <c r="AI770" i="1"/>
  <c r="AF770" i="1"/>
  <c r="AC770" i="1"/>
  <c r="Z770" i="1"/>
  <c r="W770" i="1"/>
  <c r="T770" i="1"/>
  <c r="Q770" i="1"/>
  <c r="N770" i="1"/>
  <c r="K770" i="1"/>
  <c r="H770" i="1"/>
  <c r="E770" i="1"/>
  <c r="B770" i="1"/>
  <c r="AU769" i="1"/>
  <c r="AR769" i="1"/>
  <c r="AO769" i="1"/>
  <c r="AL769" i="1"/>
  <c r="AI769" i="1"/>
  <c r="AF769" i="1"/>
  <c r="AC769" i="1"/>
  <c r="Z769" i="1"/>
  <c r="W769" i="1"/>
  <c r="T769" i="1"/>
  <c r="Q769" i="1"/>
  <c r="N769" i="1"/>
  <c r="K769" i="1"/>
  <c r="H769" i="1"/>
  <c r="E769" i="1"/>
  <c r="B769" i="1"/>
  <c r="AV761" i="1"/>
  <c r="AS761" i="1"/>
  <c r="AP761" i="1"/>
  <c r="AM761" i="1"/>
  <c r="AJ761" i="1"/>
  <c r="AG761" i="1"/>
  <c r="AD761" i="1"/>
  <c r="AA761" i="1"/>
  <c r="X761" i="1"/>
  <c r="U761" i="1"/>
  <c r="R761" i="1"/>
  <c r="O761" i="1"/>
  <c r="L761" i="1"/>
  <c r="I761" i="1"/>
  <c r="F761" i="1"/>
  <c r="C761" i="1"/>
  <c r="AV760" i="1"/>
  <c r="AS760" i="1"/>
  <c r="AP760" i="1"/>
  <c r="AM760" i="1"/>
  <c r="AJ760" i="1"/>
  <c r="AG760" i="1"/>
  <c r="AD760" i="1"/>
  <c r="AA760" i="1"/>
  <c r="X760" i="1"/>
  <c r="U760" i="1"/>
  <c r="R760" i="1"/>
  <c r="O760" i="1"/>
  <c r="L760" i="1"/>
  <c r="I760" i="1"/>
  <c r="F760" i="1"/>
  <c r="C760" i="1"/>
  <c r="AU759" i="1"/>
  <c r="AR759" i="1"/>
  <c r="AO759" i="1"/>
  <c r="AL759" i="1"/>
  <c r="AI759" i="1"/>
  <c r="AF759" i="1"/>
  <c r="AC759" i="1"/>
  <c r="Z759" i="1"/>
  <c r="W759" i="1"/>
  <c r="T759" i="1"/>
  <c r="Q759" i="1"/>
  <c r="N759" i="1"/>
  <c r="K759" i="1"/>
  <c r="H759" i="1"/>
  <c r="E759" i="1"/>
  <c r="B759" i="1"/>
  <c r="AU758" i="1"/>
  <c r="AR758" i="1"/>
  <c r="AO758" i="1"/>
  <c r="AL758" i="1"/>
  <c r="AI758" i="1"/>
  <c r="AF758" i="1"/>
  <c r="AC758" i="1"/>
  <c r="Z758" i="1"/>
  <c r="W758" i="1"/>
  <c r="T758" i="1"/>
  <c r="Q758" i="1"/>
  <c r="N758" i="1"/>
  <c r="K758" i="1"/>
  <c r="H758" i="1"/>
  <c r="E758" i="1"/>
  <c r="B758" i="1"/>
  <c r="AU757" i="1"/>
  <c r="AR757" i="1"/>
  <c r="AO757" i="1"/>
  <c r="AL757" i="1"/>
  <c r="AI757" i="1"/>
  <c r="AF757" i="1"/>
  <c r="AC757" i="1"/>
  <c r="Z757" i="1"/>
  <c r="W757" i="1"/>
  <c r="T757" i="1"/>
  <c r="Q757" i="1"/>
  <c r="N757" i="1"/>
  <c r="K757" i="1"/>
  <c r="H757" i="1"/>
  <c r="E757" i="1"/>
  <c r="B757" i="1"/>
  <c r="AU756" i="1"/>
  <c r="AR756" i="1"/>
  <c r="AO756" i="1"/>
  <c r="AL756" i="1"/>
  <c r="AI756" i="1"/>
  <c r="AF756" i="1"/>
  <c r="AC756" i="1"/>
  <c r="Z756" i="1"/>
  <c r="W756" i="1"/>
  <c r="T756" i="1"/>
  <c r="Q756" i="1"/>
  <c r="N756" i="1"/>
  <c r="K756" i="1"/>
  <c r="H756" i="1"/>
  <c r="E756" i="1"/>
  <c r="B756" i="1"/>
  <c r="AU755" i="1"/>
  <c r="AR755" i="1"/>
  <c r="AO755" i="1"/>
  <c r="AL755" i="1"/>
  <c r="AI755" i="1"/>
  <c r="AF755" i="1"/>
  <c r="AC755" i="1"/>
  <c r="Z755" i="1"/>
  <c r="W755" i="1"/>
  <c r="T755" i="1"/>
  <c r="Q755" i="1"/>
  <c r="N755" i="1"/>
  <c r="K755" i="1"/>
  <c r="H755" i="1"/>
  <c r="E755" i="1"/>
  <c r="B755" i="1"/>
  <c r="AU754" i="1"/>
  <c r="AR754" i="1"/>
  <c r="AO754" i="1"/>
  <c r="AL754" i="1"/>
  <c r="AI754" i="1"/>
  <c r="AF754" i="1"/>
  <c r="AC754" i="1"/>
  <c r="Z754" i="1"/>
  <c r="W754" i="1"/>
  <c r="T754" i="1"/>
  <c r="Q754" i="1"/>
  <c r="N754" i="1"/>
  <c r="K754" i="1"/>
  <c r="H754" i="1"/>
  <c r="E754" i="1"/>
  <c r="B754" i="1"/>
  <c r="AU753" i="1"/>
  <c r="AR753" i="1"/>
  <c r="AO753" i="1"/>
  <c r="AL753" i="1"/>
  <c r="AI753" i="1"/>
  <c r="AF753" i="1"/>
  <c r="AC753" i="1"/>
  <c r="Z753" i="1"/>
  <c r="W753" i="1"/>
  <c r="T753" i="1"/>
  <c r="Q753" i="1"/>
  <c r="N753" i="1"/>
  <c r="K753" i="1"/>
  <c r="H753" i="1"/>
  <c r="E753" i="1"/>
  <c r="B753" i="1"/>
  <c r="AU752" i="1"/>
  <c r="AR752" i="1"/>
  <c r="AO752" i="1"/>
  <c r="AL752" i="1"/>
  <c r="AI752" i="1"/>
  <c r="AF752" i="1"/>
  <c r="AC752" i="1"/>
  <c r="Z752" i="1"/>
  <c r="W752" i="1"/>
  <c r="T752" i="1"/>
  <c r="Q752" i="1"/>
  <c r="N752" i="1"/>
  <c r="K752" i="1"/>
  <c r="H752" i="1"/>
  <c r="E752" i="1"/>
  <c r="B752" i="1"/>
  <c r="AU751" i="1"/>
  <c r="AR751" i="1"/>
  <c r="AO751" i="1"/>
  <c r="AL751" i="1"/>
  <c r="AI751" i="1"/>
  <c r="AF751" i="1"/>
  <c r="AC751" i="1"/>
  <c r="Z751" i="1"/>
  <c r="W751" i="1"/>
  <c r="T751" i="1"/>
  <c r="Q751" i="1"/>
  <c r="N751" i="1"/>
  <c r="K751" i="1"/>
  <c r="H751" i="1"/>
  <c r="E751" i="1"/>
  <c r="B751" i="1"/>
  <c r="AU750" i="1"/>
  <c r="AR750" i="1"/>
  <c r="AO750" i="1"/>
  <c r="AL750" i="1"/>
  <c r="AI750" i="1"/>
  <c r="AF750" i="1"/>
  <c r="AC750" i="1"/>
  <c r="Z750" i="1"/>
  <c r="W750" i="1"/>
  <c r="T750" i="1"/>
  <c r="Q750" i="1"/>
  <c r="N750" i="1"/>
  <c r="K750" i="1"/>
  <c r="H750" i="1"/>
  <c r="E750" i="1"/>
  <c r="B750" i="1"/>
  <c r="AU749" i="1"/>
  <c r="AR749" i="1"/>
  <c r="AO749" i="1"/>
  <c r="AL749" i="1"/>
  <c r="AI749" i="1"/>
  <c r="AF749" i="1"/>
  <c r="AC749" i="1"/>
  <c r="Z749" i="1"/>
  <c r="W749" i="1"/>
  <c r="T749" i="1"/>
  <c r="Q749" i="1"/>
  <c r="N749" i="1"/>
  <c r="K749" i="1"/>
  <c r="H749" i="1"/>
  <c r="E749" i="1"/>
  <c r="B749" i="1"/>
  <c r="AU748" i="1"/>
  <c r="AR748" i="1"/>
  <c r="AO748" i="1"/>
  <c r="AL748" i="1"/>
  <c r="AI748" i="1"/>
  <c r="AF748" i="1"/>
  <c r="AC748" i="1"/>
  <c r="Z748" i="1"/>
  <c r="W748" i="1"/>
  <c r="T748" i="1"/>
  <c r="Q748" i="1"/>
  <c r="N748" i="1"/>
  <c r="K748" i="1"/>
  <c r="H748" i="1"/>
  <c r="E748" i="1"/>
  <c r="B748" i="1"/>
  <c r="AU747" i="1"/>
  <c r="AR747" i="1"/>
  <c r="AO747" i="1"/>
  <c r="AL747" i="1"/>
  <c r="AI747" i="1"/>
  <c r="AF747" i="1"/>
  <c r="AC747" i="1"/>
  <c r="Z747" i="1"/>
  <c r="W747" i="1"/>
  <c r="T747" i="1"/>
  <c r="Q747" i="1"/>
  <c r="N747" i="1"/>
  <c r="K747" i="1"/>
  <c r="H747" i="1"/>
  <c r="E747" i="1"/>
  <c r="B747" i="1"/>
  <c r="AU746" i="1"/>
  <c r="AR746" i="1"/>
  <c r="AO746" i="1"/>
  <c r="AL746" i="1"/>
  <c r="AI746" i="1"/>
  <c r="AF746" i="1"/>
  <c r="AC746" i="1"/>
  <c r="Z746" i="1"/>
  <c r="W746" i="1"/>
  <c r="T746" i="1"/>
  <c r="Q746" i="1"/>
  <c r="N746" i="1"/>
  <c r="K746" i="1"/>
  <c r="H746" i="1"/>
  <c r="E746" i="1"/>
  <c r="B746" i="1"/>
  <c r="AU745" i="1"/>
  <c r="AR745" i="1"/>
  <c r="AO745" i="1"/>
  <c r="AL745" i="1"/>
  <c r="AI745" i="1"/>
  <c r="AF745" i="1"/>
  <c r="AC745" i="1"/>
  <c r="Z745" i="1"/>
  <c r="W745" i="1"/>
  <c r="T745" i="1"/>
  <c r="Q745" i="1"/>
  <c r="N745" i="1"/>
  <c r="K745" i="1"/>
  <c r="H745" i="1"/>
  <c r="E745" i="1"/>
  <c r="B745" i="1"/>
  <c r="AU744" i="1"/>
  <c r="AR744" i="1"/>
  <c r="AO744" i="1"/>
  <c r="AL744" i="1"/>
  <c r="AI744" i="1"/>
  <c r="AF744" i="1"/>
  <c r="AC744" i="1"/>
  <c r="Z744" i="1"/>
  <c r="W744" i="1"/>
  <c r="T744" i="1"/>
  <c r="Q744" i="1"/>
  <c r="N744" i="1"/>
  <c r="K744" i="1"/>
  <c r="H744" i="1"/>
  <c r="E744" i="1"/>
  <c r="B744" i="1"/>
  <c r="AU743" i="1"/>
  <c r="AR743" i="1"/>
  <c r="AO743" i="1"/>
  <c r="AL743" i="1"/>
  <c r="AI743" i="1"/>
  <c r="AF743" i="1"/>
  <c r="AC743" i="1"/>
  <c r="Z743" i="1"/>
  <c r="W743" i="1"/>
  <c r="T743" i="1"/>
  <c r="Q743" i="1"/>
  <c r="N743" i="1"/>
  <c r="K743" i="1"/>
  <c r="H743" i="1"/>
  <c r="E743" i="1"/>
  <c r="B743" i="1"/>
  <c r="AU742" i="1"/>
  <c r="AR742" i="1"/>
  <c r="AO742" i="1"/>
  <c r="AL742" i="1"/>
  <c r="AI742" i="1"/>
  <c r="AF742" i="1"/>
  <c r="AC742" i="1"/>
  <c r="Z742" i="1"/>
  <c r="W742" i="1"/>
  <c r="T742" i="1"/>
  <c r="Q742" i="1"/>
  <c r="N742" i="1"/>
  <c r="K742" i="1"/>
  <c r="H742" i="1"/>
  <c r="E742" i="1"/>
  <c r="B742" i="1"/>
  <c r="AU741" i="1"/>
  <c r="AR741" i="1"/>
  <c r="AO741" i="1"/>
  <c r="AL741" i="1"/>
  <c r="AI741" i="1"/>
  <c r="AF741" i="1"/>
  <c r="AC741" i="1"/>
  <c r="Z741" i="1"/>
  <c r="W741" i="1"/>
  <c r="T741" i="1"/>
  <c r="Q741" i="1"/>
  <c r="N741" i="1"/>
  <c r="K741" i="1"/>
  <c r="H741" i="1"/>
  <c r="E741" i="1"/>
  <c r="B741" i="1"/>
  <c r="AU740" i="1"/>
  <c r="AR740" i="1"/>
  <c r="AO740" i="1"/>
  <c r="AL740" i="1"/>
  <c r="AI740" i="1"/>
  <c r="AF740" i="1"/>
  <c r="AC740" i="1"/>
  <c r="Z740" i="1"/>
  <c r="W740" i="1"/>
  <c r="T740" i="1"/>
  <c r="Q740" i="1"/>
  <c r="N740" i="1"/>
  <c r="K740" i="1"/>
  <c r="H740" i="1"/>
  <c r="E740" i="1"/>
  <c r="B740" i="1"/>
  <c r="AU739" i="1"/>
  <c r="AR739" i="1"/>
  <c r="AO739" i="1"/>
  <c r="AL739" i="1"/>
  <c r="AI739" i="1"/>
  <c r="AF739" i="1"/>
  <c r="AC739" i="1"/>
  <c r="Z739" i="1"/>
  <c r="W739" i="1"/>
  <c r="T739" i="1"/>
  <c r="Q739" i="1"/>
  <c r="N739" i="1"/>
  <c r="K739" i="1"/>
  <c r="H739" i="1"/>
  <c r="E739" i="1"/>
  <c r="B739" i="1"/>
  <c r="AV730" i="1"/>
  <c r="AS730" i="1"/>
  <c r="AP730" i="1"/>
  <c r="AM730" i="1"/>
  <c r="AJ730" i="1"/>
  <c r="AG730" i="1"/>
  <c r="AD730" i="1"/>
  <c r="AA730" i="1"/>
  <c r="X730" i="1"/>
  <c r="U730" i="1"/>
  <c r="R730" i="1"/>
  <c r="O730" i="1"/>
  <c r="L730" i="1"/>
  <c r="I730" i="1"/>
  <c r="F730" i="1"/>
  <c r="C730" i="1"/>
  <c r="AV729" i="1"/>
  <c r="AS729" i="1"/>
  <c r="AP729" i="1"/>
  <c r="AM729" i="1"/>
  <c r="AJ729" i="1"/>
  <c r="AG729" i="1"/>
  <c r="AD729" i="1"/>
  <c r="AA729" i="1"/>
  <c r="X729" i="1"/>
  <c r="U729" i="1"/>
  <c r="R729" i="1"/>
  <c r="O729" i="1"/>
  <c r="L729" i="1"/>
  <c r="I729" i="1"/>
  <c r="F729" i="1"/>
  <c r="C729" i="1"/>
  <c r="AU728" i="1"/>
  <c r="AR728" i="1"/>
  <c r="AO728" i="1"/>
  <c r="AL728" i="1"/>
  <c r="AI728" i="1"/>
  <c r="AF728" i="1"/>
  <c r="AC728" i="1"/>
  <c r="Z728" i="1"/>
  <c r="W728" i="1"/>
  <c r="T728" i="1"/>
  <c r="Q728" i="1"/>
  <c r="N728" i="1"/>
  <c r="K728" i="1"/>
  <c r="H728" i="1"/>
  <c r="E728" i="1"/>
  <c r="B728" i="1"/>
  <c r="AU727" i="1"/>
  <c r="AR727" i="1"/>
  <c r="AO727" i="1"/>
  <c r="AL727" i="1"/>
  <c r="AI727" i="1"/>
  <c r="AF727" i="1"/>
  <c r="AC727" i="1"/>
  <c r="Z727" i="1"/>
  <c r="W727" i="1"/>
  <c r="T727" i="1"/>
  <c r="Q727" i="1"/>
  <c r="N727" i="1"/>
  <c r="K727" i="1"/>
  <c r="H727" i="1"/>
  <c r="E727" i="1"/>
  <c r="B727" i="1"/>
  <c r="AU726" i="1"/>
  <c r="AR726" i="1"/>
  <c r="AO726" i="1"/>
  <c r="AL726" i="1"/>
  <c r="AI726" i="1"/>
  <c r="AF726" i="1"/>
  <c r="AC726" i="1"/>
  <c r="Z726" i="1"/>
  <c r="W726" i="1"/>
  <c r="T726" i="1"/>
  <c r="Q726" i="1"/>
  <c r="N726" i="1"/>
  <c r="K726" i="1"/>
  <c r="H726" i="1"/>
  <c r="E726" i="1"/>
  <c r="B726" i="1"/>
  <c r="AU725" i="1"/>
  <c r="AR725" i="1"/>
  <c r="AO725" i="1"/>
  <c r="AL725" i="1"/>
  <c r="AI725" i="1"/>
  <c r="AF725" i="1"/>
  <c r="AC725" i="1"/>
  <c r="Z725" i="1"/>
  <c r="W725" i="1"/>
  <c r="T725" i="1"/>
  <c r="Q725" i="1"/>
  <c r="N725" i="1"/>
  <c r="K725" i="1"/>
  <c r="H725" i="1"/>
  <c r="E725" i="1"/>
  <c r="B725" i="1"/>
  <c r="AU724" i="1"/>
  <c r="AR724" i="1"/>
  <c r="AO724" i="1"/>
  <c r="AL724" i="1"/>
  <c r="AI724" i="1"/>
  <c r="AF724" i="1"/>
  <c r="AC724" i="1"/>
  <c r="Z724" i="1"/>
  <c r="W724" i="1"/>
  <c r="T724" i="1"/>
  <c r="Q724" i="1"/>
  <c r="N724" i="1"/>
  <c r="K724" i="1"/>
  <c r="H724" i="1"/>
  <c r="E724" i="1"/>
  <c r="B724" i="1"/>
  <c r="AU723" i="1"/>
  <c r="AR723" i="1"/>
  <c r="AO723" i="1"/>
  <c r="AL723" i="1"/>
  <c r="AI723" i="1"/>
  <c r="AF723" i="1"/>
  <c r="AC723" i="1"/>
  <c r="Z723" i="1"/>
  <c r="W723" i="1"/>
  <c r="T723" i="1"/>
  <c r="Q723" i="1"/>
  <c r="N723" i="1"/>
  <c r="K723" i="1"/>
  <c r="H723" i="1"/>
  <c r="E723" i="1"/>
  <c r="B723" i="1"/>
  <c r="AU722" i="1"/>
  <c r="AR722" i="1"/>
  <c r="AO722" i="1"/>
  <c r="AL722" i="1"/>
  <c r="AI722" i="1"/>
  <c r="AF722" i="1"/>
  <c r="AC722" i="1"/>
  <c r="Z722" i="1"/>
  <c r="W722" i="1"/>
  <c r="T722" i="1"/>
  <c r="Q722" i="1"/>
  <c r="N722" i="1"/>
  <c r="K722" i="1"/>
  <c r="H722" i="1"/>
  <c r="E722" i="1"/>
  <c r="B722" i="1"/>
  <c r="AU721" i="1"/>
  <c r="AR721" i="1"/>
  <c r="AO721" i="1"/>
  <c r="AL721" i="1"/>
  <c r="AI721" i="1"/>
  <c r="AF721" i="1"/>
  <c r="AC721" i="1"/>
  <c r="Z721" i="1"/>
  <c r="W721" i="1"/>
  <c r="T721" i="1"/>
  <c r="Q721" i="1"/>
  <c r="N721" i="1"/>
  <c r="K721" i="1"/>
  <c r="H721" i="1"/>
  <c r="E721" i="1"/>
  <c r="B721" i="1"/>
  <c r="AU720" i="1"/>
  <c r="AR720" i="1"/>
  <c r="AO720" i="1"/>
  <c r="AL720" i="1"/>
  <c r="AI720" i="1"/>
  <c r="AF720" i="1"/>
  <c r="AC720" i="1"/>
  <c r="Z720" i="1"/>
  <c r="W720" i="1"/>
  <c r="T720" i="1"/>
  <c r="Q720" i="1"/>
  <c r="N720" i="1"/>
  <c r="K720" i="1"/>
  <c r="H720" i="1"/>
  <c r="E720" i="1"/>
  <c r="B720" i="1"/>
  <c r="AU719" i="1"/>
  <c r="AR719" i="1"/>
  <c r="AO719" i="1"/>
  <c r="AL719" i="1"/>
  <c r="AI719" i="1"/>
  <c r="AF719" i="1"/>
  <c r="AC719" i="1"/>
  <c r="Z719" i="1"/>
  <c r="W719" i="1"/>
  <c r="T719" i="1"/>
  <c r="Q719" i="1"/>
  <c r="N719" i="1"/>
  <c r="K719" i="1"/>
  <c r="H719" i="1"/>
  <c r="E719" i="1"/>
  <c r="B719" i="1"/>
  <c r="AU718" i="1"/>
  <c r="AR718" i="1"/>
  <c r="AO718" i="1"/>
  <c r="AL718" i="1"/>
  <c r="AI718" i="1"/>
  <c r="AF718" i="1"/>
  <c r="AC718" i="1"/>
  <c r="Z718" i="1"/>
  <c r="W718" i="1"/>
  <c r="T718" i="1"/>
  <c r="Q718" i="1"/>
  <c r="N718" i="1"/>
  <c r="K718" i="1"/>
  <c r="H718" i="1"/>
  <c r="E718" i="1"/>
  <c r="B718" i="1"/>
  <c r="AU717" i="1"/>
  <c r="AR717" i="1"/>
  <c r="AO717" i="1"/>
  <c r="AL717" i="1"/>
  <c r="AI717" i="1"/>
  <c r="AF717" i="1"/>
  <c r="AC717" i="1"/>
  <c r="Z717" i="1"/>
  <c r="W717" i="1"/>
  <c r="T717" i="1"/>
  <c r="Q717" i="1"/>
  <c r="N717" i="1"/>
  <c r="K717" i="1"/>
  <c r="H717" i="1"/>
  <c r="E717" i="1"/>
  <c r="B717" i="1"/>
  <c r="AU716" i="1"/>
  <c r="AR716" i="1"/>
  <c r="AO716" i="1"/>
  <c r="AL716" i="1"/>
  <c r="AI716" i="1"/>
  <c r="AF716" i="1"/>
  <c r="AC716" i="1"/>
  <c r="Z716" i="1"/>
  <c r="W716" i="1"/>
  <c r="T716" i="1"/>
  <c r="Q716" i="1"/>
  <c r="N716" i="1"/>
  <c r="K716" i="1"/>
  <c r="H716" i="1"/>
  <c r="E716" i="1"/>
  <c r="B716" i="1"/>
  <c r="AU715" i="1"/>
  <c r="AR715" i="1"/>
  <c r="AO715" i="1"/>
  <c r="AL715" i="1"/>
  <c r="AI715" i="1"/>
  <c r="AF715" i="1"/>
  <c r="AC715" i="1"/>
  <c r="Z715" i="1"/>
  <c r="W715" i="1"/>
  <c r="T715" i="1"/>
  <c r="Q715" i="1"/>
  <c r="N715" i="1"/>
  <c r="K715" i="1"/>
  <c r="H715" i="1"/>
  <c r="E715" i="1"/>
  <c r="B715" i="1"/>
  <c r="AU714" i="1"/>
  <c r="AR714" i="1"/>
  <c r="AO714" i="1"/>
  <c r="AL714" i="1"/>
  <c r="AI714" i="1"/>
  <c r="AF714" i="1"/>
  <c r="AC714" i="1"/>
  <c r="Z714" i="1"/>
  <c r="W714" i="1"/>
  <c r="T714" i="1"/>
  <c r="Q714" i="1"/>
  <c r="N714" i="1"/>
  <c r="K714" i="1"/>
  <c r="H714" i="1"/>
  <c r="E714" i="1"/>
  <c r="B714" i="1"/>
  <c r="AU713" i="1"/>
  <c r="AR713" i="1"/>
  <c r="AO713" i="1"/>
  <c r="AL713" i="1"/>
  <c r="AI713" i="1"/>
  <c r="AF713" i="1"/>
  <c r="AC713" i="1"/>
  <c r="Z713" i="1"/>
  <c r="W713" i="1"/>
  <c r="T713" i="1"/>
  <c r="Q713" i="1"/>
  <c r="N713" i="1"/>
  <c r="K713" i="1"/>
  <c r="H713" i="1"/>
  <c r="E713" i="1"/>
  <c r="B713" i="1"/>
  <c r="AU712" i="1"/>
  <c r="AR712" i="1"/>
  <c r="AO712" i="1"/>
  <c r="AL712" i="1"/>
  <c r="AI712" i="1"/>
  <c r="AF712" i="1"/>
  <c r="AC712" i="1"/>
  <c r="Z712" i="1"/>
  <c r="W712" i="1"/>
  <c r="T712" i="1"/>
  <c r="Q712" i="1"/>
  <c r="N712" i="1"/>
  <c r="K712" i="1"/>
  <c r="H712" i="1"/>
  <c r="E712" i="1"/>
  <c r="B712" i="1"/>
  <c r="AU711" i="1"/>
  <c r="AR711" i="1"/>
  <c r="AO711" i="1"/>
  <c r="AL711" i="1"/>
  <c r="AI711" i="1"/>
  <c r="AF711" i="1"/>
  <c r="AC711" i="1"/>
  <c r="Z711" i="1"/>
  <c r="W711" i="1"/>
  <c r="T711" i="1"/>
  <c r="Q711" i="1"/>
  <c r="N711" i="1"/>
  <c r="K711" i="1"/>
  <c r="H711" i="1"/>
  <c r="E711" i="1"/>
  <c r="B711" i="1"/>
  <c r="AU710" i="1"/>
  <c r="AR710" i="1"/>
  <c r="AO710" i="1"/>
  <c r="AL710" i="1"/>
  <c r="AI710" i="1"/>
  <c r="AF710" i="1"/>
  <c r="AC710" i="1"/>
  <c r="Z710" i="1"/>
  <c r="W710" i="1"/>
  <c r="T710" i="1"/>
  <c r="Q710" i="1"/>
  <c r="N710" i="1"/>
  <c r="K710" i="1"/>
  <c r="H710" i="1"/>
  <c r="E710" i="1"/>
  <c r="B710" i="1"/>
  <c r="AU709" i="1"/>
  <c r="AR709" i="1"/>
  <c r="AO709" i="1"/>
  <c r="AL709" i="1"/>
  <c r="AI709" i="1"/>
  <c r="AF709" i="1"/>
  <c r="AC709" i="1"/>
  <c r="Z709" i="1"/>
  <c r="W709" i="1"/>
  <c r="T709" i="1"/>
  <c r="Q709" i="1"/>
  <c r="N709" i="1"/>
  <c r="K709" i="1"/>
  <c r="H709" i="1"/>
  <c r="E709" i="1"/>
  <c r="B709" i="1"/>
  <c r="AU708" i="1"/>
  <c r="AR708" i="1"/>
  <c r="AO708" i="1"/>
  <c r="AL708" i="1"/>
  <c r="AI708" i="1"/>
  <c r="AF708" i="1"/>
  <c r="AC708" i="1"/>
  <c r="Z708" i="1"/>
  <c r="W708" i="1"/>
  <c r="T708" i="1"/>
  <c r="Q708" i="1"/>
  <c r="N708" i="1"/>
  <c r="K708" i="1"/>
  <c r="H708" i="1"/>
  <c r="E708" i="1"/>
  <c r="B708" i="1"/>
  <c r="AV700" i="1"/>
  <c r="AS700" i="1"/>
  <c r="AP700" i="1"/>
  <c r="AM700" i="1"/>
  <c r="AJ700" i="1"/>
  <c r="AG700" i="1"/>
  <c r="AD700" i="1"/>
  <c r="AA700" i="1"/>
  <c r="X700" i="1"/>
  <c r="U700" i="1"/>
  <c r="R700" i="1"/>
  <c r="O700" i="1"/>
  <c r="L700" i="1"/>
  <c r="F700" i="1"/>
  <c r="C700" i="1"/>
  <c r="AV699" i="1"/>
  <c r="AS699" i="1"/>
  <c r="AP699" i="1"/>
  <c r="AM699" i="1"/>
  <c r="AJ699" i="1"/>
  <c r="AG699" i="1"/>
  <c r="AD699" i="1"/>
  <c r="AA699" i="1"/>
  <c r="X699" i="1"/>
  <c r="U699" i="1"/>
  <c r="R699" i="1"/>
  <c r="O699" i="1"/>
  <c r="L699" i="1"/>
  <c r="F699" i="1"/>
  <c r="C699" i="1"/>
  <c r="AU698" i="1"/>
  <c r="AR698" i="1"/>
  <c r="AO698" i="1"/>
  <c r="AL698" i="1"/>
  <c r="AI698" i="1"/>
  <c r="AF698" i="1"/>
  <c r="AC698" i="1"/>
  <c r="Z698" i="1"/>
  <c r="W698" i="1"/>
  <c r="T698" i="1"/>
  <c r="Q698" i="1"/>
  <c r="N698" i="1"/>
  <c r="K698" i="1"/>
  <c r="H698" i="1"/>
  <c r="E698" i="1"/>
  <c r="B698" i="1"/>
  <c r="AU697" i="1"/>
  <c r="AR697" i="1"/>
  <c r="AO697" i="1"/>
  <c r="AL697" i="1"/>
  <c r="AI697" i="1"/>
  <c r="AF697" i="1"/>
  <c r="AC697" i="1"/>
  <c r="Z697" i="1"/>
  <c r="W697" i="1"/>
  <c r="T697" i="1"/>
  <c r="Q697" i="1"/>
  <c r="N697" i="1"/>
  <c r="K697" i="1"/>
  <c r="H697" i="1"/>
  <c r="E697" i="1"/>
  <c r="B697" i="1"/>
  <c r="AU696" i="1"/>
  <c r="AR696" i="1"/>
  <c r="AO696" i="1"/>
  <c r="AL696" i="1"/>
  <c r="AI696" i="1"/>
  <c r="AF696" i="1"/>
  <c r="AC696" i="1"/>
  <c r="Z696" i="1"/>
  <c r="W696" i="1"/>
  <c r="T696" i="1"/>
  <c r="Q696" i="1"/>
  <c r="N696" i="1"/>
  <c r="K696" i="1"/>
  <c r="H696" i="1"/>
  <c r="E696" i="1"/>
  <c r="B696" i="1"/>
  <c r="AU695" i="1"/>
  <c r="AR695" i="1"/>
  <c r="AO695" i="1"/>
  <c r="AL695" i="1"/>
  <c r="AI695" i="1"/>
  <c r="AF695" i="1"/>
  <c r="AC695" i="1"/>
  <c r="Z695" i="1"/>
  <c r="W695" i="1"/>
  <c r="T695" i="1"/>
  <c r="Q695" i="1"/>
  <c r="N695" i="1"/>
  <c r="K695" i="1"/>
  <c r="H695" i="1"/>
  <c r="E695" i="1"/>
  <c r="B695" i="1"/>
  <c r="AU694" i="1"/>
  <c r="AR694" i="1"/>
  <c r="AO694" i="1"/>
  <c r="AL694" i="1"/>
  <c r="AI694" i="1"/>
  <c r="AF694" i="1"/>
  <c r="AC694" i="1"/>
  <c r="Z694" i="1"/>
  <c r="W694" i="1"/>
  <c r="T694" i="1"/>
  <c r="Q694" i="1"/>
  <c r="N694" i="1"/>
  <c r="K694" i="1"/>
  <c r="H694" i="1"/>
  <c r="E694" i="1"/>
  <c r="B694" i="1"/>
  <c r="AU693" i="1"/>
  <c r="AR693" i="1"/>
  <c r="AO693" i="1"/>
  <c r="AL693" i="1"/>
  <c r="AI693" i="1"/>
  <c r="AF693" i="1"/>
  <c r="AC693" i="1"/>
  <c r="Z693" i="1"/>
  <c r="W693" i="1"/>
  <c r="T693" i="1"/>
  <c r="Q693" i="1"/>
  <c r="N693" i="1"/>
  <c r="K693" i="1"/>
  <c r="H693" i="1"/>
  <c r="E693" i="1"/>
  <c r="B693" i="1"/>
  <c r="AU692" i="1"/>
  <c r="AR692" i="1"/>
  <c r="AO692" i="1"/>
  <c r="AL692" i="1"/>
  <c r="AI692" i="1"/>
  <c r="AF692" i="1"/>
  <c r="AC692" i="1"/>
  <c r="Z692" i="1"/>
  <c r="W692" i="1"/>
  <c r="T692" i="1"/>
  <c r="Q692" i="1"/>
  <c r="N692" i="1"/>
  <c r="K692" i="1"/>
  <c r="H692" i="1"/>
  <c r="E692" i="1"/>
  <c r="B692" i="1"/>
  <c r="AU691" i="1"/>
  <c r="AR691" i="1"/>
  <c r="AO691" i="1"/>
  <c r="AL691" i="1"/>
  <c r="AI691" i="1"/>
  <c r="AF691" i="1"/>
  <c r="AC691" i="1"/>
  <c r="Z691" i="1"/>
  <c r="W691" i="1"/>
  <c r="T691" i="1"/>
  <c r="Q691" i="1"/>
  <c r="N691" i="1"/>
  <c r="K691" i="1"/>
  <c r="H691" i="1"/>
  <c r="E691" i="1"/>
  <c r="B691" i="1"/>
  <c r="AU690" i="1"/>
  <c r="AR690" i="1"/>
  <c r="AO690" i="1"/>
  <c r="AL690" i="1"/>
  <c r="AI690" i="1"/>
  <c r="AF690" i="1"/>
  <c r="AC690" i="1"/>
  <c r="Z690" i="1"/>
  <c r="W690" i="1"/>
  <c r="T690" i="1"/>
  <c r="Q690" i="1"/>
  <c r="N690" i="1"/>
  <c r="K690" i="1"/>
  <c r="H690" i="1"/>
  <c r="E690" i="1"/>
  <c r="B690" i="1"/>
  <c r="AU689" i="1"/>
  <c r="AR689" i="1"/>
  <c r="AO689" i="1"/>
  <c r="AL689" i="1"/>
  <c r="AI689" i="1"/>
  <c r="AF689" i="1"/>
  <c r="AC689" i="1"/>
  <c r="Z689" i="1"/>
  <c r="W689" i="1"/>
  <c r="T689" i="1"/>
  <c r="Q689" i="1"/>
  <c r="N689" i="1"/>
  <c r="K689" i="1"/>
  <c r="H689" i="1"/>
  <c r="E689" i="1"/>
  <c r="B689" i="1"/>
  <c r="AU688" i="1"/>
  <c r="AR688" i="1"/>
  <c r="AO688" i="1"/>
  <c r="AL688" i="1"/>
  <c r="AI688" i="1"/>
  <c r="AF688" i="1"/>
  <c r="AC688" i="1"/>
  <c r="Z688" i="1"/>
  <c r="W688" i="1"/>
  <c r="T688" i="1"/>
  <c r="Q688" i="1"/>
  <c r="N688" i="1"/>
  <c r="K688" i="1"/>
  <c r="H688" i="1"/>
  <c r="E688" i="1"/>
  <c r="B688" i="1"/>
  <c r="AU687" i="1"/>
  <c r="AR687" i="1"/>
  <c r="AO687" i="1"/>
  <c r="AL687" i="1"/>
  <c r="AI687" i="1"/>
  <c r="AF687" i="1"/>
  <c r="AC687" i="1"/>
  <c r="Z687" i="1"/>
  <c r="W687" i="1"/>
  <c r="T687" i="1"/>
  <c r="Q687" i="1"/>
  <c r="N687" i="1"/>
  <c r="K687" i="1"/>
  <c r="H687" i="1"/>
  <c r="E687" i="1"/>
  <c r="B687" i="1"/>
  <c r="AU686" i="1"/>
  <c r="AR686" i="1"/>
  <c r="AO686" i="1"/>
  <c r="AL686" i="1"/>
  <c r="AI686" i="1"/>
  <c r="AF686" i="1"/>
  <c r="AC686" i="1"/>
  <c r="Z686" i="1"/>
  <c r="W686" i="1"/>
  <c r="T686" i="1"/>
  <c r="Q686" i="1"/>
  <c r="N686" i="1"/>
  <c r="K686" i="1"/>
  <c r="H686" i="1"/>
  <c r="E686" i="1"/>
  <c r="B686" i="1"/>
  <c r="AU685" i="1"/>
  <c r="AR685" i="1"/>
  <c r="AO685" i="1"/>
  <c r="AL685" i="1"/>
  <c r="AI685" i="1"/>
  <c r="AF685" i="1"/>
  <c r="AC685" i="1"/>
  <c r="Z685" i="1"/>
  <c r="W685" i="1"/>
  <c r="T685" i="1"/>
  <c r="Q685" i="1"/>
  <c r="N685" i="1"/>
  <c r="K685" i="1"/>
  <c r="H685" i="1"/>
  <c r="E685" i="1"/>
  <c r="B685" i="1"/>
  <c r="AU684" i="1"/>
  <c r="AR684" i="1"/>
  <c r="AO684" i="1"/>
  <c r="AL684" i="1"/>
  <c r="AI684" i="1"/>
  <c r="AF684" i="1"/>
  <c r="AC684" i="1"/>
  <c r="Z684" i="1"/>
  <c r="W684" i="1"/>
  <c r="T684" i="1"/>
  <c r="Q684" i="1"/>
  <c r="N684" i="1"/>
  <c r="K684" i="1"/>
  <c r="H684" i="1"/>
  <c r="E684" i="1"/>
  <c r="B684" i="1"/>
  <c r="AU683" i="1"/>
  <c r="AR683" i="1"/>
  <c r="AO683" i="1"/>
  <c r="AL683" i="1"/>
  <c r="AI683" i="1"/>
  <c r="AF683" i="1"/>
  <c r="AC683" i="1"/>
  <c r="Z683" i="1"/>
  <c r="W683" i="1"/>
  <c r="T683" i="1"/>
  <c r="Q683" i="1"/>
  <c r="N683" i="1"/>
  <c r="K683" i="1"/>
  <c r="H683" i="1"/>
  <c r="E683" i="1"/>
  <c r="B683" i="1"/>
  <c r="AU682" i="1"/>
  <c r="AR682" i="1"/>
  <c r="AO682" i="1"/>
  <c r="AL682" i="1"/>
  <c r="AI682" i="1"/>
  <c r="AF682" i="1"/>
  <c r="AC682" i="1"/>
  <c r="Z682" i="1"/>
  <c r="W682" i="1"/>
  <c r="T682" i="1"/>
  <c r="Q682" i="1"/>
  <c r="N682" i="1"/>
  <c r="K682" i="1"/>
  <c r="H682" i="1"/>
  <c r="E682" i="1"/>
  <c r="B682" i="1"/>
  <c r="AU681" i="1"/>
  <c r="AR681" i="1"/>
  <c r="AO681" i="1"/>
  <c r="AL681" i="1"/>
  <c r="AI681" i="1"/>
  <c r="AF681" i="1"/>
  <c r="AC681" i="1"/>
  <c r="Z681" i="1"/>
  <c r="W681" i="1"/>
  <c r="T681" i="1"/>
  <c r="Q681" i="1"/>
  <c r="N681" i="1"/>
  <c r="K681" i="1"/>
  <c r="H681" i="1"/>
  <c r="E681" i="1"/>
  <c r="B681" i="1"/>
  <c r="AU680" i="1"/>
  <c r="AR680" i="1"/>
  <c r="AO680" i="1"/>
  <c r="AL680" i="1"/>
  <c r="AI680" i="1"/>
  <c r="AF680" i="1"/>
  <c r="AC680" i="1"/>
  <c r="Z680" i="1"/>
  <c r="W680" i="1"/>
  <c r="T680" i="1"/>
  <c r="Q680" i="1"/>
  <c r="N680" i="1"/>
  <c r="K680" i="1"/>
  <c r="H680" i="1"/>
  <c r="E680" i="1"/>
  <c r="B680" i="1"/>
  <c r="AU679" i="1"/>
  <c r="AR679" i="1"/>
  <c r="AO679" i="1"/>
  <c r="AL679" i="1"/>
  <c r="AI679" i="1"/>
  <c r="AF679" i="1"/>
  <c r="AC679" i="1"/>
  <c r="Z679" i="1"/>
  <c r="W679" i="1"/>
  <c r="T679" i="1"/>
  <c r="Q679" i="1"/>
  <c r="N679" i="1"/>
  <c r="K679" i="1"/>
  <c r="H679" i="1"/>
  <c r="E679" i="1"/>
  <c r="B679" i="1"/>
  <c r="AU678" i="1"/>
  <c r="AR678" i="1"/>
  <c r="AO678" i="1"/>
  <c r="AL678" i="1"/>
  <c r="AI678" i="1"/>
  <c r="AF678" i="1"/>
  <c r="AC678" i="1"/>
  <c r="Z678" i="1"/>
  <c r="W678" i="1"/>
  <c r="T678" i="1"/>
  <c r="Q678" i="1"/>
  <c r="N678" i="1"/>
  <c r="K678" i="1"/>
  <c r="H678" i="1"/>
  <c r="E678" i="1"/>
  <c r="B678" i="1"/>
  <c r="AV669" i="1"/>
  <c r="AS669" i="1"/>
  <c r="AP669" i="1"/>
  <c r="AM669" i="1"/>
  <c r="AJ669" i="1"/>
  <c r="AG669" i="1"/>
  <c r="AD669" i="1"/>
  <c r="AA669" i="1"/>
  <c r="X669" i="1"/>
  <c r="U669" i="1"/>
  <c r="R669" i="1"/>
  <c r="O669" i="1"/>
  <c r="L669" i="1"/>
  <c r="I669" i="1"/>
  <c r="F669" i="1"/>
  <c r="C669" i="1"/>
  <c r="AV668" i="1"/>
  <c r="AS668" i="1"/>
  <c r="AP668" i="1"/>
  <c r="AM668" i="1"/>
  <c r="AJ668" i="1"/>
  <c r="AG668" i="1"/>
  <c r="AD668" i="1"/>
  <c r="AA668" i="1"/>
  <c r="X668" i="1"/>
  <c r="U668" i="1"/>
  <c r="R668" i="1"/>
  <c r="O668" i="1"/>
  <c r="L668" i="1"/>
  <c r="I668" i="1"/>
  <c r="F668" i="1"/>
  <c r="C668" i="1"/>
  <c r="AU667" i="1"/>
  <c r="AR667" i="1"/>
  <c r="AO667" i="1"/>
  <c r="AL667" i="1"/>
  <c r="AI667" i="1"/>
  <c r="AF667" i="1"/>
  <c r="AC667" i="1"/>
  <c r="Z667" i="1"/>
  <c r="W667" i="1"/>
  <c r="T667" i="1"/>
  <c r="Q667" i="1"/>
  <c r="N667" i="1"/>
  <c r="K667" i="1"/>
  <c r="H667" i="1"/>
  <c r="E667" i="1"/>
  <c r="B667" i="1"/>
  <c r="AU666" i="1"/>
  <c r="AR666" i="1"/>
  <c r="AO666" i="1"/>
  <c r="AL666" i="1"/>
  <c r="AI666" i="1"/>
  <c r="AF666" i="1"/>
  <c r="AC666" i="1"/>
  <c r="Z666" i="1"/>
  <c r="W666" i="1"/>
  <c r="T666" i="1"/>
  <c r="Q666" i="1"/>
  <c r="N666" i="1"/>
  <c r="K666" i="1"/>
  <c r="H666" i="1"/>
  <c r="E666" i="1"/>
  <c r="B666" i="1"/>
  <c r="AU665" i="1"/>
  <c r="AR665" i="1"/>
  <c r="AO665" i="1"/>
  <c r="AL665" i="1"/>
  <c r="AI665" i="1"/>
  <c r="AF665" i="1"/>
  <c r="AC665" i="1"/>
  <c r="Z665" i="1"/>
  <c r="W665" i="1"/>
  <c r="T665" i="1"/>
  <c r="Q665" i="1"/>
  <c r="N665" i="1"/>
  <c r="K665" i="1"/>
  <c r="H665" i="1"/>
  <c r="E665" i="1"/>
  <c r="B665" i="1"/>
  <c r="AU664" i="1"/>
  <c r="AR664" i="1"/>
  <c r="AO664" i="1"/>
  <c r="AL664" i="1"/>
  <c r="AI664" i="1"/>
  <c r="AF664" i="1"/>
  <c r="AC664" i="1"/>
  <c r="Z664" i="1"/>
  <c r="W664" i="1"/>
  <c r="T664" i="1"/>
  <c r="Q664" i="1"/>
  <c r="N664" i="1"/>
  <c r="K664" i="1"/>
  <c r="H664" i="1"/>
  <c r="E664" i="1"/>
  <c r="B664" i="1"/>
  <c r="AU663" i="1"/>
  <c r="AR663" i="1"/>
  <c r="AO663" i="1"/>
  <c r="AL663" i="1"/>
  <c r="AI663" i="1"/>
  <c r="AF663" i="1"/>
  <c r="AC663" i="1"/>
  <c r="Z663" i="1"/>
  <c r="W663" i="1"/>
  <c r="T663" i="1"/>
  <c r="Q663" i="1"/>
  <c r="N663" i="1"/>
  <c r="K663" i="1"/>
  <c r="H663" i="1"/>
  <c r="E663" i="1"/>
  <c r="B663" i="1"/>
  <c r="AU662" i="1"/>
  <c r="AR662" i="1"/>
  <c r="AO662" i="1"/>
  <c r="AL662" i="1"/>
  <c r="AI662" i="1"/>
  <c r="AF662" i="1"/>
  <c r="AC662" i="1"/>
  <c r="Z662" i="1"/>
  <c r="W662" i="1"/>
  <c r="T662" i="1"/>
  <c r="Q662" i="1"/>
  <c r="N662" i="1"/>
  <c r="K662" i="1"/>
  <c r="H662" i="1"/>
  <c r="E662" i="1"/>
  <c r="B662" i="1"/>
  <c r="AU661" i="1"/>
  <c r="AR661" i="1"/>
  <c r="AO661" i="1"/>
  <c r="AL661" i="1"/>
  <c r="AI661" i="1"/>
  <c r="AF661" i="1"/>
  <c r="AC661" i="1"/>
  <c r="Z661" i="1"/>
  <c r="W661" i="1"/>
  <c r="T661" i="1"/>
  <c r="Q661" i="1"/>
  <c r="N661" i="1"/>
  <c r="K661" i="1"/>
  <c r="H661" i="1"/>
  <c r="E661" i="1"/>
  <c r="B661" i="1"/>
  <c r="AU660" i="1"/>
  <c r="AR660" i="1"/>
  <c r="AO660" i="1"/>
  <c r="AL660" i="1"/>
  <c r="AI660" i="1"/>
  <c r="AF660" i="1"/>
  <c r="AC660" i="1"/>
  <c r="Z660" i="1"/>
  <c r="W660" i="1"/>
  <c r="T660" i="1"/>
  <c r="Q660" i="1"/>
  <c r="N660" i="1"/>
  <c r="K660" i="1"/>
  <c r="H660" i="1"/>
  <c r="E660" i="1"/>
  <c r="B660" i="1"/>
  <c r="AU659" i="1"/>
  <c r="AR659" i="1"/>
  <c r="AO659" i="1"/>
  <c r="AL659" i="1"/>
  <c r="AI659" i="1"/>
  <c r="AF659" i="1"/>
  <c r="AC659" i="1"/>
  <c r="Z659" i="1"/>
  <c r="W659" i="1"/>
  <c r="T659" i="1"/>
  <c r="Q659" i="1"/>
  <c r="N659" i="1"/>
  <c r="K659" i="1"/>
  <c r="H659" i="1"/>
  <c r="E659" i="1"/>
  <c r="B659" i="1"/>
  <c r="AU658" i="1"/>
  <c r="AR658" i="1"/>
  <c r="AO658" i="1"/>
  <c r="AL658" i="1"/>
  <c r="AI658" i="1"/>
  <c r="AF658" i="1"/>
  <c r="AC658" i="1"/>
  <c r="Z658" i="1"/>
  <c r="W658" i="1"/>
  <c r="T658" i="1"/>
  <c r="Q658" i="1"/>
  <c r="N658" i="1"/>
  <c r="K658" i="1"/>
  <c r="H658" i="1"/>
  <c r="E658" i="1"/>
  <c r="B658" i="1"/>
  <c r="AU657" i="1"/>
  <c r="AR657" i="1"/>
  <c r="AO657" i="1"/>
  <c r="AL657" i="1"/>
  <c r="AI657" i="1"/>
  <c r="AF657" i="1"/>
  <c r="AC657" i="1"/>
  <c r="Z657" i="1"/>
  <c r="W657" i="1"/>
  <c r="T657" i="1"/>
  <c r="Q657" i="1"/>
  <c r="N657" i="1"/>
  <c r="K657" i="1"/>
  <c r="H657" i="1"/>
  <c r="E657" i="1"/>
  <c r="B657" i="1"/>
  <c r="AU656" i="1"/>
  <c r="AR656" i="1"/>
  <c r="AO656" i="1"/>
  <c r="AL656" i="1"/>
  <c r="AI656" i="1"/>
  <c r="AF656" i="1"/>
  <c r="AC656" i="1"/>
  <c r="Z656" i="1"/>
  <c r="W656" i="1"/>
  <c r="T656" i="1"/>
  <c r="Q656" i="1"/>
  <c r="N656" i="1"/>
  <c r="K656" i="1"/>
  <c r="H656" i="1"/>
  <c r="E656" i="1"/>
  <c r="B656" i="1"/>
  <c r="AU655" i="1"/>
  <c r="AR655" i="1"/>
  <c r="AO655" i="1"/>
  <c r="AL655" i="1"/>
  <c r="AI655" i="1"/>
  <c r="AF655" i="1"/>
  <c r="AC655" i="1"/>
  <c r="Z655" i="1"/>
  <c r="W655" i="1"/>
  <c r="T655" i="1"/>
  <c r="Q655" i="1"/>
  <c r="N655" i="1"/>
  <c r="K655" i="1"/>
  <c r="H655" i="1"/>
  <c r="E655" i="1"/>
  <c r="B655" i="1"/>
  <c r="AU654" i="1"/>
  <c r="AR654" i="1"/>
  <c r="AO654" i="1"/>
  <c r="AL654" i="1"/>
  <c r="AI654" i="1"/>
  <c r="AF654" i="1"/>
  <c r="AC654" i="1"/>
  <c r="Z654" i="1"/>
  <c r="W654" i="1"/>
  <c r="T654" i="1"/>
  <c r="Q654" i="1"/>
  <c r="N654" i="1"/>
  <c r="K654" i="1"/>
  <c r="H654" i="1"/>
  <c r="E654" i="1"/>
  <c r="B654" i="1"/>
  <c r="AU653" i="1"/>
  <c r="AR653" i="1"/>
  <c r="AO653" i="1"/>
  <c r="AL653" i="1"/>
  <c r="AI653" i="1"/>
  <c r="AF653" i="1"/>
  <c r="AC653" i="1"/>
  <c r="Z653" i="1"/>
  <c r="W653" i="1"/>
  <c r="T653" i="1"/>
  <c r="Q653" i="1"/>
  <c r="N653" i="1"/>
  <c r="K653" i="1"/>
  <c r="H653" i="1"/>
  <c r="E653" i="1"/>
  <c r="B653" i="1"/>
  <c r="AU652" i="1"/>
  <c r="AR652" i="1"/>
  <c r="AO652" i="1"/>
  <c r="AL652" i="1"/>
  <c r="AI652" i="1"/>
  <c r="AF652" i="1"/>
  <c r="AC652" i="1"/>
  <c r="Z652" i="1"/>
  <c r="W652" i="1"/>
  <c r="T652" i="1"/>
  <c r="Q652" i="1"/>
  <c r="N652" i="1"/>
  <c r="K652" i="1"/>
  <c r="H652" i="1"/>
  <c r="E652" i="1"/>
  <c r="B652" i="1"/>
  <c r="AU651" i="1"/>
  <c r="AR651" i="1"/>
  <c r="AO651" i="1"/>
  <c r="AL651" i="1"/>
  <c r="AI651" i="1"/>
  <c r="AF651" i="1"/>
  <c r="AC651" i="1"/>
  <c r="Z651" i="1"/>
  <c r="W651" i="1"/>
  <c r="T651" i="1"/>
  <c r="Q651" i="1"/>
  <c r="N651" i="1"/>
  <c r="K651" i="1"/>
  <c r="H651" i="1"/>
  <c r="E651" i="1"/>
  <c r="B651" i="1"/>
  <c r="AU650" i="1"/>
  <c r="AR650" i="1"/>
  <c r="AO650" i="1"/>
  <c r="AL650" i="1"/>
  <c r="AI650" i="1"/>
  <c r="AF650" i="1"/>
  <c r="AC650" i="1"/>
  <c r="Z650" i="1"/>
  <c r="W650" i="1"/>
  <c r="T650" i="1"/>
  <c r="Q650" i="1"/>
  <c r="N650" i="1"/>
  <c r="K650" i="1"/>
  <c r="H650" i="1"/>
  <c r="E650" i="1"/>
  <c r="B650" i="1"/>
  <c r="AU649" i="1"/>
  <c r="AR649" i="1"/>
  <c r="AO649" i="1"/>
  <c r="AL649" i="1"/>
  <c r="AI649" i="1"/>
  <c r="AF649" i="1"/>
  <c r="AC649" i="1"/>
  <c r="Z649" i="1"/>
  <c r="W649" i="1"/>
  <c r="T649" i="1"/>
  <c r="Q649" i="1"/>
  <c r="N649" i="1"/>
  <c r="K649" i="1"/>
  <c r="H649" i="1"/>
  <c r="E649" i="1"/>
  <c r="B649" i="1"/>
  <c r="AU648" i="1"/>
  <c r="AR648" i="1"/>
  <c r="AO648" i="1"/>
  <c r="AL648" i="1"/>
  <c r="AI648" i="1"/>
  <c r="AF648" i="1"/>
  <c r="AC648" i="1"/>
  <c r="Z648" i="1"/>
  <c r="W648" i="1"/>
  <c r="T648" i="1"/>
  <c r="Q648" i="1"/>
  <c r="N648" i="1"/>
  <c r="K648" i="1"/>
  <c r="H648" i="1"/>
  <c r="E648" i="1"/>
  <c r="B648" i="1"/>
  <c r="AU647" i="1"/>
  <c r="AR647" i="1"/>
  <c r="AO647" i="1"/>
  <c r="AL647" i="1"/>
  <c r="AI647" i="1"/>
  <c r="AF647" i="1"/>
  <c r="AC647" i="1"/>
  <c r="Z647" i="1"/>
  <c r="W647" i="1"/>
  <c r="T647" i="1"/>
  <c r="Q647" i="1"/>
  <c r="N647" i="1"/>
  <c r="K647" i="1"/>
  <c r="H647" i="1"/>
  <c r="E647" i="1"/>
  <c r="B647" i="1"/>
  <c r="AV639" i="1"/>
  <c r="AS639" i="1"/>
  <c r="AP639" i="1"/>
  <c r="AM639" i="1"/>
  <c r="AJ639" i="1"/>
  <c r="AG639" i="1"/>
  <c r="AD639" i="1"/>
  <c r="AA639" i="1"/>
  <c r="X639" i="1"/>
  <c r="U639" i="1"/>
  <c r="R639" i="1"/>
  <c r="O639" i="1"/>
  <c r="L639" i="1"/>
  <c r="I639" i="1"/>
  <c r="F639" i="1"/>
  <c r="C639" i="1"/>
  <c r="AV638" i="1"/>
  <c r="AS638" i="1"/>
  <c r="AP638" i="1"/>
  <c r="AM638" i="1"/>
  <c r="AJ638" i="1"/>
  <c r="AG638" i="1"/>
  <c r="AD638" i="1"/>
  <c r="AA638" i="1"/>
  <c r="X638" i="1"/>
  <c r="U638" i="1"/>
  <c r="R638" i="1"/>
  <c r="O638" i="1"/>
  <c r="L638" i="1"/>
  <c r="I638" i="1"/>
  <c r="F638" i="1"/>
  <c r="C638" i="1"/>
  <c r="AU637" i="1"/>
  <c r="AR637" i="1"/>
  <c r="AO637" i="1"/>
  <c r="AL637" i="1"/>
  <c r="AI637" i="1"/>
  <c r="AF637" i="1"/>
  <c r="AC637" i="1"/>
  <c r="Z637" i="1"/>
  <c r="W637" i="1"/>
  <c r="T637" i="1"/>
  <c r="Q637" i="1"/>
  <c r="N637" i="1"/>
  <c r="K637" i="1"/>
  <c r="H637" i="1"/>
  <c r="E637" i="1"/>
  <c r="B637" i="1"/>
  <c r="AU636" i="1"/>
  <c r="AR636" i="1"/>
  <c r="AO636" i="1"/>
  <c r="AL636" i="1"/>
  <c r="AI636" i="1"/>
  <c r="AF636" i="1"/>
  <c r="AC636" i="1"/>
  <c r="Z636" i="1"/>
  <c r="W636" i="1"/>
  <c r="T636" i="1"/>
  <c r="Q636" i="1"/>
  <c r="N636" i="1"/>
  <c r="K636" i="1"/>
  <c r="H636" i="1"/>
  <c r="E636" i="1"/>
  <c r="B636" i="1"/>
  <c r="AU635" i="1"/>
  <c r="AR635" i="1"/>
  <c r="AO635" i="1"/>
  <c r="AL635" i="1"/>
  <c r="AI635" i="1"/>
  <c r="AF635" i="1"/>
  <c r="AC635" i="1"/>
  <c r="Z635" i="1"/>
  <c r="W635" i="1"/>
  <c r="T635" i="1"/>
  <c r="Q635" i="1"/>
  <c r="N635" i="1"/>
  <c r="K635" i="1"/>
  <c r="H635" i="1"/>
  <c r="E635" i="1"/>
  <c r="B635" i="1"/>
  <c r="AU634" i="1"/>
  <c r="AR634" i="1"/>
  <c r="AO634" i="1"/>
  <c r="AL634" i="1"/>
  <c r="AI634" i="1"/>
  <c r="AF634" i="1"/>
  <c r="AC634" i="1"/>
  <c r="Z634" i="1"/>
  <c r="W634" i="1"/>
  <c r="T634" i="1"/>
  <c r="Q634" i="1"/>
  <c r="N634" i="1"/>
  <c r="K634" i="1"/>
  <c r="H634" i="1"/>
  <c r="E634" i="1"/>
  <c r="B634" i="1"/>
  <c r="AU633" i="1"/>
  <c r="AR633" i="1"/>
  <c r="AO633" i="1"/>
  <c r="AL633" i="1"/>
  <c r="AI633" i="1"/>
  <c r="AF633" i="1"/>
  <c r="AC633" i="1"/>
  <c r="Z633" i="1"/>
  <c r="W633" i="1"/>
  <c r="T633" i="1"/>
  <c r="Q633" i="1"/>
  <c r="N633" i="1"/>
  <c r="K633" i="1"/>
  <c r="H633" i="1"/>
  <c r="E633" i="1"/>
  <c r="B633" i="1"/>
  <c r="AU632" i="1"/>
  <c r="AR632" i="1"/>
  <c r="AO632" i="1"/>
  <c r="AL632" i="1"/>
  <c r="AI632" i="1"/>
  <c r="AF632" i="1"/>
  <c r="AC632" i="1"/>
  <c r="Z632" i="1"/>
  <c r="W632" i="1"/>
  <c r="T632" i="1"/>
  <c r="Q632" i="1"/>
  <c r="N632" i="1"/>
  <c r="K632" i="1"/>
  <c r="H632" i="1"/>
  <c r="E632" i="1"/>
  <c r="B632" i="1"/>
  <c r="AU631" i="1"/>
  <c r="AR631" i="1"/>
  <c r="AO631" i="1"/>
  <c r="AL631" i="1"/>
  <c r="AI631" i="1"/>
  <c r="AF631" i="1"/>
  <c r="AC631" i="1"/>
  <c r="Z631" i="1"/>
  <c r="W631" i="1"/>
  <c r="T631" i="1"/>
  <c r="Q631" i="1"/>
  <c r="N631" i="1"/>
  <c r="K631" i="1"/>
  <c r="H631" i="1"/>
  <c r="E631" i="1"/>
  <c r="B631" i="1"/>
  <c r="AU630" i="1"/>
  <c r="AR630" i="1"/>
  <c r="AO630" i="1"/>
  <c r="AL630" i="1"/>
  <c r="AI630" i="1"/>
  <c r="AF630" i="1"/>
  <c r="AC630" i="1"/>
  <c r="Z630" i="1"/>
  <c r="W630" i="1"/>
  <c r="T630" i="1"/>
  <c r="Q630" i="1"/>
  <c r="N630" i="1"/>
  <c r="K630" i="1"/>
  <c r="H630" i="1"/>
  <c r="E630" i="1"/>
  <c r="B630" i="1"/>
  <c r="AU629" i="1"/>
  <c r="AR629" i="1"/>
  <c r="AO629" i="1"/>
  <c r="AL629" i="1"/>
  <c r="AI629" i="1"/>
  <c r="AF629" i="1"/>
  <c r="AC629" i="1"/>
  <c r="Z629" i="1"/>
  <c r="W629" i="1"/>
  <c r="T629" i="1"/>
  <c r="Q629" i="1"/>
  <c r="N629" i="1"/>
  <c r="K629" i="1"/>
  <c r="H629" i="1"/>
  <c r="E629" i="1"/>
  <c r="B629" i="1"/>
  <c r="AU628" i="1"/>
  <c r="AR628" i="1"/>
  <c r="AO628" i="1"/>
  <c r="AL628" i="1"/>
  <c r="AI628" i="1"/>
  <c r="AF628" i="1"/>
  <c r="AC628" i="1"/>
  <c r="Z628" i="1"/>
  <c r="W628" i="1"/>
  <c r="T628" i="1"/>
  <c r="Q628" i="1"/>
  <c r="N628" i="1"/>
  <c r="K628" i="1"/>
  <c r="H628" i="1"/>
  <c r="E628" i="1"/>
  <c r="B628" i="1"/>
  <c r="AU627" i="1"/>
  <c r="AR627" i="1"/>
  <c r="AO627" i="1"/>
  <c r="AL627" i="1"/>
  <c r="AI627" i="1"/>
  <c r="AF627" i="1"/>
  <c r="AC627" i="1"/>
  <c r="Z627" i="1"/>
  <c r="W627" i="1"/>
  <c r="T627" i="1"/>
  <c r="Q627" i="1"/>
  <c r="N627" i="1"/>
  <c r="K627" i="1"/>
  <c r="H627" i="1"/>
  <c r="E627" i="1"/>
  <c r="B627" i="1"/>
  <c r="AU626" i="1"/>
  <c r="AR626" i="1"/>
  <c r="AO626" i="1"/>
  <c r="AL626" i="1"/>
  <c r="AI626" i="1"/>
  <c r="AF626" i="1"/>
  <c r="AC626" i="1"/>
  <c r="Z626" i="1"/>
  <c r="W626" i="1"/>
  <c r="T626" i="1"/>
  <c r="Q626" i="1"/>
  <c r="N626" i="1"/>
  <c r="K626" i="1"/>
  <c r="H626" i="1"/>
  <c r="E626" i="1"/>
  <c r="B626" i="1"/>
  <c r="AU625" i="1"/>
  <c r="AR625" i="1"/>
  <c r="AO625" i="1"/>
  <c r="AL625" i="1"/>
  <c r="AI625" i="1"/>
  <c r="AF625" i="1"/>
  <c r="AC625" i="1"/>
  <c r="Z625" i="1"/>
  <c r="W625" i="1"/>
  <c r="T625" i="1"/>
  <c r="Q625" i="1"/>
  <c r="N625" i="1"/>
  <c r="K625" i="1"/>
  <c r="H625" i="1"/>
  <c r="E625" i="1"/>
  <c r="B625" i="1"/>
  <c r="AU624" i="1"/>
  <c r="AR624" i="1"/>
  <c r="AO624" i="1"/>
  <c r="AL624" i="1"/>
  <c r="AI624" i="1"/>
  <c r="AF624" i="1"/>
  <c r="AC624" i="1"/>
  <c r="Z624" i="1"/>
  <c r="W624" i="1"/>
  <c r="T624" i="1"/>
  <c r="Q624" i="1"/>
  <c r="N624" i="1"/>
  <c r="K624" i="1"/>
  <c r="H624" i="1"/>
  <c r="E624" i="1"/>
  <c r="B624" i="1"/>
  <c r="AU623" i="1"/>
  <c r="AR623" i="1"/>
  <c r="AO623" i="1"/>
  <c r="AL623" i="1"/>
  <c r="AI623" i="1"/>
  <c r="AF623" i="1"/>
  <c r="AC623" i="1"/>
  <c r="Z623" i="1"/>
  <c r="W623" i="1"/>
  <c r="T623" i="1"/>
  <c r="Q623" i="1"/>
  <c r="N623" i="1"/>
  <c r="K623" i="1"/>
  <c r="H623" i="1"/>
  <c r="E623" i="1"/>
  <c r="B623" i="1"/>
  <c r="AU622" i="1"/>
  <c r="AR622" i="1"/>
  <c r="AO622" i="1"/>
  <c r="AL622" i="1"/>
  <c r="AI622" i="1"/>
  <c r="AF622" i="1"/>
  <c r="AC622" i="1"/>
  <c r="Z622" i="1"/>
  <c r="W622" i="1"/>
  <c r="T622" i="1"/>
  <c r="Q622" i="1"/>
  <c r="N622" i="1"/>
  <c r="K622" i="1"/>
  <c r="H622" i="1"/>
  <c r="E622" i="1"/>
  <c r="B622" i="1"/>
  <c r="AU621" i="1"/>
  <c r="AR621" i="1"/>
  <c r="AO621" i="1"/>
  <c r="AL621" i="1"/>
  <c r="AI621" i="1"/>
  <c r="AF621" i="1"/>
  <c r="AC621" i="1"/>
  <c r="Z621" i="1"/>
  <c r="W621" i="1"/>
  <c r="T621" i="1"/>
  <c r="Q621" i="1"/>
  <c r="N621" i="1"/>
  <c r="K621" i="1"/>
  <c r="H621" i="1"/>
  <c r="E621" i="1"/>
  <c r="B621" i="1"/>
  <c r="AU620" i="1"/>
  <c r="AR620" i="1"/>
  <c r="AO620" i="1"/>
  <c r="AL620" i="1"/>
  <c r="AI620" i="1"/>
  <c r="AF620" i="1"/>
  <c r="AC620" i="1"/>
  <c r="Z620" i="1"/>
  <c r="W620" i="1"/>
  <c r="T620" i="1"/>
  <c r="Q620" i="1"/>
  <c r="N620" i="1"/>
  <c r="K620" i="1"/>
  <c r="H620" i="1"/>
  <c r="E620" i="1"/>
  <c r="B620" i="1"/>
  <c r="AU619" i="1"/>
  <c r="AR619" i="1"/>
  <c r="AO619" i="1"/>
  <c r="AL619" i="1"/>
  <c r="AI619" i="1"/>
  <c r="AF619" i="1"/>
  <c r="AC619" i="1"/>
  <c r="Z619" i="1"/>
  <c r="W619" i="1"/>
  <c r="T619" i="1"/>
  <c r="Q619" i="1"/>
  <c r="N619" i="1"/>
  <c r="K619" i="1"/>
  <c r="H619" i="1"/>
  <c r="E619" i="1"/>
  <c r="B619" i="1"/>
  <c r="AU618" i="1"/>
  <c r="AR618" i="1"/>
  <c r="AO618" i="1"/>
  <c r="AL618" i="1"/>
  <c r="AI618" i="1"/>
  <c r="AF618" i="1"/>
  <c r="AC618" i="1"/>
  <c r="Z618" i="1"/>
  <c r="W618" i="1"/>
  <c r="T618" i="1"/>
  <c r="Q618" i="1"/>
  <c r="N618" i="1"/>
  <c r="K618" i="1"/>
  <c r="H618" i="1"/>
  <c r="E618" i="1"/>
  <c r="B618" i="1"/>
  <c r="AU617" i="1"/>
  <c r="AR617" i="1"/>
  <c r="AO617" i="1"/>
  <c r="AL617" i="1"/>
  <c r="AI617" i="1"/>
  <c r="AF617" i="1"/>
  <c r="AC617" i="1"/>
  <c r="Z617" i="1"/>
  <c r="W617" i="1"/>
  <c r="T617" i="1"/>
  <c r="Q617" i="1"/>
  <c r="N617" i="1"/>
  <c r="K617" i="1"/>
  <c r="H617" i="1"/>
  <c r="E617" i="1"/>
  <c r="B617" i="1"/>
  <c r="AV608" i="1"/>
  <c r="AS608" i="1"/>
  <c r="AP608" i="1"/>
  <c r="AM608" i="1"/>
  <c r="AJ608" i="1"/>
  <c r="AG608" i="1"/>
  <c r="AD608" i="1"/>
  <c r="AA608" i="1"/>
  <c r="X608" i="1"/>
  <c r="U608" i="1"/>
  <c r="R608" i="1"/>
  <c r="O608" i="1"/>
  <c r="L608" i="1"/>
  <c r="I608" i="1"/>
  <c r="F608" i="1"/>
  <c r="C608" i="1"/>
  <c r="AV607" i="1"/>
  <c r="AS607" i="1"/>
  <c r="AP607" i="1"/>
  <c r="AM607" i="1"/>
  <c r="AJ607" i="1"/>
  <c r="AG607" i="1"/>
  <c r="AD607" i="1"/>
  <c r="AA607" i="1"/>
  <c r="X607" i="1"/>
  <c r="U607" i="1"/>
  <c r="R607" i="1"/>
  <c r="O607" i="1"/>
  <c r="L607" i="1"/>
  <c r="I607" i="1"/>
  <c r="F607" i="1"/>
  <c r="C607" i="1"/>
  <c r="AU606" i="1"/>
  <c r="AR606" i="1"/>
  <c r="AO606" i="1"/>
  <c r="AL606" i="1"/>
  <c r="AI606" i="1"/>
  <c r="AF606" i="1"/>
  <c r="AC606" i="1"/>
  <c r="Z606" i="1"/>
  <c r="W606" i="1"/>
  <c r="T606" i="1"/>
  <c r="Q606" i="1"/>
  <c r="N606" i="1"/>
  <c r="K606" i="1"/>
  <c r="H606" i="1"/>
  <c r="E606" i="1"/>
  <c r="B606" i="1"/>
  <c r="AU605" i="1"/>
  <c r="AR605" i="1"/>
  <c r="AO605" i="1"/>
  <c r="AL605" i="1"/>
  <c r="AI605" i="1"/>
  <c r="AF605" i="1"/>
  <c r="AC605" i="1"/>
  <c r="Z605" i="1"/>
  <c r="W605" i="1"/>
  <c r="T605" i="1"/>
  <c r="Q605" i="1"/>
  <c r="N605" i="1"/>
  <c r="K605" i="1"/>
  <c r="H605" i="1"/>
  <c r="E605" i="1"/>
  <c r="B605" i="1"/>
  <c r="AU604" i="1"/>
  <c r="AR604" i="1"/>
  <c r="AO604" i="1"/>
  <c r="AL604" i="1"/>
  <c r="AI604" i="1"/>
  <c r="AF604" i="1"/>
  <c r="AC604" i="1"/>
  <c r="Z604" i="1"/>
  <c r="W604" i="1"/>
  <c r="T604" i="1"/>
  <c r="Q604" i="1"/>
  <c r="N604" i="1"/>
  <c r="K604" i="1"/>
  <c r="H604" i="1"/>
  <c r="E604" i="1"/>
  <c r="B604" i="1"/>
  <c r="AU603" i="1"/>
  <c r="AR603" i="1"/>
  <c r="AO603" i="1"/>
  <c r="AL603" i="1"/>
  <c r="AI603" i="1"/>
  <c r="AF603" i="1"/>
  <c r="AC603" i="1"/>
  <c r="Z603" i="1"/>
  <c r="W603" i="1"/>
  <c r="T603" i="1"/>
  <c r="Q603" i="1"/>
  <c r="N603" i="1"/>
  <c r="K603" i="1"/>
  <c r="H603" i="1"/>
  <c r="E603" i="1"/>
  <c r="B603" i="1"/>
  <c r="AU602" i="1"/>
  <c r="AR602" i="1"/>
  <c r="AO602" i="1"/>
  <c r="AL602" i="1"/>
  <c r="AI602" i="1"/>
  <c r="AF602" i="1"/>
  <c r="AC602" i="1"/>
  <c r="Z602" i="1"/>
  <c r="W602" i="1"/>
  <c r="T602" i="1"/>
  <c r="Q602" i="1"/>
  <c r="N602" i="1"/>
  <c r="K602" i="1"/>
  <c r="H602" i="1"/>
  <c r="E602" i="1"/>
  <c r="B602" i="1"/>
  <c r="AU601" i="1"/>
  <c r="AR601" i="1"/>
  <c r="AO601" i="1"/>
  <c r="AL601" i="1"/>
  <c r="AI601" i="1"/>
  <c r="AF601" i="1"/>
  <c r="AC601" i="1"/>
  <c r="Z601" i="1"/>
  <c r="W601" i="1"/>
  <c r="T601" i="1"/>
  <c r="Q601" i="1"/>
  <c r="N601" i="1"/>
  <c r="K601" i="1"/>
  <c r="H601" i="1"/>
  <c r="E601" i="1"/>
  <c r="B601" i="1"/>
  <c r="AU600" i="1"/>
  <c r="AR600" i="1"/>
  <c r="AO600" i="1"/>
  <c r="AL600" i="1"/>
  <c r="AI600" i="1"/>
  <c r="AF600" i="1"/>
  <c r="AC600" i="1"/>
  <c r="Z600" i="1"/>
  <c r="W600" i="1"/>
  <c r="T600" i="1"/>
  <c r="Q600" i="1"/>
  <c r="N600" i="1"/>
  <c r="K600" i="1"/>
  <c r="H600" i="1"/>
  <c r="E600" i="1"/>
  <c r="B600" i="1"/>
  <c r="AU599" i="1"/>
  <c r="AR599" i="1"/>
  <c r="AO599" i="1"/>
  <c r="AL599" i="1"/>
  <c r="AI599" i="1"/>
  <c r="AF599" i="1"/>
  <c r="AC599" i="1"/>
  <c r="Z599" i="1"/>
  <c r="W599" i="1"/>
  <c r="T599" i="1"/>
  <c r="Q599" i="1"/>
  <c r="N599" i="1"/>
  <c r="K599" i="1"/>
  <c r="H599" i="1"/>
  <c r="E599" i="1"/>
  <c r="B599" i="1"/>
  <c r="AU598" i="1"/>
  <c r="AR598" i="1"/>
  <c r="AO598" i="1"/>
  <c r="AL598" i="1"/>
  <c r="AI598" i="1"/>
  <c r="AF598" i="1"/>
  <c r="AC598" i="1"/>
  <c r="Z598" i="1"/>
  <c r="W598" i="1"/>
  <c r="T598" i="1"/>
  <c r="Q598" i="1"/>
  <c r="N598" i="1"/>
  <c r="K598" i="1"/>
  <c r="H598" i="1"/>
  <c r="E598" i="1"/>
  <c r="B598" i="1"/>
  <c r="AU597" i="1"/>
  <c r="AR597" i="1"/>
  <c r="AO597" i="1"/>
  <c r="AL597" i="1"/>
  <c r="AI597" i="1"/>
  <c r="AF597" i="1"/>
  <c r="AC597" i="1"/>
  <c r="Z597" i="1"/>
  <c r="W597" i="1"/>
  <c r="T597" i="1"/>
  <c r="Q597" i="1"/>
  <c r="N597" i="1"/>
  <c r="K597" i="1"/>
  <c r="H597" i="1"/>
  <c r="E597" i="1"/>
  <c r="B597" i="1"/>
  <c r="AU596" i="1"/>
  <c r="AR596" i="1"/>
  <c r="AO596" i="1"/>
  <c r="AL596" i="1"/>
  <c r="AI596" i="1"/>
  <c r="AF596" i="1"/>
  <c r="AC596" i="1"/>
  <c r="Z596" i="1"/>
  <c r="W596" i="1"/>
  <c r="T596" i="1"/>
  <c r="Q596" i="1"/>
  <c r="N596" i="1"/>
  <c r="K596" i="1"/>
  <c r="H596" i="1"/>
  <c r="E596" i="1"/>
  <c r="B596" i="1"/>
  <c r="AU595" i="1"/>
  <c r="AR595" i="1"/>
  <c r="AO595" i="1"/>
  <c r="AL595" i="1"/>
  <c r="AI595" i="1"/>
  <c r="AF595" i="1"/>
  <c r="AC595" i="1"/>
  <c r="Z595" i="1"/>
  <c r="W595" i="1"/>
  <c r="T595" i="1"/>
  <c r="Q595" i="1"/>
  <c r="N595" i="1"/>
  <c r="K595" i="1"/>
  <c r="H595" i="1"/>
  <c r="E595" i="1"/>
  <c r="B595" i="1"/>
  <c r="AU594" i="1"/>
  <c r="AR594" i="1"/>
  <c r="AO594" i="1"/>
  <c r="AL594" i="1"/>
  <c r="AI594" i="1"/>
  <c r="AF594" i="1"/>
  <c r="AC594" i="1"/>
  <c r="Z594" i="1"/>
  <c r="W594" i="1"/>
  <c r="T594" i="1"/>
  <c r="Q594" i="1"/>
  <c r="N594" i="1"/>
  <c r="K594" i="1"/>
  <c r="H594" i="1"/>
  <c r="E594" i="1"/>
  <c r="B594" i="1"/>
  <c r="AU593" i="1"/>
  <c r="AR593" i="1"/>
  <c r="AO593" i="1"/>
  <c r="AL593" i="1"/>
  <c r="AI593" i="1"/>
  <c r="AF593" i="1"/>
  <c r="AC593" i="1"/>
  <c r="Z593" i="1"/>
  <c r="W593" i="1"/>
  <c r="T593" i="1"/>
  <c r="Q593" i="1"/>
  <c r="N593" i="1"/>
  <c r="K593" i="1"/>
  <c r="H593" i="1"/>
  <c r="E593" i="1"/>
  <c r="B593" i="1"/>
  <c r="AU592" i="1"/>
  <c r="AR592" i="1"/>
  <c r="AO592" i="1"/>
  <c r="AL592" i="1"/>
  <c r="AI592" i="1"/>
  <c r="AF592" i="1"/>
  <c r="AC592" i="1"/>
  <c r="Z592" i="1"/>
  <c r="W592" i="1"/>
  <c r="T592" i="1"/>
  <c r="Q592" i="1"/>
  <c r="N592" i="1"/>
  <c r="K592" i="1"/>
  <c r="H592" i="1"/>
  <c r="E592" i="1"/>
  <c r="B592" i="1"/>
  <c r="AU591" i="1"/>
  <c r="AR591" i="1"/>
  <c r="AO591" i="1"/>
  <c r="AL591" i="1"/>
  <c r="AI591" i="1"/>
  <c r="AF591" i="1"/>
  <c r="AC591" i="1"/>
  <c r="Z591" i="1"/>
  <c r="W591" i="1"/>
  <c r="T591" i="1"/>
  <c r="Q591" i="1"/>
  <c r="N591" i="1"/>
  <c r="K591" i="1"/>
  <c r="H591" i="1"/>
  <c r="E591" i="1"/>
  <c r="B591" i="1"/>
  <c r="AU590" i="1"/>
  <c r="AR590" i="1"/>
  <c r="AO590" i="1"/>
  <c r="AL590" i="1"/>
  <c r="AI590" i="1"/>
  <c r="AF590" i="1"/>
  <c r="AC590" i="1"/>
  <c r="Z590" i="1"/>
  <c r="W590" i="1"/>
  <c r="T590" i="1"/>
  <c r="Q590" i="1"/>
  <c r="N590" i="1"/>
  <c r="K590" i="1"/>
  <c r="H590" i="1"/>
  <c r="E590" i="1"/>
  <c r="B590" i="1"/>
  <c r="AU589" i="1"/>
  <c r="AR589" i="1"/>
  <c r="AO589" i="1"/>
  <c r="AL589" i="1"/>
  <c r="AI589" i="1"/>
  <c r="AF589" i="1"/>
  <c r="AC589" i="1"/>
  <c r="Z589" i="1"/>
  <c r="W589" i="1"/>
  <c r="T589" i="1"/>
  <c r="Q589" i="1"/>
  <c r="N589" i="1"/>
  <c r="K589" i="1"/>
  <c r="H589" i="1"/>
  <c r="E589" i="1"/>
  <c r="B589" i="1"/>
  <c r="AU588" i="1"/>
  <c r="AR588" i="1"/>
  <c r="AO588" i="1"/>
  <c r="AL588" i="1"/>
  <c r="AI588" i="1"/>
  <c r="AF588" i="1"/>
  <c r="AC588" i="1"/>
  <c r="Z588" i="1"/>
  <c r="W588" i="1"/>
  <c r="T588" i="1"/>
  <c r="Q588" i="1"/>
  <c r="N588" i="1"/>
  <c r="K588" i="1"/>
  <c r="H588" i="1"/>
  <c r="E588" i="1"/>
  <c r="B588" i="1"/>
  <c r="AU587" i="1"/>
  <c r="AR587" i="1"/>
  <c r="AO587" i="1"/>
  <c r="AL587" i="1"/>
  <c r="AI587" i="1"/>
  <c r="AF587" i="1"/>
  <c r="AC587" i="1"/>
  <c r="Z587" i="1"/>
  <c r="W587" i="1"/>
  <c r="T587" i="1"/>
  <c r="Q587" i="1"/>
  <c r="N587" i="1"/>
  <c r="K587" i="1"/>
  <c r="H587" i="1"/>
  <c r="E587" i="1"/>
  <c r="B587" i="1"/>
  <c r="AU586" i="1"/>
  <c r="AR586" i="1"/>
  <c r="AO586" i="1"/>
  <c r="AL586" i="1"/>
  <c r="AI586" i="1"/>
  <c r="AF586" i="1"/>
  <c r="AC586" i="1"/>
  <c r="Z586" i="1"/>
  <c r="W586" i="1"/>
  <c r="T586" i="1"/>
  <c r="Q586" i="1"/>
  <c r="N586" i="1"/>
  <c r="K586" i="1"/>
  <c r="H586" i="1"/>
  <c r="E586" i="1"/>
  <c r="B586" i="1"/>
  <c r="AV578" i="1"/>
  <c r="AS578" i="1"/>
  <c r="AP578" i="1"/>
  <c r="AM578" i="1"/>
  <c r="AJ578" i="1"/>
  <c r="AG578" i="1"/>
  <c r="AD578" i="1"/>
  <c r="AA578" i="1"/>
  <c r="X578" i="1"/>
  <c r="U578" i="1"/>
  <c r="R578" i="1"/>
  <c r="O578" i="1"/>
  <c r="L578" i="1"/>
  <c r="I578" i="1"/>
  <c r="F578" i="1"/>
  <c r="C578" i="1"/>
  <c r="AV577" i="1"/>
  <c r="AS577" i="1"/>
  <c r="AP577" i="1"/>
  <c r="AM577" i="1"/>
  <c r="AJ577" i="1"/>
  <c r="AG577" i="1"/>
  <c r="AD577" i="1"/>
  <c r="AA577" i="1"/>
  <c r="X577" i="1"/>
  <c r="U577" i="1"/>
  <c r="R577" i="1"/>
  <c r="O577" i="1"/>
  <c r="L577" i="1"/>
  <c r="I577" i="1"/>
  <c r="F577" i="1"/>
  <c r="C577" i="1"/>
  <c r="AU576" i="1"/>
  <c r="AR576" i="1"/>
  <c r="AO576" i="1"/>
  <c r="AL576" i="1"/>
  <c r="AI576" i="1"/>
  <c r="AF576" i="1"/>
  <c r="AC576" i="1"/>
  <c r="Z576" i="1"/>
  <c r="W576" i="1"/>
  <c r="T576" i="1"/>
  <c r="Q576" i="1"/>
  <c r="N576" i="1"/>
  <c r="K576" i="1"/>
  <c r="H576" i="1"/>
  <c r="E576" i="1"/>
  <c r="B576" i="1"/>
  <c r="AU575" i="1"/>
  <c r="AR575" i="1"/>
  <c r="AO575" i="1"/>
  <c r="AL575" i="1"/>
  <c r="AI575" i="1"/>
  <c r="AF575" i="1"/>
  <c r="AC575" i="1"/>
  <c r="Z575" i="1"/>
  <c r="W575" i="1"/>
  <c r="T575" i="1"/>
  <c r="Q575" i="1"/>
  <c r="N575" i="1"/>
  <c r="K575" i="1"/>
  <c r="H575" i="1"/>
  <c r="E575" i="1"/>
  <c r="B575" i="1"/>
  <c r="AU574" i="1"/>
  <c r="AR574" i="1"/>
  <c r="AO574" i="1"/>
  <c r="AL574" i="1"/>
  <c r="AI574" i="1"/>
  <c r="AF574" i="1"/>
  <c r="AC574" i="1"/>
  <c r="Z574" i="1"/>
  <c r="W574" i="1"/>
  <c r="T574" i="1"/>
  <c r="Q574" i="1"/>
  <c r="N574" i="1"/>
  <c r="K574" i="1"/>
  <c r="H574" i="1"/>
  <c r="E574" i="1"/>
  <c r="B574" i="1"/>
  <c r="AU573" i="1"/>
  <c r="AR573" i="1"/>
  <c r="AO573" i="1"/>
  <c r="AL573" i="1"/>
  <c r="AI573" i="1"/>
  <c r="AF573" i="1"/>
  <c r="AC573" i="1"/>
  <c r="Z573" i="1"/>
  <c r="W573" i="1"/>
  <c r="T573" i="1"/>
  <c r="Q573" i="1"/>
  <c r="N573" i="1"/>
  <c r="K573" i="1"/>
  <c r="H573" i="1"/>
  <c r="E573" i="1"/>
  <c r="B573" i="1"/>
  <c r="AU572" i="1"/>
  <c r="AR572" i="1"/>
  <c r="AO572" i="1"/>
  <c r="AL572" i="1"/>
  <c r="AI572" i="1"/>
  <c r="AF572" i="1"/>
  <c r="AC572" i="1"/>
  <c r="Z572" i="1"/>
  <c r="W572" i="1"/>
  <c r="T572" i="1"/>
  <c r="Q572" i="1"/>
  <c r="N572" i="1"/>
  <c r="K572" i="1"/>
  <c r="H572" i="1"/>
  <c r="E572" i="1"/>
  <c r="B572" i="1"/>
  <c r="AU571" i="1"/>
  <c r="AR571" i="1"/>
  <c r="AO571" i="1"/>
  <c r="AL571" i="1"/>
  <c r="AI571" i="1"/>
  <c r="AF571" i="1"/>
  <c r="AC571" i="1"/>
  <c r="Z571" i="1"/>
  <c r="W571" i="1"/>
  <c r="T571" i="1"/>
  <c r="Q571" i="1"/>
  <c r="N571" i="1"/>
  <c r="K571" i="1"/>
  <c r="H571" i="1"/>
  <c r="E571" i="1"/>
  <c r="B571" i="1"/>
  <c r="AU570" i="1"/>
  <c r="AR570" i="1"/>
  <c r="AO570" i="1"/>
  <c r="AL570" i="1"/>
  <c r="AI570" i="1"/>
  <c r="AF570" i="1"/>
  <c r="AC570" i="1"/>
  <c r="Z570" i="1"/>
  <c r="W570" i="1"/>
  <c r="T570" i="1"/>
  <c r="Q570" i="1"/>
  <c r="N570" i="1"/>
  <c r="K570" i="1"/>
  <c r="H570" i="1"/>
  <c r="E570" i="1"/>
  <c r="B570" i="1"/>
  <c r="AU569" i="1"/>
  <c r="AR569" i="1"/>
  <c r="AO569" i="1"/>
  <c r="AL569" i="1"/>
  <c r="AI569" i="1"/>
  <c r="AF569" i="1"/>
  <c r="AC569" i="1"/>
  <c r="Z569" i="1"/>
  <c r="W569" i="1"/>
  <c r="T569" i="1"/>
  <c r="Q569" i="1"/>
  <c r="N569" i="1"/>
  <c r="K569" i="1"/>
  <c r="H569" i="1"/>
  <c r="E569" i="1"/>
  <c r="B569" i="1"/>
  <c r="AU568" i="1"/>
  <c r="AR568" i="1"/>
  <c r="AO568" i="1"/>
  <c r="AL568" i="1"/>
  <c r="AI568" i="1"/>
  <c r="AF568" i="1"/>
  <c r="AC568" i="1"/>
  <c r="Z568" i="1"/>
  <c r="W568" i="1"/>
  <c r="T568" i="1"/>
  <c r="Q568" i="1"/>
  <c r="N568" i="1"/>
  <c r="K568" i="1"/>
  <c r="H568" i="1"/>
  <c r="E568" i="1"/>
  <c r="B568" i="1"/>
  <c r="AU567" i="1"/>
  <c r="AR567" i="1"/>
  <c r="AO567" i="1"/>
  <c r="AL567" i="1"/>
  <c r="AI567" i="1"/>
  <c r="AF567" i="1"/>
  <c r="AC567" i="1"/>
  <c r="Z567" i="1"/>
  <c r="W567" i="1"/>
  <c r="T567" i="1"/>
  <c r="Q567" i="1"/>
  <c r="N567" i="1"/>
  <c r="K567" i="1"/>
  <c r="H567" i="1"/>
  <c r="E567" i="1"/>
  <c r="B567" i="1"/>
  <c r="AU566" i="1"/>
  <c r="AR566" i="1"/>
  <c r="AO566" i="1"/>
  <c r="AL566" i="1"/>
  <c r="AI566" i="1"/>
  <c r="AF566" i="1"/>
  <c r="AC566" i="1"/>
  <c r="Z566" i="1"/>
  <c r="W566" i="1"/>
  <c r="T566" i="1"/>
  <c r="Q566" i="1"/>
  <c r="N566" i="1"/>
  <c r="K566" i="1"/>
  <c r="H566" i="1"/>
  <c r="E566" i="1"/>
  <c r="B566" i="1"/>
  <c r="AU565" i="1"/>
  <c r="AR565" i="1"/>
  <c r="AO565" i="1"/>
  <c r="AL565" i="1"/>
  <c r="AI565" i="1"/>
  <c r="AF565" i="1"/>
  <c r="AC565" i="1"/>
  <c r="Z565" i="1"/>
  <c r="W565" i="1"/>
  <c r="T565" i="1"/>
  <c r="Q565" i="1"/>
  <c r="N565" i="1"/>
  <c r="K565" i="1"/>
  <c r="H565" i="1"/>
  <c r="E565" i="1"/>
  <c r="B565" i="1"/>
  <c r="AU564" i="1"/>
  <c r="AR564" i="1"/>
  <c r="AO564" i="1"/>
  <c r="AL564" i="1"/>
  <c r="AI564" i="1"/>
  <c r="AF564" i="1"/>
  <c r="AC564" i="1"/>
  <c r="Z564" i="1"/>
  <c r="W564" i="1"/>
  <c r="T564" i="1"/>
  <c r="Q564" i="1"/>
  <c r="N564" i="1"/>
  <c r="K564" i="1"/>
  <c r="H564" i="1"/>
  <c r="E564" i="1"/>
  <c r="B564" i="1"/>
  <c r="AU563" i="1"/>
  <c r="AR563" i="1"/>
  <c r="AO563" i="1"/>
  <c r="AL563" i="1"/>
  <c r="AI563" i="1"/>
  <c r="AF563" i="1"/>
  <c r="AC563" i="1"/>
  <c r="Z563" i="1"/>
  <c r="W563" i="1"/>
  <c r="T563" i="1"/>
  <c r="Q563" i="1"/>
  <c r="N563" i="1"/>
  <c r="K563" i="1"/>
  <c r="H563" i="1"/>
  <c r="E563" i="1"/>
  <c r="B563" i="1"/>
  <c r="AU562" i="1"/>
  <c r="AR562" i="1"/>
  <c r="AO562" i="1"/>
  <c r="AL562" i="1"/>
  <c r="AI562" i="1"/>
  <c r="AF562" i="1"/>
  <c r="AC562" i="1"/>
  <c r="Z562" i="1"/>
  <c r="W562" i="1"/>
  <c r="T562" i="1"/>
  <c r="Q562" i="1"/>
  <c r="N562" i="1"/>
  <c r="K562" i="1"/>
  <c r="H562" i="1"/>
  <c r="E562" i="1"/>
  <c r="B562" i="1"/>
  <c r="AU561" i="1"/>
  <c r="AR561" i="1"/>
  <c r="AO561" i="1"/>
  <c r="AL561" i="1"/>
  <c r="AI561" i="1"/>
  <c r="AF561" i="1"/>
  <c r="AC561" i="1"/>
  <c r="Z561" i="1"/>
  <c r="W561" i="1"/>
  <c r="T561" i="1"/>
  <c r="Q561" i="1"/>
  <c r="N561" i="1"/>
  <c r="K561" i="1"/>
  <c r="H561" i="1"/>
  <c r="E561" i="1"/>
  <c r="B561" i="1"/>
  <c r="AU560" i="1"/>
  <c r="AR560" i="1"/>
  <c r="AO560" i="1"/>
  <c r="AL560" i="1"/>
  <c r="AI560" i="1"/>
  <c r="AF560" i="1"/>
  <c r="AC560" i="1"/>
  <c r="Z560" i="1"/>
  <c r="W560" i="1"/>
  <c r="T560" i="1"/>
  <c r="Q560" i="1"/>
  <c r="N560" i="1"/>
  <c r="K560" i="1"/>
  <c r="H560" i="1"/>
  <c r="E560" i="1"/>
  <c r="B560" i="1"/>
  <c r="AU559" i="1"/>
  <c r="AR559" i="1"/>
  <c r="AO559" i="1"/>
  <c r="AL559" i="1"/>
  <c r="AI559" i="1"/>
  <c r="AF559" i="1"/>
  <c r="AC559" i="1"/>
  <c r="Z559" i="1"/>
  <c r="W559" i="1"/>
  <c r="T559" i="1"/>
  <c r="Q559" i="1"/>
  <c r="N559" i="1"/>
  <c r="K559" i="1"/>
  <c r="H559" i="1"/>
  <c r="E559" i="1"/>
  <c r="B559" i="1"/>
  <c r="AU558" i="1"/>
  <c r="AR558" i="1"/>
  <c r="AO558" i="1"/>
  <c r="AL558" i="1"/>
  <c r="AI558" i="1"/>
  <c r="AF558" i="1"/>
  <c r="AC558" i="1"/>
  <c r="Z558" i="1"/>
  <c r="W558" i="1"/>
  <c r="T558" i="1"/>
  <c r="Q558" i="1"/>
  <c r="N558" i="1"/>
  <c r="K558" i="1"/>
  <c r="H558" i="1"/>
  <c r="E558" i="1"/>
  <c r="B558" i="1"/>
  <c r="AU557" i="1"/>
  <c r="AR557" i="1"/>
  <c r="AO557" i="1"/>
  <c r="AL557" i="1"/>
  <c r="AI557" i="1"/>
  <c r="AF557" i="1"/>
  <c r="AC557" i="1"/>
  <c r="Z557" i="1"/>
  <c r="W557" i="1"/>
  <c r="T557" i="1"/>
  <c r="Q557" i="1"/>
  <c r="N557" i="1"/>
  <c r="K557" i="1"/>
  <c r="H557" i="1"/>
  <c r="E557" i="1"/>
  <c r="B557" i="1"/>
  <c r="AU556" i="1"/>
  <c r="AR556" i="1"/>
  <c r="AO556" i="1"/>
  <c r="AL556" i="1"/>
  <c r="AI556" i="1"/>
  <c r="AF556" i="1"/>
  <c r="AC556" i="1"/>
  <c r="Z556" i="1"/>
  <c r="W556" i="1"/>
  <c r="T556" i="1"/>
  <c r="Q556" i="1"/>
  <c r="N556" i="1"/>
  <c r="K556" i="1"/>
  <c r="H556" i="1"/>
  <c r="E556" i="1"/>
  <c r="B556" i="1"/>
  <c r="AV547" i="1"/>
  <c r="AS547" i="1"/>
  <c r="AP547" i="1"/>
  <c r="AM547" i="1"/>
  <c r="AJ547" i="1"/>
  <c r="AG547" i="1"/>
  <c r="AD547" i="1"/>
  <c r="AA547" i="1"/>
  <c r="X547" i="1"/>
  <c r="U547" i="1"/>
  <c r="R547" i="1"/>
  <c r="O547" i="1"/>
  <c r="L547" i="1"/>
  <c r="I547" i="1"/>
  <c r="F547" i="1"/>
  <c r="C547" i="1"/>
  <c r="AV546" i="1"/>
  <c r="AS546" i="1"/>
  <c r="AP546" i="1"/>
  <c r="AM546" i="1"/>
  <c r="AJ546" i="1"/>
  <c r="AG546" i="1"/>
  <c r="AD546" i="1"/>
  <c r="AA546" i="1"/>
  <c r="X546" i="1"/>
  <c r="U546" i="1"/>
  <c r="R546" i="1"/>
  <c r="O546" i="1"/>
  <c r="L546" i="1"/>
  <c r="I546" i="1"/>
  <c r="F546" i="1"/>
  <c r="C546" i="1"/>
  <c r="AU545" i="1"/>
  <c r="AR545" i="1"/>
  <c r="AO545" i="1"/>
  <c r="AL545" i="1"/>
  <c r="AI545" i="1"/>
  <c r="AF545" i="1"/>
  <c r="AC545" i="1"/>
  <c r="Z545" i="1"/>
  <c r="W545" i="1"/>
  <c r="T545" i="1"/>
  <c r="Q545" i="1"/>
  <c r="N545" i="1"/>
  <c r="K545" i="1"/>
  <c r="H545" i="1"/>
  <c r="E545" i="1"/>
  <c r="B545" i="1"/>
  <c r="AU544" i="1"/>
  <c r="AR544" i="1"/>
  <c r="AO544" i="1"/>
  <c r="AL544" i="1"/>
  <c r="AI544" i="1"/>
  <c r="AF544" i="1"/>
  <c r="AC544" i="1"/>
  <c r="Z544" i="1"/>
  <c r="W544" i="1"/>
  <c r="T544" i="1"/>
  <c r="Q544" i="1"/>
  <c r="N544" i="1"/>
  <c r="K544" i="1"/>
  <c r="H544" i="1"/>
  <c r="E544" i="1"/>
  <c r="B544" i="1"/>
  <c r="AU543" i="1"/>
  <c r="AR543" i="1"/>
  <c r="AO543" i="1"/>
  <c r="AL543" i="1"/>
  <c r="AI543" i="1"/>
  <c r="AF543" i="1"/>
  <c r="AC543" i="1"/>
  <c r="Z543" i="1"/>
  <c r="W543" i="1"/>
  <c r="T543" i="1"/>
  <c r="Q543" i="1"/>
  <c r="N543" i="1"/>
  <c r="K543" i="1"/>
  <c r="H543" i="1"/>
  <c r="E543" i="1"/>
  <c r="B543" i="1"/>
  <c r="AU542" i="1"/>
  <c r="AR542" i="1"/>
  <c r="AO542" i="1"/>
  <c r="AL542" i="1"/>
  <c r="AI542" i="1"/>
  <c r="AF542" i="1"/>
  <c r="AC542" i="1"/>
  <c r="Z542" i="1"/>
  <c r="W542" i="1"/>
  <c r="T542" i="1"/>
  <c r="Q542" i="1"/>
  <c r="N542" i="1"/>
  <c r="K542" i="1"/>
  <c r="H542" i="1"/>
  <c r="E542" i="1"/>
  <c r="B542" i="1"/>
  <c r="AU541" i="1"/>
  <c r="AR541" i="1"/>
  <c r="AO541" i="1"/>
  <c r="AL541" i="1"/>
  <c r="AI541" i="1"/>
  <c r="AF541" i="1"/>
  <c r="AC541" i="1"/>
  <c r="Z541" i="1"/>
  <c r="W541" i="1"/>
  <c r="T541" i="1"/>
  <c r="Q541" i="1"/>
  <c r="N541" i="1"/>
  <c r="K541" i="1"/>
  <c r="H541" i="1"/>
  <c r="E541" i="1"/>
  <c r="B541" i="1"/>
  <c r="AU540" i="1"/>
  <c r="AR540" i="1"/>
  <c r="AO540" i="1"/>
  <c r="AL540" i="1"/>
  <c r="AI540" i="1"/>
  <c r="AF540" i="1"/>
  <c r="AC540" i="1"/>
  <c r="Z540" i="1"/>
  <c r="W540" i="1"/>
  <c r="T540" i="1"/>
  <c r="Q540" i="1"/>
  <c r="N540" i="1"/>
  <c r="K540" i="1"/>
  <c r="H540" i="1"/>
  <c r="E540" i="1"/>
  <c r="B540" i="1"/>
  <c r="AU539" i="1"/>
  <c r="AR539" i="1"/>
  <c r="AO539" i="1"/>
  <c r="AL539" i="1"/>
  <c r="AI539" i="1"/>
  <c r="AF539" i="1"/>
  <c r="AC539" i="1"/>
  <c r="Z539" i="1"/>
  <c r="W539" i="1"/>
  <c r="T539" i="1"/>
  <c r="Q539" i="1"/>
  <c r="N539" i="1"/>
  <c r="K539" i="1"/>
  <c r="H539" i="1"/>
  <c r="E539" i="1"/>
  <c r="B539" i="1"/>
  <c r="AU538" i="1"/>
  <c r="AR538" i="1"/>
  <c r="AO538" i="1"/>
  <c r="AL538" i="1"/>
  <c r="AI538" i="1"/>
  <c r="AF538" i="1"/>
  <c r="AC538" i="1"/>
  <c r="Z538" i="1"/>
  <c r="W538" i="1"/>
  <c r="T538" i="1"/>
  <c r="Q538" i="1"/>
  <c r="N538" i="1"/>
  <c r="K538" i="1"/>
  <c r="H538" i="1"/>
  <c r="E538" i="1"/>
  <c r="B538" i="1"/>
  <c r="AU537" i="1"/>
  <c r="AR537" i="1"/>
  <c r="AO537" i="1"/>
  <c r="AL537" i="1"/>
  <c r="AI537" i="1"/>
  <c r="AF537" i="1"/>
  <c r="AC537" i="1"/>
  <c r="Z537" i="1"/>
  <c r="W537" i="1"/>
  <c r="T537" i="1"/>
  <c r="Q537" i="1"/>
  <c r="N537" i="1"/>
  <c r="K537" i="1"/>
  <c r="H537" i="1"/>
  <c r="E537" i="1"/>
  <c r="B537" i="1"/>
  <c r="AU536" i="1"/>
  <c r="AR536" i="1"/>
  <c r="AO536" i="1"/>
  <c r="AL536" i="1"/>
  <c r="AI536" i="1"/>
  <c r="AF536" i="1"/>
  <c r="AC536" i="1"/>
  <c r="Z536" i="1"/>
  <c r="W536" i="1"/>
  <c r="T536" i="1"/>
  <c r="Q536" i="1"/>
  <c r="N536" i="1"/>
  <c r="K536" i="1"/>
  <c r="H536" i="1"/>
  <c r="E536" i="1"/>
  <c r="B536" i="1"/>
  <c r="AU535" i="1"/>
  <c r="AR535" i="1"/>
  <c r="AO535" i="1"/>
  <c r="AL535" i="1"/>
  <c r="AI535" i="1"/>
  <c r="AF535" i="1"/>
  <c r="AC535" i="1"/>
  <c r="Z535" i="1"/>
  <c r="W535" i="1"/>
  <c r="T535" i="1"/>
  <c r="Q535" i="1"/>
  <c r="N535" i="1"/>
  <c r="K535" i="1"/>
  <c r="H535" i="1"/>
  <c r="E535" i="1"/>
  <c r="B535" i="1"/>
  <c r="AU534" i="1"/>
  <c r="AR534" i="1"/>
  <c r="AO534" i="1"/>
  <c r="AL534" i="1"/>
  <c r="AI534" i="1"/>
  <c r="AF534" i="1"/>
  <c r="AC534" i="1"/>
  <c r="Z534" i="1"/>
  <c r="W534" i="1"/>
  <c r="T534" i="1"/>
  <c r="Q534" i="1"/>
  <c r="N534" i="1"/>
  <c r="K534" i="1"/>
  <c r="H534" i="1"/>
  <c r="E534" i="1"/>
  <c r="B534" i="1"/>
  <c r="AU533" i="1"/>
  <c r="AR533" i="1"/>
  <c r="AO533" i="1"/>
  <c r="AL533" i="1"/>
  <c r="AI533" i="1"/>
  <c r="AF533" i="1"/>
  <c r="AC533" i="1"/>
  <c r="Z533" i="1"/>
  <c r="W533" i="1"/>
  <c r="T533" i="1"/>
  <c r="Q533" i="1"/>
  <c r="N533" i="1"/>
  <c r="K533" i="1"/>
  <c r="H533" i="1"/>
  <c r="E533" i="1"/>
  <c r="B533" i="1"/>
  <c r="AU532" i="1"/>
  <c r="AR532" i="1"/>
  <c r="AO532" i="1"/>
  <c r="AL532" i="1"/>
  <c r="AI532" i="1"/>
  <c r="AF532" i="1"/>
  <c r="AC532" i="1"/>
  <c r="Z532" i="1"/>
  <c r="W532" i="1"/>
  <c r="T532" i="1"/>
  <c r="Q532" i="1"/>
  <c r="N532" i="1"/>
  <c r="K532" i="1"/>
  <c r="H532" i="1"/>
  <c r="E532" i="1"/>
  <c r="B532" i="1"/>
  <c r="AU531" i="1"/>
  <c r="AR531" i="1"/>
  <c r="AO531" i="1"/>
  <c r="AL531" i="1"/>
  <c r="AI531" i="1"/>
  <c r="AF531" i="1"/>
  <c r="AC531" i="1"/>
  <c r="Z531" i="1"/>
  <c r="W531" i="1"/>
  <c r="T531" i="1"/>
  <c r="Q531" i="1"/>
  <c r="N531" i="1"/>
  <c r="K531" i="1"/>
  <c r="H531" i="1"/>
  <c r="E531" i="1"/>
  <c r="B531" i="1"/>
  <c r="AU530" i="1"/>
  <c r="AR530" i="1"/>
  <c r="AO530" i="1"/>
  <c r="AL530" i="1"/>
  <c r="AI530" i="1"/>
  <c r="AF530" i="1"/>
  <c r="AC530" i="1"/>
  <c r="Z530" i="1"/>
  <c r="W530" i="1"/>
  <c r="T530" i="1"/>
  <c r="Q530" i="1"/>
  <c r="N530" i="1"/>
  <c r="K530" i="1"/>
  <c r="H530" i="1"/>
  <c r="E530" i="1"/>
  <c r="B530" i="1"/>
  <c r="AU529" i="1"/>
  <c r="AR529" i="1"/>
  <c r="AO529" i="1"/>
  <c r="AL529" i="1"/>
  <c r="AI529" i="1"/>
  <c r="AF529" i="1"/>
  <c r="AC529" i="1"/>
  <c r="Z529" i="1"/>
  <c r="W529" i="1"/>
  <c r="T529" i="1"/>
  <c r="Q529" i="1"/>
  <c r="N529" i="1"/>
  <c r="K529" i="1"/>
  <c r="H529" i="1"/>
  <c r="E529" i="1"/>
  <c r="B529" i="1"/>
  <c r="AU528" i="1"/>
  <c r="AR528" i="1"/>
  <c r="AO528" i="1"/>
  <c r="AL528" i="1"/>
  <c r="AI528" i="1"/>
  <c r="AF528" i="1"/>
  <c r="AC528" i="1"/>
  <c r="Z528" i="1"/>
  <c r="W528" i="1"/>
  <c r="T528" i="1"/>
  <c r="Q528" i="1"/>
  <c r="N528" i="1"/>
  <c r="K528" i="1"/>
  <c r="H528" i="1"/>
  <c r="E528" i="1"/>
  <c r="B528" i="1"/>
  <c r="AU527" i="1"/>
  <c r="AR527" i="1"/>
  <c r="AO527" i="1"/>
  <c r="AL527" i="1"/>
  <c r="AI527" i="1"/>
  <c r="AF527" i="1"/>
  <c r="AC527" i="1"/>
  <c r="Z527" i="1"/>
  <c r="W527" i="1"/>
  <c r="T527" i="1"/>
  <c r="Q527" i="1"/>
  <c r="N527" i="1"/>
  <c r="K527" i="1"/>
  <c r="H527" i="1"/>
  <c r="E527" i="1"/>
  <c r="B527" i="1"/>
  <c r="AU526" i="1"/>
  <c r="AR526" i="1"/>
  <c r="AO526" i="1"/>
  <c r="AL526" i="1"/>
  <c r="AI526" i="1"/>
  <c r="AF526" i="1"/>
  <c r="AC526" i="1"/>
  <c r="Z526" i="1"/>
  <c r="W526" i="1"/>
  <c r="T526" i="1"/>
  <c r="Q526" i="1"/>
  <c r="N526" i="1"/>
  <c r="K526" i="1"/>
  <c r="H526" i="1"/>
  <c r="E526" i="1"/>
  <c r="B526" i="1"/>
  <c r="AU525" i="1"/>
  <c r="AR525" i="1"/>
  <c r="AO525" i="1"/>
  <c r="AL525" i="1"/>
  <c r="AI525" i="1"/>
  <c r="AF525" i="1"/>
  <c r="AC525" i="1"/>
  <c r="Z525" i="1"/>
  <c r="W525" i="1"/>
  <c r="T525" i="1"/>
  <c r="Q525" i="1"/>
  <c r="N525" i="1"/>
  <c r="K525" i="1"/>
  <c r="H525" i="1"/>
  <c r="E525" i="1"/>
  <c r="B525" i="1"/>
  <c r="AV517" i="1"/>
  <c r="AS517" i="1"/>
  <c r="AP517" i="1"/>
  <c r="AM517" i="1"/>
  <c r="AJ517" i="1"/>
  <c r="AG517" i="1"/>
  <c r="AD517" i="1"/>
  <c r="AA517" i="1"/>
  <c r="X517" i="1"/>
  <c r="U517" i="1"/>
  <c r="R517" i="1"/>
  <c r="O517" i="1"/>
  <c r="L517" i="1"/>
  <c r="I517" i="1"/>
  <c r="F517" i="1"/>
  <c r="C517" i="1"/>
  <c r="AV516" i="1"/>
  <c r="AS516" i="1"/>
  <c r="AP516" i="1"/>
  <c r="AM516" i="1"/>
  <c r="AJ516" i="1"/>
  <c r="AG516" i="1"/>
  <c r="AD516" i="1"/>
  <c r="AA516" i="1"/>
  <c r="X516" i="1"/>
  <c r="U516" i="1"/>
  <c r="R516" i="1"/>
  <c r="O516" i="1"/>
  <c r="L516" i="1"/>
  <c r="I516" i="1"/>
  <c r="F516" i="1"/>
  <c r="C516" i="1"/>
  <c r="AU515" i="1"/>
  <c r="AR515" i="1"/>
  <c r="AO515" i="1"/>
  <c r="AL515" i="1"/>
  <c r="AI515" i="1"/>
  <c r="AF515" i="1"/>
  <c r="AC515" i="1"/>
  <c r="Z515" i="1"/>
  <c r="W515" i="1"/>
  <c r="T515" i="1"/>
  <c r="Q515" i="1"/>
  <c r="N515" i="1"/>
  <c r="K515" i="1"/>
  <c r="H515" i="1"/>
  <c r="E515" i="1"/>
  <c r="B515" i="1"/>
  <c r="AU514" i="1"/>
  <c r="AR514" i="1"/>
  <c r="AO514" i="1"/>
  <c r="AL514" i="1"/>
  <c r="AI514" i="1"/>
  <c r="AF514" i="1"/>
  <c r="AC514" i="1"/>
  <c r="Z514" i="1"/>
  <c r="W514" i="1"/>
  <c r="T514" i="1"/>
  <c r="Q514" i="1"/>
  <c r="N514" i="1"/>
  <c r="K514" i="1"/>
  <c r="H514" i="1"/>
  <c r="E514" i="1"/>
  <c r="B514" i="1"/>
  <c r="AU513" i="1"/>
  <c r="AR513" i="1"/>
  <c r="AO513" i="1"/>
  <c r="AL513" i="1"/>
  <c r="AI513" i="1"/>
  <c r="AF513" i="1"/>
  <c r="AC513" i="1"/>
  <c r="Z513" i="1"/>
  <c r="W513" i="1"/>
  <c r="T513" i="1"/>
  <c r="Q513" i="1"/>
  <c r="N513" i="1"/>
  <c r="K513" i="1"/>
  <c r="H513" i="1"/>
  <c r="E513" i="1"/>
  <c r="B513" i="1"/>
  <c r="AU512" i="1"/>
  <c r="AR512" i="1"/>
  <c r="AO512" i="1"/>
  <c r="AL512" i="1"/>
  <c r="AI512" i="1"/>
  <c r="AF512" i="1"/>
  <c r="AC512" i="1"/>
  <c r="Z512" i="1"/>
  <c r="W512" i="1"/>
  <c r="T512" i="1"/>
  <c r="Q512" i="1"/>
  <c r="N512" i="1"/>
  <c r="K512" i="1"/>
  <c r="H512" i="1"/>
  <c r="E512" i="1"/>
  <c r="B512" i="1"/>
  <c r="AU511" i="1"/>
  <c r="AR511" i="1"/>
  <c r="AO511" i="1"/>
  <c r="AL511" i="1"/>
  <c r="AI511" i="1"/>
  <c r="AF511" i="1"/>
  <c r="AC511" i="1"/>
  <c r="Z511" i="1"/>
  <c r="W511" i="1"/>
  <c r="T511" i="1"/>
  <c r="Q511" i="1"/>
  <c r="N511" i="1"/>
  <c r="K511" i="1"/>
  <c r="H511" i="1"/>
  <c r="E511" i="1"/>
  <c r="B511" i="1"/>
  <c r="AU510" i="1"/>
  <c r="AR510" i="1"/>
  <c r="AO510" i="1"/>
  <c r="AL510" i="1"/>
  <c r="AI510" i="1"/>
  <c r="AF510" i="1"/>
  <c r="AC510" i="1"/>
  <c r="Z510" i="1"/>
  <c r="W510" i="1"/>
  <c r="T510" i="1"/>
  <c r="Q510" i="1"/>
  <c r="N510" i="1"/>
  <c r="K510" i="1"/>
  <c r="H510" i="1"/>
  <c r="E510" i="1"/>
  <c r="B510" i="1"/>
  <c r="AU509" i="1"/>
  <c r="AR509" i="1"/>
  <c r="AO509" i="1"/>
  <c r="AL509" i="1"/>
  <c r="AI509" i="1"/>
  <c r="AF509" i="1"/>
  <c r="AC509" i="1"/>
  <c r="Z509" i="1"/>
  <c r="W509" i="1"/>
  <c r="T509" i="1"/>
  <c r="Q509" i="1"/>
  <c r="N509" i="1"/>
  <c r="K509" i="1"/>
  <c r="H509" i="1"/>
  <c r="E509" i="1"/>
  <c r="B509" i="1"/>
  <c r="AU508" i="1"/>
  <c r="AR508" i="1"/>
  <c r="AO508" i="1"/>
  <c r="AL508" i="1"/>
  <c r="AI508" i="1"/>
  <c r="AF508" i="1"/>
  <c r="AC508" i="1"/>
  <c r="Z508" i="1"/>
  <c r="W508" i="1"/>
  <c r="T508" i="1"/>
  <c r="Q508" i="1"/>
  <c r="N508" i="1"/>
  <c r="K508" i="1"/>
  <c r="H508" i="1"/>
  <c r="E508" i="1"/>
  <c r="B508" i="1"/>
  <c r="AU507" i="1"/>
  <c r="AR507" i="1"/>
  <c r="AO507" i="1"/>
  <c r="AL507" i="1"/>
  <c r="AI507" i="1"/>
  <c r="AF507" i="1"/>
  <c r="AC507" i="1"/>
  <c r="Z507" i="1"/>
  <c r="W507" i="1"/>
  <c r="T507" i="1"/>
  <c r="Q507" i="1"/>
  <c r="N507" i="1"/>
  <c r="K507" i="1"/>
  <c r="H507" i="1"/>
  <c r="E507" i="1"/>
  <c r="B507" i="1"/>
  <c r="AU506" i="1"/>
  <c r="AR506" i="1"/>
  <c r="AO506" i="1"/>
  <c r="AL506" i="1"/>
  <c r="AI506" i="1"/>
  <c r="AF506" i="1"/>
  <c r="AC506" i="1"/>
  <c r="Z506" i="1"/>
  <c r="W506" i="1"/>
  <c r="T506" i="1"/>
  <c r="Q506" i="1"/>
  <c r="N506" i="1"/>
  <c r="K506" i="1"/>
  <c r="H506" i="1"/>
  <c r="E506" i="1"/>
  <c r="B506" i="1"/>
  <c r="AU505" i="1"/>
  <c r="AR505" i="1"/>
  <c r="AO505" i="1"/>
  <c r="AL505" i="1"/>
  <c r="AI505" i="1"/>
  <c r="AF505" i="1"/>
  <c r="AC505" i="1"/>
  <c r="Z505" i="1"/>
  <c r="W505" i="1"/>
  <c r="T505" i="1"/>
  <c r="Q505" i="1"/>
  <c r="N505" i="1"/>
  <c r="K505" i="1"/>
  <c r="H505" i="1"/>
  <c r="E505" i="1"/>
  <c r="B505" i="1"/>
  <c r="AU504" i="1"/>
  <c r="AR504" i="1"/>
  <c r="AO504" i="1"/>
  <c r="AL504" i="1"/>
  <c r="AI504" i="1"/>
  <c r="AF504" i="1"/>
  <c r="AC504" i="1"/>
  <c r="Z504" i="1"/>
  <c r="W504" i="1"/>
  <c r="T504" i="1"/>
  <c r="Q504" i="1"/>
  <c r="N504" i="1"/>
  <c r="K504" i="1"/>
  <c r="H504" i="1"/>
  <c r="E504" i="1"/>
  <c r="B504" i="1"/>
  <c r="AU503" i="1"/>
  <c r="AR503" i="1"/>
  <c r="AO503" i="1"/>
  <c r="AL503" i="1"/>
  <c r="AI503" i="1"/>
  <c r="AF503" i="1"/>
  <c r="AC503" i="1"/>
  <c r="Z503" i="1"/>
  <c r="W503" i="1"/>
  <c r="T503" i="1"/>
  <c r="Q503" i="1"/>
  <c r="N503" i="1"/>
  <c r="K503" i="1"/>
  <c r="H503" i="1"/>
  <c r="E503" i="1"/>
  <c r="B503" i="1"/>
  <c r="AU502" i="1"/>
  <c r="AR502" i="1"/>
  <c r="AO502" i="1"/>
  <c r="AL502" i="1"/>
  <c r="AI502" i="1"/>
  <c r="AF502" i="1"/>
  <c r="AC502" i="1"/>
  <c r="Z502" i="1"/>
  <c r="W502" i="1"/>
  <c r="T502" i="1"/>
  <c r="Q502" i="1"/>
  <c r="N502" i="1"/>
  <c r="K502" i="1"/>
  <c r="H502" i="1"/>
  <c r="E502" i="1"/>
  <c r="B502" i="1"/>
  <c r="AU501" i="1"/>
  <c r="AR501" i="1"/>
  <c r="AO501" i="1"/>
  <c r="AL501" i="1"/>
  <c r="AI501" i="1"/>
  <c r="AF501" i="1"/>
  <c r="AC501" i="1"/>
  <c r="Z501" i="1"/>
  <c r="W501" i="1"/>
  <c r="T501" i="1"/>
  <c r="Q501" i="1"/>
  <c r="N501" i="1"/>
  <c r="K501" i="1"/>
  <c r="H501" i="1"/>
  <c r="E501" i="1"/>
  <c r="B501" i="1"/>
  <c r="AU500" i="1"/>
  <c r="AR500" i="1"/>
  <c r="AO500" i="1"/>
  <c r="AL500" i="1"/>
  <c r="AI500" i="1"/>
  <c r="AF500" i="1"/>
  <c r="AC500" i="1"/>
  <c r="Z500" i="1"/>
  <c r="W500" i="1"/>
  <c r="T500" i="1"/>
  <c r="Q500" i="1"/>
  <c r="N500" i="1"/>
  <c r="K500" i="1"/>
  <c r="H500" i="1"/>
  <c r="E500" i="1"/>
  <c r="B500" i="1"/>
  <c r="AU499" i="1"/>
  <c r="AR499" i="1"/>
  <c r="AO499" i="1"/>
  <c r="AL499" i="1"/>
  <c r="AI499" i="1"/>
  <c r="AF499" i="1"/>
  <c r="AC499" i="1"/>
  <c r="Z499" i="1"/>
  <c r="W499" i="1"/>
  <c r="T499" i="1"/>
  <c r="Q499" i="1"/>
  <c r="N499" i="1"/>
  <c r="K499" i="1"/>
  <c r="H499" i="1"/>
  <c r="E499" i="1"/>
  <c r="B499" i="1"/>
  <c r="AU498" i="1"/>
  <c r="AR498" i="1"/>
  <c r="AO498" i="1"/>
  <c r="AL498" i="1"/>
  <c r="AI498" i="1"/>
  <c r="AF498" i="1"/>
  <c r="AC498" i="1"/>
  <c r="Z498" i="1"/>
  <c r="W498" i="1"/>
  <c r="T498" i="1"/>
  <c r="Q498" i="1"/>
  <c r="N498" i="1"/>
  <c r="K498" i="1"/>
  <c r="H498" i="1"/>
  <c r="E498" i="1"/>
  <c r="B498" i="1"/>
  <c r="AU497" i="1"/>
  <c r="AR497" i="1"/>
  <c r="AO497" i="1"/>
  <c r="AL497" i="1"/>
  <c r="AI497" i="1"/>
  <c r="AF497" i="1"/>
  <c r="AC497" i="1"/>
  <c r="Z497" i="1"/>
  <c r="W497" i="1"/>
  <c r="T497" i="1"/>
  <c r="Q497" i="1"/>
  <c r="N497" i="1"/>
  <c r="K497" i="1"/>
  <c r="H497" i="1"/>
  <c r="E497" i="1"/>
  <c r="B497" i="1"/>
  <c r="AU496" i="1"/>
  <c r="AR496" i="1"/>
  <c r="AO496" i="1"/>
  <c r="AL496" i="1"/>
  <c r="AI496" i="1"/>
  <c r="AF496" i="1"/>
  <c r="AC496" i="1"/>
  <c r="Z496" i="1"/>
  <c r="W496" i="1"/>
  <c r="T496" i="1"/>
  <c r="Q496" i="1"/>
  <c r="N496" i="1"/>
  <c r="K496" i="1"/>
  <c r="H496" i="1"/>
  <c r="E496" i="1"/>
  <c r="B496" i="1"/>
  <c r="AU495" i="1"/>
  <c r="AR495" i="1"/>
  <c r="AO495" i="1"/>
  <c r="AL495" i="1"/>
  <c r="AI495" i="1"/>
  <c r="AF495" i="1"/>
  <c r="AC495" i="1"/>
  <c r="Z495" i="1"/>
  <c r="W495" i="1"/>
  <c r="T495" i="1"/>
  <c r="Q495" i="1"/>
  <c r="N495" i="1"/>
  <c r="K495" i="1"/>
  <c r="H495" i="1"/>
  <c r="E495" i="1"/>
  <c r="B495" i="1"/>
  <c r="AV486" i="1"/>
  <c r="AS486" i="1"/>
  <c r="AP486" i="1"/>
  <c r="AM486" i="1"/>
  <c r="AJ486" i="1"/>
  <c r="AG486" i="1"/>
  <c r="AD486" i="1"/>
  <c r="AA486" i="1"/>
  <c r="X486" i="1"/>
  <c r="U486" i="1"/>
  <c r="R486" i="1"/>
  <c r="O486" i="1"/>
  <c r="L486" i="1"/>
  <c r="I486" i="1"/>
  <c r="F486" i="1"/>
  <c r="C486" i="1"/>
  <c r="AV485" i="1"/>
  <c r="AS485" i="1"/>
  <c r="AP485" i="1"/>
  <c r="AM485" i="1"/>
  <c r="AJ485" i="1"/>
  <c r="AG485" i="1"/>
  <c r="AD485" i="1"/>
  <c r="AA485" i="1"/>
  <c r="X485" i="1"/>
  <c r="U485" i="1"/>
  <c r="R485" i="1"/>
  <c r="O485" i="1"/>
  <c r="L485" i="1"/>
  <c r="I485" i="1"/>
  <c r="F485" i="1"/>
  <c r="C485" i="1"/>
  <c r="AU484" i="1"/>
  <c r="AR484" i="1"/>
  <c r="AO484" i="1"/>
  <c r="AL484" i="1"/>
  <c r="AI484" i="1"/>
  <c r="AF484" i="1"/>
  <c r="AC484" i="1"/>
  <c r="Z484" i="1"/>
  <c r="W484" i="1"/>
  <c r="T484" i="1"/>
  <c r="Q484" i="1"/>
  <c r="N484" i="1"/>
  <c r="K484" i="1"/>
  <c r="H484" i="1"/>
  <c r="E484" i="1"/>
  <c r="B484" i="1"/>
  <c r="AU483" i="1"/>
  <c r="AR483" i="1"/>
  <c r="AO483" i="1"/>
  <c r="AL483" i="1"/>
  <c r="AI483" i="1"/>
  <c r="AF483" i="1"/>
  <c r="AC483" i="1"/>
  <c r="Z483" i="1"/>
  <c r="W483" i="1"/>
  <c r="T483" i="1"/>
  <c r="Q483" i="1"/>
  <c r="N483" i="1"/>
  <c r="K483" i="1"/>
  <c r="H483" i="1"/>
  <c r="E483" i="1"/>
  <c r="B483" i="1"/>
  <c r="AU482" i="1"/>
  <c r="AR482" i="1"/>
  <c r="AO482" i="1"/>
  <c r="AL482" i="1"/>
  <c r="AI482" i="1"/>
  <c r="AF482" i="1"/>
  <c r="AC482" i="1"/>
  <c r="Z482" i="1"/>
  <c r="W482" i="1"/>
  <c r="T482" i="1"/>
  <c r="Q482" i="1"/>
  <c r="N482" i="1"/>
  <c r="K482" i="1"/>
  <c r="H482" i="1"/>
  <c r="E482" i="1"/>
  <c r="B482" i="1"/>
  <c r="AU481" i="1"/>
  <c r="AR481" i="1"/>
  <c r="AO481" i="1"/>
  <c r="AL481" i="1"/>
  <c r="AI481" i="1"/>
  <c r="AF481" i="1"/>
  <c r="AC481" i="1"/>
  <c r="Z481" i="1"/>
  <c r="W481" i="1"/>
  <c r="T481" i="1"/>
  <c r="Q481" i="1"/>
  <c r="N481" i="1"/>
  <c r="K481" i="1"/>
  <c r="H481" i="1"/>
  <c r="E481" i="1"/>
  <c r="B481" i="1"/>
  <c r="AU480" i="1"/>
  <c r="AR480" i="1"/>
  <c r="AO480" i="1"/>
  <c r="AL480" i="1"/>
  <c r="AI480" i="1"/>
  <c r="AF480" i="1"/>
  <c r="AC480" i="1"/>
  <c r="Z480" i="1"/>
  <c r="W480" i="1"/>
  <c r="T480" i="1"/>
  <c r="Q480" i="1"/>
  <c r="N480" i="1"/>
  <c r="K480" i="1"/>
  <c r="H480" i="1"/>
  <c r="E480" i="1"/>
  <c r="B480" i="1"/>
  <c r="AU479" i="1"/>
  <c r="AR479" i="1"/>
  <c r="AO479" i="1"/>
  <c r="AL479" i="1"/>
  <c r="AI479" i="1"/>
  <c r="AF479" i="1"/>
  <c r="AC479" i="1"/>
  <c r="Z479" i="1"/>
  <c r="W479" i="1"/>
  <c r="T479" i="1"/>
  <c r="Q479" i="1"/>
  <c r="N479" i="1"/>
  <c r="K479" i="1"/>
  <c r="H479" i="1"/>
  <c r="E479" i="1"/>
  <c r="B479" i="1"/>
  <c r="AU478" i="1"/>
  <c r="AR478" i="1"/>
  <c r="AO478" i="1"/>
  <c r="AL478" i="1"/>
  <c r="AI478" i="1"/>
  <c r="AF478" i="1"/>
  <c r="AC478" i="1"/>
  <c r="Z478" i="1"/>
  <c r="W478" i="1"/>
  <c r="T478" i="1"/>
  <c r="Q478" i="1"/>
  <c r="N478" i="1"/>
  <c r="K478" i="1"/>
  <c r="H478" i="1"/>
  <c r="E478" i="1"/>
  <c r="B478" i="1"/>
  <c r="AU477" i="1"/>
  <c r="AR477" i="1"/>
  <c r="AO477" i="1"/>
  <c r="AL477" i="1"/>
  <c r="AI477" i="1"/>
  <c r="AF477" i="1"/>
  <c r="AC477" i="1"/>
  <c r="Z477" i="1"/>
  <c r="W477" i="1"/>
  <c r="T477" i="1"/>
  <c r="Q477" i="1"/>
  <c r="N477" i="1"/>
  <c r="K477" i="1"/>
  <c r="H477" i="1"/>
  <c r="E477" i="1"/>
  <c r="B477" i="1"/>
  <c r="AU476" i="1"/>
  <c r="AR476" i="1"/>
  <c r="AO476" i="1"/>
  <c r="AL476" i="1"/>
  <c r="AI476" i="1"/>
  <c r="AF476" i="1"/>
  <c r="AC476" i="1"/>
  <c r="Z476" i="1"/>
  <c r="W476" i="1"/>
  <c r="T476" i="1"/>
  <c r="Q476" i="1"/>
  <c r="N476" i="1"/>
  <c r="K476" i="1"/>
  <c r="H476" i="1"/>
  <c r="E476" i="1"/>
  <c r="B476" i="1"/>
  <c r="AU475" i="1"/>
  <c r="AR475" i="1"/>
  <c r="AO475" i="1"/>
  <c r="AL475" i="1"/>
  <c r="AI475" i="1"/>
  <c r="AF475" i="1"/>
  <c r="AC475" i="1"/>
  <c r="Z475" i="1"/>
  <c r="W475" i="1"/>
  <c r="T475" i="1"/>
  <c r="Q475" i="1"/>
  <c r="N475" i="1"/>
  <c r="K475" i="1"/>
  <c r="H475" i="1"/>
  <c r="E475" i="1"/>
  <c r="B475" i="1"/>
  <c r="AU474" i="1"/>
  <c r="AR474" i="1"/>
  <c r="AO474" i="1"/>
  <c r="AL474" i="1"/>
  <c r="AI474" i="1"/>
  <c r="AF474" i="1"/>
  <c r="AC474" i="1"/>
  <c r="Z474" i="1"/>
  <c r="W474" i="1"/>
  <c r="T474" i="1"/>
  <c r="Q474" i="1"/>
  <c r="N474" i="1"/>
  <c r="K474" i="1"/>
  <c r="H474" i="1"/>
  <c r="E474" i="1"/>
  <c r="B474" i="1"/>
  <c r="AU473" i="1"/>
  <c r="AR473" i="1"/>
  <c r="AO473" i="1"/>
  <c r="AL473" i="1"/>
  <c r="AI473" i="1"/>
  <c r="AF473" i="1"/>
  <c r="AC473" i="1"/>
  <c r="Z473" i="1"/>
  <c r="W473" i="1"/>
  <c r="T473" i="1"/>
  <c r="Q473" i="1"/>
  <c r="N473" i="1"/>
  <c r="K473" i="1"/>
  <c r="H473" i="1"/>
  <c r="E473" i="1"/>
  <c r="B473" i="1"/>
  <c r="AU472" i="1"/>
  <c r="AR472" i="1"/>
  <c r="AO472" i="1"/>
  <c r="AL472" i="1"/>
  <c r="AI472" i="1"/>
  <c r="AF472" i="1"/>
  <c r="AC472" i="1"/>
  <c r="Z472" i="1"/>
  <c r="W472" i="1"/>
  <c r="T472" i="1"/>
  <c r="Q472" i="1"/>
  <c r="N472" i="1"/>
  <c r="K472" i="1"/>
  <c r="H472" i="1"/>
  <c r="E472" i="1"/>
  <c r="B472" i="1"/>
  <c r="AU471" i="1"/>
  <c r="AR471" i="1"/>
  <c r="AO471" i="1"/>
  <c r="AL471" i="1"/>
  <c r="AI471" i="1"/>
  <c r="AF471" i="1"/>
  <c r="AC471" i="1"/>
  <c r="Z471" i="1"/>
  <c r="W471" i="1"/>
  <c r="T471" i="1"/>
  <c r="Q471" i="1"/>
  <c r="N471" i="1"/>
  <c r="K471" i="1"/>
  <c r="H471" i="1"/>
  <c r="E471" i="1"/>
  <c r="B471" i="1"/>
  <c r="AU470" i="1"/>
  <c r="AR470" i="1"/>
  <c r="AO470" i="1"/>
  <c r="AL470" i="1"/>
  <c r="AI470" i="1"/>
  <c r="AF470" i="1"/>
  <c r="AC470" i="1"/>
  <c r="Z470" i="1"/>
  <c r="W470" i="1"/>
  <c r="T470" i="1"/>
  <c r="Q470" i="1"/>
  <c r="N470" i="1"/>
  <c r="K470" i="1"/>
  <c r="H470" i="1"/>
  <c r="E470" i="1"/>
  <c r="B470" i="1"/>
  <c r="AU469" i="1"/>
  <c r="AR469" i="1"/>
  <c r="AO469" i="1"/>
  <c r="AL469" i="1"/>
  <c r="AI469" i="1"/>
  <c r="AF469" i="1"/>
  <c r="AC469" i="1"/>
  <c r="Z469" i="1"/>
  <c r="W469" i="1"/>
  <c r="T469" i="1"/>
  <c r="Q469" i="1"/>
  <c r="N469" i="1"/>
  <c r="K469" i="1"/>
  <c r="H469" i="1"/>
  <c r="E469" i="1"/>
  <c r="B469" i="1"/>
  <c r="AU468" i="1"/>
  <c r="AR468" i="1"/>
  <c r="AO468" i="1"/>
  <c r="AL468" i="1"/>
  <c r="AI468" i="1"/>
  <c r="AF468" i="1"/>
  <c r="AC468" i="1"/>
  <c r="Z468" i="1"/>
  <c r="W468" i="1"/>
  <c r="T468" i="1"/>
  <c r="Q468" i="1"/>
  <c r="N468" i="1"/>
  <c r="K468" i="1"/>
  <c r="H468" i="1"/>
  <c r="E468" i="1"/>
  <c r="B468" i="1"/>
  <c r="AU467" i="1"/>
  <c r="AR467" i="1"/>
  <c r="AO467" i="1"/>
  <c r="AL467" i="1"/>
  <c r="AI467" i="1"/>
  <c r="AF467" i="1"/>
  <c r="AC467" i="1"/>
  <c r="Z467" i="1"/>
  <c r="W467" i="1"/>
  <c r="T467" i="1"/>
  <c r="Q467" i="1"/>
  <c r="N467" i="1"/>
  <c r="K467" i="1"/>
  <c r="H467" i="1"/>
  <c r="E467" i="1"/>
  <c r="B467" i="1"/>
  <c r="AU466" i="1"/>
  <c r="AR466" i="1"/>
  <c r="AO466" i="1"/>
  <c r="AL466" i="1"/>
  <c r="AI466" i="1"/>
  <c r="AF466" i="1"/>
  <c r="AC466" i="1"/>
  <c r="Z466" i="1"/>
  <c r="W466" i="1"/>
  <c r="T466" i="1"/>
  <c r="Q466" i="1"/>
  <c r="N466" i="1"/>
  <c r="K466" i="1"/>
  <c r="H466" i="1"/>
  <c r="E466" i="1"/>
  <c r="B466" i="1"/>
  <c r="AU465" i="1"/>
  <c r="AR465" i="1"/>
  <c r="AO465" i="1"/>
  <c r="AL465" i="1"/>
  <c r="AI465" i="1"/>
  <c r="AF465" i="1"/>
  <c r="AC465" i="1"/>
  <c r="Z465" i="1"/>
  <c r="W465" i="1"/>
  <c r="T465" i="1"/>
  <c r="Q465" i="1"/>
  <c r="N465" i="1"/>
  <c r="K465" i="1"/>
  <c r="H465" i="1"/>
  <c r="E465" i="1"/>
  <c r="B465" i="1"/>
  <c r="AU464" i="1"/>
  <c r="AR464" i="1"/>
  <c r="AO464" i="1"/>
  <c r="AL464" i="1"/>
  <c r="AI464" i="1"/>
  <c r="AF464" i="1"/>
  <c r="AC464" i="1"/>
  <c r="Z464" i="1"/>
  <c r="W464" i="1"/>
  <c r="T464" i="1"/>
  <c r="Q464" i="1"/>
  <c r="N464" i="1"/>
  <c r="K464" i="1"/>
  <c r="H464" i="1"/>
  <c r="E464" i="1"/>
  <c r="B464" i="1"/>
  <c r="AV456" i="1"/>
  <c r="AS456" i="1"/>
  <c r="AP456" i="1"/>
  <c r="AM456" i="1"/>
  <c r="AJ456" i="1"/>
  <c r="AG456" i="1"/>
  <c r="AD456" i="1"/>
  <c r="AA456" i="1"/>
  <c r="X456" i="1"/>
  <c r="U456" i="1"/>
  <c r="R456" i="1"/>
  <c r="O456" i="1"/>
  <c r="L456" i="1"/>
  <c r="I456" i="1"/>
  <c r="F456" i="1"/>
  <c r="C456" i="1"/>
  <c r="AV455" i="1"/>
  <c r="AS455" i="1"/>
  <c r="AP455" i="1"/>
  <c r="AM455" i="1"/>
  <c r="AJ455" i="1"/>
  <c r="AG455" i="1"/>
  <c r="AD455" i="1"/>
  <c r="AA455" i="1"/>
  <c r="X455" i="1"/>
  <c r="U455" i="1"/>
  <c r="R455" i="1"/>
  <c r="O455" i="1"/>
  <c r="L455" i="1"/>
  <c r="I455" i="1"/>
  <c r="F455" i="1"/>
  <c r="C455" i="1"/>
  <c r="AU454" i="1"/>
  <c r="AR454" i="1"/>
  <c r="AO454" i="1"/>
  <c r="AL454" i="1"/>
  <c r="AI454" i="1"/>
  <c r="AF454" i="1"/>
  <c r="AC454" i="1"/>
  <c r="Z454" i="1"/>
  <c r="W454" i="1"/>
  <c r="T454" i="1"/>
  <c r="Q454" i="1"/>
  <c r="N454" i="1"/>
  <c r="K454" i="1"/>
  <c r="H454" i="1"/>
  <c r="E454" i="1"/>
  <c r="B454" i="1"/>
  <c r="AU453" i="1"/>
  <c r="AR453" i="1"/>
  <c r="AO453" i="1"/>
  <c r="AL453" i="1"/>
  <c r="AI453" i="1"/>
  <c r="AF453" i="1"/>
  <c r="AC453" i="1"/>
  <c r="Z453" i="1"/>
  <c r="W453" i="1"/>
  <c r="T453" i="1"/>
  <c r="Q453" i="1"/>
  <c r="N453" i="1"/>
  <c r="K453" i="1"/>
  <c r="H453" i="1"/>
  <c r="E453" i="1"/>
  <c r="B453" i="1"/>
  <c r="AU452" i="1"/>
  <c r="AR452" i="1"/>
  <c r="AO452" i="1"/>
  <c r="AL452" i="1"/>
  <c r="AI452" i="1"/>
  <c r="AF452" i="1"/>
  <c r="AC452" i="1"/>
  <c r="Z452" i="1"/>
  <c r="W452" i="1"/>
  <c r="T452" i="1"/>
  <c r="Q452" i="1"/>
  <c r="N452" i="1"/>
  <c r="K452" i="1"/>
  <c r="H452" i="1"/>
  <c r="E452" i="1"/>
  <c r="B452" i="1"/>
  <c r="AU451" i="1"/>
  <c r="AR451" i="1"/>
  <c r="AO451" i="1"/>
  <c r="AL451" i="1"/>
  <c r="AI451" i="1"/>
  <c r="AF451" i="1"/>
  <c r="AC451" i="1"/>
  <c r="Z451" i="1"/>
  <c r="W451" i="1"/>
  <c r="T451" i="1"/>
  <c r="Q451" i="1"/>
  <c r="N451" i="1"/>
  <c r="K451" i="1"/>
  <c r="H451" i="1"/>
  <c r="E451" i="1"/>
  <c r="B451" i="1"/>
  <c r="AU450" i="1"/>
  <c r="AR450" i="1"/>
  <c r="AO450" i="1"/>
  <c r="AL450" i="1"/>
  <c r="AI450" i="1"/>
  <c r="AF450" i="1"/>
  <c r="AC450" i="1"/>
  <c r="Z450" i="1"/>
  <c r="W450" i="1"/>
  <c r="T450" i="1"/>
  <c r="Q450" i="1"/>
  <c r="N450" i="1"/>
  <c r="K450" i="1"/>
  <c r="H450" i="1"/>
  <c r="E450" i="1"/>
  <c r="B450" i="1"/>
  <c r="AU449" i="1"/>
  <c r="AR449" i="1"/>
  <c r="AO449" i="1"/>
  <c r="AL449" i="1"/>
  <c r="AI449" i="1"/>
  <c r="AF449" i="1"/>
  <c r="AC449" i="1"/>
  <c r="Z449" i="1"/>
  <c r="W449" i="1"/>
  <c r="T449" i="1"/>
  <c r="Q449" i="1"/>
  <c r="N449" i="1"/>
  <c r="K449" i="1"/>
  <c r="H449" i="1"/>
  <c r="E449" i="1"/>
  <c r="B449" i="1"/>
  <c r="AU448" i="1"/>
  <c r="AR448" i="1"/>
  <c r="AO448" i="1"/>
  <c r="AL448" i="1"/>
  <c r="AI448" i="1"/>
  <c r="AF448" i="1"/>
  <c r="AC448" i="1"/>
  <c r="Z448" i="1"/>
  <c r="W448" i="1"/>
  <c r="T448" i="1"/>
  <c r="Q448" i="1"/>
  <c r="N448" i="1"/>
  <c r="K448" i="1"/>
  <c r="H448" i="1"/>
  <c r="E448" i="1"/>
  <c r="B448" i="1"/>
  <c r="AU447" i="1"/>
  <c r="AR447" i="1"/>
  <c r="AO447" i="1"/>
  <c r="AL447" i="1"/>
  <c r="AI447" i="1"/>
  <c r="AF447" i="1"/>
  <c r="AC447" i="1"/>
  <c r="Z447" i="1"/>
  <c r="W447" i="1"/>
  <c r="T447" i="1"/>
  <c r="Q447" i="1"/>
  <c r="N447" i="1"/>
  <c r="K447" i="1"/>
  <c r="H447" i="1"/>
  <c r="E447" i="1"/>
  <c r="B447" i="1"/>
  <c r="AU446" i="1"/>
  <c r="AR446" i="1"/>
  <c r="AO446" i="1"/>
  <c r="AL446" i="1"/>
  <c r="AI446" i="1"/>
  <c r="AF446" i="1"/>
  <c r="AC446" i="1"/>
  <c r="Z446" i="1"/>
  <c r="W446" i="1"/>
  <c r="T446" i="1"/>
  <c r="Q446" i="1"/>
  <c r="N446" i="1"/>
  <c r="K446" i="1"/>
  <c r="H446" i="1"/>
  <c r="E446" i="1"/>
  <c r="B446" i="1"/>
  <c r="AU445" i="1"/>
  <c r="AR445" i="1"/>
  <c r="AO445" i="1"/>
  <c r="AL445" i="1"/>
  <c r="AI445" i="1"/>
  <c r="AF445" i="1"/>
  <c r="AC445" i="1"/>
  <c r="Z445" i="1"/>
  <c r="W445" i="1"/>
  <c r="T445" i="1"/>
  <c r="Q445" i="1"/>
  <c r="N445" i="1"/>
  <c r="K445" i="1"/>
  <c r="H445" i="1"/>
  <c r="E445" i="1"/>
  <c r="B445" i="1"/>
  <c r="AU444" i="1"/>
  <c r="AR444" i="1"/>
  <c r="AO444" i="1"/>
  <c r="AL444" i="1"/>
  <c r="AI444" i="1"/>
  <c r="AF444" i="1"/>
  <c r="AC444" i="1"/>
  <c r="Z444" i="1"/>
  <c r="W444" i="1"/>
  <c r="T444" i="1"/>
  <c r="Q444" i="1"/>
  <c r="N444" i="1"/>
  <c r="K444" i="1"/>
  <c r="H444" i="1"/>
  <c r="E444" i="1"/>
  <c r="B444" i="1"/>
  <c r="AU443" i="1"/>
  <c r="AR443" i="1"/>
  <c r="AO443" i="1"/>
  <c r="AL443" i="1"/>
  <c r="AI443" i="1"/>
  <c r="AF443" i="1"/>
  <c r="AC443" i="1"/>
  <c r="Z443" i="1"/>
  <c r="W443" i="1"/>
  <c r="T443" i="1"/>
  <c r="Q443" i="1"/>
  <c r="N443" i="1"/>
  <c r="K443" i="1"/>
  <c r="H443" i="1"/>
  <c r="E443" i="1"/>
  <c r="B443" i="1"/>
  <c r="AU442" i="1"/>
  <c r="AR442" i="1"/>
  <c r="AO442" i="1"/>
  <c r="AL442" i="1"/>
  <c r="AI442" i="1"/>
  <c r="AF442" i="1"/>
  <c r="AC442" i="1"/>
  <c r="Z442" i="1"/>
  <c r="W442" i="1"/>
  <c r="T442" i="1"/>
  <c r="Q442" i="1"/>
  <c r="N442" i="1"/>
  <c r="K442" i="1"/>
  <c r="H442" i="1"/>
  <c r="E442" i="1"/>
  <c r="B442" i="1"/>
  <c r="AU441" i="1"/>
  <c r="AR441" i="1"/>
  <c r="AO441" i="1"/>
  <c r="AL441" i="1"/>
  <c r="AI441" i="1"/>
  <c r="AF441" i="1"/>
  <c r="AC441" i="1"/>
  <c r="Z441" i="1"/>
  <c r="W441" i="1"/>
  <c r="T441" i="1"/>
  <c r="Q441" i="1"/>
  <c r="N441" i="1"/>
  <c r="K441" i="1"/>
  <c r="H441" i="1"/>
  <c r="E441" i="1"/>
  <c r="B441" i="1"/>
  <c r="AU440" i="1"/>
  <c r="AR440" i="1"/>
  <c r="AO440" i="1"/>
  <c r="AL440" i="1"/>
  <c r="AI440" i="1"/>
  <c r="AF440" i="1"/>
  <c r="AC440" i="1"/>
  <c r="Z440" i="1"/>
  <c r="W440" i="1"/>
  <c r="T440" i="1"/>
  <c r="Q440" i="1"/>
  <c r="N440" i="1"/>
  <c r="K440" i="1"/>
  <c r="H440" i="1"/>
  <c r="E440" i="1"/>
  <c r="B440" i="1"/>
  <c r="AU439" i="1"/>
  <c r="AR439" i="1"/>
  <c r="AO439" i="1"/>
  <c r="AL439" i="1"/>
  <c r="AI439" i="1"/>
  <c r="AF439" i="1"/>
  <c r="AC439" i="1"/>
  <c r="Z439" i="1"/>
  <c r="W439" i="1"/>
  <c r="T439" i="1"/>
  <c r="Q439" i="1"/>
  <c r="N439" i="1"/>
  <c r="K439" i="1"/>
  <c r="H439" i="1"/>
  <c r="E439" i="1"/>
  <c r="B439" i="1"/>
  <c r="AU438" i="1"/>
  <c r="AR438" i="1"/>
  <c r="AO438" i="1"/>
  <c r="AL438" i="1"/>
  <c r="AI438" i="1"/>
  <c r="AF438" i="1"/>
  <c r="AC438" i="1"/>
  <c r="Z438" i="1"/>
  <c r="W438" i="1"/>
  <c r="T438" i="1"/>
  <c r="Q438" i="1"/>
  <c r="N438" i="1"/>
  <c r="K438" i="1"/>
  <c r="H438" i="1"/>
  <c r="E438" i="1"/>
  <c r="B438" i="1"/>
  <c r="AU437" i="1"/>
  <c r="AR437" i="1"/>
  <c r="AO437" i="1"/>
  <c r="AL437" i="1"/>
  <c r="AI437" i="1"/>
  <c r="AF437" i="1"/>
  <c r="AC437" i="1"/>
  <c r="Z437" i="1"/>
  <c r="W437" i="1"/>
  <c r="T437" i="1"/>
  <c r="Q437" i="1"/>
  <c r="N437" i="1"/>
  <c r="K437" i="1"/>
  <c r="H437" i="1"/>
  <c r="E437" i="1"/>
  <c r="B437" i="1"/>
  <c r="AU436" i="1"/>
  <c r="AR436" i="1"/>
  <c r="AO436" i="1"/>
  <c r="AL436" i="1"/>
  <c r="AI436" i="1"/>
  <c r="AF436" i="1"/>
  <c r="AC436" i="1"/>
  <c r="Z436" i="1"/>
  <c r="W436" i="1"/>
  <c r="T436" i="1"/>
  <c r="Q436" i="1"/>
  <c r="N436" i="1"/>
  <c r="K436" i="1"/>
  <c r="H436" i="1"/>
  <c r="E436" i="1"/>
  <c r="B436" i="1"/>
  <c r="AU435" i="1"/>
  <c r="AR435" i="1"/>
  <c r="AO435" i="1"/>
  <c r="AL435" i="1"/>
  <c r="AI435" i="1"/>
  <c r="AF435" i="1"/>
  <c r="AC435" i="1"/>
  <c r="Z435" i="1"/>
  <c r="W435" i="1"/>
  <c r="T435" i="1"/>
  <c r="Q435" i="1"/>
  <c r="N435" i="1"/>
  <c r="K435" i="1"/>
  <c r="H435" i="1"/>
  <c r="E435" i="1"/>
  <c r="B435" i="1"/>
  <c r="AU434" i="1"/>
  <c r="AR434" i="1"/>
  <c r="AO434" i="1"/>
  <c r="AL434" i="1"/>
  <c r="AI434" i="1"/>
  <c r="AF434" i="1"/>
  <c r="AC434" i="1"/>
  <c r="Z434" i="1"/>
  <c r="W434" i="1"/>
  <c r="T434" i="1"/>
  <c r="Q434" i="1"/>
  <c r="N434" i="1"/>
  <c r="K434" i="1"/>
  <c r="H434" i="1"/>
  <c r="E434" i="1"/>
  <c r="B434" i="1"/>
  <c r="AV425" i="1"/>
  <c r="AS425" i="1"/>
  <c r="AP425" i="1"/>
  <c r="AM425" i="1"/>
  <c r="AJ425" i="1"/>
  <c r="AG425" i="1"/>
  <c r="AD425" i="1"/>
  <c r="AA425" i="1"/>
  <c r="X425" i="1"/>
  <c r="U425" i="1"/>
  <c r="R425" i="1"/>
  <c r="O425" i="1"/>
  <c r="L425" i="1"/>
  <c r="I425" i="1"/>
  <c r="F425" i="1"/>
  <c r="C425" i="1"/>
  <c r="AV424" i="1"/>
  <c r="AS424" i="1"/>
  <c r="AP424" i="1"/>
  <c r="AM424" i="1"/>
  <c r="AJ424" i="1"/>
  <c r="AG424" i="1"/>
  <c r="AD424" i="1"/>
  <c r="AA424" i="1"/>
  <c r="X424" i="1"/>
  <c r="U424" i="1"/>
  <c r="R424" i="1"/>
  <c r="O424" i="1"/>
  <c r="L424" i="1"/>
  <c r="I424" i="1"/>
  <c r="F424" i="1"/>
  <c r="C424" i="1"/>
  <c r="AU423" i="1"/>
  <c r="AR423" i="1"/>
  <c r="AO423" i="1"/>
  <c r="AL423" i="1"/>
  <c r="AI423" i="1"/>
  <c r="AF423" i="1"/>
  <c r="AC423" i="1"/>
  <c r="Z423" i="1"/>
  <c r="W423" i="1"/>
  <c r="T423" i="1"/>
  <c r="Q423" i="1"/>
  <c r="N423" i="1"/>
  <c r="K423" i="1"/>
  <c r="H423" i="1"/>
  <c r="E423" i="1"/>
  <c r="B423" i="1"/>
  <c r="AU422" i="1"/>
  <c r="AR422" i="1"/>
  <c r="AO422" i="1"/>
  <c r="AL422" i="1"/>
  <c r="AI422" i="1"/>
  <c r="AF422" i="1"/>
  <c r="AC422" i="1"/>
  <c r="Z422" i="1"/>
  <c r="W422" i="1"/>
  <c r="T422" i="1"/>
  <c r="Q422" i="1"/>
  <c r="N422" i="1"/>
  <c r="K422" i="1"/>
  <c r="H422" i="1"/>
  <c r="E422" i="1"/>
  <c r="B422" i="1"/>
  <c r="AU421" i="1"/>
  <c r="AR421" i="1"/>
  <c r="AO421" i="1"/>
  <c r="AL421" i="1"/>
  <c r="AI421" i="1"/>
  <c r="AF421" i="1"/>
  <c r="AC421" i="1"/>
  <c r="Z421" i="1"/>
  <c r="W421" i="1"/>
  <c r="T421" i="1"/>
  <c r="Q421" i="1"/>
  <c r="N421" i="1"/>
  <c r="K421" i="1"/>
  <c r="H421" i="1"/>
  <c r="E421" i="1"/>
  <c r="B421" i="1"/>
  <c r="AU420" i="1"/>
  <c r="AR420" i="1"/>
  <c r="AO420" i="1"/>
  <c r="AL420" i="1"/>
  <c r="AI420" i="1"/>
  <c r="AF420" i="1"/>
  <c r="AC420" i="1"/>
  <c r="Z420" i="1"/>
  <c r="W420" i="1"/>
  <c r="T420" i="1"/>
  <c r="Q420" i="1"/>
  <c r="N420" i="1"/>
  <c r="K420" i="1"/>
  <c r="H420" i="1"/>
  <c r="E420" i="1"/>
  <c r="B420" i="1"/>
  <c r="AU419" i="1"/>
  <c r="AR419" i="1"/>
  <c r="AO419" i="1"/>
  <c r="AL419" i="1"/>
  <c r="AI419" i="1"/>
  <c r="AF419" i="1"/>
  <c r="AC419" i="1"/>
  <c r="Z419" i="1"/>
  <c r="W419" i="1"/>
  <c r="T419" i="1"/>
  <c r="Q419" i="1"/>
  <c r="N419" i="1"/>
  <c r="K419" i="1"/>
  <c r="H419" i="1"/>
  <c r="E419" i="1"/>
  <c r="B419" i="1"/>
  <c r="AU418" i="1"/>
  <c r="AR418" i="1"/>
  <c r="AO418" i="1"/>
  <c r="AL418" i="1"/>
  <c r="AI418" i="1"/>
  <c r="AF418" i="1"/>
  <c r="AC418" i="1"/>
  <c r="Z418" i="1"/>
  <c r="W418" i="1"/>
  <c r="T418" i="1"/>
  <c r="Q418" i="1"/>
  <c r="N418" i="1"/>
  <c r="K418" i="1"/>
  <c r="H418" i="1"/>
  <c r="E418" i="1"/>
  <c r="B418" i="1"/>
  <c r="AU417" i="1"/>
  <c r="AR417" i="1"/>
  <c r="AO417" i="1"/>
  <c r="AL417" i="1"/>
  <c r="AI417" i="1"/>
  <c r="AF417" i="1"/>
  <c r="AC417" i="1"/>
  <c r="Z417" i="1"/>
  <c r="W417" i="1"/>
  <c r="T417" i="1"/>
  <c r="Q417" i="1"/>
  <c r="N417" i="1"/>
  <c r="K417" i="1"/>
  <c r="H417" i="1"/>
  <c r="E417" i="1"/>
  <c r="B417" i="1"/>
  <c r="AU416" i="1"/>
  <c r="AR416" i="1"/>
  <c r="AO416" i="1"/>
  <c r="AL416" i="1"/>
  <c r="AI416" i="1"/>
  <c r="AF416" i="1"/>
  <c r="AC416" i="1"/>
  <c r="Z416" i="1"/>
  <c r="W416" i="1"/>
  <c r="T416" i="1"/>
  <c r="Q416" i="1"/>
  <c r="N416" i="1"/>
  <c r="K416" i="1"/>
  <c r="H416" i="1"/>
  <c r="E416" i="1"/>
  <c r="B416" i="1"/>
  <c r="AU415" i="1"/>
  <c r="AR415" i="1"/>
  <c r="AO415" i="1"/>
  <c r="AL415" i="1"/>
  <c r="AI415" i="1"/>
  <c r="AF415" i="1"/>
  <c r="AC415" i="1"/>
  <c r="Z415" i="1"/>
  <c r="W415" i="1"/>
  <c r="T415" i="1"/>
  <c r="Q415" i="1"/>
  <c r="N415" i="1"/>
  <c r="K415" i="1"/>
  <c r="H415" i="1"/>
  <c r="E415" i="1"/>
  <c r="B415" i="1"/>
  <c r="AU414" i="1"/>
  <c r="AR414" i="1"/>
  <c r="AO414" i="1"/>
  <c r="AL414" i="1"/>
  <c r="AI414" i="1"/>
  <c r="AF414" i="1"/>
  <c r="AC414" i="1"/>
  <c r="Z414" i="1"/>
  <c r="W414" i="1"/>
  <c r="T414" i="1"/>
  <c r="Q414" i="1"/>
  <c r="N414" i="1"/>
  <c r="K414" i="1"/>
  <c r="H414" i="1"/>
  <c r="E414" i="1"/>
  <c r="B414" i="1"/>
  <c r="AU413" i="1"/>
  <c r="AR413" i="1"/>
  <c r="AO413" i="1"/>
  <c r="AL413" i="1"/>
  <c r="AI413" i="1"/>
  <c r="AF413" i="1"/>
  <c r="AC413" i="1"/>
  <c r="Z413" i="1"/>
  <c r="W413" i="1"/>
  <c r="T413" i="1"/>
  <c r="Q413" i="1"/>
  <c r="N413" i="1"/>
  <c r="K413" i="1"/>
  <c r="H413" i="1"/>
  <c r="E413" i="1"/>
  <c r="B413" i="1"/>
  <c r="AU412" i="1"/>
  <c r="AR412" i="1"/>
  <c r="AO412" i="1"/>
  <c r="AL412" i="1"/>
  <c r="AI412" i="1"/>
  <c r="AF412" i="1"/>
  <c r="AC412" i="1"/>
  <c r="Z412" i="1"/>
  <c r="W412" i="1"/>
  <c r="T412" i="1"/>
  <c r="Q412" i="1"/>
  <c r="N412" i="1"/>
  <c r="K412" i="1"/>
  <c r="H412" i="1"/>
  <c r="E412" i="1"/>
  <c r="B412" i="1"/>
  <c r="AU411" i="1"/>
  <c r="AR411" i="1"/>
  <c r="AO411" i="1"/>
  <c r="AL411" i="1"/>
  <c r="AI411" i="1"/>
  <c r="AF411" i="1"/>
  <c r="AC411" i="1"/>
  <c r="Z411" i="1"/>
  <c r="W411" i="1"/>
  <c r="T411" i="1"/>
  <c r="Q411" i="1"/>
  <c r="N411" i="1"/>
  <c r="K411" i="1"/>
  <c r="H411" i="1"/>
  <c r="E411" i="1"/>
  <c r="B411" i="1"/>
  <c r="AU410" i="1"/>
  <c r="AR410" i="1"/>
  <c r="AO410" i="1"/>
  <c r="AL410" i="1"/>
  <c r="AI410" i="1"/>
  <c r="AF410" i="1"/>
  <c r="AC410" i="1"/>
  <c r="Z410" i="1"/>
  <c r="W410" i="1"/>
  <c r="T410" i="1"/>
  <c r="Q410" i="1"/>
  <c r="N410" i="1"/>
  <c r="K410" i="1"/>
  <c r="H410" i="1"/>
  <c r="E410" i="1"/>
  <c r="B410" i="1"/>
  <c r="AU409" i="1"/>
  <c r="AR409" i="1"/>
  <c r="AO409" i="1"/>
  <c r="AL409" i="1"/>
  <c r="AI409" i="1"/>
  <c r="AF409" i="1"/>
  <c r="AC409" i="1"/>
  <c r="Z409" i="1"/>
  <c r="W409" i="1"/>
  <c r="T409" i="1"/>
  <c r="Q409" i="1"/>
  <c r="N409" i="1"/>
  <c r="K409" i="1"/>
  <c r="H409" i="1"/>
  <c r="E409" i="1"/>
  <c r="B409" i="1"/>
  <c r="AU408" i="1"/>
  <c r="AR408" i="1"/>
  <c r="AO408" i="1"/>
  <c r="AL408" i="1"/>
  <c r="AI408" i="1"/>
  <c r="AF408" i="1"/>
  <c r="AC408" i="1"/>
  <c r="Z408" i="1"/>
  <c r="W408" i="1"/>
  <c r="T408" i="1"/>
  <c r="Q408" i="1"/>
  <c r="N408" i="1"/>
  <c r="K408" i="1"/>
  <c r="H408" i="1"/>
  <c r="E408" i="1"/>
  <c r="B408" i="1"/>
  <c r="AU407" i="1"/>
  <c r="AR407" i="1"/>
  <c r="AO407" i="1"/>
  <c r="AL407" i="1"/>
  <c r="AI407" i="1"/>
  <c r="AF407" i="1"/>
  <c r="AC407" i="1"/>
  <c r="Z407" i="1"/>
  <c r="W407" i="1"/>
  <c r="T407" i="1"/>
  <c r="Q407" i="1"/>
  <c r="N407" i="1"/>
  <c r="K407" i="1"/>
  <c r="H407" i="1"/>
  <c r="E407" i="1"/>
  <c r="B407" i="1"/>
  <c r="AU406" i="1"/>
  <c r="AR406" i="1"/>
  <c r="AO406" i="1"/>
  <c r="AL406" i="1"/>
  <c r="AI406" i="1"/>
  <c r="AF406" i="1"/>
  <c r="AC406" i="1"/>
  <c r="Z406" i="1"/>
  <c r="W406" i="1"/>
  <c r="T406" i="1"/>
  <c r="Q406" i="1"/>
  <c r="N406" i="1"/>
  <c r="K406" i="1"/>
  <c r="H406" i="1"/>
  <c r="E406" i="1"/>
  <c r="B406" i="1"/>
  <c r="AU405" i="1"/>
  <c r="AR405" i="1"/>
  <c r="AO405" i="1"/>
  <c r="AL405" i="1"/>
  <c r="AI405" i="1"/>
  <c r="AF405" i="1"/>
  <c r="AC405" i="1"/>
  <c r="Z405" i="1"/>
  <c r="W405" i="1"/>
  <c r="T405" i="1"/>
  <c r="Q405" i="1"/>
  <c r="N405" i="1"/>
  <c r="K405" i="1"/>
  <c r="H405" i="1"/>
  <c r="E405" i="1"/>
  <c r="B405" i="1"/>
  <c r="AU404" i="1"/>
  <c r="AR404" i="1"/>
  <c r="AO404" i="1"/>
  <c r="AL404" i="1"/>
  <c r="AI404" i="1"/>
  <c r="AF404" i="1"/>
  <c r="AC404" i="1"/>
  <c r="Z404" i="1"/>
  <c r="W404" i="1"/>
  <c r="T404" i="1"/>
  <c r="Q404" i="1"/>
  <c r="N404" i="1"/>
  <c r="K404" i="1"/>
  <c r="H404" i="1"/>
  <c r="E404" i="1"/>
  <c r="B404" i="1"/>
  <c r="AU403" i="1"/>
  <c r="AR403" i="1"/>
  <c r="AO403" i="1"/>
  <c r="AL403" i="1"/>
  <c r="AI403" i="1"/>
  <c r="AF403" i="1"/>
  <c r="AC403" i="1"/>
  <c r="Z403" i="1"/>
  <c r="W403" i="1"/>
  <c r="T403" i="1"/>
  <c r="Q403" i="1"/>
  <c r="N403" i="1"/>
  <c r="K403" i="1"/>
  <c r="H403" i="1"/>
  <c r="E403" i="1"/>
  <c r="B403" i="1"/>
  <c r="AV395" i="1"/>
  <c r="AS395" i="1"/>
  <c r="AP395" i="1"/>
  <c r="AM395" i="1"/>
  <c r="AJ395" i="1"/>
  <c r="AG395" i="1"/>
  <c r="AD395" i="1"/>
  <c r="AA395" i="1"/>
  <c r="X395" i="1"/>
  <c r="U395" i="1"/>
  <c r="R395" i="1"/>
  <c r="O395" i="1"/>
  <c r="L395" i="1"/>
  <c r="I395" i="1"/>
  <c r="F395" i="1"/>
  <c r="C395" i="1"/>
  <c r="AV394" i="1"/>
  <c r="AS394" i="1"/>
  <c r="AP394" i="1"/>
  <c r="AM394" i="1"/>
  <c r="AJ394" i="1"/>
  <c r="AG394" i="1"/>
  <c r="AD394" i="1"/>
  <c r="AA394" i="1"/>
  <c r="X394" i="1"/>
  <c r="U394" i="1"/>
  <c r="R394" i="1"/>
  <c r="O394" i="1"/>
  <c r="L394" i="1"/>
  <c r="I394" i="1"/>
  <c r="F394" i="1"/>
  <c r="C394" i="1"/>
  <c r="AU393" i="1"/>
  <c r="AR393" i="1"/>
  <c r="AO393" i="1"/>
  <c r="AL393" i="1"/>
  <c r="AI393" i="1"/>
  <c r="AF393" i="1"/>
  <c r="AC393" i="1"/>
  <c r="Z393" i="1"/>
  <c r="W393" i="1"/>
  <c r="T393" i="1"/>
  <c r="Q393" i="1"/>
  <c r="N393" i="1"/>
  <c r="K393" i="1"/>
  <c r="H393" i="1"/>
  <c r="E393" i="1"/>
  <c r="B393" i="1"/>
  <c r="AU392" i="1"/>
  <c r="AR392" i="1"/>
  <c r="AO392" i="1"/>
  <c r="AL392" i="1"/>
  <c r="AI392" i="1"/>
  <c r="AF392" i="1"/>
  <c r="AC392" i="1"/>
  <c r="Z392" i="1"/>
  <c r="W392" i="1"/>
  <c r="T392" i="1"/>
  <c r="Q392" i="1"/>
  <c r="N392" i="1"/>
  <c r="K392" i="1"/>
  <c r="H392" i="1"/>
  <c r="E392" i="1"/>
  <c r="B392" i="1"/>
  <c r="AU391" i="1"/>
  <c r="AR391" i="1"/>
  <c r="AO391" i="1"/>
  <c r="AL391" i="1"/>
  <c r="AI391" i="1"/>
  <c r="AF391" i="1"/>
  <c r="AC391" i="1"/>
  <c r="Z391" i="1"/>
  <c r="W391" i="1"/>
  <c r="T391" i="1"/>
  <c r="Q391" i="1"/>
  <c r="N391" i="1"/>
  <c r="K391" i="1"/>
  <c r="H391" i="1"/>
  <c r="E391" i="1"/>
  <c r="B391" i="1"/>
  <c r="AU390" i="1"/>
  <c r="AR390" i="1"/>
  <c r="AO390" i="1"/>
  <c r="AL390" i="1"/>
  <c r="AI390" i="1"/>
  <c r="AF390" i="1"/>
  <c r="AC390" i="1"/>
  <c r="Z390" i="1"/>
  <c r="W390" i="1"/>
  <c r="T390" i="1"/>
  <c r="Q390" i="1"/>
  <c r="N390" i="1"/>
  <c r="K390" i="1"/>
  <c r="H390" i="1"/>
  <c r="E390" i="1"/>
  <c r="B390" i="1"/>
  <c r="AU389" i="1"/>
  <c r="AR389" i="1"/>
  <c r="AO389" i="1"/>
  <c r="AL389" i="1"/>
  <c r="AI389" i="1"/>
  <c r="AF389" i="1"/>
  <c r="AC389" i="1"/>
  <c r="Z389" i="1"/>
  <c r="W389" i="1"/>
  <c r="T389" i="1"/>
  <c r="Q389" i="1"/>
  <c r="N389" i="1"/>
  <c r="K389" i="1"/>
  <c r="H389" i="1"/>
  <c r="E389" i="1"/>
  <c r="B389" i="1"/>
  <c r="AU388" i="1"/>
  <c r="AR388" i="1"/>
  <c r="AO388" i="1"/>
  <c r="AL388" i="1"/>
  <c r="AI388" i="1"/>
  <c r="AF388" i="1"/>
  <c r="AC388" i="1"/>
  <c r="Z388" i="1"/>
  <c r="W388" i="1"/>
  <c r="T388" i="1"/>
  <c r="Q388" i="1"/>
  <c r="N388" i="1"/>
  <c r="K388" i="1"/>
  <c r="H388" i="1"/>
  <c r="E388" i="1"/>
  <c r="B388" i="1"/>
  <c r="AU387" i="1"/>
  <c r="AR387" i="1"/>
  <c r="AO387" i="1"/>
  <c r="AL387" i="1"/>
  <c r="AI387" i="1"/>
  <c r="AF387" i="1"/>
  <c r="AC387" i="1"/>
  <c r="Z387" i="1"/>
  <c r="W387" i="1"/>
  <c r="T387" i="1"/>
  <c r="Q387" i="1"/>
  <c r="N387" i="1"/>
  <c r="K387" i="1"/>
  <c r="H387" i="1"/>
  <c r="E387" i="1"/>
  <c r="B387" i="1"/>
  <c r="AU386" i="1"/>
  <c r="AR386" i="1"/>
  <c r="AO386" i="1"/>
  <c r="AL386" i="1"/>
  <c r="AI386" i="1"/>
  <c r="AF386" i="1"/>
  <c r="AC386" i="1"/>
  <c r="Z386" i="1"/>
  <c r="W386" i="1"/>
  <c r="T386" i="1"/>
  <c r="Q386" i="1"/>
  <c r="N386" i="1"/>
  <c r="K386" i="1"/>
  <c r="H386" i="1"/>
  <c r="E386" i="1"/>
  <c r="B386" i="1"/>
  <c r="AU385" i="1"/>
  <c r="AR385" i="1"/>
  <c r="AO385" i="1"/>
  <c r="AL385" i="1"/>
  <c r="AI385" i="1"/>
  <c r="AF385" i="1"/>
  <c r="AC385" i="1"/>
  <c r="Z385" i="1"/>
  <c r="W385" i="1"/>
  <c r="T385" i="1"/>
  <c r="Q385" i="1"/>
  <c r="N385" i="1"/>
  <c r="K385" i="1"/>
  <c r="H385" i="1"/>
  <c r="E385" i="1"/>
  <c r="B385" i="1"/>
  <c r="AU384" i="1"/>
  <c r="AR384" i="1"/>
  <c r="AO384" i="1"/>
  <c r="AL384" i="1"/>
  <c r="AI384" i="1"/>
  <c r="AF384" i="1"/>
  <c r="AC384" i="1"/>
  <c r="Z384" i="1"/>
  <c r="W384" i="1"/>
  <c r="T384" i="1"/>
  <c r="Q384" i="1"/>
  <c r="N384" i="1"/>
  <c r="K384" i="1"/>
  <c r="H384" i="1"/>
  <c r="E384" i="1"/>
  <c r="B384" i="1"/>
  <c r="AU383" i="1"/>
  <c r="AR383" i="1"/>
  <c r="AO383" i="1"/>
  <c r="AL383" i="1"/>
  <c r="AI383" i="1"/>
  <c r="AF383" i="1"/>
  <c r="AC383" i="1"/>
  <c r="Z383" i="1"/>
  <c r="W383" i="1"/>
  <c r="T383" i="1"/>
  <c r="Q383" i="1"/>
  <c r="N383" i="1"/>
  <c r="K383" i="1"/>
  <c r="H383" i="1"/>
  <c r="E383" i="1"/>
  <c r="B383" i="1"/>
  <c r="AU382" i="1"/>
  <c r="AR382" i="1"/>
  <c r="AO382" i="1"/>
  <c r="AL382" i="1"/>
  <c r="AI382" i="1"/>
  <c r="AF382" i="1"/>
  <c r="AC382" i="1"/>
  <c r="Z382" i="1"/>
  <c r="W382" i="1"/>
  <c r="T382" i="1"/>
  <c r="Q382" i="1"/>
  <c r="N382" i="1"/>
  <c r="K382" i="1"/>
  <c r="H382" i="1"/>
  <c r="E382" i="1"/>
  <c r="B382" i="1"/>
  <c r="AU381" i="1"/>
  <c r="AR381" i="1"/>
  <c r="AO381" i="1"/>
  <c r="AL381" i="1"/>
  <c r="AI381" i="1"/>
  <c r="AF381" i="1"/>
  <c r="AC381" i="1"/>
  <c r="Z381" i="1"/>
  <c r="W381" i="1"/>
  <c r="T381" i="1"/>
  <c r="Q381" i="1"/>
  <c r="N381" i="1"/>
  <c r="K381" i="1"/>
  <c r="H381" i="1"/>
  <c r="E381" i="1"/>
  <c r="B381" i="1"/>
  <c r="AU380" i="1"/>
  <c r="AR380" i="1"/>
  <c r="AO380" i="1"/>
  <c r="AL380" i="1"/>
  <c r="AI380" i="1"/>
  <c r="AF380" i="1"/>
  <c r="AC380" i="1"/>
  <c r="Z380" i="1"/>
  <c r="W380" i="1"/>
  <c r="T380" i="1"/>
  <c r="Q380" i="1"/>
  <c r="N380" i="1"/>
  <c r="K380" i="1"/>
  <c r="H380" i="1"/>
  <c r="E380" i="1"/>
  <c r="B380" i="1"/>
  <c r="AU379" i="1"/>
  <c r="AR379" i="1"/>
  <c r="AO379" i="1"/>
  <c r="AL379" i="1"/>
  <c r="AI379" i="1"/>
  <c r="AF379" i="1"/>
  <c r="AC379" i="1"/>
  <c r="Z379" i="1"/>
  <c r="W379" i="1"/>
  <c r="T379" i="1"/>
  <c r="Q379" i="1"/>
  <c r="N379" i="1"/>
  <c r="K379" i="1"/>
  <c r="H379" i="1"/>
  <c r="E379" i="1"/>
  <c r="B379" i="1"/>
  <c r="AU378" i="1"/>
  <c r="AR378" i="1"/>
  <c r="AO378" i="1"/>
  <c r="AL378" i="1"/>
  <c r="AI378" i="1"/>
  <c r="AF378" i="1"/>
  <c r="AC378" i="1"/>
  <c r="Z378" i="1"/>
  <c r="W378" i="1"/>
  <c r="T378" i="1"/>
  <c r="Q378" i="1"/>
  <c r="N378" i="1"/>
  <c r="K378" i="1"/>
  <c r="H378" i="1"/>
  <c r="E378" i="1"/>
  <c r="B378" i="1"/>
  <c r="AU377" i="1"/>
  <c r="AR377" i="1"/>
  <c r="AO377" i="1"/>
  <c r="AL377" i="1"/>
  <c r="AI377" i="1"/>
  <c r="AF377" i="1"/>
  <c r="AC377" i="1"/>
  <c r="Z377" i="1"/>
  <c r="W377" i="1"/>
  <c r="T377" i="1"/>
  <c r="Q377" i="1"/>
  <c r="N377" i="1"/>
  <c r="K377" i="1"/>
  <c r="H377" i="1"/>
  <c r="E377" i="1"/>
  <c r="B377" i="1"/>
  <c r="AU376" i="1"/>
  <c r="AR376" i="1"/>
  <c r="AO376" i="1"/>
  <c r="AL376" i="1"/>
  <c r="AI376" i="1"/>
  <c r="AF376" i="1"/>
  <c r="AC376" i="1"/>
  <c r="Z376" i="1"/>
  <c r="W376" i="1"/>
  <c r="T376" i="1"/>
  <c r="Q376" i="1"/>
  <c r="N376" i="1"/>
  <c r="K376" i="1"/>
  <c r="H376" i="1"/>
  <c r="E376" i="1"/>
  <c r="B376" i="1"/>
  <c r="AU375" i="1"/>
  <c r="AR375" i="1"/>
  <c r="AO375" i="1"/>
  <c r="AL375" i="1"/>
  <c r="AI375" i="1"/>
  <c r="AF375" i="1"/>
  <c r="AC375" i="1"/>
  <c r="Z375" i="1"/>
  <c r="W375" i="1"/>
  <c r="T375" i="1"/>
  <c r="Q375" i="1"/>
  <c r="N375" i="1"/>
  <c r="K375" i="1"/>
  <c r="H375" i="1"/>
  <c r="E375" i="1"/>
  <c r="B375" i="1"/>
  <c r="AU374" i="1"/>
  <c r="AR374" i="1"/>
  <c r="AO374" i="1"/>
  <c r="AL374" i="1"/>
  <c r="AI374" i="1"/>
  <c r="AF374" i="1"/>
  <c r="AC374" i="1"/>
  <c r="Z374" i="1"/>
  <c r="W374" i="1"/>
  <c r="T374" i="1"/>
  <c r="Q374" i="1"/>
  <c r="N374" i="1"/>
  <c r="K374" i="1"/>
  <c r="H374" i="1"/>
  <c r="E374" i="1"/>
  <c r="B374" i="1"/>
  <c r="AU373" i="1"/>
  <c r="AR373" i="1"/>
  <c r="AO373" i="1"/>
  <c r="AL373" i="1"/>
  <c r="AI373" i="1"/>
  <c r="AF373" i="1"/>
  <c r="AC373" i="1"/>
  <c r="Z373" i="1"/>
  <c r="W373" i="1"/>
  <c r="T373" i="1"/>
  <c r="Q373" i="1"/>
  <c r="N373" i="1"/>
  <c r="K373" i="1"/>
  <c r="H373" i="1"/>
  <c r="E373" i="1"/>
  <c r="B373" i="1"/>
  <c r="AV364" i="1"/>
  <c r="AS364" i="1"/>
  <c r="AP364" i="1"/>
  <c r="AM364" i="1"/>
  <c r="AJ364" i="1"/>
  <c r="AG364" i="1"/>
  <c r="AD364" i="1"/>
  <c r="AA364" i="1"/>
  <c r="X364" i="1"/>
  <c r="U364" i="1"/>
  <c r="R364" i="1"/>
  <c r="O364" i="1"/>
  <c r="L364" i="1"/>
  <c r="I364" i="1"/>
  <c r="F364" i="1"/>
  <c r="C364" i="1"/>
  <c r="AV363" i="1"/>
  <c r="AS363" i="1"/>
  <c r="AP363" i="1"/>
  <c r="AM363" i="1"/>
  <c r="AJ363" i="1"/>
  <c r="AG363" i="1"/>
  <c r="AD363" i="1"/>
  <c r="AA363" i="1"/>
  <c r="X363" i="1"/>
  <c r="U363" i="1"/>
  <c r="R363" i="1"/>
  <c r="O363" i="1"/>
  <c r="L363" i="1"/>
  <c r="I363" i="1"/>
  <c r="F363" i="1"/>
  <c r="C363" i="1"/>
  <c r="AU362" i="1"/>
  <c r="AR362" i="1"/>
  <c r="AO362" i="1"/>
  <c r="AL362" i="1"/>
  <c r="AI362" i="1"/>
  <c r="AF362" i="1"/>
  <c r="AC362" i="1"/>
  <c r="Z362" i="1"/>
  <c r="W362" i="1"/>
  <c r="T362" i="1"/>
  <c r="Q362" i="1"/>
  <c r="N362" i="1"/>
  <c r="K362" i="1"/>
  <c r="H362" i="1"/>
  <c r="E362" i="1"/>
  <c r="B362" i="1"/>
  <c r="AU361" i="1"/>
  <c r="AR361" i="1"/>
  <c r="AO361" i="1"/>
  <c r="AL361" i="1"/>
  <c r="AI361" i="1"/>
  <c r="AF361" i="1"/>
  <c r="AC361" i="1"/>
  <c r="Z361" i="1"/>
  <c r="W361" i="1"/>
  <c r="T361" i="1"/>
  <c r="Q361" i="1"/>
  <c r="N361" i="1"/>
  <c r="K361" i="1"/>
  <c r="H361" i="1"/>
  <c r="E361" i="1"/>
  <c r="B361" i="1"/>
  <c r="AU360" i="1"/>
  <c r="AR360" i="1"/>
  <c r="AO360" i="1"/>
  <c r="AL360" i="1"/>
  <c r="AI360" i="1"/>
  <c r="AF360" i="1"/>
  <c r="AC360" i="1"/>
  <c r="Z360" i="1"/>
  <c r="W360" i="1"/>
  <c r="T360" i="1"/>
  <c r="Q360" i="1"/>
  <c r="N360" i="1"/>
  <c r="K360" i="1"/>
  <c r="H360" i="1"/>
  <c r="E360" i="1"/>
  <c r="B360" i="1"/>
  <c r="AU359" i="1"/>
  <c r="AR359" i="1"/>
  <c r="AO359" i="1"/>
  <c r="AL359" i="1"/>
  <c r="AI359" i="1"/>
  <c r="AF359" i="1"/>
  <c r="AC359" i="1"/>
  <c r="Z359" i="1"/>
  <c r="W359" i="1"/>
  <c r="T359" i="1"/>
  <c r="Q359" i="1"/>
  <c r="N359" i="1"/>
  <c r="K359" i="1"/>
  <c r="H359" i="1"/>
  <c r="E359" i="1"/>
  <c r="B359" i="1"/>
  <c r="AU358" i="1"/>
  <c r="AR358" i="1"/>
  <c r="AO358" i="1"/>
  <c r="AL358" i="1"/>
  <c r="AI358" i="1"/>
  <c r="AF358" i="1"/>
  <c r="AC358" i="1"/>
  <c r="Z358" i="1"/>
  <c r="W358" i="1"/>
  <c r="T358" i="1"/>
  <c r="Q358" i="1"/>
  <c r="N358" i="1"/>
  <c r="K358" i="1"/>
  <c r="H358" i="1"/>
  <c r="E358" i="1"/>
  <c r="B358" i="1"/>
  <c r="AU357" i="1"/>
  <c r="AR357" i="1"/>
  <c r="AO357" i="1"/>
  <c r="AL357" i="1"/>
  <c r="AI357" i="1"/>
  <c r="AF357" i="1"/>
  <c r="AC357" i="1"/>
  <c r="Z357" i="1"/>
  <c r="W357" i="1"/>
  <c r="T357" i="1"/>
  <c r="Q357" i="1"/>
  <c r="N357" i="1"/>
  <c r="K357" i="1"/>
  <c r="H357" i="1"/>
  <c r="E357" i="1"/>
  <c r="B357" i="1"/>
  <c r="AU356" i="1"/>
  <c r="AR356" i="1"/>
  <c r="AO356" i="1"/>
  <c r="AL356" i="1"/>
  <c r="AI356" i="1"/>
  <c r="AF356" i="1"/>
  <c r="AC356" i="1"/>
  <c r="Z356" i="1"/>
  <c r="W356" i="1"/>
  <c r="T356" i="1"/>
  <c r="Q356" i="1"/>
  <c r="N356" i="1"/>
  <c r="K356" i="1"/>
  <c r="H356" i="1"/>
  <c r="E356" i="1"/>
  <c r="B356" i="1"/>
  <c r="AU355" i="1"/>
  <c r="AR355" i="1"/>
  <c r="AO355" i="1"/>
  <c r="AL355" i="1"/>
  <c r="AI355" i="1"/>
  <c r="AF355" i="1"/>
  <c r="AC355" i="1"/>
  <c r="Z355" i="1"/>
  <c r="W355" i="1"/>
  <c r="T355" i="1"/>
  <c r="Q355" i="1"/>
  <c r="N355" i="1"/>
  <c r="K355" i="1"/>
  <c r="H355" i="1"/>
  <c r="E355" i="1"/>
  <c r="B355" i="1"/>
  <c r="AU354" i="1"/>
  <c r="AR354" i="1"/>
  <c r="AO354" i="1"/>
  <c r="AL354" i="1"/>
  <c r="AI354" i="1"/>
  <c r="AF354" i="1"/>
  <c r="AC354" i="1"/>
  <c r="Z354" i="1"/>
  <c r="W354" i="1"/>
  <c r="T354" i="1"/>
  <c r="Q354" i="1"/>
  <c r="N354" i="1"/>
  <c r="K354" i="1"/>
  <c r="H354" i="1"/>
  <c r="E354" i="1"/>
  <c r="B354" i="1"/>
  <c r="AU353" i="1"/>
  <c r="AR353" i="1"/>
  <c r="AO353" i="1"/>
  <c r="AL353" i="1"/>
  <c r="AI353" i="1"/>
  <c r="AF353" i="1"/>
  <c r="AC353" i="1"/>
  <c r="Z353" i="1"/>
  <c r="W353" i="1"/>
  <c r="T353" i="1"/>
  <c r="Q353" i="1"/>
  <c r="N353" i="1"/>
  <c r="K353" i="1"/>
  <c r="H353" i="1"/>
  <c r="E353" i="1"/>
  <c r="B353" i="1"/>
  <c r="AU352" i="1"/>
  <c r="AR352" i="1"/>
  <c r="AO352" i="1"/>
  <c r="AL352" i="1"/>
  <c r="AI352" i="1"/>
  <c r="AF352" i="1"/>
  <c r="AC352" i="1"/>
  <c r="Z352" i="1"/>
  <c r="W352" i="1"/>
  <c r="T352" i="1"/>
  <c r="Q352" i="1"/>
  <c r="N352" i="1"/>
  <c r="K352" i="1"/>
  <c r="H352" i="1"/>
  <c r="E352" i="1"/>
  <c r="B352" i="1"/>
  <c r="AU351" i="1"/>
  <c r="AR351" i="1"/>
  <c r="AO351" i="1"/>
  <c r="AL351" i="1"/>
  <c r="AI351" i="1"/>
  <c r="AF351" i="1"/>
  <c r="AC351" i="1"/>
  <c r="Z351" i="1"/>
  <c r="W351" i="1"/>
  <c r="T351" i="1"/>
  <c r="Q351" i="1"/>
  <c r="N351" i="1"/>
  <c r="K351" i="1"/>
  <c r="H351" i="1"/>
  <c r="E351" i="1"/>
  <c r="B351" i="1"/>
  <c r="AU350" i="1"/>
  <c r="AR350" i="1"/>
  <c r="AO350" i="1"/>
  <c r="AL350" i="1"/>
  <c r="AI350" i="1"/>
  <c r="AF350" i="1"/>
  <c r="AC350" i="1"/>
  <c r="Z350" i="1"/>
  <c r="W350" i="1"/>
  <c r="T350" i="1"/>
  <c r="Q350" i="1"/>
  <c r="N350" i="1"/>
  <c r="K350" i="1"/>
  <c r="H350" i="1"/>
  <c r="E350" i="1"/>
  <c r="B350" i="1"/>
  <c r="AU349" i="1"/>
  <c r="AR349" i="1"/>
  <c r="AO349" i="1"/>
  <c r="AL349" i="1"/>
  <c r="AI349" i="1"/>
  <c r="AF349" i="1"/>
  <c r="AC349" i="1"/>
  <c r="Z349" i="1"/>
  <c r="W349" i="1"/>
  <c r="T349" i="1"/>
  <c r="Q349" i="1"/>
  <c r="N349" i="1"/>
  <c r="K349" i="1"/>
  <c r="H349" i="1"/>
  <c r="E349" i="1"/>
  <c r="B349" i="1"/>
  <c r="AU348" i="1"/>
  <c r="AR348" i="1"/>
  <c r="AO348" i="1"/>
  <c r="AL348" i="1"/>
  <c r="AI348" i="1"/>
  <c r="AF348" i="1"/>
  <c r="AC348" i="1"/>
  <c r="Z348" i="1"/>
  <c r="W348" i="1"/>
  <c r="T348" i="1"/>
  <c r="Q348" i="1"/>
  <c r="N348" i="1"/>
  <c r="K348" i="1"/>
  <c r="H348" i="1"/>
  <c r="E348" i="1"/>
  <c r="B348" i="1"/>
  <c r="AU347" i="1"/>
  <c r="AR347" i="1"/>
  <c r="AO347" i="1"/>
  <c r="AL347" i="1"/>
  <c r="AI347" i="1"/>
  <c r="AF347" i="1"/>
  <c r="AC347" i="1"/>
  <c r="Z347" i="1"/>
  <c r="W347" i="1"/>
  <c r="T347" i="1"/>
  <c r="Q347" i="1"/>
  <c r="N347" i="1"/>
  <c r="K347" i="1"/>
  <c r="H347" i="1"/>
  <c r="E347" i="1"/>
  <c r="B347" i="1"/>
  <c r="AU346" i="1"/>
  <c r="AR346" i="1"/>
  <c r="AO346" i="1"/>
  <c r="AL346" i="1"/>
  <c r="AI346" i="1"/>
  <c r="AF346" i="1"/>
  <c r="AC346" i="1"/>
  <c r="Z346" i="1"/>
  <c r="W346" i="1"/>
  <c r="T346" i="1"/>
  <c r="Q346" i="1"/>
  <c r="N346" i="1"/>
  <c r="K346" i="1"/>
  <c r="H346" i="1"/>
  <c r="E346" i="1"/>
  <c r="B346" i="1"/>
  <c r="AU345" i="1"/>
  <c r="AR345" i="1"/>
  <c r="AO345" i="1"/>
  <c r="AL345" i="1"/>
  <c r="AI345" i="1"/>
  <c r="AF345" i="1"/>
  <c r="AC345" i="1"/>
  <c r="Z345" i="1"/>
  <c r="W345" i="1"/>
  <c r="T345" i="1"/>
  <c r="Q345" i="1"/>
  <c r="N345" i="1"/>
  <c r="K345" i="1"/>
  <c r="H345" i="1"/>
  <c r="E345" i="1"/>
  <c r="B345" i="1"/>
  <c r="AU344" i="1"/>
  <c r="AR344" i="1"/>
  <c r="AO344" i="1"/>
  <c r="AL344" i="1"/>
  <c r="AI344" i="1"/>
  <c r="AF344" i="1"/>
  <c r="AC344" i="1"/>
  <c r="Z344" i="1"/>
  <c r="W344" i="1"/>
  <c r="T344" i="1"/>
  <c r="Q344" i="1"/>
  <c r="N344" i="1"/>
  <c r="K344" i="1"/>
  <c r="H344" i="1"/>
  <c r="E344" i="1"/>
  <c r="B344" i="1"/>
  <c r="AU343" i="1"/>
  <c r="AR343" i="1"/>
  <c r="AO343" i="1"/>
  <c r="AL343" i="1"/>
  <c r="AI343" i="1"/>
  <c r="AF343" i="1"/>
  <c r="AC343" i="1"/>
  <c r="Z343" i="1"/>
  <c r="W343" i="1"/>
  <c r="T343" i="1"/>
  <c r="Q343" i="1"/>
  <c r="N343" i="1"/>
  <c r="K343" i="1"/>
  <c r="H343" i="1"/>
  <c r="E343" i="1"/>
  <c r="B343" i="1"/>
  <c r="AU342" i="1"/>
  <c r="AR342" i="1"/>
  <c r="AO342" i="1"/>
  <c r="AL342" i="1"/>
  <c r="AI342" i="1"/>
  <c r="AF342" i="1"/>
  <c r="AC342" i="1"/>
  <c r="Z342" i="1"/>
  <c r="W342" i="1"/>
  <c r="T342" i="1"/>
  <c r="Q342" i="1"/>
  <c r="N342" i="1"/>
  <c r="K342" i="1"/>
  <c r="H342" i="1"/>
  <c r="E342" i="1"/>
  <c r="B342" i="1"/>
  <c r="AV334" i="1"/>
  <c r="AS334" i="1"/>
  <c r="AP334" i="1"/>
  <c r="AM334" i="1"/>
  <c r="AJ334" i="1"/>
  <c r="AD334" i="1"/>
  <c r="AA334" i="1"/>
  <c r="X334" i="1"/>
  <c r="U334" i="1"/>
  <c r="R334" i="1"/>
  <c r="O334" i="1"/>
  <c r="L334" i="1"/>
  <c r="I334" i="1"/>
  <c r="F334" i="1"/>
  <c r="C334" i="1"/>
  <c r="AV333" i="1"/>
  <c r="AS333" i="1"/>
  <c r="AP333" i="1"/>
  <c r="AM333" i="1"/>
  <c r="AJ333" i="1"/>
  <c r="AD333" i="1"/>
  <c r="AA333" i="1"/>
  <c r="X333" i="1"/>
  <c r="U333" i="1"/>
  <c r="R333" i="1"/>
  <c r="O333" i="1"/>
  <c r="L333" i="1"/>
  <c r="I333" i="1"/>
  <c r="F333" i="1"/>
  <c r="C333" i="1"/>
  <c r="AU332" i="1"/>
  <c r="AR332" i="1"/>
  <c r="AO332" i="1"/>
  <c r="AL332" i="1"/>
  <c r="AI332" i="1"/>
  <c r="AF332" i="1"/>
  <c r="AC332" i="1"/>
  <c r="Z332" i="1"/>
  <c r="W332" i="1"/>
  <c r="T332" i="1"/>
  <c r="Q332" i="1"/>
  <c r="N332" i="1"/>
  <c r="K332" i="1"/>
  <c r="H332" i="1"/>
  <c r="E332" i="1"/>
  <c r="B332" i="1"/>
  <c r="AU331" i="1"/>
  <c r="AR331" i="1"/>
  <c r="AO331" i="1"/>
  <c r="AL331" i="1"/>
  <c r="AI331" i="1"/>
  <c r="AF331" i="1"/>
  <c r="AC331" i="1"/>
  <c r="Z331" i="1"/>
  <c r="W331" i="1"/>
  <c r="T331" i="1"/>
  <c r="Q331" i="1"/>
  <c r="N331" i="1"/>
  <c r="K331" i="1"/>
  <c r="H331" i="1"/>
  <c r="E331" i="1"/>
  <c r="B331" i="1"/>
  <c r="AU330" i="1"/>
  <c r="AR330" i="1"/>
  <c r="AO330" i="1"/>
  <c r="AL330" i="1"/>
  <c r="AI330" i="1"/>
  <c r="AF330" i="1"/>
  <c r="AC330" i="1"/>
  <c r="Z330" i="1"/>
  <c r="W330" i="1"/>
  <c r="T330" i="1"/>
  <c r="Q330" i="1"/>
  <c r="N330" i="1"/>
  <c r="K330" i="1"/>
  <c r="H330" i="1"/>
  <c r="E330" i="1"/>
  <c r="B330" i="1"/>
  <c r="AU329" i="1"/>
  <c r="AR329" i="1"/>
  <c r="AO329" i="1"/>
  <c r="AL329" i="1"/>
  <c r="AI329" i="1"/>
  <c r="AF329" i="1"/>
  <c r="AC329" i="1"/>
  <c r="Z329" i="1"/>
  <c r="W329" i="1"/>
  <c r="T329" i="1"/>
  <c r="Q329" i="1"/>
  <c r="N329" i="1"/>
  <c r="K329" i="1"/>
  <c r="H329" i="1"/>
  <c r="E329" i="1"/>
  <c r="B329" i="1"/>
  <c r="AU328" i="1"/>
  <c r="AR328" i="1"/>
  <c r="AO328" i="1"/>
  <c r="AL328" i="1"/>
  <c r="AI328" i="1"/>
  <c r="AF328" i="1"/>
  <c r="AC328" i="1"/>
  <c r="Z328" i="1"/>
  <c r="W328" i="1"/>
  <c r="T328" i="1"/>
  <c r="Q328" i="1"/>
  <c r="N328" i="1"/>
  <c r="K328" i="1"/>
  <c r="H328" i="1"/>
  <c r="E328" i="1"/>
  <c r="B328" i="1"/>
  <c r="AU327" i="1"/>
  <c r="AR327" i="1"/>
  <c r="AO327" i="1"/>
  <c r="AL327" i="1"/>
  <c r="AI327" i="1"/>
  <c r="AF327" i="1"/>
  <c r="AC327" i="1"/>
  <c r="Z327" i="1"/>
  <c r="W327" i="1"/>
  <c r="T327" i="1"/>
  <c r="Q327" i="1"/>
  <c r="N327" i="1"/>
  <c r="K327" i="1"/>
  <c r="H327" i="1"/>
  <c r="E327" i="1"/>
  <c r="B327" i="1"/>
  <c r="AU326" i="1"/>
  <c r="AR326" i="1"/>
  <c r="AO326" i="1"/>
  <c r="AL326" i="1"/>
  <c r="AI326" i="1"/>
  <c r="AF326" i="1"/>
  <c r="AC326" i="1"/>
  <c r="Z326" i="1"/>
  <c r="W326" i="1"/>
  <c r="T326" i="1"/>
  <c r="Q326" i="1"/>
  <c r="N326" i="1"/>
  <c r="K326" i="1"/>
  <c r="H326" i="1"/>
  <c r="E326" i="1"/>
  <c r="B326" i="1"/>
  <c r="AU325" i="1"/>
  <c r="AR325" i="1"/>
  <c r="AO325" i="1"/>
  <c r="AL325" i="1"/>
  <c r="AI325" i="1"/>
  <c r="AF325" i="1"/>
  <c r="AC325" i="1"/>
  <c r="Z325" i="1"/>
  <c r="W325" i="1"/>
  <c r="T325" i="1"/>
  <c r="Q325" i="1"/>
  <c r="N325" i="1"/>
  <c r="K325" i="1"/>
  <c r="H325" i="1"/>
  <c r="E325" i="1"/>
  <c r="B325" i="1"/>
  <c r="AU324" i="1"/>
  <c r="AR324" i="1"/>
  <c r="AO324" i="1"/>
  <c r="AL324" i="1"/>
  <c r="AI324" i="1"/>
  <c r="AF324" i="1"/>
  <c r="AC324" i="1"/>
  <c r="Z324" i="1"/>
  <c r="W324" i="1"/>
  <c r="T324" i="1"/>
  <c r="Q324" i="1"/>
  <c r="N324" i="1"/>
  <c r="K324" i="1"/>
  <c r="H324" i="1"/>
  <c r="E324" i="1"/>
  <c r="B324" i="1"/>
  <c r="AU323" i="1"/>
  <c r="AR323" i="1"/>
  <c r="AO323" i="1"/>
  <c r="AL323" i="1"/>
  <c r="AI323" i="1"/>
  <c r="AF323" i="1"/>
  <c r="AC323" i="1"/>
  <c r="Z323" i="1"/>
  <c r="W323" i="1"/>
  <c r="T323" i="1"/>
  <c r="Q323" i="1"/>
  <c r="N323" i="1"/>
  <c r="K323" i="1"/>
  <c r="H323" i="1"/>
  <c r="E323" i="1"/>
  <c r="B323" i="1"/>
  <c r="AU322" i="1"/>
  <c r="AR322" i="1"/>
  <c r="AO322" i="1"/>
  <c r="AL322" i="1"/>
  <c r="AI322" i="1"/>
  <c r="AF322" i="1"/>
  <c r="AC322" i="1"/>
  <c r="Z322" i="1"/>
  <c r="W322" i="1"/>
  <c r="T322" i="1"/>
  <c r="Q322" i="1"/>
  <c r="N322" i="1"/>
  <c r="K322" i="1"/>
  <c r="H322" i="1"/>
  <c r="E322" i="1"/>
  <c r="B322" i="1"/>
  <c r="AU321" i="1"/>
  <c r="AR321" i="1"/>
  <c r="AO321" i="1"/>
  <c r="AL321" i="1"/>
  <c r="AI321" i="1"/>
  <c r="AF321" i="1"/>
  <c r="AC321" i="1"/>
  <c r="Z321" i="1"/>
  <c r="W321" i="1"/>
  <c r="T321" i="1"/>
  <c r="Q321" i="1"/>
  <c r="N321" i="1"/>
  <c r="K321" i="1"/>
  <c r="H321" i="1"/>
  <c r="E321" i="1"/>
  <c r="B321" i="1"/>
  <c r="AU320" i="1"/>
  <c r="AR320" i="1"/>
  <c r="AO320" i="1"/>
  <c r="AL320" i="1"/>
  <c r="AI320" i="1"/>
  <c r="AF320" i="1"/>
  <c r="AC320" i="1"/>
  <c r="Z320" i="1"/>
  <c r="W320" i="1"/>
  <c r="T320" i="1"/>
  <c r="Q320" i="1"/>
  <c r="N320" i="1"/>
  <c r="K320" i="1"/>
  <c r="H320" i="1"/>
  <c r="E320" i="1"/>
  <c r="B320" i="1"/>
  <c r="AU319" i="1"/>
  <c r="AR319" i="1"/>
  <c r="AO319" i="1"/>
  <c r="AL319" i="1"/>
  <c r="AI319" i="1"/>
  <c r="AF319" i="1"/>
  <c r="AC319" i="1"/>
  <c r="Z319" i="1"/>
  <c r="W319" i="1"/>
  <c r="T319" i="1"/>
  <c r="Q319" i="1"/>
  <c r="N319" i="1"/>
  <c r="K319" i="1"/>
  <c r="H319" i="1"/>
  <c r="E319" i="1"/>
  <c r="B319" i="1"/>
  <c r="AU318" i="1"/>
  <c r="AR318" i="1"/>
  <c r="AO318" i="1"/>
  <c r="AL318" i="1"/>
  <c r="AI318" i="1"/>
  <c r="AF318" i="1"/>
  <c r="AC318" i="1"/>
  <c r="Z318" i="1"/>
  <c r="W318" i="1"/>
  <c r="T318" i="1"/>
  <c r="Q318" i="1"/>
  <c r="N318" i="1"/>
  <c r="K318" i="1"/>
  <c r="H318" i="1"/>
  <c r="E318" i="1"/>
  <c r="B318" i="1"/>
  <c r="AU317" i="1"/>
  <c r="AR317" i="1"/>
  <c r="AO317" i="1"/>
  <c r="AL317" i="1"/>
  <c r="AI317" i="1"/>
  <c r="AF317" i="1"/>
  <c r="AC317" i="1"/>
  <c r="Z317" i="1"/>
  <c r="W317" i="1"/>
  <c r="T317" i="1"/>
  <c r="Q317" i="1"/>
  <c r="N317" i="1"/>
  <c r="K317" i="1"/>
  <c r="H317" i="1"/>
  <c r="E317" i="1"/>
  <c r="B317" i="1"/>
  <c r="AU316" i="1"/>
  <c r="AR316" i="1"/>
  <c r="AO316" i="1"/>
  <c r="AL316" i="1"/>
  <c r="AI316" i="1"/>
  <c r="AF316" i="1"/>
  <c r="AC316" i="1"/>
  <c r="Z316" i="1"/>
  <c r="W316" i="1"/>
  <c r="T316" i="1"/>
  <c r="Q316" i="1"/>
  <c r="N316" i="1"/>
  <c r="K316" i="1"/>
  <c r="H316" i="1"/>
  <c r="E316" i="1"/>
  <c r="B316" i="1"/>
  <c r="AU315" i="1"/>
  <c r="AR315" i="1"/>
  <c r="AO315" i="1"/>
  <c r="AL315" i="1"/>
  <c r="AI315" i="1"/>
  <c r="AF315" i="1"/>
  <c r="AC315" i="1"/>
  <c r="Z315" i="1"/>
  <c r="W315" i="1"/>
  <c r="T315" i="1"/>
  <c r="Q315" i="1"/>
  <c r="N315" i="1"/>
  <c r="K315" i="1"/>
  <c r="H315" i="1"/>
  <c r="E315" i="1"/>
  <c r="B315" i="1"/>
  <c r="AU314" i="1"/>
  <c r="AR314" i="1"/>
  <c r="AO314" i="1"/>
  <c r="AL314" i="1"/>
  <c r="AI314" i="1"/>
  <c r="AF314" i="1"/>
  <c r="AC314" i="1"/>
  <c r="Z314" i="1"/>
  <c r="W314" i="1"/>
  <c r="T314" i="1"/>
  <c r="Q314" i="1"/>
  <c r="N314" i="1"/>
  <c r="K314" i="1"/>
  <c r="H314" i="1"/>
  <c r="E314" i="1"/>
  <c r="B314" i="1"/>
  <c r="AU313" i="1"/>
  <c r="AR313" i="1"/>
  <c r="AO313" i="1"/>
  <c r="AL313" i="1"/>
  <c r="AI313" i="1"/>
  <c r="AF313" i="1"/>
  <c r="AC313" i="1"/>
  <c r="Z313" i="1"/>
  <c r="W313" i="1"/>
  <c r="T313" i="1"/>
  <c r="Q313" i="1"/>
  <c r="N313" i="1"/>
  <c r="K313" i="1"/>
  <c r="H313" i="1"/>
  <c r="E313" i="1"/>
  <c r="B313" i="1"/>
  <c r="AU312" i="1"/>
  <c r="AR312" i="1"/>
  <c r="AO312" i="1"/>
  <c r="AL312" i="1"/>
  <c r="AI312" i="1"/>
  <c r="AF312" i="1"/>
  <c r="AC312" i="1"/>
  <c r="Z312" i="1"/>
  <c r="W312" i="1"/>
  <c r="T312" i="1"/>
  <c r="Q312" i="1"/>
  <c r="N312" i="1"/>
  <c r="K312" i="1"/>
  <c r="H312" i="1"/>
  <c r="E312" i="1"/>
  <c r="B312" i="1"/>
  <c r="AV303" i="1"/>
  <c r="AS303" i="1"/>
  <c r="AP303" i="1"/>
  <c r="AM303" i="1"/>
  <c r="AJ303" i="1"/>
  <c r="AG303" i="1"/>
  <c r="AD303" i="1"/>
  <c r="AA303" i="1"/>
  <c r="X303" i="1"/>
  <c r="U303" i="1"/>
  <c r="R303" i="1"/>
  <c r="O303" i="1"/>
  <c r="L303" i="1"/>
  <c r="I303" i="1"/>
  <c r="F303" i="1"/>
  <c r="C303" i="1"/>
  <c r="AV302" i="1"/>
  <c r="AS302" i="1"/>
  <c r="AP302" i="1"/>
  <c r="AM302" i="1"/>
  <c r="AJ302" i="1"/>
  <c r="AG302" i="1"/>
  <c r="AD302" i="1"/>
  <c r="AA302" i="1"/>
  <c r="X302" i="1"/>
  <c r="U302" i="1"/>
  <c r="R302" i="1"/>
  <c r="O302" i="1"/>
  <c r="L302" i="1"/>
  <c r="I302" i="1"/>
  <c r="F302" i="1"/>
  <c r="C302" i="1"/>
  <c r="AU301" i="1"/>
  <c r="AR301" i="1"/>
  <c r="AO301" i="1"/>
  <c r="AL301" i="1"/>
  <c r="AI301" i="1"/>
  <c r="AF301" i="1"/>
  <c r="AC301" i="1"/>
  <c r="Z301" i="1"/>
  <c r="W301" i="1"/>
  <c r="T301" i="1"/>
  <c r="Q301" i="1"/>
  <c r="N301" i="1"/>
  <c r="K301" i="1"/>
  <c r="H301" i="1"/>
  <c r="E301" i="1"/>
  <c r="B301" i="1"/>
  <c r="AU300" i="1"/>
  <c r="AR300" i="1"/>
  <c r="AO300" i="1"/>
  <c r="AL300" i="1"/>
  <c r="AI300" i="1"/>
  <c r="AF300" i="1"/>
  <c r="AC300" i="1"/>
  <c r="Z300" i="1"/>
  <c r="W300" i="1"/>
  <c r="T300" i="1"/>
  <c r="Q300" i="1"/>
  <c r="N300" i="1"/>
  <c r="K300" i="1"/>
  <c r="H300" i="1"/>
  <c r="E300" i="1"/>
  <c r="B300" i="1"/>
  <c r="AU299" i="1"/>
  <c r="AR299" i="1"/>
  <c r="AO299" i="1"/>
  <c r="AL299" i="1"/>
  <c r="AI299" i="1"/>
  <c r="AF299" i="1"/>
  <c r="AC299" i="1"/>
  <c r="Z299" i="1"/>
  <c r="W299" i="1"/>
  <c r="T299" i="1"/>
  <c r="Q299" i="1"/>
  <c r="N299" i="1"/>
  <c r="K299" i="1"/>
  <c r="H299" i="1"/>
  <c r="E299" i="1"/>
  <c r="B299" i="1"/>
  <c r="AU298" i="1"/>
  <c r="AR298" i="1"/>
  <c r="AO298" i="1"/>
  <c r="AL298" i="1"/>
  <c r="AI298" i="1"/>
  <c r="AF298" i="1"/>
  <c r="AC298" i="1"/>
  <c r="Z298" i="1"/>
  <c r="W298" i="1"/>
  <c r="T298" i="1"/>
  <c r="Q298" i="1"/>
  <c r="N298" i="1"/>
  <c r="K298" i="1"/>
  <c r="H298" i="1"/>
  <c r="E298" i="1"/>
  <c r="B298" i="1"/>
  <c r="AU297" i="1"/>
  <c r="AR297" i="1"/>
  <c r="AO297" i="1"/>
  <c r="AL297" i="1"/>
  <c r="AI297" i="1"/>
  <c r="AF297" i="1"/>
  <c r="AC297" i="1"/>
  <c r="Z297" i="1"/>
  <c r="W297" i="1"/>
  <c r="T297" i="1"/>
  <c r="Q297" i="1"/>
  <c r="N297" i="1"/>
  <c r="K297" i="1"/>
  <c r="H297" i="1"/>
  <c r="E297" i="1"/>
  <c r="B297" i="1"/>
  <c r="AU296" i="1"/>
  <c r="AR296" i="1"/>
  <c r="AO296" i="1"/>
  <c r="AL296" i="1"/>
  <c r="AI296" i="1"/>
  <c r="AF296" i="1"/>
  <c r="AC296" i="1"/>
  <c r="Z296" i="1"/>
  <c r="W296" i="1"/>
  <c r="T296" i="1"/>
  <c r="Q296" i="1"/>
  <c r="N296" i="1"/>
  <c r="K296" i="1"/>
  <c r="H296" i="1"/>
  <c r="E296" i="1"/>
  <c r="B296" i="1"/>
  <c r="AU295" i="1"/>
  <c r="AR295" i="1"/>
  <c r="AO295" i="1"/>
  <c r="AL295" i="1"/>
  <c r="AI295" i="1"/>
  <c r="AF295" i="1"/>
  <c r="AC295" i="1"/>
  <c r="Z295" i="1"/>
  <c r="W295" i="1"/>
  <c r="T295" i="1"/>
  <c r="Q295" i="1"/>
  <c r="N295" i="1"/>
  <c r="K295" i="1"/>
  <c r="H295" i="1"/>
  <c r="E295" i="1"/>
  <c r="B295" i="1"/>
  <c r="AU294" i="1"/>
  <c r="AR294" i="1"/>
  <c r="AO294" i="1"/>
  <c r="AL294" i="1"/>
  <c r="AI294" i="1"/>
  <c r="AF294" i="1"/>
  <c r="AC294" i="1"/>
  <c r="Z294" i="1"/>
  <c r="W294" i="1"/>
  <c r="T294" i="1"/>
  <c r="Q294" i="1"/>
  <c r="N294" i="1"/>
  <c r="K294" i="1"/>
  <c r="H294" i="1"/>
  <c r="E294" i="1"/>
  <c r="B294" i="1"/>
  <c r="AU293" i="1"/>
  <c r="AR293" i="1"/>
  <c r="AO293" i="1"/>
  <c r="AL293" i="1"/>
  <c r="AI293" i="1"/>
  <c r="AF293" i="1"/>
  <c r="AC293" i="1"/>
  <c r="Z293" i="1"/>
  <c r="W293" i="1"/>
  <c r="T293" i="1"/>
  <c r="Q293" i="1"/>
  <c r="N293" i="1"/>
  <c r="K293" i="1"/>
  <c r="H293" i="1"/>
  <c r="E293" i="1"/>
  <c r="B293" i="1"/>
  <c r="AU292" i="1"/>
  <c r="AR292" i="1"/>
  <c r="AO292" i="1"/>
  <c r="AL292" i="1"/>
  <c r="AI292" i="1"/>
  <c r="AF292" i="1"/>
  <c r="AC292" i="1"/>
  <c r="Z292" i="1"/>
  <c r="W292" i="1"/>
  <c r="T292" i="1"/>
  <c r="Q292" i="1"/>
  <c r="N292" i="1"/>
  <c r="K292" i="1"/>
  <c r="H292" i="1"/>
  <c r="E292" i="1"/>
  <c r="B292" i="1"/>
  <c r="AU291" i="1"/>
  <c r="AR291" i="1"/>
  <c r="AO291" i="1"/>
  <c r="AL291" i="1"/>
  <c r="AI291" i="1"/>
  <c r="AF291" i="1"/>
  <c r="AC291" i="1"/>
  <c r="Z291" i="1"/>
  <c r="W291" i="1"/>
  <c r="T291" i="1"/>
  <c r="Q291" i="1"/>
  <c r="N291" i="1"/>
  <c r="K291" i="1"/>
  <c r="H291" i="1"/>
  <c r="E291" i="1"/>
  <c r="B291" i="1"/>
  <c r="AU290" i="1"/>
  <c r="AR290" i="1"/>
  <c r="AO290" i="1"/>
  <c r="AL290" i="1"/>
  <c r="AI290" i="1"/>
  <c r="AF290" i="1"/>
  <c r="AC290" i="1"/>
  <c r="Z290" i="1"/>
  <c r="W290" i="1"/>
  <c r="T290" i="1"/>
  <c r="Q290" i="1"/>
  <c r="N290" i="1"/>
  <c r="K290" i="1"/>
  <c r="H290" i="1"/>
  <c r="E290" i="1"/>
  <c r="B290" i="1"/>
  <c r="AU289" i="1"/>
  <c r="AR289" i="1"/>
  <c r="AO289" i="1"/>
  <c r="AL289" i="1"/>
  <c r="AI289" i="1"/>
  <c r="AF289" i="1"/>
  <c r="AC289" i="1"/>
  <c r="Z289" i="1"/>
  <c r="W289" i="1"/>
  <c r="T289" i="1"/>
  <c r="Q289" i="1"/>
  <c r="N289" i="1"/>
  <c r="K289" i="1"/>
  <c r="H289" i="1"/>
  <c r="E289" i="1"/>
  <c r="B289" i="1"/>
  <c r="AU288" i="1"/>
  <c r="AR288" i="1"/>
  <c r="AO288" i="1"/>
  <c r="AL288" i="1"/>
  <c r="AI288" i="1"/>
  <c r="AF288" i="1"/>
  <c r="AC288" i="1"/>
  <c r="Z288" i="1"/>
  <c r="W288" i="1"/>
  <c r="T288" i="1"/>
  <c r="Q288" i="1"/>
  <c r="N288" i="1"/>
  <c r="K288" i="1"/>
  <c r="H288" i="1"/>
  <c r="E288" i="1"/>
  <c r="B288" i="1"/>
  <c r="AU287" i="1"/>
  <c r="AR287" i="1"/>
  <c r="AO287" i="1"/>
  <c r="AL287" i="1"/>
  <c r="AI287" i="1"/>
  <c r="AF287" i="1"/>
  <c r="AC287" i="1"/>
  <c r="Z287" i="1"/>
  <c r="W287" i="1"/>
  <c r="T287" i="1"/>
  <c r="Q287" i="1"/>
  <c r="N287" i="1"/>
  <c r="K287" i="1"/>
  <c r="H287" i="1"/>
  <c r="E287" i="1"/>
  <c r="B287" i="1"/>
  <c r="AU286" i="1"/>
  <c r="AR286" i="1"/>
  <c r="AO286" i="1"/>
  <c r="AL286" i="1"/>
  <c r="AI286" i="1"/>
  <c r="AF286" i="1"/>
  <c r="AC286" i="1"/>
  <c r="Z286" i="1"/>
  <c r="W286" i="1"/>
  <c r="T286" i="1"/>
  <c r="Q286" i="1"/>
  <c r="N286" i="1"/>
  <c r="K286" i="1"/>
  <c r="H286" i="1"/>
  <c r="E286" i="1"/>
  <c r="B286" i="1"/>
  <c r="AU285" i="1"/>
  <c r="AR285" i="1"/>
  <c r="AO285" i="1"/>
  <c r="AL285" i="1"/>
  <c r="AI285" i="1"/>
  <c r="AF285" i="1"/>
  <c r="AC285" i="1"/>
  <c r="Z285" i="1"/>
  <c r="W285" i="1"/>
  <c r="T285" i="1"/>
  <c r="Q285" i="1"/>
  <c r="N285" i="1"/>
  <c r="K285" i="1"/>
  <c r="H285" i="1"/>
  <c r="E285" i="1"/>
  <c r="B285" i="1"/>
  <c r="AU284" i="1"/>
  <c r="AR284" i="1"/>
  <c r="AO284" i="1"/>
  <c r="AL284" i="1"/>
  <c r="AI284" i="1"/>
  <c r="AF284" i="1"/>
  <c r="AC284" i="1"/>
  <c r="Z284" i="1"/>
  <c r="W284" i="1"/>
  <c r="T284" i="1"/>
  <c r="Q284" i="1"/>
  <c r="N284" i="1"/>
  <c r="K284" i="1"/>
  <c r="H284" i="1"/>
  <c r="E284" i="1"/>
  <c r="B284" i="1"/>
  <c r="AU283" i="1"/>
  <c r="AR283" i="1"/>
  <c r="AO283" i="1"/>
  <c r="AL283" i="1"/>
  <c r="AI283" i="1"/>
  <c r="AF283" i="1"/>
  <c r="AC283" i="1"/>
  <c r="Z283" i="1"/>
  <c r="W283" i="1"/>
  <c r="T283" i="1"/>
  <c r="Q283" i="1"/>
  <c r="N283" i="1"/>
  <c r="K283" i="1"/>
  <c r="H283" i="1"/>
  <c r="E283" i="1"/>
  <c r="B283" i="1"/>
  <c r="AU282" i="1"/>
  <c r="AR282" i="1"/>
  <c r="AO282" i="1"/>
  <c r="AL282" i="1"/>
  <c r="AI282" i="1"/>
  <c r="AF282" i="1"/>
  <c r="AC282" i="1"/>
  <c r="Z282" i="1"/>
  <c r="W282" i="1"/>
  <c r="T282" i="1"/>
  <c r="Q282" i="1"/>
  <c r="N282" i="1"/>
  <c r="K282" i="1"/>
  <c r="H282" i="1"/>
  <c r="E282" i="1"/>
  <c r="B282" i="1"/>
  <c r="AU281" i="1"/>
  <c r="AR281" i="1"/>
  <c r="AO281" i="1"/>
  <c r="AL281" i="1"/>
  <c r="AI281" i="1"/>
  <c r="AF281" i="1"/>
  <c r="AC281" i="1"/>
  <c r="Z281" i="1"/>
  <c r="W281" i="1"/>
  <c r="T281" i="1"/>
  <c r="Q281" i="1"/>
  <c r="N281" i="1"/>
  <c r="K281" i="1"/>
  <c r="H281" i="1"/>
  <c r="E281" i="1"/>
  <c r="B281" i="1"/>
  <c r="AV273" i="1"/>
  <c r="AS273" i="1"/>
  <c r="AP273" i="1"/>
  <c r="AM273" i="1"/>
  <c r="AJ273" i="1"/>
  <c r="AG273" i="1"/>
  <c r="AD273" i="1"/>
  <c r="AA273" i="1"/>
  <c r="X273" i="1"/>
  <c r="U273" i="1"/>
  <c r="R273" i="1"/>
  <c r="O273" i="1"/>
  <c r="L273" i="1"/>
  <c r="I273" i="1"/>
  <c r="F273" i="1"/>
  <c r="C273" i="1"/>
  <c r="AV272" i="1"/>
  <c r="AS272" i="1"/>
  <c r="AP272" i="1"/>
  <c r="AM272" i="1"/>
  <c r="AJ272" i="1"/>
  <c r="AG272" i="1"/>
  <c r="AD272" i="1"/>
  <c r="AA272" i="1"/>
  <c r="X272" i="1"/>
  <c r="U272" i="1"/>
  <c r="R272" i="1"/>
  <c r="O272" i="1"/>
  <c r="L272" i="1"/>
  <c r="I272" i="1"/>
  <c r="F272" i="1"/>
  <c r="C272" i="1"/>
  <c r="AU271" i="1"/>
  <c r="AR271" i="1"/>
  <c r="AO271" i="1"/>
  <c r="AL271" i="1"/>
  <c r="AI271" i="1"/>
  <c r="AF271" i="1"/>
  <c r="AC271" i="1"/>
  <c r="Z271" i="1"/>
  <c r="W271" i="1"/>
  <c r="T271" i="1"/>
  <c r="Q271" i="1"/>
  <c r="N271" i="1"/>
  <c r="K271" i="1"/>
  <c r="H271" i="1"/>
  <c r="E271" i="1"/>
  <c r="B271" i="1"/>
  <c r="AU270" i="1"/>
  <c r="AR270" i="1"/>
  <c r="AO270" i="1"/>
  <c r="AL270" i="1"/>
  <c r="AI270" i="1"/>
  <c r="AF270" i="1"/>
  <c r="AC270" i="1"/>
  <c r="Z270" i="1"/>
  <c r="W270" i="1"/>
  <c r="T270" i="1"/>
  <c r="Q270" i="1"/>
  <c r="N270" i="1"/>
  <c r="K270" i="1"/>
  <c r="H270" i="1"/>
  <c r="E270" i="1"/>
  <c r="B270" i="1"/>
  <c r="AU269" i="1"/>
  <c r="AR269" i="1"/>
  <c r="AO269" i="1"/>
  <c r="AL269" i="1"/>
  <c r="AI269" i="1"/>
  <c r="AF269" i="1"/>
  <c r="AC269" i="1"/>
  <c r="Z269" i="1"/>
  <c r="W269" i="1"/>
  <c r="T269" i="1"/>
  <c r="Q269" i="1"/>
  <c r="N269" i="1"/>
  <c r="K269" i="1"/>
  <c r="H269" i="1"/>
  <c r="E269" i="1"/>
  <c r="B269" i="1"/>
  <c r="AU268" i="1"/>
  <c r="AR268" i="1"/>
  <c r="AO268" i="1"/>
  <c r="AL268" i="1"/>
  <c r="AI268" i="1"/>
  <c r="AF268" i="1"/>
  <c r="AC268" i="1"/>
  <c r="Z268" i="1"/>
  <c r="W268" i="1"/>
  <c r="T268" i="1"/>
  <c r="Q268" i="1"/>
  <c r="N268" i="1"/>
  <c r="K268" i="1"/>
  <c r="H268" i="1"/>
  <c r="E268" i="1"/>
  <c r="B268" i="1"/>
  <c r="AU267" i="1"/>
  <c r="AR267" i="1"/>
  <c r="AO267" i="1"/>
  <c r="AL267" i="1"/>
  <c r="AI267" i="1"/>
  <c r="AF267" i="1"/>
  <c r="AC267" i="1"/>
  <c r="Z267" i="1"/>
  <c r="W267" i="1"/>
  <c r="T267" i="1"/>
  <c r="Q267" i="1"/>
  <c r="N267" i="1"/>
  <c r="K267" i="1"/>
  <c r="H267" i="1"/>
  <c r="E267" i="1"/>
  <c r="B267" i="1"/>
  <c r="AU266" i="1"/>
  <c r="AR266" i="1"/>
  <c r="AO266" i="1"/>
  <c r="AL266" i="1"/>
  <c r="AI266" i="1"/>
  <c r="AF266" i="1"/>
  <c r="AC266" i="1"/>
  <c r="Z266" i="1"/>
  <c r="W266" i="1"/>
  <c r="T266" i="1"/>
  <c r="Q266" i="1"/>
  <c r="N266" i="1"/>
  <c r="K266" i="1"/>
  <c r="H266" i="1"/>
  <c r="E266" i="1"/>
  <c r="B266" i="1"/>
  <c r="AU265" i="1"/>
  <c r="AR265" i="1"/>
  <c r="AO265" i="1"/>
  <c r="AL265" i="1"/>
  <c r="AI265" i="1"/>
  <c r="AF265" i="1"/>
  <c r="AC265" i="1"/>
  <c r="Z265" i="1"/>
  <c r="W265" i="1"/>
  <c r="T265" i="1"/>
  <c r="Q265" i="1"/>
  <c r="N265" i="1"/>
  <c r="K265" i="1"/>
  <c r="H265" i="1"/>
  <c r="E265" i="1"/>
  <c r="B265" i="1"/>
  <c r="AU264" i="1"/>
  <c r="AR264" i="1"/>
  <c r="AO264" i="1"/>
  <c r="AL264" i="1"/>
  <c r="AI264" i="1"/>
  <c r="AF264" i="1"/>
  <c r="AC264" i="1"/>
  <c r="Z264" i="1"/>
  <c r="W264" i="1"/>
  <c r="T264" i="1"/>
  <c r="Q264" i="1"/>
  <c r="N264" i="1"/>
  <c r="K264" i="1"/>
  <c r="H264" i="1"/>
  <c r="E264" i="1"/>
  <c r="B264" i="1"/>
  <c r="AU263" i="1"/>
  <c r="AR263" i="1"/>
  <c r="AO263" i="1"/>
  <c r="AL263" i="1"/>
  <c r="AI263" i="1"/>
  <c r="AF263" i="1"/>
  <c r="AC263" i="1"/>
  <c r="Z263" i="1"/>
  <c r="W263" i="1"/>
  <c r="T263" i="1"/>
  <c r="Q263" i="1"/>
  <c r="N263" i="1"/>
  <c r="K263" i="1"/>
  <c r="H263" i="1"/>
  <c r="E263" i="1"/>
  <c r="B263" i="1"/>
  <c r="AU262" i="1"/>
  <c r="AR262" i="1"/>
  <c r="AO262" i="1"/>
  <c r="AL262" i="1"/>
  <c r="AI262" i="1"/>
  <c r="AF262" i="1"/>
  <c r="AC262" i="1"/>
  <c r="Z262" i="1"/>
  <c r="W262" i="1"/>
  <c r="T262" i="1"/>
  <c r="Q262" i="1"/>
  <c r="N262" i="1"/>
  <c r="K262" i="1"/>
  <c r="H262" i="1"/>
  <c r="E262" i="1"/>
  <c r="B262" i="1"/>
  <c r="AU261" i="1"/>
  <c r="AR261" i="1"/>
  <c r="AO261" i="1"/>
  <c r="AL261" i="1"/>
  <c r="AI261" i="1"/>
  <c r="AF261" i="1"/>
  <c r="AC261" i="1"/>
  <c r="Z261" i="1"/>
  <c r="W261" i="1"/>
  <c r="T261" i="1"/>
  <c r="Q261" i="1"/>
  <c r="N261" i="1"/>
  <c r="K261" i="1"/>
  <c r="H261" i="1"/>
  <c r="E261" i="1"/>
  <c r="B261" i="1"/>
  <c r="AU260" i="1"/>
  <c r="AR260" i="1"/>
  <c r="AO260" i="1"/>
  <c r="AL260" i="1"/>
  <c r="AI260" i="1"/>
  <c r="AF260" i="1"/>
  <c r="AC260" i="1"/>
  <c r="Z260" i="1"/>
  <c r="W260" i="1"/>
  <c r="T260" i="1"/>
  <c r="Q260" i="1"/>
  <c r="N260" i="1"/>
  <c r="K260" i="1"/>
  <c r="H260" i="1"/>
  <c r="E260" i="1"/>
  <c r="B260" i="1"/>
  <c r="AU259" i="1"/>
  <c r="AR259" i="1"/>
  <c r="AO259" i="1"/>
  <c r="AL259" i="1"/>
  <c r="AI259" i="1"/>
  <c r="AF259" i="1"/>
  <c r="AC259" i="1"/>
  <c r="Z259" i="1"/>
  <c r="W259" i="1"/>
  <c r="T259" i="1"/>
  <c r="Q259" i="1"/>
  <c r="N259" i="1"/>
  <c r="K259" i="1"/>
  <c r="H259" i="1"/>
  <c r="E259" i="1"/>
  <c r="B259" i="1"/>
  <c r="AU258" i="1"/>
  <c r="AR258" i="1"/>
  <c r="AO258" i="1"/>
  <c r="AL258" i="1"/>
  <c r="AI258" i="1"/>
  <c r="AF258" i="1"/>
  <c r="AC258" i="1"/>
  <c r="Z258" i="1"/>
  <c r="W258" i="1"/>
  <c r="T258" i="1"/>
  <c r="Q258" i="1"/>
  <c r="N258" i="1"/>
  <c r="K258" i="1"/>
  <c r="H258" i="1"/>
  <c r="E258" i="1"/>
  <c r="B258" i="1"/>
  <c r="AU257" i="1"/>
  <c r="AR257" i="1"/>
  <c r="AO257" i="1"/>
  <c r="AL257" i="1"/>
  <c r="AI257" i="1"/>
  <c r="AF257" i="1"/>
  <c r="AC257" i="1"/>
  <c r="Z257" i="1"/>
  <c r="W257" i="1"/>
  <c r="T257" i="1"/>
  <c r="Q257" i="1"/>
  <c r="N257" i="1"/>
  <c r="K257" i="1"/>
  <c r="H257" i="1"/>
  <c r="E257" i="1"/>
  <c r="B257" i="1"/>
  <c r="AU256" i="1"/>
  <c r="AR256" i="1"/>
  <c r="AO256" i="1"/>
  <c r="AL256" i="1"/>
  <c r="AI256" i="1"/>
  <c r="AF256" i="1"/>
  <c r="AC256" i="1"/>
  <c r="Z256" i="1"/>
  <c r="W256" i="1"/>
  <c r="T256" i="1"/>
  <c r="Q256" i="1"/>
  <c r="N256" i="1"/>
  <c r="K256" i="1"/>
  <c r="H256" i="1"/>
  <c r="E256" i="1"/>
  <c r="B256" i="1"/>
  <c r="AU255" i="1"/>
  <c r="AR255" i="1"/>
  <c r="AO255" i="1"/>
  <c r="AL255" i="1"/>
  <c r="AI255" i="1"/>
  <c r="AF255" i="1"/>
  <c r="AC255" i="1"/>
  <c r="Z255" i="1"/>
  <c r="W255" i="1"/>
  <c r="T255" i="1"/>
  <c r="Q255" i="1"/>
  <c r="N255" i="1"/>
  <c r="K255" i="1"/>
  <c r="H255" i="1"/>
  <c r="E255" i="1"/>
  <c r="B255" i="1"/>
  <c r="AU254" i="1"/>
  <c r="AR254" i="1"/>
  <c r="AO254" i="1"/>
  <c r="AL254" i="1"/>
  <c r="AI254" i="1"/>
  <c r="AF254" i="1"/>
  <c r="AC254" i="1"/>
  <c r="Z254" i="1"/>
  <c r="W254" i="1"/>
  <c r="T254" i="1"/>
  <c r="Q254" i="1"/>
  <c r="N254" i="1"/>
  <c r="K254" i="1"/>
  <c r="H254" i="1"/>
  <c r="E254" i="1"/>
  <c r="B254" i="1"/>
  <c r="AU253" i="1"/>
  <c r="AR253" i="1"/>
  <c r="AO253" i="1"/>
  <c r="AL253" i="1"/>
  <c r="AI253" i="1"/>
  <c r="AF253" i="1"/>
  <c r="AC253" i="1"/>
  <c r="Z253" i="1"/>
  <c r="W253" i="1"/>
  <c r="T253" i="1"/>
  <c r="Q253" i="1"/>
  <c r="N253" i="1"/>
  <c r="K253" i="1"/>
  <c r="H253" i="1"/>
  <c r="E253" i="1"/>
  <c r="B253" i="1"/>
  <c r="AU252" i="1"/>
  <c r="AR252" i="1"/>
  <c r="AO252" i="1"/>
  <c r="AL252" i="1"/>
  <c r="AI252" i="1"/>
  <c r="AF252" i="1"/>
  <c r="AC252" i="1"/>
  <c r="Z252" i="1"/>
  <c r="W252" i="1"/>
  <c r="T252" i="1"/>
  <c r="Q252" i="1"/>
  <c r="N252" i="1"/>
  <c r="K252" i="1"/>
  <c r="H252" i="1"/>
  <c r="E252" i="1"/>
  <c r="B252" i="1"/>
  <c r="AU251" i="1"/>
  <c r="AR251" i="1"/>
  <c r="AO251" i="1"/>
  <c r="AL251" i="1"/>
  <c r="AI251" i="1"/>
  <c r="AF251" i="1"/>
  <c r="AC251" i="1"/>
  <c r="Z251" i="1"/>
  <c r="W251" i="1"/>
  <c r="T251" i="1"/>
  <c r="Q251" i="1"/>
  <c r="N251" i="1"/>
  <c r="K251" i="1"/>
  <c r="H251" i="1"/>
  <c r="E251" i="1"/>
  <c r="B251" i="1"/>
  <c r="AV242" i="1"/>
  <c r="AS242" i="1"/>
  <c r="AP242" i="1"/>
  <c r="AM242" i="1"/>
  <c r="AJ242" i="1"/>
  <c r="AG242" i="1"/>
  <c r="AD242" i="1"/>
  <c r="AA242" i="1"/>
  <c r="X242" i="1"/>
  <c r="U242" i="1"/>
  <c r="R242" i="1"/>
  <c r="O242" i="1"/>
  <c r="L242" i="1"/>
  <c r="I242" i="1"/>
  <c r="F242" i="1"/>
  <c r="C242" i="1"/>
  <c r="AV241" i="1"/>
  <c r="AS241" i="1"/>
  <c r="AP241" i="1"/>
  <c r="AM241" i="1"/>
  <c r="AJ241" i="1"/>
  <c r="AG241" i="1"/>
  <c r="AD241" i="1"/>
  <c r="AA241" i="1"/>
  <c r="X241" i="1"/>
  <c r="U241" i="1"/>
  <c r="R241" i="1"/>
  <c r="O241" i="1"/>
  <c r="L241" i="1"/>
  <c r="I241" i="1"/>
  <c r="F241" i="1"/>
  <c r="C241" i="1"/>
  <c r="AU240" i="1"/>
  <c r="AR240" i="1"/>
  <c r="AO240" i="1"/>
  <c r="AL240" i="1"/>
  <c r="AI240" i="1"/>
  <c r="AF240" i="1"/>
  <c r="AC240" i="1"/>
  <c r="Z240" i="1"/>
  <c r="W240" i="1"/>
  <c r="T240" i="1"/>
  <c r="Q240" i="1"/>
  <c r="N240" i="1"/>
  <c r="K240" i="1"/>
  <c r="H240" i="1"/>
  <c r="E240" i="1"/>
  <c r="B240" i="1"/>
  <c r="AU239" i="1"/>
  <c r="AR239" i="1"/>
  <c r="AO239" i="1"/>
  <c r="AL239" i="1"/>
  <c r="AI239" i="1"/>
  <c r="AF239" i="1"/>
  <c r="AC239" i="1"/>
  <c r="Z239" i="1"/>
  <c r="W239" i="1"/>
  <c r="T239" i="1"/>
  <c r="Q239" i="1"/>
  <c r="N239" i="1"/>
  <c r="K239" i="1"/>
  <c r="H239" i="1"/>
  <c r="E239" i="1"/>
  <c r="B239" i="1"/>
  <c r="AU238" i="1"/>
  <c r="AR238" i="1"/>
  <c r="AO238" i="1"/>
  <c r="AL238" i="1"/>
  <c r="AI238" i="1"/>
  <c r="AF238" i="1"/>
  <c r="AC238" i="1"/>
  <c r="Z238" i="1"/>
  <c r="W238" i="1"/>
  <c r="T238" i="1"/>
  <c r="Q238" i="1"/>
  <c r="N238" i="1"/>
  <c r="K238" i="1"/>
  <c r="H238" i="1"/>
  <c r="E238" i="1"/>
  <c r="B238" i="1"/>
  <c r="AU237" i="1"/>
  <c r="AR237" i="1"/>
  <c r="AO237" i="1"/>
  <c r="AL237" i="1"/>
  <c r="AI237" i="1"/>
  <c r="AF237" i="1"/>
  <c r="AC237" i="1"/>
  <c r="Z237" i="1"/>
  <c r="W237" i="1"/>
  <c r="T237" i="1"/>
  <c r="Q237" i="1"/>
  <c r="N237" i="1"/>
  <c r="K237" i="1"/>
  <c r="H237" i="1"/>
  <c r="E237" i="1"/>
  <c r="B237" i="1"/>
  <c r="AU236" i="1"/>
  <c r="AR236" i="1"/>
  <c r="AO236" i="1"/>
  <c r="AL236" i="1"/>
  <c r="AI236" i="1"/>
  <c r="AF236" i="1"/>
  <c r="AC236" i="1"/>
  <c r="Z236" i="1"/>
  <c r="W236" i="1"/>
  <c r="T236" i="1"/>
  <c r="Q236" i="1"/>
  <c r="N236" i="1"/>
  <c r="K236" i="1"/>
  <c r="H236" i="1"/>
  <c r="E236" i="1"/>
  <c r="B236" i="1"/>
  <c r="AU235" i="1"/>
  <c r="AR235" i="1"/>
  <c r="AO235" i="1"/>
  <c r="AL235" i="1"/>
  <c r="AI235" i="1"/>
  <c r="AF235" i="1"/>
  <c r="AC235" i="1"/>
  <c r="Z235" i="1"/>
  <c r="W235" i="1"/>
  <c r="T235" i="1"/>
  <c r="Q235" i="1"/>
  <c r="N235" i="1"/>
  <c r="K235" i="1"/>
  <c r="H235" i="1"/>
  <c r="E235" i="1"/>
  <c r="B235" i="1"/>
  <c r="AU234" i="1"/>
  <c r="AR234" i="1"/>
  <c r="AO234" i="1"/>
  <c r="AL234" i="1"/>
  <c r="AI234" i="1"/>
  <c r="AF234" i="1"/>
  <c r="AC234" i="1"/>
  <c r="Z234" i="1"/>
  <c r="W234" i="1"/>
  <c r="T234" i="1"/>
  <c r="Q234" i="1"/>
  <c r="N234" i="1"/>
  <c r="K234" i="1"/>
  <c r="H234" i="1"/>
  <c r="E234" i="1"/>
  <c r="B234" i="1"/>
  <c r="AU233" i="1"/>
  <c r="AR233" i="1"/>
  <c r="AO233" i="1"/>
  <c r="AL233" i="1"/>
  <c r="AI233" i="1"/>
  <c r="AF233" i="1"/>
  <c r="AC233" i="1"/>
  <c r="Z233" i="1"/>
  <c r="W233" i="1"/>
  <c r="T233" i="1"/>
  <c r="Q233" i="1"/>
  <c r="N233" i="1"/>
  <c r="K233" i="1"/>
  <c r="H233" i="1"/>
  <c r="E233" i="1"/>
  <c r="B233" i="1"/>
  <c r="AU232" i="1"/>
  <c r="AR232" i="1"/>
  <c r="AO232" i="1"/>
  <c r="AL232" i="1"/>
  <c r="AI232" i="1"/>
  <c r="AF232" i="1"/>
  <c r="AC232" i="1"/>
  <c r="Z232" i="1"/>
  <c r="W232" i="1"/>
  <c r="T232" i="1"/>
  <c r="Q232" i="1"/>
  <c r="N232" i="1"/>
  <c r="K232" i="1"/>
  <c r="H232" i="1"/>
  <c r="E232" i="1"/>
  <c r="B232" i="1"/>
  <c r="AU231" i="1"/>
  <c r="AR231" i="1"/>
  <c r="AO231" i="1"/>
  <c r="AL231" i="1"/>
  <c r="AI231" i="1"/>
  <c r="AF231" i="1"/>
  <c r="AC231" i="1"/>
  <c r="Z231" i="1"/>
  <c r="W231" i="1"/>
  <c r="T231" i="1"/>
  <c r="Q231" i="1"/>
  <c r="N231" i="1"/>
  <c r="K231" i="1"/>
  <c r="H231" i="1"/>
  <c r="E231" i="1"/>
  <c r="B231" i="1"/>
  <c r="AU230" i="1"/>
  <c r="AR230" i="1"/>
  <c r="AO230" i="1"/>
  <c r="AL230" i="1"/>
  <c r="AI230" i="1"/>
  <c r="AF230" i="1"/>
  <c r="AC230" i="1"/>
  <c r="Z230" i="1"/>
  <c r="W230" i="1"/>
  <c r="T230" i="1"/>
  <c r="Q230" i="1"/>
  <c r="N230" i="1"/>
  <c r="K230" i="1"/>
  <c r="H230" i="1"/>
  <c r="E230" i="1"/>
  <c r="B230" i="1"/>
  <c r="AU229" i="1"/>
  <c r="AR229" i="1"/>
  <c r="AO229" i="1"/>
  <c r="AL229" i="1"/>
  <c r="AI229" i="1"/>
  <c r="AF229" i="1"/>
  <c r="AC229" i="1"/>
  <c r="Z229" i="1"/>
  <c r="W229" i="1"/>
  <c r="T229" i="1"/>
  <c r="Q229" i="1"/>
  <c r="N229" i="1"/>
  <c r="K229" i="1"/>
  <c r="H229" i="1"/>
  <c r="E229" i="1"/>
  <c r="B229" i="1"/>
  <c r="AU228" i="1"/>
  <c r="AR228" i="1"/>
  <c r="AO228" i="1"/>
  <c r="AL228" i="1"/>
  <c r="AI228" i="1"/>
  <c r="AF228" i="1"/>
  <c r="AC228" i="1"/>
  <c r="Z228" i="1"/>
  <c r="W228" i="1"/>
  <c r="T228" i="1"/>
  <c r="Q228" i="1"/>
  <c r="N228" i="1"/>
  <c r="K228" i="1"/>
  <c r="H228" i="1"/>
  <c r="E228" i="1"/>
  <c r="B228" i="1"/>
  <c r="AU227" i="1"/>
  <c r="AR227" i="1"/>
  <c r="AO227" i="1"/>
  <c r="AL227" i="1"/>
  <c r="AI227" i="1"/>
  <c r="AF227" i="1"/>
  <c r="AC227" i="1"/>
  <c r="Z227" i="1"/>
  <c r="W227" i="1"/>
  <c r="T227" i="1"/>
  <c r="Q227" i="1"/>
  <c r="N227" i="1"/>
  <c r="K227" i="1"/>
  <c r="H227" i="1"/>
  <c r="E227" i="1"/>
  <c r="B227" i="1"/>
  <c r="AU226" i="1"/>
  <c r="AR226" i="1"/>
  <c r="AO226" i="1"/>
  <c r="AL226" i="1"/>
  <c r="AI226" i="1"/>
  <c r="AF226" i="1"/>
  <c r="AC226" i="1"/>
  <c r="Z226" i="1"/>
  <c r="W226" i="1"/>
  <c r="T226" i="1"/>
  <c r="Q226" i="1"/>
  <c r="N226" i="1"/>
  <c r="K226" i="1"/>
  <c r="H226" i="1"/>
  <c r="E226" i="1"/>
  <c r="B226" i="1"/>
  <c r="AU225" i="1"/>
  <c r="AR225" i="1"/>
  <c r="AO225" i="1"/>
  <c r="AL225" i="1"/>
  <c r="AI225" i="1"/>
  <c r="AF225" i="1"/>
  <c r="AC225" i="1"/>
  <c r="Z225" i="1"/>
  <c r="W225" i="1"/>
  <c r="T225" i="1"/>
  <c r="Q225" i="1"/>
  <c r="N225" i="1"/>
  <c r="K225" i="1"/>
  <c r="H225" i="1"/>
  <c r="E225" i="1"/>
  <c r="B225" i="1"/>
  <c r="AU224" i="1"/>
  <c r="AR224" i="1"/>
  <c r="AO224" i="1"/>
  <c r="AL224" i="1"/>
  <c r="AI224" i="1"/>
  <c r="AF224" i="1"/>
  <c r="AC224" i="1"/>
  <c r="Z224" i="1"/>
  <c r="W224" i="1"/>
  <c r="T224" i="1"/>
  <c r="Q224" i="1"/>
  <c r="N224" i="1"/>
  <c r="K224" i="1"/>
  <c r="H224" i="1"/>
  <c r="E224" i="1"/>
  <c r="B224" i="1"/>
  <c r="AU223" i="1"/>
  <c r="AR223" i="1"/>
  <c r="AO223" i="1"/>
  <c r="AL223" i="1"/>
  <c r="AI223" i="1"/>
  <c r="AF223" i="1"/>
  <c r="AC223" i="1"/>
  <c r="Z223" i="1"/>
  <c r="W223" i="1"/>
  <c r="T223" i="1"/>
  <c r="Q223" i="1"/>
  <c r="N223" i="1"/>
  <c r="K223" i="1"/>
  <c r="H223" i="1"/>
  <c r="E223" i="1"/>
  <c r="B223" i="1"/>
  <c r="AU222" i="1"/>
  <c r="AR222" i="1"/>
  <c r="AO222" i="1"/>
  <c r="AL222" i="1"/>
  <c r="AI222" i="1"/>
  <c r="AF222" i="1"/>
  <c r="AC222" i="1"/>
  <c r="Z222" i="1"/>
  <c r="W222" i="1"/>
  <c r="T222" i="1"/>
  <c r="Q222" i="1"/>
  <c r="N222" i="1"/>
  <c r="K222" i="1"/>
  <c r="H222" i="1"/>
  <c r="E222" i="1"/>
  <c r="B222" i="1"/>
  <c r="AU221" i="1"/>
  <c r="AR221" i="1"/>
  <c r="AO221" i="1"/>
  <c r="AL221" i="1"/>
  <c r="AI221" i="1"/>
  <c r="AF221" i="1"/>
  <c r="AC221" i="1"/>
  <c r="Z221" i="1"/>
  <c r="W221" i="1"/>
  <c r="T221" i="1"/>
  <c r="Q221" i="1"/>
  <c r="N221" i="1"/>
  <c r="K221" i="1"/>
  <c r="H221" i="1"/>
  <c r="E221" i="1"/>
  <c r="B221" i="1"/>
  <c r="AU220" i="1"/>
  <c r="AR220" i="1"/>
  <c r="AO220" i="1"/>
  <c r="AL220" i="1"/>
  <c r="AI220" i="1"/>
  <c r="AF220" i="1"/>
  <c r="AC220" i="1"/>
  <c r="Z220" i="1"/>
  <c r="W220" i="1"/>
  <c r="T220" i="1"/>
  <c r="Q220" i="1"/>
  <c r="N220" i="1"/>
  <c r="K220" i="1"/>
  <c r="H220" i="1"/>
  <c r="E220" i="1"/>
  <c r="B220" i="1"/>
  <c r="AV212" i="1"/>
  <c r="AS212" i="1"/>
  <c r="AP212" i="1"/>
  <c r="AM212" i="1"/>
  <c r="AJ212" i="1"/>
  <c r="AG212" i="1"/>
  <c r="AD212" i="1"/>
  <c r="AA212" i="1"/>
  <c r="X212" i="1"/>
  <c r="U212" i="1"/>
  <c r="R212" i="1"/>
  <c r="O212" i="1"/>
  <c r="L212" i="1"/>
  <c r="I212" i="1"/>
  <c r="F212" i="1"/>
  <c r="C212" i="1"/>
  <c r="AV211" i="1"/>
  <c r="AS211" i="1"/>
  <c r="AP211" i="1"/>
  <c r="AM211" i="1"/>
  <c r="AJ211" i="1"/>
  <c r="AG211" i="1"/>
  <c r="AD211" i="1"/>
  <c r="AA211" i="1"/>
  <c r="X211" i="1"/>
  <c r="U211" i="1"/>
  <c r="R211" i="1"/>
  <c r="O211" i="1"/>
  <c r="L211" i="1"/>
  <c r="I211" i="1"/>
  <c r="F211" i="1"/>
  <c r="C211" i="1"/>
  <c r="AU210" i="1"/>
  <c r="AR210" i="1"/>
  <c r="AO210" i="1"/>
  <c r="AL210" i="1"/>
  <c r="AI210" i="1"/>
  <c r="AF210" i="1"/>
  <c r="AC210" i="1"/>
  <c r="Z210" i="1"/>
  <c r="W210" i="1"/>
  <c r="T210" i="1"/>
  <c r="Q210" i="1"/>
  <c r="N210" i="1"/>
  <c r="K210" i="1"/>
  <c r="H210" i="1"/>
  <c r="E210" i="1"/>
  <c r="B210" i="1"/>
  <c r="AU209" i="1"/>
  <c r="AR209" i="1"/>
  <c r="AO209" i="1"/>
  <c r="AL209" i="1"/>
  <c r="AI209" i="1"/>
  <c r="AF209" i="1"/>
  <c r="AC209" i="1"/>
  <c r="Z209" i="1"/>
  <c r="W209" i="1"/>
  <c r="T209" i="1"/>
  <c r="Q209" i="1"/>
  <c r="N209" i="1"/>
  <c r="K209" i="1"/>
  <c r="H209" i="1"/>
  <c r="E209" i="1"/>
  <c r="B209" i="1"/>
  <c r="AU208" i="1"/>
  <c r="AR208" i="1"/>
  <c r="AO208" i="1"/>
  <c r="AL208" i="1"/>
  <c r="AI208" i="1"/>
  <c r="AF208" i="1"/>
  <c r="AC208" i="1"/>
  <c r="Z208" i="1"/>
  <c r="W208" i="1"/>
  <c r="T208" i="1"/>
  <c r="Q208" i="1"/>
  <c r="N208" i="1"/>
  <c r="K208" i="1"/>
  <c r="H208" i="1"/>
  <c r="E208" i="1"/>
  <c r="B208" i="1"/>
  <c r="AU207" i="1"/>
  <c r="AR207" i="1"/>
  <c r="AO207" i="1"/>
  <c r="AL207" i="1"/>
  <c r="AI207" i="1"/>
  <c r="AF207" i="1"/>
  <c r="AC207" i="1"/>
  <c r="Z207" i="1"/>
  <c r="W207" i="1"/>
  <c r="T207" i="1"/>
  <c r="Q207" i="1"/>
  <c r="N207" i="1"/>
  <c r="K207" i="1"/>
  <c r="H207" i="1"/>
  <c r="E207" i="1"/>
  <c r="B207" i="1"/>
  <c r="AU206" i="1"/>
  <c r="AR206" i="1"/>
  <c r="AO206" i="1"/>
  <c r="AL206" i="1"/>
  <c r="AI206" i="1"/>
  <c r="AF206" i="1"/>
  <c r="AC206" i="1"/>
  <c r="Z206" i="1"/>
  <c r="W206" i="1"/>
  <c r="T206" i="1"/>
  <c r="Q206" i="1"/>
  <c r="N206" i="1"/>
  <c r="K206" i="1"/>
  <c r="H206" i="1"/>
  <c r="E206" i="1"/>
  <c r="B206" i="1"/>
  <c r="AU205" i="1"/>
  <c r="AR205" i="1"/>
  <c r="AO205" i="1"/>
  <c r="AL205" i="1"/>
  <c r="AI205" i="1"/>
  <c r="AF205" i="1"/>
  <c r="AC205" i="1"/>
  <c r="Z205" i="1"/>
  <c r="W205" i="1"/>
  <c r="T205" i="1"/>
  <c r="Q205" i="1"/>
  <c r="N205" i="1"/>
  <c r="K205" i="1"/>
  <c r="H205" i="1"/>
  <c r="E205" i="1"/>
  <c r="B205" i="1"/>
  <c r="AU204" i="1"/>
  <c r="AR204" i="1"/>
  <c r="AO204" i="1"/>
  <c r="AL204" i="1"/>
  <c r="AI204" i="1"/>
  <c r="AF204" i="1"/>
  <c r="AC204" i="1"/>
  <c r="Z204" i="1"/>
  <c r="W204" i="1"/>
  <c r="T204" i="1"/>
  <c r="Q204" i="1"/>
  <c r="N204" i="1"/>
  <c r="K204" i="1"/>
  <c r="H204" i="1"/>
  <c r="E204" i="1"/>
  <c r="B204" i="1"/>
  <c r="AU203" i="1"/>
  <c r="AR203" i="1"/>
  <c r="AO203" i="1"/>
  <c r="AL203" i="1"/>
  <c r="AI203" i="1"/>
  <c r="AF203" i="1"/>
  <c r="AC203" i="1"/>
  <c r="Z203" i="1"/>
  <c r="W203" i="1"/>
  <c r="T203" i="1"/>
  <c r="Q203" i="1"/>
  <c r="N203" i="1"/>
  <c r="K203" i="1"/>
  <c r="H203" i="1"/>
  <c r="E203" i="1"/>
  <c r="B203" i="1"/>
  <c r="AU202" i="1"/>
  <c r="AR202" i="1"/>
  <c r="AO202" i="1"/>
  <c r="AL202" i="1"/>
  <c r="AI202" i="1"/>
  <c r="AF202" i="1"/>
  <c r="AC202" i="1"/>
  <c r="Z202" i="1"/>
  <c r="W202" i="1"/>
  <c r="T202" i="1"/>
  <c r="Q202" i="1"/>
  <c r="N202" i="1"/>
  <c r="K202" i="1"/>
  <c r="H202" i="1"/>
  <c r="E202" i="1"/>
  <c r="B202" i="1"/>
  <c r="AU201" i="1"/>
  <c r="AR201" i="1"/>
  <c r="AO201" i="1"/>
  <c r="AL201" i="1"/>
  <c r="AI201" i="1"/>
  <c r="AF201" i="1"/>
  <c r="AC201" i="1"/>
  <c r="Z201" i="1"/>
  <c r="W201" i="1"/>
  <c r="T201" i="1"/>
  <c r="Q201" i="1"/>
  <c r="N201" i="1"/>
  <c r="K201" i="1"/>
  <c r="H201" i="1"/>
  <c r="E201" i="1"/>
  <c r="B201" i="1"/>
  <c r="AU200" i="1"/>
  <c r="AR200" i="1"/>
  <c r="AO200" i="1"/>
  <c r="AL200" i="1"/>
  <c r="AI200" i="1"/>
  <c r="AF200" i="1"/>
  <c r="AC200" i="1"/>
  <c r="Z200" i="1"/>
  <c r="W200" i="1"/>
  <c r="T200" i="1"/>
  <c r="Q200" i="1"/>
  <c r="N200" i="1"/>
  <c r="K200" i="1"/>
  <c r="H200" i="1"/>
  <c r="E200" i="1"/>
  <c r="B200" i="1"/>
  <c r="AU199" i="1"/>
  <c r="AR199" i="1"/>
  <c r="AO199" i="1"/>
  <c r="AL199" i="1"/>
  <c r="AI199" i="1"/>
  <c r="AF199" i="1"/>
  <c r="AC199" i="1"/>
  <c r="Z199" i="1"/>
  <c r="W199" i="1"/>
  <c r="T199" i="1"/>
  <c r="Q199" i="1"/>
  <c r="N199" i="1"/>
  <c r="K199" i="1"/>
  <c r="H199" i="1"/>
  <c r="E199" i="1"/>
  <c r="B199" i="1"/>
  <c r="AU198" i="1"/>
  <c r="AR198" i="1"/>
  <c r="AO198" i="1"/>
  <c r="AL198" i="1"/>
  <c r="AI198" i="1"/>
  <c r="AF198" i="1"/>
  <c r="AC198" i="1"/>
  <c r="Z198" i="1"/>
  <c r="W198" i="1"/>
  <c r="T198" i="1"/>
  <c r="Q198" i="1"/>
  <c r="N198" i="1"/>
  <c r="K198" i="1"/>
  <c r="H198" i="1"/>
  <c r="E198" i="1"/>
  <c r="B198" i="1"/>
  <c r="AU197" i="1"/>
  <c r="AR197" i="1"/>
  <c r="AO197" i="1"/>
  <c r="AL197" i="1"/>
  <c r="AI197" i="1"/>
  <c r="AF197" i="1"/>
  <c r="AC197" i="1"/>
  <c r="Z197" i="1"/>
  <c r="W197" i="1"/>
  <c r="T197" i="1"/>
  <c r="Q197" i="1"/>
  <c r="N197" i="1"/>
  <c r="K197" i="1"/>
  <c r="H197" i="1"/>
  <c r="E197" i="1"/>
  <c r="B197" i="1"/>
  <c r="AU196" i="1"/>
  <c r="AR196" i="1"/>
  <c r="AO196" i="1"/>
  <c r="AL196" i="1"/>
  <c r="AI196" i="1"/>
  <c r="AF196" i="1"/>
  <c r="AC196" i="1"/>
  <c r="Z196" i="1"/>
  <c r="W196" i="1"/>
  <c r="T196" i="1"/>
  <c r="Q196" i="1"/>
  <c r="N196" i="1"/>
  <c r="K196" i="1"/>
  <c r="H196" i="1"/>
  <c r="E196" i="1"/>
  <c r="B196" i="1"/>
  <c r="AU195" i="1"/>
  <c r="AR195" i="1"/>
  <c r="AO195" i="1"/>
  <c r="AL195" i="1"/>
  <c r="AI195" i="1"/>
  <c r="AF195" i="1"/>
  <c r="AC195" i="1"/>
  <c r="Z195" i="1"/>
  <c r="W195" i="1"/>
  <c r="T195" i="1"/>
  <c r="Q195" i="1"/>
  <c r="N195" i="1"/>
  <c r="K195" i="1"/>
  <c r="H195" i="1"/>
  <c r="E195" i="1"/>
  <c r="B195" i="1"/>
  <c r="AU194" i="1"/>
  <c r="AR194" i="1"/>
  <c r="AO194" i="1"/>
  <c r="AL194" i="1"/>
  <c r="AI194" i="1"/>
  <c r="AF194" i="1"/>
  <c r="AC194" i="1"/>
  <c r="Z194" i="1"/>
  <c r="W194" i="1"/>
  <c r="T194" i="1"/>
  <c r="Q194" i="1"/>
  <c r="N194" i="1"/>
  <c r="K194" i="1"/>
  <c r="H194" i="1"/>
  <c r="E194" i="1"/>
  <c r="B194" i="1"/>
  <c r="AU193" i="1"/>
  <c r="AR193" i="1"/>
  <c r="AO193" i="1"/>
  <c r="AL193" i="1"/>
  <c r="AI193" i="1"/>
  <c r="AF193" i="1"/>
  <c r="AC193" i="1"/>
  <c r="Z193" i="1"/>
  <c r="W193" i="1"/>
  <c r="T193" i="1"/>
  <c r="Q193" i="1"/>
  <c r="N193" i="1"/>
  <c r="K193" i="1"/>
  <c r="H193" i="1"/>
  <c r="E193" i="1"/>
  <c r="B193" i="1"/>
  <c r="AU192" i="1"/>
  <c r="AR192" i="1"/>
  <c r="AO192" i="1"/>
  <c r="AL192" i="1"/>
  <c r="AI192" i="1"/>
  <c r="AF192" i="1"/>
  <c r="AC192" i="1"/>
  <c r="Z192" i="1"/>
  <c r="W192" i="1"/>
  <c r="T192" i="1"/>
  <c r="Q192" i="1"/>
  <c r="N192" i="1"/>
  <c r="K192" i="1"/>
  <c r="H192" i="1"/>
  <c r="E192" i="1"/>
  <c r="B192" i="1"/>
  <c r="AU191" i="1"/>
  <c r="AR191" i="1"/>
  <c r="AO191" i="1"/>
  <c r="AL191" i="1"/>
  <c r="AI191" i="1"/>
  <c r="AF191" i="1"/>
  <c r="AC191" i="1"/>
  <c r="Z191" i="1"/>
  <c r="W191" i="1"/>
  <c r="T191" i="1"/>
  <c r="Q191" i="1"/>
  <c r="N191" i="1"/>
  <c r="K191" i="1"/>
  <c r="H191" i="1"/>
  <c r="E191" i="1"/>
  <c r="B191" i="1"/>
  <c r="AU190" i="1"/>
  <c r="AR190" i="1"/>
  <c r="AO190" i="1"/>
  <c r="AL190" i="1"/>
  <c r="AI190" i="1"/>
  <c r="AF190" i="1"/>
  <c r="AC190" i="1"/>
  <c r="Z190" i="1"/>
  <c r="W190" i="1"/>
  <c r="T190" i="1"/>
  <c r="Q190" i="1"/>
  <c r="N190" i="1"/>
  <c r="K190" i="1"/>
  <c r="H190" i="1"/>
  <c r="E190" i="1"/>
  <c r="B190" i="1"/>
  <c r="AV181" i="1"/>
  <c r="AS181" i="1"/>
  <c r="AP181" i="1"/>
  <c r="AM181" i="1"/>
  <c r="AG181" i="1"/>
  <c r="AD181" i="1"/>
  <c r="AA181" i="1"/>
  <c r="X181" i="1"/>
  <c r="U181" i="1"/>
  <c r="R181" i="1"/>
  <c r="O181" i="1"/>
  <c r="L181" i="1"/>
  <c r="I181" i="1"/>
  <c r="F181" i="1"/>
  <c r="C181" i="1"/>
  <c r="AV180" i="1"/>
  <c r="AS180" i="1"/>
  <c r="AP180" i="1"/>
  <c r="AM180" i="1"/>
  <c r="AG180" i="1"/>
  <c r="AD180" i="1"/>
  <c r="AA180" i="1"/>
  <c r="X180" i="1"/>
  <c r="U180" i="1"/>
  <c r="R180" i="1"/>
  <c r="O180" i="1"/>
  <c r="L180" i="1"/>
  <c r="I180" i="1"/>
  <c r="F180" i="1"/>
  <c r="C180" i="1"/>
  <c r="AU179" i="1"/>
  <c r="AR179" i="1"/>
  <c r="AO179" i="1"/>
  <c r="AL179" i="1"/>
  <c r="AI179" i="1"/>
  <c r="AF179" i="1"/>
  <c r="AC179" i="1"/>
  <c r="Z179" i="1"/>
  <c r="W179" i="1"/>
  <c r="T179" i="1"/>
  <c r="Q179" i="1"/>
  <c r="N179" i="1"/>
  <c r="K179" i="1"/>
  <c r="H179" i="1"/>
  <c r="E179" i="1"/>
  <c r="B179" i="1"/>
  <c r="AU178" i="1"/>
  <c r="AR178" i="1"/>
  <c r="AO178" i="1"/>
  <c r="AL178" i="1"/>
  <c r="AI178" i="1"/>
  <c r="AF178" i="1"/>
  <c r="AC178" i="1"/>
  <c r="Z178" i="1"/>
  <c r="W178" i="1"/>
  <c r="T178" i="1"/>
  <c r="Q178" i="1"/>
  <c r="N178" i="1"/>
  <c r="K178" i="1"/>
  <c r="H178" i="1"/>
  <c r="E178" i="1"/>
  <c r="B178" i="1"/>
  <c r="AU177" i="1"/>
  <c r="AR177" i="1"/>
  <c r="AO177" i="1"/>
  <c r="AL177" i="1"/>
  <c r="AI177" i="1"/>
  <c r="AF177" i="1"/>
  <c r="AC177" i="1"/>
  <c r="Z177" i="1"/>
  <c r="W177" i="1"/>
  <c r="T177" i="1"/>
  <c r="Q177" i="1"/>
  <c r="N177" i="1"/>
  <c r="K177" i="1"/>
  <c r="H177" i="1"/>
  <c r="E177" i="1"/>
  <c r="B177" i="1"/>
  <c r="AU176" i="1"/>
  <c r="AR176" i="1"/>
  <c r="AO176" i="1"/>
  <c r="AL176" i="1"/>
  <c r="AI176" i="1"/>
  <c r="AF176" i="1"/>
  <c r="AC176" i="1"/>
  <c r="Z176" i="1"/>
  <c r="W176" i="1"/>
  <c r="T176" i="1"/>
  <c r="Q176" i="1"/>
  <c r="N176" i="1"/>
  <c r="K176" i="1"/>
  <c r="H176" i="1"/>
  <c r="E176" i="1"/>
  <c r="B176" i="1"/>
  <c r="AU175" i="1"/>
  <c r="AR175" i="1"/>
  <c r="AO175" i="1"/>
  <c r="AL175" i="1"/>
  <c r="AI175" i="1"/>
  <c r="AF175" i="1"/>
  <c r="AC175" i="1"/>
  <c r="Z175" i="1"/>
  <c r="W175" i="1"/>
  <c r="T175" i="1"/>
  <c r="Q175" i="1"/>
  <c r="N175" i="1"/>
  <c r="K175" i="1"/>
  <c r="H175" i="1"/>
  <c r="E175" i="1"/>
  <c r="B175" i="1"/>
  <c r="AU174" i="1"/>
  <c r="AR174" i="1"/>
  <c r="AO174" i="1"/>
  <c r="AL174" i="1"/>
  <c r="AI174" i="1"/>
  <c r="AF174" i="1"/>
  <c r="AC174" i="1"/>
  <c r="Z174" i="1"/>
  <c r="W174" i="1"/>
  <c r="T174" i="1"/>
  <c r="Q174" i="1"/>
  <c r="N174" i="1"/>
  <c r="K174" i="1"/>
  <c r="H174" i="1"/>
  <c r="E174" i="1"/>
  <c r="B174" i="1"/>
  <c r="AU173" i="1"/>
  <c r="AR173" i="1"/>
  <c r="AO173" i="1"/>
  <c r="AL173" i="1"/>
  <c r="AI173" i="1"/>
  <c r="AF173" i="1"/>
  <c r="AC173" i="1"/>
  <c r="Z173" i="1"/>
  <c r="W173" i="1"/>
  <c r="T173" i="1"/>
  <c r="Q173" i="1"/>
  <c r="N173" i="1"/>
  <c r="K173" i="1"/>
  <c r="H173" i="1"/>
  <c r="E173" i="1"/>
  <c r="B173" i="1"/>
  <c r="AU172" i="1"/>
  <c r="AR172" i="1"/>
  <c r="AO172" i="1"/>
  <c r="AL172" i="1"/>
  <c r="AI172" i="1"/>
  <c r="AF172" i="1"/>
  <c r="AC172" i="1"/>
  <c r="Z172" i="1"/>
  <c r="W172" i="1"/>
  <c r="T172" i="1"/>
  <c r="Q172" i="1"/>
  <c r="N172" i="1"/>
  <c r="K172" i="1"/>
  <c r="H172" i="1"/>
  <c r="E172" i="1"/>
  <c r="B172" i="1"/>
  <c r="AU171" i="1"/>
  <c r="AR171" i="1"/>
  <c r="AO171" i="1"/>
  <c r="AL171" i="1"/>
  <c r="AI171" i="1"/>
  <c r="AF171" i="1"/>
  <c r="AC171" i="1"/>
  <c r="Z171" i="1"/>
  <c r="W171" i="1"/>
  <c r="T171" i="1"/>
  <c r="Q171" i="1"/>
  <c r="N171" i="1"/>
  <c r="K171" i="1"/>
  <c r="H171" i="1"/>
  <c r="E171" i="1"/>
  <c r="B171" i="1"/>
  <c r="AU170" i="1"/>
  <c r="AR170" i="1"/>
  <c r="AO170" i="1"/>
  <c r="AL170" i="1"/>
  <c r="AI170" i="1"/>
  <c r="AF170" i="1"/>
  <c r="AC170" i="1"/>
  <c r="Z170" i="1"/>
  <c r="W170" i="1"/>
  <c r="T170" i="1"/>
  <c r="Q170" i="1"/>
  <c r="N170" i="1"/>
  <c r="K170" i="1"/>
  <c r="H170" i="1"/>
  <c r="E170" i="1"/>
  <c r="B170" i="1"/>
  <c r="AU169" i="1"/>
  <c r="AR169" i="1"/>
  <c r="AO169" i="1"/>
  <c r="AL169" i="1"/>
  <c r="AI169" i="1"/>
  <c r="AF169" i="1"/>
  <c r="AC169" i="1"/>
  <c r="Z169" i="1"/>
  <c r="W169" i="1"/>
  <c r="T169" i="1"/>
  <c r="Q169" i="1"/>
  <c r="N169" i="1"/>
  <c r="K169" i="1"/>
  <c r="H169" i="1"/>
  <c r="E169" i="1"/>
  <c r="B169" i="1"/>
  <c r="AU168" i="1"/>
  <c r="AR168" i="1"/>
  <c r="AO168" i="1"/>
  <c r="AL168" i="1"/>
  <c r="AI168" i="1"/>
  <c r="AF168" i="1"/>
  <c r="AC168" i="1"/>
  <c r="Z168" i="1"/>
  <c r="W168" i="1"/>
  <c r="T168" i="1"/>
  <c r="Q168" i="1"/>
  <c r="N168" i="1"/>
  <c r="K168" i="1"/>
  <c r="H168" i="1"/>
  <c r="E168" i="1"/>
  <c r="B168" i="1"/>
  <c r="AU167" i="1"/>
  <c r="AR167" i="1"/>
  <c r="AO167" i="1"/>
  <c r="AL167" i="1"/>
  <c r="AI167" i="1"/>
  <c r="AF167" i="1"/>
  <c r="AC167" i="1"/>
  <c r="Z167" i="1"/>
  <c r="W167" i="1"/>
  <c r="T167" i="1"/>
  <c r="Q167" i="1"/>
  <c r="N167" i="1"/>
  <c r="K167" i="1"/>
  <c r="H167" i="1"/>
  <c r="E167" i="1"/>
  <c r="B167" i="1"/>
  <c r="AU166" i="1"/>
  <c r="AR166" i="1"/>
  <c r="AO166" i="1"/>
  <c r="AL166" i="1"/>
  <c r="AI166" i="1"/>
  <c r="AF166" i="1"/>
  <c r="AC166" i="1"/>
  <c r="Z166" i="1"/>
  <c r="W166" i="1"/>
  <c r="T166" i="1"/>
  <c r="Q166" i="1"/>
  <c r="N166" i="1"/>
  <c r="K166" i="1"/>
  <c r="H166" i="1"/>
  <c r="E166" i="1"/>
  <c r="B166" i="1"/>
  <c r="AU165" i="1"/>
  <c r="AR165" i="1"/>
  <c r="AO165" i="1"/>
  <c r="AL165" i="1"/>
  <c r="AI165" i="1"/>
  <c r="AF165" i="1"/>
  <c r="AC165" i="1"/>
  <c r="Z165" i="1"/>
  <c r="W165" i="1"/>
  <c r="T165" i="1"/>
  <c r="Q165" i="1"/>
  <c r="N165" i="1"/>
  <c r="K165" i="1"/>
  <c r="H165" i="1"/>
  <c r="E165" i="1"/>
  <c r="B165" i="1"/>
  <c r="AU164" i="1"/>
  <c r="AR164" i="1"/>
  <c r="AO164" i="1"/>
  <c r="AL164" i="1"/>
  <c r="AI164" i="1"/>
  <c r="AF164" i="1"/>
  <c r="AC164" i="1"/>
  <c r="Z164" i="1"/>
  <c r="W164" i="1"/>
  <c r="T164" i="1"/>
  <c r="Q164" i="1"/>
  <c r="N164" i="1"/>
  <c r="K164" i="1"/>
  <c r="H164" i="1"/>
  <c r="E164" i="1"/>
  <c r="B164" i="1"/>
  <c r="AU163" i="1"/>
  <c r="AR163" i="1"/>
  <c r="AO163" i="1"/>
  <c r="AL163" i="1"/>
  <c r="AI163" i="1"/>
  <c r="AF163" i="1"/>
  <c r="AC163" i="1"/>
  <c r="Z163" i="1"/>
  <c r="W163" i="1"/>
  <c r="T163" i="1"/>
  <c r="Q163" i="1"/>
  <c r="N163" i="1"/>
  <c r="K163" i="1"/>
  <c r="H163" i="1"/>
  <c r="E163" i="1"/>
  <c r="B163" i="1"/>
  <c r="AU162" i="1"/>
  <c r="AR162" i="1"/>
  <c r="AO162" i="1"/>
  <c r="AL162" i="1"/>
  <c r="AI162" i="1"/>
  <c r="AF162" i="1"/>
  <c r="AC162" i="1"/>
  <c r="Z162" i="1"/>
  <c r="W162" i="1"/>
  <c r="T162" i="1"/>
  <c r="Q162" i="1"/>
  <c r="N162" i="1"/>
  <c r="K162" i="1"/>
  <c r="H162" i="1"/>
  <c r="E162" i="1"/>
  <c r="B162" i="1"/>
  <c r="AU161" i="1"/>
  <c r="AR161" i="1"/>
  <c r="AO161" i="1"/>
  <c r="AL161" i="1"/>
  <c r="AI161" i="1"/>
  <c r="AF161" i="1"/>
  <c r="AC161" i="1"/>
  <c r="Z161" i="1"/>
  <c r="W161" i="1"/>
  <c r="T161" i="1"/>
  <c r="Q161" i="1"/>
  <c r="N161" i="1"/>
  <c r="K161" i="1"/>
  <c r="H161" i="1"/>
  <c r="E161" i="1"/>
  <c r="B161" i="1"/>
  <c r="AU160" i="1"/>
  <c r="AR160" i="1"/>
  <c r="AO160" i="1"/>
  <c r="AL160" i="1"/>
  <c r="AI160" i="1"/>
  <c r="AF160" i="1"/>
  <c r="AC160" i="1"/>
  <c r="Z160" i="1"/>
  <c r="W160" i="1"/>
  <c r="T160" i="1"/>
  <c r="Q160" i="1"/>
  <c r="N160" i="1"/>
  <c r="K160" i="1"/>
  <c r="H160" i="1"/>
  <c r="E160" i="1"/>
  <c r="B160" i="1"/>
  <c r="AU159" i="1"/>
  <c r="AR159" i="1"/>
  <c r="AO159" i="1"/>
  <c r="AL159" i="1"/>
  <c r="AI159" i="1"/>
  <c r="AF159" i="1"/>
  <c r="AC159" i="1"/>
  <c r="Z159" i="1"/>
  <c r="W159" i="1"/>
  <c r="T159" i="1"/>
  <c r="Q159" i="1"/>
  <c r="N159" i="1"/>
  <c r="K159" i="1"/>
  <c r="H159" i="1"/>
  <c r="E159" i="1"/>
  <c r="B159" i="1"/>
  <c r="AV151" i="1"/>
  <c r="AS151" i="1"/>
  <c r="AP151" i="1"/>
  <c r="AM151" i="1"/>
  <c r="AJ151" i="1"/>
  <c r="AG151" i="1"/>
  <c r="AD151" i="1"/>
  <c r="AA151" i="1"/>
  <c r="X151" i="1"/>
  <c r="U151" i="1"/>
  <c r="R151" i="1"/>
  <c r="O151" i="1"/>
  <c r="L151" i="1"/>
  <c r="I151" i="1"/>
  <c r="F151" i="1"/>
  <c r="C151" i="1"/>
  <c r="AV150" i="1"/>
  <c r="AS150" i="1"/>
  <c r="AP150" i="1"/>
  <c r="AM150" i="1"/>
  <c r="AJ150" i="1"/>
  <c r="AG150" i="1"/>
  <c r="AD150" i="1"/>
  <c r="AA150" i="1"/>
  <c r="X150" i="1"/>
  <c r="U150" i="1"/>
  <c r="R150" i="1"/>
  <c r="O150" i="1"/>
  <c r="L150" i="1"/>
  <c r="I150" i="1"/>
  <c r="F150" i="1"/>
  <c r="C150" i="1"/>
  <c r="AU149" i="1"/>
  <c r="AR149" i="1"/>
  <c r="AO149" i="1"/>
  <c r="AL149" i="1"/>
  <c r="AI149" i="1"/>
  <c r="AF149" i="1"/>
  <c r="AC149" i="1"/>
  <c r="Z149" i="1"/>
  <c r="W149" i="1"/>
  <c r="T149" i="1"/>
  <c r="Q149" i="1"/>
  <c r="N149" i="1"/>
  <c r="K149" i="1"/>
  <c r="H149" i="1"/>
  <c r="E149" i="1"/>
  <c r="B149" i="1"/>
  <c r="AU148" i="1"/>
  <c r="AR148" i="1"/>
  <c r="AO148" i="1"/>
  <c r="AL148" i="1"/>
  <c r="AI148" i="1"/>
  <c r="AF148" i="1"/>
  <c r="AC148" i="1"/>
  <c r="Z148" i="1"/>
  <c r="W148" i="1"/>
  <c r="T148" i="1"/>
  <c r="Q148" i="1"/>
  <c r="N148" i="1"/>
  <c r="K148" i="1"/>
  <c r="H148" i="1"/>
  <c r="E148" i="1"/>
  <c r="B148" i="1"/>
  <c r="AU147" i="1"/>
  <c r="AR147" i="1"/>
  <c r="AO147" i="1"/>
  <c r="AL147" i="1"/>
  <c r="AI147" i="1"/>
  <c r="AF147" i="1"/>
  <c r="AC147" i="1"/>
  <c r="Z147" i="1"/>
  <c r="W147" i="1"/>
  <c r="T147" i="1"/>
  <c r="Q147" i="1"/>
  <c r="N147" i="1"/>
  <c r="K147" i="1"/>
  <c r="H147" i="1"/>
  <c r="E147" i="1"/>
  <c r="B147" i="1"/>
  <c r="AU146" i="1"/>
  <c r="AR146" i="1"/>
  <c r="AO146" i="1"/>
  <c r="AL146" i="1"/>
  <c r="AI146" i="1"/>
  <c r="AF146" i="1"/>
  <c r="AC146" i="1"/>
  <c r="Z146" i="1"/>
  <c r="W146" i="1"/>
  <c r="T146" i="1"/>
  <c r="Q146" i="1"/>
  <c r="N146" i="1"/>
  <c r="K146" i="1"/>
  <c r="H146" i="1"/>
  <c r="E146" i="1"/>
  <c r="B146" i="1"/>
  <c r="AU145" i="1"/>
  <c r="AR145" i="1"/>
  <c r="AO145" i="1"/>
  <c r="AL145" i="1"/>
  <c r="AI145" i="1"/>
  <c r="AF145" i="1"/>
  <c r="AC145" i="1"/>
  <c r="Z145" i="1"/>
  <c r="W145" i="1"/>
  <c r="T145" i="1"/>
  <c r="Q145" i="1"/>
  <c r="N145" i="1"/>
  <c r="K145" i="1"/>
  <c r="H145" i="1"/>
  <c r="E145" i="1"/>
  <c r="B145" i="1"/>
  <c r="AU144" i="1"/>
  <c r="AR144" i="1"/>
  <c r="AO144" i="1"/>
  <c r="AL144" i="1"/>
  <c r="AI144" i="1"/>
  <c r="AF144" i="1"/>
  <c r="AC144" i="1"/>
  <c r="Z144" i="1"/>
  <c r="W144" i="1"/>
  <c r="T144" i="1"/>
  <c r="Q144" i="1"/>
  <c r="N144" i="1"/>
  <c r="K144" i="1"/>
  <c r="H144" i="1"/>
  <c r="E144" i="1"/>
  <c r="B144" i="1"/>
  <c r="AU143" i="1"/>
  <c r="AR143" i="1"/>
  <c r="AO143" i="1"/>
  <c r="AL143" i="1"/>
  <c r="AI143" i="1"/>
  <c r="AF143" i="1"/>
  <c r="AC143" i="1"/>
  <c r="Z143" i="1"/>
  <c r="W143" i="1"/>
  <c r="T143" i="1"/>
  <c r="Q143" i="1"/>
  <c r="N143" i="1"/>
  <c r="K143" i="1"/>
  <c r="H143" i="1"/>
  <c r="E143" i="1"/>
  <c r="B143" i="1"/>
  <c r="AU142" i="1"/>
  <c r="AR142" i="1"/>
  <c r="AO142" i="1"/>
  <c r="AL142" i="1"/>
  <c r="AI142" i="1"/>
  <c r="AF142" i="1"/>
  <c r="AC142" i="1"/>
  <c r="Z142" i="1"/>
  <c r="W142" i="1"/>
  <c r="T142" i="1"/>
  <c r="Q142" i="1"/>
  <c r="N142" i="1"/>
  <c r="K142" i="1"/>
  <c r="H142" i="1"/>
  <c r="E142" i="1"/>
  <c r="B142" i="1"/>
  <c r="AU141" i="1"/>
  <c r="AR141" i="1"/>
  <c r="AO141" i="1"/>
  <c r="AL141" i="1"/>
  <c r="AI141" i="1"/>
  <c r="AF141" i="1"/>
  <c r="AC141" i="1"/>
  <c r="Z141" i="1"/>
  <c r="W141" i="1"/>
  <c r="T141" i="1"/>
  <c r="Q141" i="1"/>
  <c r="N141" i="1"/>
  <c r="K141" i="1"/>
  <c r="H141" i="1"/>
  <c r="E141" i="1"/>
  <c r="B141" i="1"/>
  <c r="AU140" i="1"/>
  <c r="AR140" i="1"/>
  <c r="AO140" i="1"/>
  <c r="AL140" i="1"/>
  <c r="AI140" i="1"/>
  <c r="AF140" i="1"/>
  <c r="AC140" i="1"/>
  <c r="Z140" i="1"/>
  <c r="W140" i="1"/>
  <c r="T140" i="1"/>
  <c r="Q140" i="1"/>
  <c r="N140" i="1"/>
  <c r="K140" i="1"/>
  <c r="H140" i="1"/>
  <c r="E140" i="1"/>
  <c r="B140" i="1"/>
  <c r="AU139" i="1"/>
  <c r="AR139" i="1"/>
  <c r="AO139" i="1"/>
  <c r="AL139" i="1"/>
  <c r="AI139" i="1"/>
  <c r="AF139" i="1"/>
  <c r="AC139" i="1"/>
  <c r="Z139" i="1"/>
  <c r="W139" i="1"/>
  <c r="T139" i="1"/>
  <c r="Q139" i="1"/>
  <c r="N139" i="1"/>
  <c r="K139" i="1"/>
  <c r="H139" i="1"/>
  <c r="E139" i="1"/>
  <c r="B139" i="1"/>
  <c r="AU138" i="1"/>
  <c r="AR138" i="1"/>
  <c r="AO138" i="1"/>
  <c r="AL138" i="1"/>
  <c r="AI138" i="1"/>
  <c r="AF138" i="1"/>
  <c r="AC138" i="1"/>
  <c r="Z138" i="1"/>
  <c r="W138" i="1"/>
  <c r="T138" i="1"/>
  <c r="Q138" i="1"/>
  <c r="N138" i="1"/>
  <c r="K138" i="1"/>
  <c r="H138" i="1"/>
  <c r="E138" i="1"/>
  <c r="B138" i="1"/>
  <c r="AU137" i="1"/>
  <c r="AR137" i="1"/>
  <c r="AO137" i="1"/>
  <c r="AL137" i="1"/>
  <c r="AI137" i="1"/>
  <c r="AF137" i="1"/>
  <c r="AC137" i="1"/>
  <c r="Z137" i="1"/>
  <c r="W137" i="1"/>
  <c r="T137" i="1"/>
  <c r="Q137" i="1"/>
  <c r="N137" i="1"/>
  <c r="K137" i="1"/>
  <c r="H137" i="1"/>
  <c r="E137" i="1"/>
  <c r="B137" i="1"/>
  <c r="AU136" i="1"/>
  <c r="AR136" i="1"/>
  <c r="AO136" i="1"/>
  <c r="AL136" i="1"/>
  <c r="AI136" i="1"/>
  <c r="AF136" i="1"/>
  <c r="AC136" i="1"/>
  <c r="Z136" i="1"/>
  <c r="W136" i="1"/>
  <c r="T136" i="1"/>
  <c r="Q136" i="1"/>
  <c r="N136" i="1"/>
  <c r="K136" i="1"/>
  <c r="H136" i="1"/>
  <c r="E136" i="1"/>
  <c r="B136" i="1"/>
  <c r="AU135" i="1"/>
  <c r="AR135" i="1"/>
  <c r="AO135" i="1"/>
  <c r="AL135" i="1"/>
  <c r="AI135" i="1"/>
  <c r="AF135" i="1"/>
  <c r="AC135" i="1"/>
  <c r="Z135" i="1"/>
  <c r="W135" i="1"/>
  <c r="T135" i="1"/>
  <c r="Q135" i="1"/>
  <c r="N135" i="1"/>
  <c r="K135" i="1"/>
  <c r="H135" i="1"/>
  <c r="E135" i="1"/>
  <c r="B135" i="1"/>
  <c r="AU134" i="1"/>
  <c r="AR134" i="1"/>
  <c r="AO134" i="1"/>
  <c r="AL134" i="1"/>
  <c r="AI134" i="1"/>
  <c r="AF134" i="1"/>
  <c r="AC134" i="1"/>
  <c r="Z134" i="1"/>
  <c r="W134" i="1"/>
  <c r="T134" i="1"/>
  <c r="Q134" i="1"/>
  <c r="N134" i="1"/>
  <c r="K134" i="1"/>
  <c r="H134" i="1"/>
  <c r="E134" i="1"/>
  <c r="B134" i="1"/>
  <c r="AU133" i="1"/>
  <c r="AR133" i="1"/>
  <c r="AO133" i="1"/>
  <c r="AL133" i="1"/>
  <c r="AI133" i="1"/>
  <c r="AF133" i="1"/>
  <c r="AC133" i="1"/>
  <c r="Z133" i="1"/>
  <c r="W133" i="1"/>
  <c r="T133" i="1"/>
  <c r="Q133" i="1"/>
  <c r="N133" i="1"/>
  <c r="K133" i="1"/>
  <c r="H133" i="1"/>
  <c r="E133" i="1"/>
  <c r="B133" i="1"/>
  <c r="AU132" i="1"/>
  <c r="AR132" i="1"/>
  <c r="AO132" i="1"/>
  <c r="AL132" i="1"/>
  <c r="AI132" i="1"/>
  <c r="AF132" i="1"/>
  <c r="AC132" i="1"/>
  <c r="Z132" i="1"/>
  <c r="W132" i="1"/>
  <c r="T132" i="1"/>
  <c r="Q132" i="1"/>
  <c r="N132" i="1"/>
  <c r="K132" i="1"/>
  <c r="H132" i="1"/>
  <c r="E132" i="1"/>
  <c r="B132" i="1"/>
  <c r="AU131" i="1"/>
  <c r="AR131" i="1"/>
  <c r="AO131" i="1"/>
  <c r="AL131" i="1"/>
  <c r="AI131" i="1"/>
  <c r="AF131" i="1"/>
  <c r="AC131" i="1"/>
  <c r="Z131" i="1"/>
  <c r="W131" i="1"/>
  <c r="T131" i="1"/>
  <c r="Q131" i="1"/>
  <c r="N131" i="1"/>
  <c r="K131" i="1"/>
  <c r="H131" i="1"/>
  <c r="E131" i="1"/>
  <c r="B131" i="1"/>
  <c r="AU130" i="1"/>
  <c r="AR130" i="1"/>
  <c r="AO130" i="1"/>
  <c r="AL130" i="1"/>
  <c r="AI130" i="1"/>
  <c r="AF130" i="1"/>
  <c r="AC130" i="1"/>
  <c r="Z130" i="1"/>
  <c r="W130" i="1"/>
  <c r="T130" i="1"/>
  <c r="Q130" i="1"/>
  <c r="N130" i="1"/>
  <c r="K130" i="1"/>
  <c r="H130" i="1"/>
  <c r="E130" i="1"/>
  <c r="B130" i="1"/>
  <c r="AU129" i="1"/>
  <c r="AR129" i="1"/>
  <c r="AO129" i="1"/>
  <c r="AL129" i="1"/>
  <c r="AI129" i="1"/>
  <c r="AF129" i="1"/>
  <c r="AC129" i="1"/>
  <c r="Z129" i="1"/>
  <c r="W129" i="1"/>
  <c r="T129" i="1"/>
  <c r="Q129" i="1"/>
  <c r="N129" i="1"/>
  <c r="K129" i="1"/>
  <c r="H129" i="1"/>
  <c r="E129" i="1"/>
  <c r="B129" i="1"/>
  <c r="AV120" i="1"/>
  <c r="AS120" i="1"/>
  <c r="AP120" i="1"/>
  <c r="AJ120" i="1"/>
  <c r="AG120" i="1"/>
  <c r="AD120" i="1"/>
  <c r="AA120" i="1"/>
  <c r="X120" i="1"/>
  <c r="U120" i="1"/>
  <c r="R120" i="1"/>
  <c r="O120" i="1"/>
  <c r="L120" i="1"/>
  <c r="I120" i="1"/>
  <c r="F120" i="1"/>
  <c r="C120" i="1"/>
  <c r="AV119" i="1"/>
  <c r="AS119" i="1"/>
  <c r="AP119" i="1"/>
  <c r="AJ119" i="1"/>
  <c r="AG119" i="1"/>
  <c r="AD119" i="1"/>
  <c r="AA119" i="1"/>
  <c r="X119" i="1"/>
  <c r="U119" i="1"/>
  <c r="R119" i="1"/>
  <c r="O119" i="1"/>
  <c r="L119" i="1"/>
  <c r="I119" i="1"/>
  <c r="F119" i="1"/>
  <c r="C119" i="1"/>
  <c r="AU118" i="1"/>
  <c r="AR118" i="1"/>
  <c r="AO118" i="1"/>
  <c r="AL118" i="1"/>
  <c r="AI118" i="1"/>
  <c r="AF118" i="1"/>
  <c r="AC118" i="1"/>
  <c r="Z118" i="1"/>
  <c r="W118" i="1"/>
  <c r="T118" i="1"/>
  <c r="Q118" i="1"/>
  <c r="N118" i="1"/>
  <c r="K118" i="1"/>
  <c r="H118" i="1"/>
  <c r="E118" i="1"/>
  <c r="B118" i="1"/>
  <c r="AU117" i="1"/>
  <c r="AR117" i="1"/>
  <c r="AO117" i="1"/>
  <c r="AL117" i="1"/>
  <c r="AI117" i="1"/>
  <c r="AF117" i="1"/>
  <c r="AC117" i="1"/>
  <c r="Z117" i="1"/>
  <c r="W117" i="1"/>
  <c r="T117" i="1"/>
  <c r="Q117" i="1"/>
  <c r="N117" i="1"/>
  <c r="K117" i="1"/>
  <c r="H117" i="1"/>
  <c r="E117" i="1"/>
  <c r="B117" i="1"/>
  <c r="AU116" i="1"/>
  <c r="AR116" i="1"/>
  <c r="AO116" i="1"/>
  <c r="AL116" i="1"/>
  <c r="AI116" i="1"/>
  <c r="AF116" i="1"/>
  <c r="AC116" i="1"/>
  <c r="Z116" i="1"/>
  <c r="W116" i="1"/>
  <c r="T116" i="1"/>
  <c r="Q116" i="1"/>
  <c r="N116" i="1"/>
  <c r="K116" i="1"/>
  <c r="H116" i="1"/>
  <c r="E116" i="1"/>
  <c r="B116" i="1"/>
  <c r="AU115" i="1"/>
  <c r="AR115" i="1"/>
  <c r="AO115" i="1"/>
  <c r="AL115" i="1"/>
  <c r="AI115" i="1"/>
  <c r="AF115" i="1"/>
  <c r="AC115" i="1"/>
  <c r="Z115" i="1"/>
  <c r="W115" i="1"/>
  <c r="T115" i="1"/>
  <c r="Q115" i="1"/>
  <c r="N115" i="1"/>
  <c r="K115" i="1"/>
  <c r="H115" i="1"/>
  <c r="E115" i="1"/>
  <c r="B115" i="1"/>
  <c r="AU114" i="1"/>
  <c r="AR114" i="1"/>
  <c r="AO114" i="1"/>
  <c r="AL114" i="1"/>
  <c r="AI114" i="1"/>
  <c r="AF114" i="1"/>
  <c r="AC114" i="1"/>
  <c r="Z114" i="1"/>
  <c r="W114" i="1"/>
  <c r="T114" i="1"/>
  <c r="Q114" i="1"/>
  <c r="N114" i="1"/>
  <c r="K114" i="1"/>
  <c r="H114" i="1"/>
  <c r="E114" i="1"/>
  <c r="B114" i="1"/>
  <c r="AU113" i="1"/>
  <c r="AR113" i="1"/>
  <c r="AO113" i="1"/>
  <c r="AL113" i="1"/>
  <c r="AI113" i="1"/>
  <c r="AF113" i="1"/>
  <c r="AC113" i="1"/>
  <c r="Z113" i="1"/>
  <c r="W113" i="1"/>
  <c r="T113" i="1"/>
  <c r="Q113" i="1"/>
  <c r="N113" i="1"/>
  <c r="K113" i="1"/>
  <c r="H113" i="1"/>
  <c r="E113" i="1"/>
  <c r="B113" i="1"/>
  <c r="AU112" i="1"/>
  <c r="AR112" i="1"/>
  <c r="AO112" i="1"/>
  <c r="AL112" i="1"/>
  <c r="AI112" i="1"/>
  <c r="AF112" i="1"/>
  <c r="AC112" i="1"/>
  <c r="Z112" i="1"/>
  <c r="W112" i="1"/>
  <c r="T112" i="1"/>
  <c r="Q112" i="1"/>
  <c r="N112" i="1"/>
  <c r="K112" i="1"/>
  <c r="H112" i="1"/>
  <c r="E112" i="1"/>
  <c r="B112" i="1"/>
  <c r="AU111" i="1"/>
  <c r="AR111" i="1"/>
  <c r="AO111" i="1"/>
  <c r="AL111" i="1"/>
  <c r="AI111" i="1"/>
  <c r="AF111" i="1"/>
  <c r="AC111" i="1"/>
  <c r="Z111" i="1"/>
  <c r="W111" i="1"/>
  <c r="T111" i="1"/>
  <c r="Q111" i="1"/>
  <c r="N111" i="1"/>
  <c r="K111" i="1"/>
  <c r="H111" i="1"/>
  <c r="E111" i="1"/>
  <c r="B111" i="1"/>
  <c r="AU110" i="1"/>
  <c r="AR110" i="1"/>
  <c r="AO110" i="1"/>
  <c r="AL110" i="1"/>
  <c r="AI110" i="1"/>
  <c r="AF110" i="1"/>
  <c r="AC110" i="1"/>
  <c r="Z110" i="1"/>
  <c r="W110" i="1"/>
  <c r="T110" i="1"/>
  <c r="Q110" i="1"/>
  <c r="N110" i="1"/>
  <c r="K110" i="1"/>
  <c r="H110" i="1"/>
  <c r="E110" i="1"/>
  <c r="B110" i="1"/>
  <c r="AU109" i="1"/>
  <c r="AR109" i="1"/>
  <c r="AO109" i="1"/>
  <c r="AL109" i="1"/>
  <c r="AI109" i="1"/>
  <c r="AF109" i="1"/>
  <c r="AC109" i="1"/>
  <c r="Z109" i="1"/>
  <c r="W109" i="1"/>
  <c r="T109" i="1"/>
  <c r="Q109" i="1"/>
  <c r="N109" i="1"/>
  <c r="K109" i="1"/>
  <c r="H109" i="1"/>
  <c r="E109" i="1"/>
  <c r="B109" i="1"/>
  <c r="AU108" i="1"/>
  <c r="AR108" i="1"/>
  <c r="AO108" i="1"/>
  <c r="AL108" i="1"/>
  <c r="AI108" i="1"/>
  <c r="AF108" i="1"/>
  <c r="AC108" i="1"/>
  <c r="Z108" i="1"/>
  <c r="W108" i="1"/>
  <c r="T108" i="1"/>
  <c r="Q108" i="1"/>
  <c r="N108" i="1"/>
  <c r="K108" i="1"/>
  <c r="H108" i="1"/>
  <c r="E108" i="1"/>
  <c r="B108" i="1"/>
  <c r="AU107" i="1"/>
  <c r="AR107" i="1"/>
  <c r="AO107" i="1"/>
  <c r="AL107" i="1"/>
  <c r="AI107" i="1"/>
  <c r="AF107" i="1"/>
  <c r="AC107" i="1"/>
  <c r="Z107" i="1"/>
  <c r="W107" i="1"/>
  <c r="T107" i="1"/>
  <c r="Q107" i="1"/>
  <c r="N107" i="1"/>
  <c r="K107" i="1"/>
  <c r="H107" i="1"/>
  <c r="E107" i="1"/>
  <c r="B107" i="1"/>
  <c r="AU106" i="1"/>
  <c r="AR106" i="1"/>
  <c r="AO106" i="1"/>
  <c r="AL106" i="1"/>
  <c r="AI106" i="1"/>
  <c r="AF106" i="1"/>
  <c r="AC106" i="1"/>
  <c r="Z106" i="1"/>
  <c r="W106" i="1"/>
  <c r="T106" i="1"/>
  <c r="Q106" i="1"/>
  <c r="N106" i="1"/>
  <c r="K106" i="1"/>
  <c r="H106" i="1"/>
  <c r="E106" i="1"/>
  <c r="B106" i="1"/>
  <c r="AU105" i="1"/>
  <c r="AR105" i="1"/>
  <c r="AO105" i="1"/>
  <c r="AL105" i="1"/>
  <c r="AI105" i="1"/>
  <c r="AF105" i="1"/>
  <c r="AC105" i="1"/>
  <c r="Z105" i="1"/>
  <c r="W105" i="1"/>
  <c r="T105" i="1"/>
  <c r="Q105" i="1"/>
  <c r="N105" i="1"/>
  <c r="K105" i="1"/>
  <c r="H105" i="1"/>
  <c r="E105" i="1"/>
  <c r="B105" i="1"/>
  <c r="AU104" i="1"/>
  <c r="AR104" i="1"/>
  <c r="AO104" i="1"/>
  <c r="AL104" i="1"/>
  <c r="AI104" i="1"/>
  <c r="AF104" i="1"/>
  <c r="AC104" i="1"/>
  <c r="Z104" i="1"/>
  <c r="W104" i="1"/>
  <c r="T104" i="1"/>
  <c r="Q104" i="1"/>
  <c r="N104" i="1"/>
  <c r="K104" i="1"/>
  <c r="H104" i="1"/>
  <c r="E104" i="1"/>
  <c r="B104" i="1"/>
  <c r="AU103" i="1"/>
  <c r="AR103" i="1"/>
  <c r="AO103" i="1"/>
  <c r="AL103" i="1"/>
  <c r="AI103" i="1"/>
  <c r="AF103" i="1"/>
  <c r="AC103" i="1"/>
  <c r="Z103" i="1"/>
  <c r="W103" i="1"/>
  <c r="T103" i="1"/>
  <c r="Q103" i="1"/>
  <c r="N103" i="1"/>
  <c r="K103" i="1"/>
  <c r="H103" i="1"/>
  <c r="E103" i="1"/>
  <c r="B103" i="1"/>
  <c r="AU102" i="1"/>
  <c r="AR102" i="1"/>
  <c r="AO102" i="1"/>
  <c r="AL102" i="1"/>
  <c r="AI102" i="1"/>
  <c r="AF102" i="1"/>
  <c r="AC102" i="1"/>
  <c r="Z102" i="1"/>
  <c r="W102" i="1"/>
  <c r="T102" i="1"/>
  <c r="Q102" i="1"/>
  <c r="N102" i="1"/>
  <c r="K102" i="1"/>
  <c r="H102" i="1"/>
  <c r="E102" i="1"/>
  <c r="B102" i="1"/>
  <c r="AU101" i="1"/>
  <c r="AR101" i="1"/>
  <c r="AO101" i="1"/>
  <c r="AL101" i="1"/>
  <c r="AI101" i="1"/>
  <c r="AF101" i="1"/>
  <c r="AC101" i="1"/>
  <c r="Z101" i="1"/>
  <c r="W101" i="1"/>
  <c r="T101" i="1"/>
  <c r="Q101" i="1"/>
  <c r="N101" i="1"/>
  <c r="K101" i="1"/>
  <c r="H101" i="1"/>
  <c r="E101" i="1"/>
  <c r="B101" i="1"/>
  <c r="AU100" i="1"/>
  <c r="AR100" i="1"/>
  <c r="AO100" i="1"/>
  <c r="AL100" i="1"/>
  <c r="AI100" i="1"/>
  <c r="AF100" i="1"/>
  <c r="AC100" i="1"/>
  <c r="Z100" i="1"/>
  <c r="W100" i="1"/>
  <c r="T100" i="1"/>
  <c r="Q100" i="1"/>
  <c r="N100" i="1"/>
  <c r="K100" i="1"/>
  <c r="H100" i="1"/>
  <c r="E100" i="1"/>
  <c r="B100" i="1"/>
  <c r="AU99" i="1"/>
  <c r="AR99" i="1"/>
  <c r="AO99" i="1"/>
  <c r="AL99" i="1"/>
  <c r="AI99" i="1"/>
  <c r="AF99" i="1"/>
  <c r="AC99" i="1"/>
  <c r="Z99" i="1"/>
  <c r="W99" i="1"/>
  <c r="T99" i="1"/>
  <c r="Q99" i="1"/>
  <c r="N99" i="1"/>
  <c r="K99" i="1"/>
  <c r="H99" i="1"/>
  <c r="E99" i="1"/>
  <c r="B99" i="1"/>
  <c r="AU98" i="1"/>
  <c r="AR98" i="1"/>
  <c r="AO98" i="1"/>
  <c r="AL98" i="1"/>
  <c r="AI98" i="1"/>
  <c r="AF98" i="1"/>
  <c r="AC98" i="1"/>
  <c r="Z98" i="1"/>
  <c r="W98" i="1"/>
  <c r="T98" i="1"/>
  <c r="Q98" i="1"/>
  <c r="N98" i="1"/>
  <c r="K98" i="1"/>
  <c r="H98" i="1"/>
  <c r="E98" i="1"/>
  <c r="B98" i="1"/>
  <c r="AV90" i="1"/>
  <c r="AS90" i="1"/>
  <c r="AP90" i="1"/>
  <c r="AM90" i="1"/>
  <c r="AJ90" i="1"/>
  <c r="AG90" i="1"/>
  <c r="AD90" i="1"/>
  <c r="AA90" i="1"/>
  <c r="X90" i="1"/>
  <c r="U90" i="1"/>
  <c r="R90" i="1"/>
  <c r="O90" i="1"/>
  <c r="L90" i="1"/>
  <c r="I90" i="1"/>
  <c r="F90" i="1"/>
  <c r="C90" i="1"/>
  <c r="AV89" i="1"/>
  <c r="AS89" i="1"/>
  <c r="AP89" i="1"/>
  <c r="AM89" i="1"/>
  <c r="AJ89" i="1"/>
  <c r="AG89" i="1"/>
  <c r="AD89" i="1"/>
  <c r="AA89" i="1"/>
  <c r="X89" i="1"/>
  <c r="U89" i="1"/>
  <c r="R89" i="1"/>
  <c r="O89" i="1"/>
  <c r="L89" i="1"/>
  <c r="I89" i="1"/>
  <c r="F89" i="1"/>
  <c r="C89" i="1"/>
  <c r="AU88" i="1"/>
  <c r="AR88" i="1"/>
  <c r="AO88" i="1"/>
  <c r="AL88" i="1"/>
  <c r="AI88" i="1"/>
  <c r="AF88" i="1"/>
  <c r="AC88" i="1"/>
  <c r="Z88" i="1"/>
  <c r="W88" i="1"/>
  <c r="T88" i="1"/>
  <c r="Q88" i="1"/>
  <c r="N88" i="1"/>
  <c r="K88" i="1"/>
  <c r="H88" i="1"/>
  <c r="E88" i="1"/>
  <c r="B88" i="1"/>
  <c r="AU87" i="1"/>
  <c r="AR87" i="1"/>
  <c r="AO87" i="1"/>
  <c r="AL87" i="1"/>
  <c r="AI87" i="1"/>
  <c r="AF87" i="1"/>
  <c r="AC87" i="1"/>
  <c r="Z87" i="1"/>
  <c r="W87" i="1"/>
  <c r="T87" i="1"/>
  <c r="Q87" i="1"/>
  <c r="N87" i="1"/>
  <c r="K87" i="1"/>
  <c r="H87" i="1"/>
  <c r="E87" i="1"/>
  <c r="B87" i="1"/>
  <c r="AU86" i="1"/>
  <c r="AR86" i="1"/>
  <c r="AO86" i="1"/>
  <c r="AL86" i="1"/>
  <c r="AI86" i="1"/>
  <c r="AF86" i="1"/>
  <c r="AC86" i="1"/>
  <c r="Z86" i="1"/>
  <c r="W86" i="1"/>
  <c r="T86" i="1"/>
  <c r="Q86" i="1"/>
  <c r="N86" i="1"/>
  <c r="K86" i="1"/>
  <c r="H86" i="1"/>
  <c r="E86" i="1"/>
  <c r="B86" i="1"/>
  <c r="AU85" i="1"/>
  <c r="AR85" i="1"/>
  <c r="AO85" i="1"/>
  <c r="AL85" i="1"/>
  <c r="AI85" i="1"/>
  <c r="AF85" i="1"/>
  <c r="AC85" i="1"/>
  <c r="Z85" i="1"/>
  <c r="W85" i="1"/>
  <c r="T85" i="1"/>
  <c r="Q85" i="1"/>
  <c r="N85" i="1"/>
  <c r="K85" i="1"/>
  <c r="H85" i="1"/>
  <c r="E85" i="1"/>
  <c r="B85" i="1"/>
  <c r="AU84" i="1"/>
  <c r="AR84" i="1"/>
  <c r="AO84" i="1"/>
  <c r="AL84" i="1"/>
  <c r="AI84" i="1"/>
  <c r="AF84" i="1"/>
  <c r="AC84" i="1"/>
  <c r="Z84" i="1"/>
  <c r="W84" i="1"/>
  <c r="T84" i="1"/>
  <c r="Q84" i="1"/>
  <c r="N84" i="1"/>
  <c r="K84" i="1"/>
  <c r="H84" i="1"/>
  <c r="E84" i="1"/>
  <c r="B84" i="1"/>
  <c r="AU83" i="1"/>
  <c r="AR83" i="1"/>
  <c r="AO83" i="1"/>
  <c r="AL83" i="1"/>
  <c r="AI83" i="1"/>
  <c r="AF83" i="1"/>
  <c r="AC83" i="1"/>
  <c r="Z83" i="1"/>
  <c r="W83" i="1"/>
  <c r="T83" i="1"/>
  <c r="Q83" i="1"/>
  <c r="N83" i="1"/>
  <c r="K83" i="1"/>
  <c r="H83" i="1"/>
  <c r="E83" i="1"/>
  <c r="B83" i="1"/>
  <c r="AU82" i="1"/>
  <c r="AR82" i="1"/>
  <c r="AO82" i="1"/>
  <c r="AL82" i="1"/>
  <c r="AI82" i="1"/>
  <c r="AF82" i="1"/>
  <c r="AC82" i="1"/>
  <c r="Z82" i="1"/>
  <c r="W82" i="1"/>
  <c r="T82" i="1"/>
  <c r="Q82" i="1"/>
  <c r="N82" i="1"/>
  <c r="K82" i="1"/>
  <c r="H82" i="1"/>
  <c r="E82" i="1"/>
  <c r="B82" i="1"/>
  <c r="AU81" i="1"/>
  <c r="AR81" i="1"/>
  <c r="AO81" i="1"/>
  <c r="AL81" i="1"/>
  <c r="AI81" i="1"/>
  <c r="AF81" i="1"/>
  <c r="AC81" i="1"/>
  <c r="Z81" i="1"/>
  <c r="W81" i="1"/>
  <c r="T81" i="1"/>
  <c r="Q81" i="1"/>
  <c r="N81" i="1"/>
  <c r="K81" i="1"/>
  <c r="H81" i="1"/>
  <c r="E81" i="1"/>
  <c r="B81" i="1"/>
  <c r="AU80" i="1"/>
  <c r="AR80" i="1"/>
  <c r="AO80" i="1"/>
  <c r="AL80" i="1"/>
  <c r="AI80" i="1"/>
  <c r="AF80" i="1"/>
  <c r="AC80" i="1"/>
  <c r="Z80" i="1"/>
  <c r="W80" i="1"/>
  <c r="T80" i="1"/>
  <c r="Q80" i="1"/>
  <c r="N80" i="1"/>
  <c r="K80" i="1"/>
  <c r="H80" i="1"/>
  <c r="E80" i="1"/>
  <c r="B80" i="1"/>
  <c r="AU79" i="1"/>
  <c r="AR79" i="1"/>
  <c r="AO79" i="1"/>
  <c r="AL79" i="1"/>
  <c r="AI79" i="1"/>
  <c r="AF79" i="1"/>
  <c r="AC79" i="1"/>
  <c r="Z79" i="1"/>
  <c r="W79" i="1"/>
  <c r="T79" i="1"/>
  <c r="Q79" i="1"/>
  <c r="N79" i="1"/>
  <c r="K79" i="1"/>
  <c r="H79" i="1"/>
  <c r="E79" i="1"/>
  <c r="B79" i="1"/>
  <c r="AU78" i="1"/>
  <c r="AR78" i="1"/>
  <c r="AO78" i="1"/>
  <c r="AL78" i="1"/>
  <c r="AI78" i="1"/>
  <c r="AF78" i="1"/>
  <c r="AC78" i="1"/>
  <c r="Z78" i="1"/>
  <c r="W78" i="1"/>
  <c r="T78" i="1"/>
  <c r="Q78" i="1"/>
  <c r="N78" i="1"/>
  <c r="K78" i="1"/>
  <c r="H78" i="1"/>
  <c r="E78" i="1"/>
  <c r="B78" i="1"/>
  <c r="AU77" i="1"/>
  <c r="AR77" i="1"/>
  <c r="AO77" i="1"/>
  <c r="AL77" i="1"/>
  <c r="AI77" i="1"/>
  <c r="AF77" i="1"/>
  <c r="AC77" i="1"/>
  <c r="Z77" i="1"/>
  <c r="W77" i="1"/>
  <c r="T77" i="1"/>
  <c r="Q77" i="1"/>
  <c r="N77" i="1"/>
  <c r="K77" i="1"/>
  <c r="H77" i="1"/>
  <c r="E77" i="1"/>
  <c r="B77" i="1"/>
  <c r="AU76" i="1"/>
  <c r="AR76" i="1"/>
  <c r="AO76" i="1"/>
  <c r="AL76" i="1"/>
  <c r="AI76" i="1"/>
  <c r="AF76" i="1"/>
  <c r="AC76" i="1"/>
  <c r="Z76" i="1"/>
  <c r="W76" i="1"/>
  <c r="T76" i="1"/>
  <c r="Q76" i="1"/>
  <c r="N76" i="1"/>
  <c r="K76" i="1"/>
  <c r="H76" i="1"/>
  <c r="E76" i="1"/>
  <c r="B76" i="1"/>
  <c r="AU75" i="1"/>
  <c r="AR75" i="1"/>
  <c r="AO75" i="1"/>
  <c r="AL75" i="1"/>
  <c r="AI75" i="1"/>
  <c r="AF75" i="1"/>
  <c r="AC75" i="1"/>
  <c r="Z75" i="1"/>
  <c r="W75" i="1"/>
  <c r="T75" i="1"/>
  <c r="Q75" i="1"/>
  <c r="N75" i="1"/>
  <c r="K75" i="1"/>
  <c r="H75" i="1"/>
  <c r="E75" i="1"/>
  <c r="B75" i="1"/>
  <c r="AU74" i="1"/>
  <c r="AR74" i="1"/>
  <c r="AO74" i="1"/>
  <c r="AL74" i="1"/>
  <c r="AI74" i="1"/>
  <c r="AF74" i="1"/>
  <c r="AC74" i="1"/>
  <c r="Z74" i="1"/>
  <c r="W74" i="1"/>
  <c r="T74" i="1"/>
  <c r="Q74" i="1"/>
  <c r="N74" i="1"/>
  <c r="K74" i="1"/>
  <c r="H74" i="1"/>
  <c r="E74" i="1"/>
  <c r="B74" i="1"/>
  <c r="AU73" i="1"/>
  <c r="AR73" i="1"/>
  <c r="AO73" i="1"/>
  <c r="AL73" i="1"/>
  <c r="AI73" i="1"/>
  <c r="AF73" i="1"/>
  <c r="AC73" i="1"/>
  <c r="Z73" i="1"/>
  <c r="W73" i="1"/>
  <c r="T73" i="1"/>
  <c r="Q73" i="1"/>
  <c r="N73" i="1"/>
  <c r="K73" i="1"/>
  <c r="H73" i="1"/>
  <c r="E73" i="1"/>
  <c r="B73" i="1"/>
  <c r="AU72" i="1"/>
  <c r="AR72" i="1"/>
  <c r="AO72" i="1"/>
  <c r="AL72" i="1"/>
  <c r="AI72" i="1"/>
  <c r="AF72" i="1"/>
  <c r="AC72" i="1"/>
  <c r="Z72" i="1"/>
  <c r="W72" i="1"/>
  <c r="T72" i="1"/>
  <c r="Q72" i="1"/>
  <c r="N72" i="1"/>
  <c r="K72" i="1"/>
  <c r="H72" i="1"/>
  <c r="E72" i="1"/>
  <c r="B72" i="1"/>
  <c r="AU71" i="1"/>
  <c r="AR71" i="1"/>
  <c r="AO71" i="1"/>
  <c r="AL71" i="1"/>
  <c r="AI71" i="1"/>
  <c r="AF71" i="1"/>
  <c r="AC71" i="1"/>
  <c r="Z71" i="1"/>
  <c r="W71" i="1"/>
  <c r="T71" i="1"/>
  <c r="Q71" i="1"/>
  <c r="N71" i="1"/>
  <c r="K71" i="1"/>
  <c r="H71" i="1"/>
  <c r="E71" i="1"/>
  <c r="B71" i="1"/>
  <c r="AU70" i="1"/>
  <c r="AR70" i="1"/>
  <c r="AO70" i="1"/>
  <c r="AL70" i="1"/>
  <c r="AI70" i="1"/>
  <c r="AF70" i="1"/>
  <c r="AC70" i="1"/>
  <c r="Z70" i="1"/>
  <c r="W70" i="1"/>
  <c r="T70" i="1"/>
  <c r="Q70" i="1"/>
  <c r="N70" i="1"/>
  <c r="K70" i="1"/>
  <c r="H70" i="1"/>
  <c r="E70" i="1"/>
  <c r="B70" i="1"/>
  <c r="AU69" i="1"/>
  <c r="AR69" i="1"/>
  <c r="AO69" i="1"/>
  <c r="AL69" i="1"/>
  <c r="AI69" i="1"/>
  <c r="AF69" i="1"/>
  <c r="AC69" i="1"/>
  <c r="Z69" i="1"/>
  <c r="W69" i="1"/>
  <c r="T69" i="1"/>
  <c r="Q69" i="1"/>
  <c r="N69" i="1"/>
  <c r="K69" i="1"/>
  <c r="H69" i="1"/>
  <c r="E69" i="1"/>
  <c r="B69" i="1"/>
  <c r="AU68" i="1"/>
  <c r="AR68" i="1"/>
  <c r="AO68" i="1"/>
  <c r="AL68" i="1"/>
  <c r="AI68" i="1"/>
  <c r="AF68" i="1"/>
  <c r="AC68" i="1"/>
  <c r="Z68" i="1"/>
  <c r="W68" i="1"/>
  <c r="T68" i="1"/>
  <c r="Q68" i="1"/>
  <c r="N68" i="1"/>
  <c r="K68" i="1"/>
  <c r="H68" i="1"/>
  <c r="E68" i="1"/>
  <c r="B68" i="1"/>
  <c r="AV59" i="1"/>
  <c r="AS59" i="1"/>
  <c r="AP59" i="1"/>
  <c r="AM59" i="1"/>
  <c r="AJ59" i="1"/>
  <c r="AG59" i="1"/>
  <c r="AD59" i="1"/>
  <c r="AA59" i="1"/>
  <c r="X59" i="1"/>
  <c r="U59" i="1"/>
  <c r="R59" i="1"/>
  <c r="O59" i="1"/>
  <c r="L59" i="1"/>
  <c r="I59" i="1"/>
  <c r="F59" i="1"/>
  <c r="C59" i="1"/>
  <c r="AV58" i="1"/>
  <c r="AS58" i="1"/>
  <c r="AP58" i="1"/>
  <c r="AM58" i="1"/>
  <c r="AJ58" i="1"/>
  <c r="AG58" i="1"/>
  <c r="AD58" i="1"/>
  <c r="AA58" i="1"/>
  <c r="X58" i="1"/>
  <c r="U58" i="1"/>
  <c r="R58" i="1"/>
  <c r="O58" i="1"/>
  <c r="L58" i="1"/>
  <c r="I58" i="1"/>
  <c r="F58" i="1"/>
  <c r="C58" i="1"/>
  <c r="AU57" i="1"/>
  <c r="AR57" i="1"/>
  <c r="AO57" i="1"/>
  <c r="AL57" i="1"/>
  <c r="AI57" i="1"/>
  <c r="AF57" i="1"/>
  <c r="AC57" i="1"/>
  <c r="Z57" i="1"/>
  <c r="W57" i="1"/>
  <c r="T57" i="1"/>
  <c r="Q57" i="1"/>
  <c r="N57" i="1"/>
  <c r="K57" i="1"/>
  <c r="H57" i="1"/>
  <c r="E57" i="1"/>
  <c r="B57" i="1"/>
  <c r="AU56" i="1"/>
  <c r="AR56" i="1"/>
  <c r="AO56" i="1"/>
  <c r="AL56" i="1"/>
  <c r="AI56" i="1"/>
  <c r="AF56" i="1"/>
  <c r="AC56" i="1"/>
  <c r="Z56" i="1"/>
  <c r="W56" i="1"/>
  <c r="T56" i="1"/>
  <c r="Q56" i="1"/>
  <c r="N56" i="1"/>
  <c r="K56" i="1"/>
  <c r="H56" i="1"/>
  <c r="E56" i="1"/>
  <c r="B56" i="1"/>
  <c r="AU55" i="1"/>
  <c r="AR55" i="1"/>
  <c r="AO55" i="1"/>
  <c r="AL55" i="1"/>
  <c r="AI55" i="1"/>
  <c r="AF55" i="1"/>
  <c r="AC55" i="1"/>
  <c r="Z55" i="1"/>
  <c r="W55" i="1"/>
  <c r="T55" i="1"/>
  <c r="Q55" i="1"/>
  <c r="N55" i="1"/>
  <c r="K55" i="1"/>
  <c r="H55" i="1"/>
  <c r="E55" i="1"/>
  <c r="B55" i="1"/>
  <c r="AU54" i="1"/>
  <c r="AR54" i="1"/>
  <c r="AO54" i="1"/>
  <c r="AL54" i="1"/>
  <c r="AI54" i="1"/>
  <c r="AF54" i="1"/>
  <c r="AC54" i="1"/>
  <c r="Z54" i="1"/>
  <c r="W54" i="1"/>
  <c r="T54" i="1"/>
  <c r="Q54" i="1"/>
  <c r="N54" i="1"/>
  <c r="K54" i="1"/>
  <c r="H54" i="1"/>
  <c r="E54" i="1"/>
  <c r="B54" i="1"/>
  <c r="AU53" i="1"/>
  <c r="AR53" i="1"/>
  <c r="AO53" i="1"/>
  <c r="AL53" i="1"/>
  <c r="AI53" i="1"/>
  <c r="AF53" i="1"/>
  <c r="AC53" i="1"/>
  <c r="Z53" i="1"/>
  <c r="W53" i="1"/>
  <c r="T53" i="1"/>
  <c r="Q53" i="1"/>
  <c r="N53" i="1"/>
  <c r="K53" i="1"/>
  <c r="H53" i="1"/>
  <c r="E53" i="1"/>
  <c r="B53" i="1"/>
  <c r="AU52" i="1"/>
  <c r="AR52" i="1"/>
  <c r="AO52" i="1"/>
  <c r="AL52" i="1"/>
  <c r="AI52" i="1"/>
  <c r="AF52" i="1"/>
  <c r="AC52" i="1"/>
  <c r="Z52" i="1"/>
  <c r="W52" i="1"/>
  <c r="T52" i="1"/>
  <c r="Q52" i="1"/>
  <c r="N52" i="1"/>
  <c r="K52" i="1"/>
  <c r="H52" i="1"/>
  <c r="E52" i="1"/>
  <c r="B52" i="1"/>
  <c r="AU51" i="1"/>
  <c r="AR51" i="1"/>
  <c r="AO51" i="1"/>
  <c r="AL51" i="1"/>
  <c r="AI51" i="1"/>
  <c r="AF51" i="1"/>
  <c r="AC51" i="1"/>
  <c r="Z51" i="1"/>
  <c r="W51" i="1"/>
  <c r="T51" i="1"/>
  <c r="Q51" i="1"/>
  <c r="N51" i="1"/>
  <c r="K51" i="1"/>
  <c r="H51" i="1"/>
  <c r="E51" i="1"/>
  <c r="B51" i="1"/>
  <c r="AU50" i="1"/>
  <c r="AR50" i="1"/>
  <c r="AO50" i="1"/>
  <c r="AL50" i="1"/>
  <c r="AI50" i="1"/>
  <c r="AF50" i="1"/>
  <c r="AC50" i="1"/>
  <c r="Z50" i="1"/>
  <c r="W50" i="1"/>
  <c r="T50" i="1"/>
  <c r="Q50" i="1"/>
  <c r="N50" i="1"/>
  <c r="K50" i="1"/>
  <c r="H50" i="1"/>
  <c r="E50" i="1"/>
  <c r="B50" i="1"/>
  <c r="AU49" i="1"/>
  <c r="AR49" i="1"/>
  <c r="AO49" i="1"/>
  <c r="AL49" i="1"/>
  <c r="AI49" i="1"/>
  <c r="AF49" i="1"/>
  <c r="AC49" i="1"/>
  <c r="Z49" i="1"/>
  <c r="W49" i="1"/>
  <c r="T49" i="1"/>
  <c r="Q49" i="1"/>
  <c r="N49" i="1"/>
  <c r="K49" i="1"/>
  <c r="H49" i="1"/>
  <c r="E49" i="1"/>
  <c r="B49" i="1"/>
  <c r="AU48" i="1"/>
  <c r="AR48" i="1"/>
  <c r="AO48" i="1"/>
  <c r="AL48" i="1"/>
  <c r="AI48" i="1"/>
  <c r="AF48" i="1"/>
  <c r="AC48" i="1"/>
  <c r="Z48" i="1"/>
  <c r="W48" i="1"/>
  <c r="T48" i="1"/>
  <c r="Q48" i="1"/>
  <c r="N48" i="1"/>
  <c r="K48" i="1"/>
  <c r="H48" i="1"/>
  <c r="E48" i="1"/>
  <c r="B48" i="1"/>
  <c r="AU47" i="1"/>
  <c r="AR47" i="1"/>
  <c r="AO47" i="1"/>
  <c r="AL47" i="1"/>
  <c r="AI47" i="1"/>
  <c r="AF47" i="1"/>
  <c r="AC47" i="1"/>
  <c r="Z47" i="1"/>
  <c r="W47" i="1"/>
  <c r="T47" i="1"/>
  <c r="Q47" i="1"/>
  <c r="N47" i="1"/>
  <c r="K47" i="1"/>
  <c r="H47" i="1"/>
  <c r="E47" i="1"/>
  <c r="B47" i="1"/>
  <c r="AU46" i="1"/>
  <c r="AR46" i="1"/>
  <c r="AO46" i="1"/>
  <c r="AL46" i="1"/>
  <c r="AI46" i="1"/>
  <c r="AF46" i="1"/>
  <c r="AC46" i="1"/>
  <c r="Z46" i="1"/>
  <c r="W46" i="1"/>
  <c r="T46" i="1"/>
  <c r="Q46" i="1"/>
  <c r="N46" i="1"/>
  <c r="K46" i="1"/>
  <c r="H46" i="1"/>
  <c r="E46" i="1"/>
  <c r="B46" i="1"/>
  <c r="AU45" i="1"/>
  <c r="AR45" i="1"/>
  <c r="AO45" i="1"/>
  <c r="AL45" i="1"/>
  <c r="AI45" i="1"/>
  <c r="AF45" i="1"/>
  <c r="AC45" i="1"/>
  <c r="Z45" i="1"/>
  <c r="W45" i="1"/>
  <c r="T45" i="1"/>
  <c r="Q45" i="1"/>
  <c r="N45" i="1"/>
  <c r="K45" i="1"/>
  <c r="H45" i="1"/>
  <c r="E45" i="1"/>
  <c r="B45" i="1"/>
  <c r="AU44" i="1"/>
  <c r="AR44" i="1"/>
  <c r="AO44" i="1"/>
  <c r="AL44" i="1"/>
  <c r="AI44" i="1"/>
  <c r="AF44" i="1"/>
  <c r="AC44" i="1"/>
  <c r="Z44" i="1"/>
  <c r="W44" i="1"/>
  <c r="T44" i="1"/>
  <c r="Q44" i="1"/>
  <c r="N44" i="1"/>
  <c r="K44" i="1"/>
  <c r="H44" i="1"/>
  <c r="E44" i="1"/>
  <c r="B44" i="1"/>
  <c r="AU43" i="1"/>
  <c r="AR43" i="1"/>
  <c r="AO43" i="1"/>
  <c r="AL43" i="1"/>
  <c r="AI43" i="1"/>
  <c r="AF43" i="1"/>
  <c r="AC43" i="1"/>
  <c r="Z43" i="1"/>
  <c r="W43" i="1"/>
  <c r="T43" i="1"/>
  <c r="Q43" i="1"/>
  <c r="N43" i="1"/>
  <c r="K43" i="1"/>
  <c r="H43" i="1"/>
  <c r="E43" i="1"/>
  <c r="B43" i="1"/>
  <c r="AU42" i="1"/>
  <c r="AR42" i="1"/>
  <c r="AO42" i="1"/>
  <c r="AL42" i="1"/>
  <c r="AI42" i="1"/>
  <c r="AF42" i="1"/>
  <c r="AC42" i="1"/>
  <c r="Z42" i="1"/>
  <c r="W42" i="1"/>
  <c r="T42" i="1"/>
  <c r="Q42" i="1"/>
  <c r="N42" i="1"/>
  <c r="K42" i="1"/>
  <c r="H42" i="1"/>
  <c r="E42" i="1"/>
  <c r="B42" i="1"/>
  <c r="AU41" i="1"/>
  <c r="AR41" i="1"/>
  <c r="AO41" i="1"/>
  <c r="AL41" i="1"/>
  <c r="AI41" i="1"/>
  <c r="AF41" i="1"/>
  <c r="AC41" i="1"/>
  <c r="Z41" i="1"/>
  <c r="W41" i="1"/>
  <c r="T41" i="1"/>
  <c r="Q41" i="1"/>
  <c r="N41" i="1"/>
  <c r="K41" i="1"/>
  <c r="H41" i="1"/>
  <c r="E41" i="1"/>
  <c r="B41" i="1"/>
  <c r="AU40" i="1"/>
  <c r="AR40" i="1"/>
  <c r="AO40" i="1"/>
  <c r="AL40" i="1"/>
  <c r="AI40" i="1"/>
  <c r="AF40" i="1"/>
  <c r="AC40" i="1"/>
  <c r="Z40" i="1"/>
  <c r="W40" i="1"/>
  <c r="T40" i="1"/>
  <c r="Q40" i="1"/>
  <c r="N40" i="1"/>
  <c r="K40" i="1"/>
  <c r="H40" i="1"/>
  <c r="E40" i="1"/>
  <c r="B40" i="1"/>
  <c r="AU39" i="1"/>
  <c r="AR39" i="1"/>
  <c r="AO39" i="1"/>
  <c r="AL39" i="1"/>
  <c r="AI39" i="1"/>
  <c r="AF39" i="1"/>
  <c r="AC39" i="1"/>
  <c r="Z39" i="1"/>
  <c r="W39" i="1"/>
  <c r="T39" i="1"/>
  <c r="Q39" i="1"/>
  <c r="N39" i="1"/>
  <c r="K39" i="1"/>
  <c r="H39" i="1"/>
  <c r="E39" i="1"/>
  <c r="B39" i="1"/>
  <c r="AU38" i="1"/>
  <c r="AR38" i="1"/>
  <c r="AO38" i="1"/>
  <c r="AL38" i="1"/>
  <c r="AI38" i="1"/>
  <c r="AF38" i="1"/>
  <c r="AC38" i="1"/>
  <c r="Z38" i="1"/>
  <c r="W38" i="1"/>
  <c r="T38" i="1"/>
  <c r="Q38" i="1"/>
  <c r="N38" i="1"/>
  <c r="K38" i="1"/>
  <c r="H38" i="1"/>
  <c r="E38" i="1"/>
  <c r="B38" i="1"/>
  <c r="AU37" i="1"/>
  <c r="AR37" i="1"/>
  <c r="AO37" i="1"/>
  <c r="AL37" i="1"/>
  <c r="AI37" i="1"/>
  <c r="AF37" i="1"/>
  <c r="AC37" i="1"/>
  <c r="Z37" i="1"/>
  <c r="W37" i="1"/>
  <c r="T37" i="1"/>
  <c r="Q37" i="1"/>
  <c r="N37" i="1"/>
  <c r="K37" i="1"/>
  <c r="H37" i="1"/>
  <c r="E37" i="1"/>
  <c r="B37" i="1"/>
  <c r="AV29" i="1"/>
  <c r="AS29" i="1"/>
  <c r="AP29" i="1"/>
  <c r="AM29" i="1"/>
  <c r="AJ29" i="1"/>
  <c r="AG29" i="1"/>
  <c r="AD29" i="1"/>
  <c r="AA29" i="1"/>
  <c r="X29" i="1"/>
  <c r="U29" i="1"/>
  <c r="R29" i="1"/>
  <c r="O29" i="1"/>
  <c r="L29" i="1"/>
  <c r="I29" i="1"/>
  <c r="F29" i="1"/>
  <c r="C29" i="1"/>
  <c r="AV28" i="1"/>
  <c r="AS28" i="1"/>
  <c r="AP28" i="1"/>
  <c r="AM28" i="1"/>
  <c r="AJ28" i="1"/>
  <c r="AG28" i="1"/>
  <c r="AD28" i="1"/>
  <c r="AA28" i="1"/>
  <c r="X28" i="1"/>
  <c r="U28" i="1"/>
  <c r="R28" i="1"/>
  <c r="O28" i="1"/>
  <c r="L28" i="1"/>
  <c r="I28" i="1"/>
  <c r="F28" i="1"/>
  <c r="C28" i="1"/>
  <c r="AU27" i="1"/>
  <c r="AR27" i="1"/>
  <c r="AO27" i="1"/>
  <c r="AL27" i="1"/>
  <c r="AI27" i="1"/>
  <c r="AF27" i="1"/>
  <c r="AC27" i="1"/>
  <c r="Z27" i="1"/>
  <c r="W27" i="1"/>
  <c r="T27" i="1"/>
  <c r="Q27" i="1"/>
  <c r="N27" i="1"/>
  <c r="K27" i="1"/>
  <c r="H27" i="1"/>
  <c r="E27" i="1"/>
  <c r="B27" i="1"/>
  <c r="AU26" i="1"/>
  <c r="AR26" i="1"/>
  <c r="AO26" i="1"/>
  <c r="AL26" i="1"/>
  <c r="AI26" i="1"/>
  <c r="AF26" i="1"/>
  <c r="AC26" i="1"/>
  <c r="Z26" i="1"/>
  <c r="W26" i="1"/>
  <c r="T26" i="1"/>
  <c r="Q26" i="1"/>
  <c r="N26" i="1"/>
  <c r="K26" i="1"/>
  <c r="H26" i="1"/>
  <c r="E26" i="1"/>
  <c r="B26" i="1"/>
  <c r="AU25" i="1"/>
  <c r="AR25" i="1"/>
  <c r="AO25" i="1"/>
  <c r="AL25" i="1"/>
  <c r="AI25" i="1"/>
  <c r="AF25" i="1"/>
  <c r="AC25" i="1"/>
  <c r="Z25" i="1"/>
  <c r="W25" i="1"/>
  <c r="T25" i="1"/>
  <c r="Q25" i="1"/>
  <c r="N25" i="1"/>
  <c r="K25" i="1"/>
  <c r="H25" i="1"/>
  <c r="E25" i="1"/>
  <c r="B25" i="1"/>
  <c r="AU24" i="1"/>
  <c r="AR24" i="1"/>
  <c r="AO24" i="1"/>
  <c r="AL24" i="1"/>
  <c r="AI24" i="1"/>
  <c r="AF24" i="1"/>
  <c r="AC24" i="1"/>
  <c r="Z24" i="1"/>
  <c r="W24" i="1"/>
  <c r="T24" i="1"/>
  <c r="Q24" i="1"/>
  <c r="N24" i="1"/>
  <c r="K24" i="1"/>
  <c r="H24" i="1"/>
  <c r="E24" i="1"/>
  <c r="B24" i="1"/>
  <c r="AU23" i="1"/>
  <c r="AR23" i="1"/>
  <c r="AO23" i="1"/>
  <c r="AL23" i="1"/>
  <c r="AI23" i="1"/>
  <c r="AF23" i="1"/>
  <c r="AC23" i="1"/>
  <c r="Z23" i="1"/>
  <c r="W23" i="1"/>
  <c r="T23" i="1"/>
  <c r="Q23" i="1"/>
  <c r="N23" i="1"/>
  <c r="K23" i="1"/>
  <c r="H23" i="1"/>
  <c r="E23" i="1"/>
  <c r="B23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H22" i="1"/>
  <c r="E22" i="1"/>
  <c r="B22" i="1"/>
  <c r="AU21" i="1"/>
  <c r="AR21" i="1"/>
  <c r="AO21" i="1"/>
  <c r="AL21" i="1"/>
  <c r="AI21" i="1"/>
  <c r="AF21" i="1"/>
  <c r="AC21" i="1"/>
  <c r="Z21" i="1"/>
  <c r="W21" i="1"/>
  <c r="T21" i="1"/>
  <c r="Q21" i="1"/>
  <c r="N21" i="1"/>
  <c r="K21" i="1"/>
  <c r="H21" i="1"/>
  <c r="E21" i="1"/>
  <c r="B21" i="1"/>
  <c r="AU20" i="1"/>
  <c r="AR20" i="1"/>
  <c r="AO20" i="1"/>
  <c r="AL20" i="1"/>
  <c r="AI20" i="1"/>
  <c r="AF20" i="1"/>
  <c r="AC20" i="1"/>
  <c r="Z20" i="1"/>
  <c r="W20" i="1"/>
  <c r="T20" i="1"/>
  <c r="Q20" i="1"/>
  <c r="N20" i="1"/>
  <c r="K20" i="1"/>
  <c r="H20" i="1"/>
  <c r="E20" i="1"/>
  <c r="B20" i="1"/>
  <c r="AU19" i="1"/>
  <c r="AR19" i="1"/>
  <c r="AO19" i="1"/>
  <c r="AL19" i="1"/>
  <c r="AI19" i="1"/>
  <c r="AF19" i="1"/>
  <c r="AC19" i="1"/>
  <c r="Z19" i="1"/>
  <c r="W19" i="1"/>
  <c r="T19" i="1"/>
  <c r="Q19" i="1"/>
  <c r="N19" i="1"/>
  <c r="K19" i="1"/>
  <c r="H19" i="1"/>
  <c r="E19" i="1"/>
  <c r="B19" i="1"/>
  <c r="AU18" i="1"/>
  <c r="AR18" i="1"/>
  <c r="AO18" i="1"/>
  <c r="AL18" i="1"/>
  <c r="AI18" i="1"/>
  <c r="AF18" i="1"/>
  <c r="AC18" i="1"/>
  <c r="Z18" i="1"/>
  <c r="W18" i="1"/>
  <c r="T18" i="1"/>
  <c r="Q18" i="1"/>
  <c r="N18" i="1"/>
  <c r="K18" i="1"/>
  <c r="H18" i="1"/>
  <c r="E18" i="1"/>
  <c r="B18" i="1"/>
  <c r="AU17" i="1"/>
  <c r="AR17" i="1"/>
  <c r="AO17" i="1"/>
  <c r="AL17" i="1"/>
  <c r="AI17" i="1"/>
  <c r="AF17" i="1"/>
  <c r="AC17" i="1"/>
  <c r="Z17" i="1"/>
  <c r="W17" i="1"/>
  <c r="T17" i="1"/>
  <c r="Q17" i="1"/>
  <c r="N17" i="1"/>
  <c r="K17" i="1"/>
  <c r="H17" i="1"/>
  <c r="E17" i="1"/>
  <c r="B17" i="1"/>
  <c r="AU16" i="1"/>
  <c r="AR16" i="1"/>
  <c r="AO16" i="1"/>
  <c r="AL16" i="1"/>
  <c r="AI16" i="1"/>
  <c r="AF16" i="1"/>
  <c r="AC16" i="1"/>
  <c r="Z16" i="1"/>
  <c r="W16" i="1"/>
  <c r="T16" i="1"/>
  <c r="Q16" i="1"/>
  <c r="N16" i="1"/>
  <c r="K16" i="1"/>
  <c r="H16" i="1"/>
  <c r="E16" i="1"/>
  <c r="B16" i="1"/>
  <c r="AU15" i="1"/>
  <c r="AR15" i="1"/>
  <c r="AO15" i="1"/>
  <c r="AL15" i="1"/>
  <c r="AI15" i="1"/>
  <c r="AF15" i="1"/>
  <c r="AC15" i="1"/>
  <c r="Z15" i="1"/>
  <c r="W15" i="1"/>
  <c r="T15" i="1"/>
  <c r="Q15" i="1"/>
  <c r="N15" i="1"/>
  <c r="K15" i="1"/>
  <c r="H15" i="1"/>
  <c r="E15" i="1"/>
  <c r="B15" i="1"/>
  <c r="AU14" i="1"/>
  <c r="AR14" i="1"/>
  <c r="AO14" i="1"/>
  <c r="AL14" i="1"/>
  <c r="AI14" i="1"/>
  <c r="AF14" i="1"/>
  <c r="AC14" i="1"/>
  <c r="Z14" i="1"/>
  <c r="W14" i="1"/>
  <c r="T14" i="1"/>
  <c r="Q14" i="1"/>
  <c r="N14" i="1"/>
  <c r="K14" i="1"/>
  <c r="H14" i="1"/>
  <c r="E14" i="1"/>
  <c r="B14" i="1"/>
  <c r="AU13" i="1"/>
  <c r="AR13" i="1"/>
  <c r="AO13" i="1"/>
  <c r="AL13" i="1"/>
  <c r="AI13" i="1"/>
  <c r="AF13" i="1"/>
  <c r="AC13" i="1"/>
  <c r="Z13" i="1"/>
  <c r="W13" i="1"/>
  <c r="T13" i="1"/>
  <c r="Q13" i="1"/>
  <c r="N13" i="1"/>
  <c r="K13" i="1"/>
  <c r="H13" i="1"/>
  <c r="E13" i="1"/>
  <c r="B13" i="1"/>
  <c r="AU12" i="1"/>
  <c r="AR12" i="1"/>
  <c r="AO12" i="1"/>
  <c r="AL12" i="1"/>
  <c r="AI12" i="1"/>
  <c r="AF12" i="1"/>
  <c r="AC12" i="1"/>
  <c r="Z12" i="1"/>
  <c r="W12" i="1"/>
  <c r="T12" i="1"/>
  <c r="Q12" i="1"/>
  <c r="N12" i="1"/>
  <c r="K12" i="1"/>
  <c r="H12" i="1"/>
  <c r="E12" i="1"/>
  <c r="B12" i="1"/>
  <c r="AU11" i="1"/>
  <c r="AR11" i="1"/>
  <c r="AO11" i="1"/>
  <c r="AL11" i="1"/>
  <c r="AI11" i="1"/>
  <c r="AF11" i="1"/>
  <c r="AC11" i="1"/>
  <c r="Z11" i="1"/>
  <c r="W11" i="1"/>
  <c r="T11" i="1"/>
  <c r="Q11" i="1"/>
  <c r="N11" i="1"/>
  <c r="K11" i="1"/>
  <c r="H11" i="1"/>
  <c r="E11" i="1"/>
  <c r="B11" i="1"/>
  <c r="AU10" i="1"/>
  <c r="AR10" i="1"/>
  <c r="AO10" i="1"/>
  <c r="AL10" i="1"/>
  <c r="AI10" i="1"/>
  <c r="AF10" i="1"/>
  <c r="AC10" i="1"/>
  <c r="Z10" i="1"/>
  <c r="W10" i="1"/>
  <c r="T10" i="1"/>
  <c r="Q10" i="1"/>
  <c r="N10" i="1"/>
  <c r="K10" i="1"/>
  <c r="H10" i="1"/>
  <c r="E10" i="1"/>
  <c r="B10" i="1"/>
  <c r="AU9" i="1"/>
  <c r="AR9" i="1"/>
  <c r="AO9" i="1"/>
  <c r="AL9" i="1"/>
  <c r="AI9" i="1"/>
  <c r="AF9" i="1"/>
  <c r="AC9" i="1"/>
  <c r="Z9" i="1"/>
  <c r="W9" i="1"/>
  <c r="T9" i="1"/>
  <c r="Q9" i="1"/>
  <c r="N9" i="1"/>
  <c r="K9" i="1"/>
  <c r="H9" i="1"/>
  <c r="E9" i="1"/>
  <c r="B9" i="1"/>
  <c r="AU8" i="1"/>
  <c r="AR8" i="1"/>
  <c r="AO8" i="1"/>
  <c r="AL8" i="1"/>
  <c r="AI8" i="1"/>
  <c r="AF8" i="1"/>
  <c r="AC8" i="1"/>
  <c r="Z8" i="1"/>
  <c r="W8" i="1"/>
  <c r="T8" i="1"/>
  <c r="Q8" i="1"/>
  <c r="N8" i="1"/>
  <c r="K8" i="1"/>
  <c r="H8" i="1"/>
  <c r="E8" i="1"/>
  <c r="B8" i="1"/>
  <c r="AU7" i="1"/>
  <c r="AR7" i="1"/>
  <c r="AO7" i="1"/>
  <c r="AL7" i="1"/>
  <c r="AI7" i="1"/>
  <c r="AF7" i="1"/>
  <c r="AC7" i="1"/>
  <c r="Z7" i="1"/>
  <c r="W7" i="1"/>
  <c r="T7" i="1"/>
  <c r="Q7" i="1"/>
  <c r="N7" i="1"/>
  <c r="K7" i="1"/>
  <c r="H7" i="1"/>
  <c r="E7" i="1"/>
  <c r="B7" i="1"/>
</calcChain>
</file>

<file path=xl/sharedStrings.xml><?xml version="1.0" encoding="utf-8"?>
<sst xmlns="http://schemas.openxmlformats.org/spreadsheetml/2006/main" count="3060" uniqueCount="101">
  <si>
    <t>Model 1</t>
  </si>
  <si>
    <t>6P slide slide tether</t>
  </si>
  <si>
    <t>Facet Peak Stress (CPRESS)</t>
  </si>
  <si>
    <t>S2_6P_SlideSlide_Tether.odb</t>
  </si>
  <si>
    <t>units=</t>
  </si>
  <si>
    <t>mPa</t>
  </si>
  <si>
    <t>7UR</t>
  </si>
  <si>
    <t>7UL</t>
  </si>
  <si>
    <t>6LR</t>
  </si>
  <si>
    <t>6LL</t>
  </si>
  <si>
    <t>6UR</t>
  </si>
  <si>
    <t>6UL</t>
  </si>
  <si>
    <t>5LR</t>
  </si>
  <si>
    <t>5LL</t>
  </si>
  <si>
    <t>5UR</t>
  </si>
  <si>
    <t>5UL</t>
  </si>
  <si>
    <t>4LR</t>
  </si>
  <si>
    <t>4LL</t>
  </si>
  <si>
    <t>4UR</t>
  </si>
  <si>
    <t>4UL</t>
  </si>
  <si>
    <t>3LR</t>
  </si>
  <si>
    <t>3LL</t>
  </si>
  <si>
    <t>time</t>
  </si>
  <si>
    <t>moment</t>
  </si>
  <si>
    <t>Stress</t>
  </si>
  <si>
    <t xml:space="preserve">Stress </t>
  </si>
  <si>
    <t>average</t>
  </si>
  <si>
    <t>max</t>
  </si>
  <si>
    <t>6N slide slide tether</t>
  </si>
  <si>
    <t>S2_6N_SlideSlide_Tether.odb</t>
  </si>
  <si>
    <t>moment is negative bc of rotation</t>
  </si>
  <si>
    <t>Model 2</t>
  </si>
  <si>
    <t>6P slide slide No tether</t>
  </si>
  <si>
    <t>S2_6P_SlideSlide_NoTether.odb</t>
  </si>
  <si>
    <t>6N slide slide No tether</t>
  </si>
  <si>
    <t>S2_6N_SlideSlide_NoTether.odb</t>
  </si>
  <si>
    <t>Model 3</t>
  </si>
  <si>
    <t>6P APslide tether</t>
  </si>
  <si>
    <t>S2_6P_APSlide_Tether.odb</t>
  </si>
  <si>
    <t>6N APslide tether</t>
  </si>
  <si>
    <t>S2_6N_APSlide_Tether.odb</t>
  </si>
  <si>
    <t>Model 4</t>
  </si>
  <si>
    <t>6P APslide No tether</t>
  </si>
  <si>
    <t>S2_6P_APSlide_NoTether.odb</t>
  </si>
  <si>
    <t>6N APslide No tether</t>
  </si>
  <si>
    <t>S2_6N_APSlide_NoTether.odb</t>
  </si>
  <si>
    <t>Model 5</t>
  </si>
  <si>
    <t>6P Latslide tether</t>
  </si>
  <si>
    <t>S2_6P_LatSlide_Tether.odb</t>
  </si>
  <si>
    <t>6N LatSlide Tether</t>
  </si>
  <si>
    <t>S2_6N_LatSlide_Tether.odb</t>
  </si>
  <si>
    <t>Model 6</t>
  </si>
  <si>
    <t>6P Latslide NoTether</t>
  </si>
  <si>
    <t>S2_6P_LatSlide_NoTether.odb</t>
  </si>
  <si>
    <t>6N LatSlide NoTether</t>
  </si>
  <si>
    <t>S2_6N_LatSlide_NoTether.odb</t>
  </si>
  <si>
    <t>6.92E-05</t>
  </si>
  <si>
    <t>Model 7</t>
  </si>
  <si>
    <t>6P PhysPhys Tether</t>
  </si>
  <si>
    <t>S2_6P_PhysPhys_Tether.odb</t>
  </si>
  <si>
    <t>6N PhysPhys Tether</t>
  </si>
  <si>
    <t>S2_6N_PhysPhys_Tether.odb</t>
  </si>
  <si>
    <t>Model 8</t>
  </si>
  <si>
    <t>6P PhysPhys NoTether</t>
  </si>
  <si>
    <t>S2_6P_PhysPhys_NoTether.odb</t>
  </si>
  <si>
    <t>6N PhysPhys NoTether</t>
  </si>
  <si>
    <t>S2_6N_PhysPhys_NoTether.odb</t>
  </si>
  <si>
    <t>Model 9</t>
  </si>
  <si>
    <t>6P APPhys Tether</t>
  </si>
  <si>
    <t>S2_6P_APPhys_Tether.odb</t>
  </si>
  <si>
    <t>6N APPhys Tether</t>
  </si>
  <si>
    <t>S2_6N_APPhys_Tether.odb</t>
  </si>
  <si>
    <t>Model 10</t>
  </si>
  <si>
    <t>6P APPhysNo tether</t>
  </si>
  <si>
    <t>S2_6P_APPhys_NoTether.odb</t>
  </si>
  <si>
    <t>6N APPhys No tether</t>
  </si>
  <si>
    <t>S2_6N_APPhys_NoTether.odb</t>
  </si>
  <si>
    <t>Model 11</t>
  </si>
  <si>
    <t>6P  LatPhys Tether</t>
  </si>
  <si>
    <t>S2_6P_LatPhys_Tether.odb</t>
  </si>
  <si>
    <t>6N LatPhys tether</t>
  </si>
  <si>
    <t>S2_6N_LatPhys_Tether.odb</t>
  </si>
  <si>
    <t>Model 12</t>
  </si>
  <si>
    <t>6P  LatPhys NoTether</t>
  </si>
  <si>
    <t>S2_6P_LatPhys_NoTether.odb</t>
  </si>
  <si>
    <t>6N LatPhysNoTether</t>
  </si>
  <si>
    <t>S2_6N_LatPhys_NoTether.odb</t>
  </si>
  <si>
    <t>Model 13</t>
  </si>
  <si>
    <t>6P  Fixed Tether</t>
  </si>
  <si>
    <t>S2_6P_Fixed_Tether.odb</t>
  </si>
  <si>
    <t>6N Fixed Tether</t>
  </si>
  <si>
    <t>S2_6N_Fixed_NoTether.odb</t>
  </si>
  <si>
    <t>Model 14</t>
  </si>
  <si>
    <t>6P  Fixed NoTether</t>
  </si>
  <si>
    <t>S2_6P_Fixed_NoTether.odb</t>
  </si>
  <si>
    <t>6N Fixed NoTether</t>
  </si>
  <si>
    <t>Model 15</t>
  </si>
  <si>
    <t xml:space="preserve">6P intact </t>
  </si>
  <si>
    <t>TLC_6P_1-26.odb</t>
  </si>
  <si>
    <t>6N intact model</t>
  </si>
  <si>
    <t>TLC_6N_1-26.odb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</si>
</sst>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11" fontId="2" fillId="0" borderId="2" xfId="0" applyNumberFormat="1" applyFont="1" applyBorder="1"/>
    <xf numFmtId="0" fontId="2" fillId="0" borderId="3" xfId="0" applyFont="1" applyBorder="1"/>
    <xf numFmtId="0" fontId="2" fillId="0" borderId="4" xfId="0" applyFont="1" applyBorder="1"/>
    <xf numFmtId="11" fontId="2" fillId="0" borderId="4" xfId="0" applyNumberFormat="1" applyFont="1" applyBorder="1"/>
    <xf numFmtId="0" fontId="2" fillId="0" borderId="5" xfId="0" applyFont="1" applyBorder="1"/>
    <xf numFmtId="0" fontId="2" fillId="0" borderId="6" xfId="0" applyFont="1" applyBorder="1"/>
    <xf numFmtId="11" fontId="2" fillId="0" borderId="6" xfId="0" applyNumberFormat="1" applyFont="1" applyBorder="1"/>
    <xf numFmtId="11" fontId="2" fillId="0" borderId="0" xfId="0" applyNumberFormat="1" applyFont="1"/>
    <xf numFmtId="0" fontId="2" fillId="0" borderId="0" xfId="0" applyFont="1"/>
    <xf numFmtId="0" fontId="2" fillId="0" borderId="7" xfId="0" applyFont="1" applyBorder="1"/>
    <xf numFmtId="11" fontId="2" fillId="0" borderId="7" xfId="0" applyNumberFormat="1" applyFont="1" applyBorder="1"/>
  </cellXfs>
  <cellStyles count="1">
    <cellStyle name="Normal" xfId="0" builtinId="0"/>
  </cellStyles>
  <dxfs count="4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E2144-D6B7-4A13-A961-FF0B0BFF4486}" name="Table1" displayName="Table1" ref="A6:C27" totalsRowShown="0">
  <autoFilter ref="A6:C27" xr:uid="{E67E2144-D6B7-4A13-A961-FF0B0BFF4486}"/>
  <tableColumns count="3">
    <tableColumn id="1" xr3:uid="{54870950-4FB6-46E7-9AEB-AB9FA4736C4D}" name="time"/>
    <tableColumn id="2" xr3:uid="{761312AB-493C-4229-8370-A5DE366B007F}" name="moment" dataDxfId="479">
      <calculatedColumnFormula>(Table1[[#This Row],[time]]-2)*2</calculatedColumnFormula>
    </tableColumn>
    <tableColumn id="3" xr3:uid="{0D991A65-EDAF-42E2-A057-AAF2BC499995}" name="Stres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933134-BC28-4A3B-A65E-0E5BD43F54B0}" name="Table246" displayName="Table246" ref="M6:O27" totalsRowShown="0">
  <autoFilter ref="M6:O27" xr:uid="{72933134-BC28-4A3B-A65E-0E5BD43F54B0}"/>
  <tableColumns count="3">
    <tableColumn id="1" xr3:uid="{C354E77D-20A8-481E-B071-BCE874150D8F}" name="time"/>
    <tableColumn id="2" xr3:uid="{2652819B-4B8E-4BC1-858B-D78ED5F2BCCD}" name="moment" dataDxfId="470">
      <calculatedColumnFormula>(Table246[[#This Row],[time]]-2)*2</calculatedColumnFormula>
    </tableColumn>
    <tableColumn id="3" xr3:uid="{085D7E66-F07A-40BB-8EF6-4573D69BAD42}" name="Stress"/>
  </tableColumns>
  <tableStyleInfo name="TableStyleMedium27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14ECA3AE-6042-471D-98B7-07731F1BB2F5}" name="Table4289321353" displayName="Table4289321353" ref="P189:R210" totalsRowShown="0">
  <autoFilter ref="P189:R210" xr:uid="{14ECA3AE-6042-471D-98B7-07731F1BB2F5}"/>
  <tableColumns count="3">
    <tableColumn id="1" xr3:uid="{E1DC0B83-93A5-48CE-9B1F-3834A08F2149}" name="time"/>
    <tableColumn id="2" xr3:uid="{1A63F572-D721-4F85-BA07-FAE9545ACF1F}" name="moment" dataDxfId="380">
      <calculatedColumnFormula>(Table4289321353[[#This Row],[time]]-2)*2</calculatedColumnFormula>
    </tableColumn>
    <tableColumn id="3" xr3:uid="{92F69A44-22B3-48E1-AAA0-89B0DE0DBD7D}" name="Stress"/>
  </tableColumns>
  <tableStyleInfo name="TableStyleLight4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B23210FC-D4C4-4D48-B1A4-CDA4192B5520}" name="Table5290322354" displayName="Table5290322354" ref="V189:X210" totalsRowShown="0">
  <autoFilter ref="V189:X210" xr:uid="{B23210FC-D4C4-4D48-B1A4-CDA4192B5520}"/>
  <tableColumns count="3">
    <tableColumn id="1" xr3:uid="{3B2C740E-5F5D-49AC-9AE5-A9EFD3CC4FC5}" name="time"/>
    <tableColumn id="2" xr3:uid="{D40119AF-E80E-406C-920F-6618C88894E6}" name="moment" dataDxfId="379">
      <calculatedColumnFormula>(Table5290322354[[#This Row],[time]]-2)*2</calculatedColumnFormula>
    </tableColumn>
    <tableColumn id="3" xr3:uid="{B6B18376-9D35-412B-A1FB-45EA10AB7CC5}" name="Stress"/>
  </tableColumns>
  <tableStyleInfo name="TableStyleLight5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494C40D7-3D10-4BCB-8D89-ED505A8B35F8}" name="Table6291323355" displayName="Table6291323355" ref="AB189:AD210" totalsRowShown="0">
  <autoFilter ref="AB189:AD210" xr:uid="{494C40D7-3D10-4BCB-8D89-ED505A8B35F8}"/>
  <tableColumns count="3">
    <tableColumn id="1" xr3:uid="{B9AB414C-1E37-4AAF-8E1E-DAD203CAC219}" name="time"/>
    <tableColumn id="2" xr3:uid="{6A6E7B7D-90FB-4319-8830-748B20F88379}" name="moment" dataDxfId="378">
      <calculatedColumnFormula>(Table6291323355[[#This Row],[time]]-2)*2</calculatedColumnFormula>
    </tableColumn>
    <tableColumn id="3" xr3:uid="{C979C613-2AB5-4C92-A95C-7BCB3CBC2BD1}" name="Stress"/>
  </tableColumns>
  <tableStyleInfo name="TableStyleLight6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1413CB01-1B79-4D67-BFD3-B1593A44228E}" name="Table7292324356" displayName="Table7292324356" ref="AH189:AJ210" totalsRowShown="0">
  <autoFilter ref="AH189:AJ210" xr:uid="{1413CB01-1B79-4D67-BFD3-B1593A44228E}"/>
  <tableColumns count="3">
    <tableColumn id="1" xr3:uid="{2033D497-457C-439C-8B1F-D123CA43B47F}" name="time"/>
    <tableColumn id="2" xr3:uid="{F6B0DC48-F292-4117-983C-C88065273F61}" name="moment" dataDxfId="377">
      <calculatedColumnFormula>(Table7292324356[[#This Row],[time]]-2)*2</calculatedColumnFormula>
    </tableColumn>
    <tableColumn id="3" xr3:uid="{0E8EBEB5-68A2-4E9F-9B72-AFB3B5B1F376}" name="Stress"/>
  </tableColumns>
  <tableStyleInfo name="TableStyleLight7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CB1683F6-A721-4D21-B0CE-2088DE98955E}" name="Table8293325357" displayName="Table8293325357" ref="AN189:AP210" totalsRowShown="0">
  <autoFilter ref="AN189:AP210" xr:uid="{CB1683F6-A721-4D21-B0CE-2088DE98955E}"/>
  <tableColumns count="3">
    <tableColumn id="1" xr3:uid="{6047C74F-CC89-4C0D-914E-D4B44185CB6E}" name="time"/>
    <tableColumn id="2" xr3:uid="{C1B10591-3628-45DF-A918-EC13184AB4D0}" name="moment" dataDxfId="376">
      <calculatedColumnFormula>(Table8293325357[[#This Row],[time]]-2)*2</calculatedColumnFormula>
    </tableColumn>
    <tableColumn id="3" xr3:uid="{89A2664D-61F8-44A4-AD48-643579C32CCF}" name="Stress"/>
  </tableColumns>
  <tableStyleInfo name="TableStyleLight8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1ABFFC3B-E574-499E-95C2-FAE2274DD76F}" name="Table245294326358" displayName="Table245294326358" ref="G189:I210" totalsRowShown="0">
  <autoFilter ref="G189:I210" xr:uid="{1ABFFC3B-E574-499E-95C2-FAE2274DD76F}"/>
  <tableColumns count="3">
    <tableColumn id="1" xr3:uid="{03CCA3D5-95BC-4C2B-80DA-0D497A948158}" name="time"/>
    <tableColumn id="2" xr3:uid="{2781B29C-967A-4DE0-A9D4-B6747D4DECE8}" name="moment" dataDxfId="375">
      <calculatedColumnFormula>(Table245294326358[[#This Row],[time]]-2)*2</calculatedColumnFormula>
    </tableColumn>
    <tableColumn id="3" xr3:uid="{6383B3AF-F1B7-45CB-A9EC-375110A07E68}" name="Stress"/>
  </tableColumns>
  <tableStyleInfo name="TableStyleMedium26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C73AD68B-C1E5-4D34-BF1C-198F428D212C}" name="Table246295327359" displayName="Table246295327359" ref="M189:O210" totalsRowShown="0">
  <autoFilter ref="M189:O210" xr:uid="{C73AD68B-C1E5-4D34-BF1C-198F428D212C}"/>
  <tableColumns count="3">
    <tableColumn id="1" xr3:uid="{377F2C6E-6585-48C8-9C03-F554EA2C97DD}" name="time"/>
    <tableColumn id="2" xr3:uid="{C00D7573-2231-490D-8DCF-45308BE0B329}" name="moment" dataDxfId="374">
      <calculatedColumnFormula>(Table246295327359[[#This Row],[time]]-2)*2</calculatedColumnFormula>
    </tableColumn>
    <tableColumn id="3" xr3:uid="{AE563E07-023D-4D5C-B731-A29DA9E13B85}" name="Stress"/>
  </tableColumns>
  <tableStyleInfo name="TableStyleMedium27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AF9857F8-23B3-4C10-8DF6-C3CF14F0A308}" name="Table247296328360" displayName="Table247296328360" ref="S189:U210" totalsRowShown="0">
  <autoFilter ref="S189:U210" xr:uid="{AF9857F8-23B3-4C10-8DF6-C3CF14F0A308}"/>
  <tableColumns count="3">
    <tableColumn id="1" xr3:uid="{3388353E-4C0C-493D-8BFE-85404B21F15D}" name="time"/>
    <tableColumn id="2" xr3:uid="{E669D1AC-393C-45D2-BC58-309FCEDD39E9}" name="moment" dataDxfId="373">
      <calculatedColumnFormula>(Table247296328360[[#This Row],[time]]-2)*2</calculatedColumnFormula>
    </tableColumn>
    <tableColumn id="3" xr3:uid="{46018064-CB8C-4B6A-A0D6-4A7EE104D278}" name="Stress"/>
  </tableColumns>
  <tableStyleInfo name="TableStyleMedium24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107991B7-A30E-4A81-86F7-3ADE74676548}" name="Table248297329361" displayName="Table248297329361" ref="Y189:AA210" totalsRowShown="0">
  <autoFilter ref="Y189:AA210" xr:uid="{107991B7-A30E-4A81-86F7-3ADE74676548}"/>
  <tableColumns count="3">
    <tableColumn id="1" xr3:uid="{B2E8ABAB-7238-411A-849B-57FD747FBC28}" name="time"/>
    <tableColumn id="2" xr3:uid="{17B97118-0796-4994-BC06-CAD001BCE35E}" name="moment" dataDxfId="372">
      <calculatedColumnFormula>(Table248297329361[[#This Row],[time]]-2)*2</calculatedColumnFormula>
    </tableColumn>
    <tableColumn id="3" xr3:uid="{AB91C970-3CC7-49F9-BF6D-EC20CE8C0C54}" name="Stress"/>
  </tableColumns>
  <tableStyleInfo name="TableStyleMedium25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83054565-2EAC-452A-9D26-D981C660D3CD}" name="Table249298330362" displayName="Table249298330362" ref="AE189:AG210" totalsRowShown="0">
  <autoFilter ref="AE189:AG210" xr:uid="{83054565-2EAC-452A-9D26-D981C660D3CD}"/>
  <tableColumns count="3">
    <tableColumn id="1" xr3:uid="{F57367F0-1A22-4822-84FB-8EF9D78AA521}" name="time"/>
    <tableColumn id="2" xr3:uid="{BEC39321-4D0A-42FB-B0C9-D81AC77C7024}" name="moment" dataDxfId="371">
      <calculatedColumnFormula>(Table249298330362[[#This Row],[time]]-2)*2</calculatedColumnFormula>
    </tableColumn>
    <tableColumn id="3" xr3:uid="{FB01F0CD-0194-4154-B055-7764A82722EF}" name="Stress"/>
  </tableColumns>
  <tableStyleInfo name="TableStyleMedium2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7CAE89-8E47-4CF9-B231-18534379D208}" name="Table247" displayName="Table247" ref="S6:U27" totalsRowShown="0">
  <autoFilter ref="S6:U27" xr:uid="{637CAE89-8E47-4CF9-B231-18534379D208}"/>
  <tableColumns count="3">
    <tableColumn id="1" xr3:uid="{75ECCC78-4A50-4B75-9C9F-39B7BF3BE46B}" name="time"/>
    <tableColumn id="2" xr3:uid="{8C21EABE-B866-4D51-B8C0-0B2AE99585C6}" name="moment" dataDxfId="469">
      <calculatedColumnFormula>(Table247[[#This Row],[time]]-2)*2</calculatedColumnFormula>
    </tableColumn>
    <tableColumn id="3" xr3:uid="{48496222-2A8D-4E51-BE1C-615AD8D92933}" name="Stress"/>
  </tableColumns>
  <tableStyleInfo name="TableStyleMedium24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85EC814E-FB58-46EA-8583-24A119005CDC}" name="Table250299331363" displayName="Table250299331363" ref="AK189:AM210" totalsRowShown="0">
  <autoFilter ref="AK189:AM210" xr:uid="{85EC814E-FB58-46EA-8583-24A119005CDC}"/>
  <tableColumns count="3">
    <tableColumn id="1" xr3:uid="{2C96EF43-1D2E-4038-BEAB-45D7971BC46C}" name="time"/>
    <tableColumn id="2" xr3:uid="{78ED92E7-3C67-4729-A758-F8BE2685BAC2}" name="moment" dataDxfId="370">
      <calculatedColumnFormula>(Table250299331363[[#This Row],[time]]-2)*2</calculatedColumnFormula>
    </tableColumn>
    <tableColumn id="3" xr3:uid="{B365EC83-2484-4E56-BE86-282B8B10A1CC}" name="Stress"/>
  </tableColumns>
  <tableStyleInfo name="TableStyleMedium27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2EC5D393-AB83-4186-BBCD-5325569A2C2F}" name="Table252300332364" displayName="Table252300332364" ref="AQ189:AS210" totalsRowShown="0">
  <autoFilter ref="AQ189:AS210" xr:uid="{2EC5D393-AB83-4186-BBCD-5325569A2C2F}"/>
  <tableColumns count="3">
    <tableColumn id="1" xr3:uid="{3CE94223-383E-4122-9D03-9184C0034F29}" name="time"/>
    <tableColumn id="2" xr3:uid="{976D12BC-1E9C-4A75-A867-C3926C1DDECD}" name="moment" dataDxfId="369">
      <calculatedColumnFormula>(Table252300332364[[#This Row],[time]]-2)*2</calculatedColumnFormula>
    </tableColumn>
    <tableColumn id="3" xr3:uid="{705FABF7-BFDB-402A-8686-3A1CED06F520}" name="Stress"/>
  </tableColumns>
  <tableStyleInfo name="TableStyleMedium26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5C1314D2-5DFF-49AC-8412-6AA60034362D}" name="Table253301333365" displayName="Table253301333365" ref="AT189:AV210" totalsRowShown="0">
  <autoFilter ref="AT189:AV210" xr:uid="{5C1314D2-5DFF-49AC-8412-6AA60034362D}"/>
  <tableColumns count="3">
    <tableColumn id="1" xr3:uid="{0097B945-9FB3-4C08-A083-29216430E8AF}" name="time"/>
    <tableColumn id="2" xr3:uid="{E249E9C9-8F51-422A-A965-8AB67C9CE7C8}" name="moment" dataDxfId="368">
      <calculatedColumnFormula>(Table253301333365[[#This Row],[time]]-2)*2</calculatedColumnFormula>
    </tableColumn>
    <tableColumn id="3" xr3:uid="{46932238-2260-4C2A-A75E-7DF57C30FB41}" name="Stress"/>
  </tableColumns>
  <tableStyleInfo name="TableStyleMedium24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41EEF367-09AC-4F9F-9A8C-268F10A174B9}" name="Table1254302334366" displayName="Table1254302334366" ref="A219:C240" totalsRowShown="0">
  <autoFilter ref="A219:C240" xr:uid="{41EEF367-09AC-4F9F-9A8C-268F10A174B9}"/>
  <tableColumns count="3">
    <tableColumn id="1" xr3:uid="{21DDA78A-8297-400C-9F76-FA22FB582054}" name="time"/>
    <tableColumn id="2" xr3:uid="{E76A8A63-CB44-431A-BFC6-95647E42D106}" name="moment" dataDxfId="367">
      <calculatedColumnFormula>-(Table1254302334366[[#This Row],[time]]-2)*2</calculatedColumnFormula>
    </tableColumn>
    <tableColumn id="3" xr3:uid="{FE0DF822-218A-43D1-9D1E-E8570C01130F}" name="Stress"/>
  </tableColumns>
  <tableStyleInfo name="TableStyleLight1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31FBDC5A-1719-492A-8385-A2CCBE82C474}" name="Table2255303335367" displayName="Table2255303335367" ref="D219:F240" totalsRowShown="0">
  <autoFilter ref="D219:F240" xr:uid="{31FBDC5A-1719-492A-8385-A2CCBE82C474}"/>
  <tableColumns count="3">
    <tableColumn id="1" xr3:uid="{D1B750E2-192C-4C94-94ED-66A721BA3B6C}" name="time"/>
    <tableColumn id="2" xr3:uid="{FC04B832-AFA7-49D0-92C4-6864208979D1}" name="moment" dataDxfId="366">
      <calculatedColumnFormula>-(Table2255303335367[[#This Row],[time]]-2)*2</calculatedColumnFormula>
    </tableColumn>
    <tableColumn id="3" xr3:uid="{A397566A-650F-4D55-98E6-8F48D1ACCC7D}" name="Stress "/>
  </tableColumns>
  <tableStyleInfo name="TableStyleLight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523A1C47-A1BC-4BA4-8B60-A5448F9D00A4}" name="Table3256304336368" displayName="Table3256304336368" ref="J219:L240" totalsRowShown="0">
  <autoFilter ref="J219:L240" xr:uid="{523A1C47-A1BC-4BA4-8B60-A5448F9D00A4}"/>
  <tableColumns count="3">
    <tableColumn id="1" xr3:uid="{07A15A95-A9AF-4D8A-8E3D-050A51C12A5B}" name="time"/>
    <tableColumn id="2" xr3:uid="{07977376-03FC-4073-B6F6-F02BA59AE8D0}" name="moment" dataDxfId="365">
      <calculatedColumnFormula>-(Table3256304336368[[#This Row],[time]]-2)*2</calculatedColumnFormula>
    </tableColumn>
    <tableColumn id="3" xr3:uid="{2EBF9D29-0EB4-4C59-AD48-BA6493F4D1B6}" name="Stress"/>
  </tableColumns>
  <tableStyleInfo name="TableStyleLight3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D49FA4E4-9DD2-4153-BEBB-34D19C126198}" name="Table4257305337369" displayName="Table4257305337369" ref="P219:R240" totalsRowShown="0">
  <autoFilter ref="P219:R240" xr:uid="{D49FA4E4-9DD2-4153-BEBB-34D19C126198}"/>
  <tableColumns count="3">
    <tableColumn id="1" xr3:uid="{DAC262EF-926C-4AEB-A757-037D303C29F3}" name="time"/>
    <tableColumn id="2" xr3:uid="{5DA32590-E5DF-4B57-90A3-768B320509BB}" name="moment" dataDxfId="364">
      <calculatedColumnFormula>-(Table4257305337369[[#This Row],[time]]-2)*2</calculatedColumnFormula>
    </tableColumn>
    <tableColumn id="3" xr3:uid="{5D300F17-557C-4120-A03C-655A5BD11CC0}" name="Stress"/>
  </tableColumns>
  <tableStyleInfo name="TableStyleLight4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51C25B0D-BAFA-4F5F-A504-E262AEE0B455}" name="Table5258306338370" displayName="Table5258306338370" ref="V219:X240" totalsRowShown="0">
  <autoFilter ref="V219:X240" xr:uid="{51C25B0D-BAFA-4F5F-A504-E262AEE0B455}"/>
  <tableColumns count="3">
    <tableColumn id="1" xr3:uid="{D99FD3AA-7F15-4308-BB7C-EC87099E91C2}" name="time"/>
    <tableColumn id="2" xr3:uid="{C5D74A1A-2796-4742-8560-A5C2C8F98DFE}" name="moment" dataDxfId="363">
      <calculatedColumnFormula>-(Table5258306338370[[#This Row],[time]]-2)*2</calculatedColumnFormula>
    </tableColumn>
    <tableColumn id="3" xr3:uid="{29B60137-EFDF-40BC-90DA-8A71364DB88E}" name="Stress"/>
  </tableColumns>
  <tableStyleInfo name="TableStyleLight5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72923AC1-E20B-419B-8BF3-DFFAD79F7293}" name="Table6259307339371" displayName="Table6259307339371" ref="AB219:AD240" totalsRowShown="0">
  <autoFilter ref="AB219:AD240" xr:uid="{72923AC1-E20B-419B-8BF3-DFFAD79F7293}"/>
  <tableColumns count="3">
    <tableColumn id="1" xr3:uid="{1C8DE72B-EDAD-4623-9E00-F7AE1C3DD92F}" name="time"/>
    <tableColumn id="2" xr3:uid="{26E84983-657A-40F3-8DE8-7B5BE6CBFE52}" name="moment" dataDxfId="362">
      <calculatedColumnFormula>-(Table6259307339371[[#This Row],[time]]-2)*2</calculatedColumnFormula>
    </tableColumn>
    <tableColumn id="3" xr3:uid="{942F9CF5-0CB2-4E7A-8D59-0175D324BDC3}" name="Stress"/>
  </tableColumns>
  <tableStyleInfo name="TableStyleLight6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2FE71E0E-5809-4619-A32C-28EA6AC0549B}" name="Table7260308340372" displayName="Table7260308340372" ref="AH219:AJ240" totalsRowShown="0">
  <autoFilter ref="AH219:AJ240" xr:uid="{2FE71E0E-5809-4619-A32C-28EA6AC0549B}"/>
  <tableColumns count="3">
    <tableColumn id="1" xr3:uid="{FCE00CA5-8856-4A57-A3C1-83DF80559F85}" name="time"/>
    <tableColumn id="2" xr3:uid="{2009F239-C96A-4C66-83BD-C6A7B7CEEEFC}" name="moment" dataDxfId="361">
      <calculatedColumnFormula>-(Table7260308340372[[#This Row],[time]]-2)*2</calculatedColumnFormula>
    </tableColumn>
    <tableColumn id="3" xr3:uid="{5705D8DE-47B0-4648-8AE6-37BB7B6F9FDA}" name="Stress"/>
  </tableColumns>
  <tableStyleInfo name="TableStyleLight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4E42E9-EB74-4BB7-AECE-E062CAA66514}" name="Table248" displayName="Table248" ref="Y6:AA27" totalsRowShown="0">
  <autoFilter ref="Y6:AA27" xr:uid="{6C4E42E9-EB74-4BB7-AECE-E062CAA66514}"/>
  <tableColumns count="3">
    <tableColumn id="1" xr3:uid="{6E4C853B-AB6A-480B-AFA9-64DE88DAE321}" name="time"/>
    <tableColumn id="2" xr3:uid="{C9C4F8B1-5511-48F7-B267-9366DBD05A93}" name="moment" dataDxfId="468">
      <calculatedColumnFormula>(Table248[[#This Row],[time]]-2)*2</calculatedColumnFormula>
    </tableColumn>
    <tableColumn id="3" xr3:uid="{7839885F-642D-48F0-BFEE-A06B429FD4A7}" name="Stress"/>
  </tableColumns>
  <tableStyleInfo name="TableStyleMedium25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95967C6F-D55E-4DBA-9F53-B2665408BAE9}" name="Table8261309341373" displayName="Table8261309341373" ref="AN219:AP240" totalsRowShown="0">
  <autoFilter ref="AN219:AP240" xr:uid="{95967C6F-D55E-4DBA-9F53-B2665408BAE9}"/>
  <tableColumns count="3">
    <tableColumn id="1" xr3:uid="{49028483-96A5-4A8B-B7D6-719F8A53D2D7}" name="time"/>
    <tableColumn id="2" xr3:uid="{3C6D8E56-54FF-40DD-9C50-C3644F586C09}" name="moment" dataDxfId="360">
      <calculatedColumnFormula>-(Table8261309341373[[#This Row],[time]]-2)*2</calculatedColumnFormula>
    </tableColumn>
    <tableColumn id="3" xr3:uid="{E58CEDD8-D017-4290-AA3F-9081B8E80541}" name="Stress"/>
  </tableColumns>
  <tableStyleInfo name="TableStyleLight8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EAFFA31C-B02C-4D9C-B4A6-512BADF02037}" name="Table245262310342374" displayName="Table245262310342374" ref="G219:I240" totalsRowShown="0">
  <autoFilter ref="G219:I240" xr:uid="{EAFFA31C-B02C-4D9C-B4A6-512BADF02037}"/>
  <tableColumns count="3">
    <tableColumn id="1" xr3:uid="{EBE2323B-23E0-4CEF-8078-656F9F528244}" name="time"/>
    <tableColumn id="2" xr3:uid="{E6549B35-7023-407D-B856-3FE48FC43B95}" name="moment" dataDxfId="359">
      <calculatedColumnFormula>-(Table245262310342374[[#This Row],[time]]-2)*2</calculatedColumnFormula>
    </tableColumn>
    <tableColumn id="3" xr3:uid="{3A04CF1F-18AD-40DB-895C-A302617F78A8}" name="Stress"/>
  </tableColumns>
  <tableStyleInfo name="TableStyleMedium26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29052C3B-640D-4795-812D-0207F27BD47E}" name="Table246263311343375" displayName="Table246263311343375" ref="M219:O240" totalsRowShown="0">
  <autoFilter ref="M219:O240" xr:uid="{29052C3B-640D-4795-812D-0207F27BD47E}"/>
  <tableColumns count="3">
    <tableColumn id="1" xr3:uid="{0F906AAB-2EDB-4A6B-A5BA-07231CA95DD8}" name="time"/>
    <tableColumn id="2" xr3:uid="{12E5750C-527D-4ED6-9F65-F21BC667210C}" name="moment" dataDxfId="358">
      <calculatedColumnFormula>-(Table246263311343375[[#This Row],[time]]-2)*2</calculatedColumnFormula>
    </tableColumn>
    <tableColumn id="3" xr3:uid="{7E99882C-E4EF-44CC-8996-09E04CAFEAA3}" name="Stress"/>
  </tableColumns>
  <tableStyleInfo name="TableStyleMedium27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D26F854A-A140-4BD3-A684-3D1A9472C666}" name="Table247264312344376" displayName="Table247264312344376" ref="S219:U240" totalsRowShown="0">
  <autoFilter ref="S219:U240" xr:uid="{D26F854A-A140-4BD3-A684-3D1A9472C666}"/>
  <tableColumns count="3">
    <tableColumn id="1" xr3:uid="{D43B985C-3774-4559-B87A-654A3F3137D2}" name="time"/>
    <tableColumn id="2" xr3:uid="{457510AD-FA89-4349-9763-BA01D44B93E8}" name="moment" dataDxfId="357">
      <calculatedColumnFormula>-(Table247264312344376[[#This Row],[time]]-2)*2</calculatedColumnFormula>
    </tableColumn>
    <tableColumn id="3" xr3:uid="{7091F177-ECA3-4FFD-A61C-001C9A9A2CD6}" name="Stress"/>
  </tableColumns>
  <tableStyleInfo name="TableStyleMedium24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7ABAB59C-5516-4354-9E5E-94C473E2F146}" name="Table248265313345377" displayName="Table248265313345377" ref="Y219:AA240" totalsRowShown="0">
  <autoFilter ref="Y219:AA240" xr:uid="{7ABAB59C-5516-4354-9E5E-94C473E2F146}"/>
  <tableColumns count="3">
    <tableColumn id="1" xr3:uid="{67061EE6-3CAC-4A6E-A02D-A29663A8EC13}" name="time"/>
    <tableColumn id="2" xr3:uid="{8AC9D228-D1E6-4585-BAEC-3247F3A6E2B9}" name="moment" dataDxfId="356">
      <calculatedColumnFormula>-(Table248265313345377[[#This Row],[time]]-2)*2</calculatedColumnFormula>
    </tableColumn>
    <tableColumn id="3" xr3:uid="{72FA00A6-C803-42A3-8BB9-C2147FEC8104}" name="Stress"/>
  </tableColumns>
  <tableStyleInfo name="TableStyleMedium25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97E0E1A9-D1FF-4DF2-92E3-31CBEB80211B}" name="Table249266314346378" displayName="Table249266314346378" ref="AE219:AG240" totalsRowShown="0">
  <autoFilter ref="AE219:AG240" xr:uid="{97E0E1A9-D1FF-4DF2-92E3-31CBEB80211B}"/>
  <tableColumns count="3">
    <tableColumn id="1" xr3:uid="{7256FBA8-AC06-4ED3-BF6F-799BEBCE0447}" name="time"/>
    <tableColumn id="2" xr3:uid="{FB37BA25-8414-4F0E-894E-3CBB40E7EFE3}" name="moment" dataDxfId="355">
      <calculatedColumnFormula>-(Table249266314346378[[#This Row],[time]]-2)*2</calculatedColumnFormula>
    </tableColumn>
    <tableColumn id="3" xr3:uid="{E1AF3E10-290F-418D-83EE-4F959EEF5034}" name="Stress"/>
  </tableColumns>
  <tableStyleInfo name="TableStyleMedium26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886881DE-3FDD-4DB0-8AA4-F3BCCB5B86E1}" name="Table250267315347379" displayName="Table250267315347379" ref="AK219:AM240" totalsRowShown="0">
  <autoFilter ref="AK219:AM240" xr:uid="{886881DE-3FDD-4DB0-8AA4-F3BCCB5B86E1}"/>
  <tableColumns count="3">
    <tableColumn id="1" xr3:uid="{67217F04-AEA1-4FBE-AAAB-292CAE422BCB}" name="time"/>
    <tableColumn id="2" xr3:uid="{3804F583-7B1C-4130-9EFE-B4A23955A266}" name="moment" dataDxfId="354">
      <calculatedColumnFormula>-(Table250267315347379[[#This Row],[time]]-2)*2</calculatedColumnFormula>
    </tableColumn>
    <tableColumn id="3" xr3:uid="{9A5A2A4F-AEBD-47F9-B95E-239BD0510AB8}" name="Stress"/>
  </tableColumns>
  <tableStyleInfo name="TableStyleMedium27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F2E83C2C-1998-4153-99B8-DD9BAA2026CC}" name="Table252268316348380" displayName="Table252268316348380" ref="AQ219:AS240" totalsRowShown="0">
  <autoFilter ref="AQ219:AS240" xr:uid="{F2E83C2C-1998-4153-99B8-DD9BAA2026CC}"/>
  <tableColumns count="3">
    <tableColumn id="1" xr3:uid="{D3D0E673-157D-4DF2-A45F-EBE6CEF1CB73}" name="time"/>
    <tableColumn id="2" xr3:uid="{723D22BC-7622-4F10-9B7A-4EBD94ADBB87}" name="moment" dataDxfId="353">
      <calculatedColumnFormula>-(Table252268316348380[[#This Row],[time]]-2)*2</calculatedColumnFormula>
    </tableColumn>
    <tableColumn id="3" xr3:uid="{869C5C96-187C-45EB-899D-4271E381EB59}" name="Stress"/>
  </tableColumns>
  <tableStyleInfo name="TableStyleMedium26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626A1799-3A7C-4F91-8794-38004DC9820E}" name="Table253269317349381" displayName="Table253269317349381" ref="AT219:AV240" totalsRowShown="0">
  <autoFilter ref="AT219:AV240" xr:uid="{626A1799-3A7C-4F91-8794-38004DC9820E}"/>
  <tableColumns count="3">
    <tableColumn id="1" xr3:uid="{FDF56207-B44D-4FF2-B484-19F43595E26E}" name="time"/>
    <tableColumn id="2" xr3:uid="{CF55B2CC-29FE-4CBF-B78F-2E05F75B05E7}" name="moment" dataDxfId="352">
      <calculatedColumnFormula>-(Table253269317349381[[#This Row],[time]]-2)*2</calculatedColumnFormula>
    </tableColumn>
    <tableColumn id="3" xr3:uid="{96BF9948-9B06-4ABD-A84A-3DD5C0741284}" name="Stress"/>
  </tableColumns>
  <tableStyleInfo name="TableStyleMedium24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62055BA4-3B1F-40D4-8F94-BE31E683957A}" name="Table1286318350382" displayName="Table1286318350382" ref="A250:C271" totalsRowShown="0">
  <autoFilter ref="A250:C271" xr:uid="{62055BA4-3B1F-40D4-8F94-BE31E683957A}"/>
  <tableColumns count="3">
    <tableColumn id="1" xr3:uid="{8F7B8C73-CD06-450C-B16C-8FA64A59B146}" name="time"/>
    <tableColumn id="2" xr3:uid="{851A198E-0774-429E-8B59-6980A8D3095D}" name="moment" dataDxfId="351">
      <calculatedColumnFormula>(Table1286318350382[[#This Row],[time]]-2)*2</calculatedColumnFormula>
    </tableColumn>
    <tableColumn id="3" xr3:uid="{199FE5A9-AE3D-4229-9D20-7DFCED8BF217}" name="Stres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89560E9-FB1F-4D12-A903-6293DCBD8388}" name="Table249" displayName="Table249" ref="AE6:AG27" totalsRowShown="0">
  <autoFilter ref="AE6:AG27" xr:uid="{189560E9-FB1F-4D12-A903-6293DCBD8388}"/>
  <tableColumns count="3">
    <tableColumn id="1" xr3:uid="{CE9C4944-65AA-475E-BAEE-1149427D5147}" name="time"/>
    <tableColumn id="2" xr3:uid="{17C77CC0-D796-4ECE-8136-5E097206269C}" name="moment" dataDxfId="467">
      <calculatedColumnFormula>(Table249[[#This Row],[time]]-2)*2</calculatedColumnFormula>
    </tableColumn>
    <tableColumn id="3" xr3:uid="{C685D4D9-BE3C-453D-A399-B79C53F900D8}" name="Stress"/>
  </tableColumns>
  <tableStyleInfo name="TableStyleMedium26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72015D34-A2E6-4033-A479-6A6FBF6D35B5}" name="Table2287319351383" displayName="Table2287319351383" ref="D250:F271" totalsRowShown="0">
  <autoFilter ref="D250:F271" xr:uid="{72015D34-A2E6-4033-A479-6A6FBF6D35B5}"/>
  <tableColumns count="3">
    <tableColumn id="1" xr3:uid="{BF677044-84D3-407A-AF10-1C3F446761D8}" name="time"/>
    <tableColumn id="2" xr3:uid="{A4B17B63-7A44-46E9-9A49-2F4BF0ED7587}" name="moment" dataDxfId="350">
      <calculatedColumnFormula>(Table2287319351383[[#This Row],[time]]-2)*2</calculatedColumnFormula>
    </tableColumn>
    <tableColumn id="3" xr3:uid="{2C19091A-7B66-4AD0-B1B3-D7A844D003A2}" name="Stress "/>
  </tableColumns>
  <tableStyleInfo name="TableStyleLight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3FCFCA8C-8EC8-41AC-A23E-BA26ADD1F20C}" name="Table3288320352384" displayName="Table3288320352384" ref="J250:L271" totalsRowShown="0">
  <autoFilter ref="J250:L271" xr:uid="{3FCFCA8C-8EC8-41AC-A23E-BA26ADD1F20C}"/>
  <tableColumns count="3">
    <tableColumn id="1" xr3:uid="{30C2A799-C324-43D4-A2E4-6C08982CF1AC}" name="time"/>
    <tableColumn id="2" xr3:uid="{CC1EB972-12CA-4635-A5D1-FB4C0E2B69C1}" name="moment" dataDxfId="349">
      <calculatedColumnFormula>(Table3288320352384[[#This Row],[time]]-2)*2</calculatedColumnFormula>
    </tableColumn>
    <tableColumn id="3" xr3:uid="{1FB64863-2272-482C-B586-CC6284FE01B1}" name="Stress"/>
  </tableColumns>
  <tableStyleInfo name="TableStyleLight3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614B433-F15A-4C88-B412-2AAF56ED6F8C}" name="Table4289321353385" displayName="Table4289321353385" ref="P250:R271" totalsRowShown="0">
  <autoFilter ref="P250:R271" xr:uid="{4614B433-F15A-4C88-B412-2AAF56ED6F8C}"/>
  <tableColumns count="3">
    <tableColumn id="1" xr3:uid="{1E956C12-FA0F-44E6-817F-3A0B5B47321F}" name="time"/>
    <tableColumn id="2" xr3:uid="{8D963406-E744-48CF-9E1C-22B60BF2EA56}" name="moment" dataDxfId="348">
      <calculatedColumnFormula>(Table4289321353385[[#This Row],[time]]-2)*2</calculatedColumnFormula>
    </tableColumn>
    <tableColumn id="3" xr3:uid="{D3B91AD2-6525-470F-B813-7DD3BA5F5D58}" name="Stress"/>
  </tableColumns>
  <tableStyleInfo name="TableStyleLight4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9A4F1272-44EC-4040-BF7A-7C4589683D5D}" name="Table5290322354386" displayName="Table5290322354386" ref="V250:X271" totalsRowShown="0">
  <autoFilter ref="V250:X271" xr:uid="{9A4F1272-44EC-4040-BF7A-7C4589683D5D}"/>
  <tableColumns count="3">
    <tableColumn id="1" xr3:uid="{AE4DFB9B-E310-47BE-9AE9-AB301176E3E4}" name="time"/>
    <tableColumn id="2" xr3:uid="{84885EAC-78D1-4224-9968-B2BA67E926DC}" name="moment" dataDxfId="347">
      <calculatedColumnFormula>(Table5290322354386[[#This Row],[time]]-2)*2</calculatedColumnFormula>
    </tableColumn>
    <tableColumn id="3" xr3:uid="{20C4FC7D-74A4-4CC7-8D46-E8BBF830EA2C}" name="Stress"/>
  </tableColumns>
  <tableStyleInfo name="TableStyleLight5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0DBC5B30-DBD1-49FC-89AD-1EE572A0DD95}" name="Table6291323355387" displayName="Table6291323355387" ref="AB250:AD271" totalsRowShown="0">
  <autoFilter ref="AB250:AD271" xr:uid="{0DBC5B30-DBD1-49FC-89AD-1EE572A0DD95}"/>
  <tableColumns count="3">
    <tableColumn id="1" xr3:uid="{5CE2765D-0C97-4349-92E6-BB1847049CE2}" name="time"/>
    <tableColumn id="2" xr3:uid="{D03591B2-09F5-49F3-B2E0-D6B86574D244}" name="moment" dataDxfId="346">
      <calculatedColumnFormula>(Table6291323355387[[#This Row],[time]]-2)*2</calculatedColumnFormula>
    </tableColumn>
    <tableColumn id="3" xr3:uid="{C538696A-82EA-49A6-A5E3-276BBA34BDF1}" name="Stress"/>
  </tableColumns>
  <tableStyleInfo name="TableStyleLight6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FB0EE79A-DF4F-4C3A-B589-F4AA0A2A0CC3}" name="Table7292324356388" displayName="Table7292324356388" ref="AH250:AJ271" totalsRowShown="0">
  <autoFilter ref="AH250:AJ271" xr:uid="{FB0EE79A-DF4F-4C3A-B589-F4AA0A2A0CC3}"/>
  <tableColumns count="3">
    <tableColumn id="1" xr3:uid="{9D09C0C1-7C5E-480E-B204-F87E538FF16D}" name="time"/>
    <tableColumn id="2" xr3:uid="{E8EE6065-CD19-4BFE-BE6B-9D3F91F5FAFA}" name="moment" dataDxfId="345">
      <calculatedColumnFormula>(Table7292324356388[[#This Row],[time]]-2)*2</calculatedColumnFormula>
    </tableColumn>
    <tableColumn id="3" xr3:uid="{F6AB9788-FA91-47AA-AFB0-AAC8EF6F2708}" name="Stress"/>
  </tableColumns>
  <tableStyleInfo name="TableStyleLight7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784C2DE9-46E8-4755-9CF3-F0E477984411}" name="Table8293325357389" displayName="Table8293325357389" ref="AN250:AP271" totalsRowShown="0">
  <autoFilter ref="AN250:AP271" xr:uid="{784C2DE9-46E8-4755-9CF3-F0E477984411}"/>
  <tableColumns count="3">
    <tableColumn id="1" xr3:uid="{C70B5028-600D-41DD-A6DF-1F9A3ADC79A6}" name="time"/>
    <tableColumn id="2" xr3:uid="{BDF68DEE-8248-4202-83CE-A2483E4C83B9}" name="moment" dataDxfId="344">
      <calculatedColumnFormula>(Table8293325357389[[#This Row],[time]]-2)*2</calculatedColumnFormula>
    </tableColumn>
    <tableColumn id="3" xr3:uid="{B1802939-961C-46D7-92B9-5200F90C39E7}" name="Stress"/>
  </tableColumns>
  <tableStyleInfo name="TableStyleLight8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6FF7B9A-FE3B-47F5-9E71-E89B3D4420C1}" name="Table245294326358390" displayName="Table245294326358390" ref="G250:I271" totalsRowShown="0">
  <autoFilter ref="G250:I271" xr:uid="{B6FF7B9A-FE3B-47F5-9E71-E89B3D4420C1}"/>
  <tableColumns count="3">
    <tableColumn id="1" xr3:uid="{19EFCA7B-5DFD-43B7-9F7E-F4BFBB7A8C00}" name="time"/>
    <tableColumn id="2" xr3:uid="{D80F0EF0-6DF6-4B6D-802B-5E2B299A2061}" name="moment" dataDxfId="343">
      <calculatedColumnFormula>(Table245294326358390[[#This Row],[time]]-2)*2</calculatedColumnFormula>
    </tableColumn>
    <tableColumn id="3" xr3:uid="{6B1A5BB9-80C0-4E98-A135-969C13254EF0}" name="Stress"/>
  </tableColumns>
  <tableStyleInfo name="TableStyleMedium26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2CD4DBFD-96D9-4418-B9FD-69BE1B1D8009}" name="Table246295327359391" displayName="Table246295327359391" ref="M250:O271" totalsRowShown="0">
  <autoFilter ref="M250:O271" xr:uid="{2CD4DBFD-96D9-4418-B9FD-69BE1B1D8009}"/>
  <tableColumns count="3">
    <tableColumn id="1" xr3:uid="{C85F943A-6719-4D96-88F2-CB8E8CA6FA55}" name="time"/>
    <tableColumn id="2" xr3:uid="{EFD41D03-B32E-42EA-ADDF-A71D960C43F1}" name="moment" dataDxfId="342">
      <calculatedColumnFormula>(Table246295327359391[[#This Row],[time]]-2)*2</calculatedColumnFormula>
    </tableColumn>
    <tableColumn id="3" xr3:uid="{41D4C8EA-10EF-4BBB-828B-A6B7E4118E6B}" name="Stress"/>
  </tableColumns>
  <tableStyleInfo name="TableStyleMedium27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9304A0EA-5E88-43FF-88F9-3BB67F02F985}" name="Table247296328360392" displayName="Table247296328360392" ref="S250:U271" totalsRowShown="0">
  <autoFilter ref="S250:U271" xr:uid="{9304A0EA-5E88-43FF-88F9-3BB67F02F985}"/>
  <tableColumns count="3">
    <tableColumn id="1" xr3:uid="{7A17B5CE-4EAB-4B19-9979-A2383EFF4C84}" name="time"/>
    <tableColumn id="2" xr3:uid="{9BA68724-7C08-4E55-864B-9CC4380B4B0B}" name="moment" dataDxfId="341">
      <calculatedColumnFormula>(Table247296328360392[[#This Row],[time]]-2)*2</calculatedColumnFormula>
    </tableColumn>
    <tableColumn id="3" xr3:uid="{EB3CE62D-DAF2-4138-8FE2-304700FC7E93}" name="Stress"/>
  </tableColumns>
  <tableStyleInfo name="TableStyleMedium2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21DEC03-97BF-448F-9403-4AF07C1FCD45}" name="Table250" displayName="Table250" ref="AK6:AM27" totalsRowShown="0">
  <autoFilter ref="AK6:AM27" xr:uid="{721DEC03-97BF-448F-9403-4AF07C1FCD45}"/>
  <tableColumns count="3">
    <tableColumn id="1" xr3:uid="{E1C6860A-1E21-4EA8-A15D-D985744DED53}" name="time"/>
    <tableColumn id="2" xr3:uid="{64C3692F-C6C2-41BF-86FF-39710E0F7691}" name="moment" dataDxfId="466">
      <calculatedColumnFormula>(Table250[[#This Row],[time]]-2)*2</calculatedColumnFormula>
    </tableColumn>
    <tableColumn id="3" xr3:uid="{29FC49C1-D1EB-45AF-ACC7-D4A320696BF1}" name="Stress"/>
  </tableColumns>
  <tableStyleInfo name="TableStyleMedium27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30365853-B846-4A24-AE79-5F81AF49C5FE}" name="Table248297329361393" displayName="Table248297329361393" ref="Y250:AA271" totalsRowShown="0">
  <autoFilter ref="Y250:AA271" xr:uid="{30365853-B846-4A24-AE79-5F81AF49C5FE}"/>
  <tableColumns count="3">
    <tableColumn id="1" xr3:uid="{64232BF8-77B7-4C2B-9534-520A6C115E39}" name="time"/>
    <tableColumn id="2" xr3:uid="{A543DC12-FA5C-44D1-8517-0EC3CE0EBC69}" name="moment" dataDxfId="340">
      <calculatedColumnFormula>(Table248297329361393[[#This Row],[time]]-2)*2</calculatedColumnFormula>
    </tableColumn>
    <tableColumn id="3" xr3:uid="{5E97F6BC-2EF0-4B25-83BE-5AF6D1BE30E0}" name="Stress"/>
  </tableColumns>
  <tableStyleInfo name="TableStyleMedium25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B414404A-7261-420B-B7B5-280AAB832F2E}" name="Table249298330362394" displayName="Table249298330362394" ref="AE250:AG271" totalsRowShown="0">
  <autoFilter ref="AE250:AG271" xr:uid="{B414404A-7261-420B-B7B5-280AAB832F2E}"/>
  <tableColumns count="3">
    <tableColumn id="1" xr3:uid="{1DFBF3E9-8731-4506-A653-78521AEBC03E}" name="time"/>
    <tableColumn id="2" xr3:uid="{1E24EDD0-DE27-4CB5-9A90-F7B203A6DA11}" name="moment" dataDxfId="339">
      <calculatedColumnFormula>(Table249298330362394[[#This Row],[time]]-2)*2</calculatedColumnFormula>
    </tableColumn>
    <tableColumn id="3" xr3:uid="{7C462796-03B8-45B2-98EF-DA88C2403E36}" name="Stress"/>
  </tableColumns>
  <tableStyleInfo name="TableStyleMedium26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76EB2EAC-6BAF-46CE-8E35-53483344986C}" name="Table250299331363395" displayName="Table250299331363395" ref="AK250:AM271" totalsRowShown="0">
  <autoFilter ref="AK250:AM271" xr:uid="{76EB2EAC-6BAF-46CE-8E35-53483344986C}"/>
  <tableColumns count="3">
    <tableColumn id="1" xr3:uid="{4DA3AA6E-C88D-4F0D-89A3-7C48AB1B1B20}" name="time"/>
    <tableColumn id="2" xr3:uid="{B4C20038-61D3-4C4C-950F-664F27ECF7CC}" name="moment" dataDxfId="338">
      <calculatedColumnFormula>(Table250299331363395[[#This Row],[time]]-2)*2</calculatedColumnFormula>
    </tableColumn>
    <tableColumn id="3" xr3:uid="{FF49AE98-3696-4F81-A692-0C650E957B5F}" name="Stress"/>
  </tableColumns>
  <tableStyleInfo name="TableStyleMedium27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C5014AD8-1067-4DB6-8FB4-E94C623C0CD7}" name="Table252300332364396" displayName="Table252300332364396" ref="AQ250:AS271" totalsRowShown="0">
  <autoFilter ref="AQ250:AS271" xr:uid="{C5014AD8-1067-4DB6-8FB4-E94C623C0CD7}"/>
  <tableColumns count="3">
    <tableColumn id="1" xr3:uid="{1C3515A6-8545-4830-869E-E1817E2DF709}" name="time"/>
    <tableColumn id="2" xr3:uid="{C8554A86-A8E7-4CAD-8524-69084E85C497}" name="moment" dataDxfId="337">
      <calculatedColumnFormula>(Table252300332364396[[#This Row],[time]]-2)*2</calculatedColumnFormula>
    </tableColumn>
    <tableColumn id="3" xr3:uid="{0ED0145C-CE89-4D41-B932-B60F1F3DD418}" name="Stress"/>
  </tableColumns>
  <tableStyleInfo name="TableStyleMedium26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CB4311C9-B85A-41AC-8162-2BEAFF09BEC2}" name="Table253301333365397" displayName="Table253301333365397" ref="AT250:AV271" totalsRowShown="0">
  <autoFilter ref="AT250:AV271" xr:uid="{CB4311C9-B85A-41AC-8162-2BEAFF09BEC2}"/>
  <tableColumns count="3">
    <tableColumn id="1" xr3:uid="{AB50B1EA-288A-4B72-A20C-9D5E48A73D9F}" name="time"/>
    <tableColumn id="2" xr3:uid="{9D3AAA69-81BA-470E-A626-793DA861EB4F}" name="moment" dataDxfId="336">
      <calculatedColumnFormula>(Table253301333365397[[#This Row],[time]]-2)*2</calculatedColumnFormula>
    </tableColumn>
    <tableColumn id="3" xr3:uid="{F4FFC96D-9249-41A9-B834-DF1DAB3AC27E}" name="Stress"/>
  </tableColumns>
  <tableStyleInfo name="TableStyleMedium24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9D60FC74-BD9C-44FB-8931-512781B4C012}" name="Table1254302334366398" displayName="Table1254302334366398" ref="A280:C301" totalsRowShown="0">
  <autoFilter ref="A280:C301" xr:uid="{9D60FC74-BD9C-44FB-8931-512781B4C012}"/>
  <tableColumns count="3">
    <tableColumn id="1" xr3:uid="{E5E4BF88-446B-4F4C-9058-68FCBF1E4D6B}" name="time"/>
    <tableColumn id="2" xr3:uid="{AA7E31C5-C7F7-4856-810E-BC0CD1F8CA53}" name="moment" dataDxfId="335">
      <calculatedColumnFormula>-(Table1254302334366398[[#This Row],[time]]-2)*2</calculatedColumnFormula>
    </tableColumn>
    <tableColumn id="3" xr3:uid="{ACA628A0-2959-46AE-B44C-6229FFBF16A1}" name="Stress"/>
  </tableColumns>
  <tableStyleInfo name="TableStyleLight1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5919A9B4-E888-464A-9990-255C3F7519F8}" name="Table2255303335367399" displayName="Table2255303335367399" ref="D280:F301" totalsRowShown="0">
  <autoFilter ref="D280:F301" xr:uid="{5919A9B4-E888-464A-9990-255C3F7519F8}"/>
  <tableColumns count="3">
    <tableColumn id="1" xr3:uid="{3E3E541A-B1D9-4904-94A1-5FD65192BAB9}" name="time"/>
    <tableColumn id="2" xr3:uid="{D2B8AACA-4DAD-4416-A8E8-EDE75DAAE2C8}" name="moment" dataDxfId="334">
      <calculatedColumnFormula>-(Table2255303335367399[[#This Row],[time]]-2)*2</calculatedColumnFormula>
    </tableColumn>
    <tableColumn id="3" xr3:uid="{F5675E70-4527-4946-A3D6-EBFCEE7F5477}" name="Stress "/>
  </tableColumns>
  <tableStyleInfo name="TableStyleLight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1FBC7B2C-508B-43BF-8429-BCD863D52825}" name="Table3256304336368400" displayName="Table3256304336368400" ref="J280:L301" totalsRowShown="0">
  <autoFilter ref="J280:L301" xr:uid="{1FBC7B2C-508B-43BF-8429-BCD863D52825}"/>
  <tableColumns count="3">
    <tableColumn id="1" xr3:uid="{4151D5C5-07FA-4D37-90FE-E8F1B7493AC2}" name="time"/>
    <tableColumn id="2" xr3:uid="{6029B27A-B3D0-4495-A0B2-3B898CDDDCE2}" name="moment" dataDxfId="333">
      <calculatedColumnFormula>-(Table3256304336368400[[#This Row],[time]]-2)*2</calculatedColumnFormula>
    </tableColumn>
    <tableColumn id="3" xr3:uid="{CF134E3C-2DDC-4512-959A-38F66F870296}" name="Stress"/>
  </tableColumns>
  <tableStyleInfo name="TableStyleLight3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5C1EBFEA-448E-48F3-8E59-BDAE522688FE}" name="Table4257305337369401" displayName="Table4257305337369401" ref="P280:R301" totalsRowShown="0">
  <autoFilter ref="P280:R301" xr:uid="{5C1EBFEA-448E-48F3-8E59-BDAE522688FE}"/>
  <tableColumns count="3">
    <tableColumn id="1" xr3:uid="{496835A0-766D-4B49-B92B-4B1A88CC61F9}" name="time"/>
    <tableColumn id="2" xr3:uid="{C9586929-AAF8-4DAF-9B94-E2CB77EDAAC3}" name="moment" dataDxfId="332">
      <calculatedColumnFormula>-(Table4257305337369401[[#This Row],[time]]-2)*2</calculatedColumnFormula>
    </tableColumn>
    <tableColumn id="3" xr3:uid="{A0094ACF-9070-4C56-A1D4-6286C1398BF9}" name="Stress"/>
  </tableColumns>
  <tableStyleInfo name="TableStyleLight4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B5E0006C-AB84-417B-8CCA-96478BE6ACD1}" name="Table5258306338370402" displayName="Table5258306338370402" ref="V280:X301" totalsRowShown="0">
  <autoFilter ref="V280:X301" xr:uid="{B5E0006C-AB84-417B-8CCA-96478BE6ACD1}"/>
  <tableColumns count="3">
    <tableColumn id="1" xr3:uid="{12055417-D176-4C1F-A366-408A136F0DEF}" name="time"/>
    <tableColumn id="2" xr3:uid="{8C12F276-6632-4F18-8291-80471E7A377D}" name="moment" dataDxfId="331">
      <calculatedColumnFormula>-(Table5258306338370402[[#This Row],[time]]-2)*2</calculatedColumnFormula>
    </tableColumn>
    <tableColumn id="3" xr3:uid="{48B4E201-CE84-49ED-9698-C6EF058E9F90}" name="Stress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91676E5-7166-441D-A72F-9F7F6C20E5FA}" name="Table252" displayName="Table252" ref="AQ6:AS27" totalsRowShown="0">
  <autoFilter ref="AQ6:AS27" xr:uid="{C91676E5-7166-441D-A72F-9F7F6C20E5FA}"/>
  <tableColumns count="3">
    <tableColumn id="1" xr3:uid="{7E87E86D-D6D2-40AC-B0EE-43E9E305D897}" name="time"/>
    <tableColumn id="2" xr3:uid="{F0C216C8-0A00-47CF-A8BA-AEB350C37BE0}" name="moment" dataDxfId="465">
      <calculatedColumnFormula>(Table252[[#This Row],[time]]-2)*2</calculatedColumnFormula>
    </tableColumn>
    <tableColumn id="3" xr3:uid="{1FF9DD6C-DB1A-49F2-976A-4BB8395C756E}" name="Stress"/>
  </tableColumns>
  <tableStyleInfo name="TableStyleMedium26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E3A8195E-AAEE-4A63-8514-2F3DF3D0D8D3}" name="Table6259307339371403" displayName="Table6259307339371403" ref="AB280:AD301" totalsRowShown="0">
  <autoFilter ref="AB280:AD301" xr:uid="{E3A8195E-AAEE-4A63-8514-2F3DF3D0D8D3}"/>
  <tableColumns count="3">
    <tableColumn id="1" xr3:uid="{B2DBACE3-94A2-4E87-B757-6A6539D5DFE1}" name="time"/>
    <tableColumn id="2" xr3:uid="{CF3AB166-324F-4E5A-9E34-5AFD62A2C9B6}" name="moment" dataDxfId="330">
      <calculatedColumnFormula>-(Table6259307339371403[[#This Row],[time]]-2)*2</calculatedColumnFormula>
    </tableColumn>
    <tableColumn id="3" xr3:uid="{61E5DF13-51FB-4503-BEA7-9264500B4B80}" name="Stress"/>
  </tableColumns>
  <tableStyleInfo name="TableStyleLight6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A4B49D2C-CB6B-40FC-943A-C8053B865797}" name="Table7260308340372404" displayName="Table7260308340372404" ref="AH280:AJ301" totalsRowShown="0">
  <autoFilter ref="AH280:AJ301" xr:uid="{A4B49D2C-CB6B-40FC-943A-C8053B865797}"/>
  <tableColumns count="3">
    <tableColumn id="1" xr3:uid="{0E7BC2F6-405A-45B2-97B3-A6D11C893C19}" name="time"/>
    <tableColumn id="2" xr3:uid="{1D75E37B-31F1-4A3C-AEE8-04327EEDD02E}" name="moment" dataDxfId="329">
      <calculatedColumnFormula>-(Table7260308340372404[[#This Row],[time]]-2)*2</calculatedColumnFormula>
    </tableColumn>
    <tableColumn id="3" xr3:uid="{0B01ECAA-7B7B-4787-B9E5-22048952F0DE}" name="Stress"/>
  </tableColumns>
  <tableStyleInfo name="TableStyleLight7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48BA113B-4D12-4E33-9221-87717736474A}" name="Table8261309341373405" displayName="Table8261309341373405" ref="AN280:AP301" totalsRowShown="0">
  <autoFilter ref="AN280:AP301" xr:uid="{48BA113B-4D12-4E33-9221-87717736474A}"/>
  <tableColumns count="3">
    <tableColumn id="1" xr3:uid="{0896C3DA-F87C-45E9-9180-7AF049C01497}" name="time"/>
    <tableColumn id="2" xr3:uid="{109FE12D-1007-4EC9-A631-811508B01BB6}" name="moment" dataDxfId="328">
      <calculatedColumnFormula>-(Table8261309341373405[[#This Row],[time]]-2)*2</calculatedColumnFormula>
    </tableColumn>
    <tableColumn id="3" xr3:uid="{30BC577E-A01F-4023-927D-E4D6972547D5}" name="Stress"/>
  </tableColumns>
  <tableStyleInfo name="TableStyleLight8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C53D520E-4304-4A8D-9E67-F595C3F2DCD5}" name="Table245262310342374406" displayName="Table245262310342374406" ref="G280:I301" totalsRowShown="0">
  <autoFilter ref="G280:I301" xr:uid="{C53D520E-4304-4A8D-9E67-F595C3F2DCD5}"/>
  <tableColumns count="3">
    <tableColumn id="1" xr3:uid="{79D28AE2-9AF6-41F2-A7B5-9FCE91ACC9B7}" name="time"/>
    <tableColumn id="2" xr3:uid="{7A2906B8-4792-4C50-9464-CE12CADCBDD8}" name="moment" dataDxfId="327">
      <calculatedColumnFormula>-(Table245262310342374406[[#This Row],[time]]-2)*2</calculatedColumnFormula>
    </tableColumn>
    <tableColumn id="3" xr3:uid="{99855BF6-534C-49C1-AFA1-9290DE498008}" name="Stress"/>
  </tableColumns>
  <tableStyleInfo name="TableStyleMedium26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01D9C527-0B0C-4C3D-92A7-9359009E734A}" name="Table246263311343375407" displayName="Table246263311343375407" ref="M280:O301" totalsRowShown="0">
  <autoFilter ref="M280:O301" xr:uid="{01D9C527-0B0C-4C3D-92A7-9359009E734A}"/>
  <tableColumns count="3">
    <tableColumn id="1" xr3:uid="{7F25425D-B479-4E4A-A63C-8889E8B3D4C8}" name="time"/>
    <tableColumn id="2" xr3:uid="{B8F0F3D2-D614-43FB-9AAE-1CE1542BA5F5}" name="moment" dataDxfId="326">
      <calculatedColumnFormula>-(Table246263311343375407[[#This Row],[time]]-2)*2</calculatedColumnFormula>
    </tableColumn>
    <tableColumn id="3" xr3:uid="{AC47F649-0026-47B1-A12D-E2BFA47C9AE5}" name="Stress"/>
  </tableColumns>
  <tableStyleInfo name="TableStyleMedium27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D6CC5A4-C782-470C-90A2-60995D073BC0}" name="Table247264312344376408" displayName="Table247264312344376408" ref="S280:U301" totalsRowShown="0">
  <autoFilter ref="S280:U301" xr:uid="{0D6CC5A4-C782-470C-90A2-60995D073BC0}"/>
  <tableColumns count="3">
    <tableColumn id="1" xr3:uid="{0D233775-0C57-4983-88BC-CDDA1496EEDC}" name="time"/>
    <tableColumn id="2" xr3:uid="{6891FF76-6FB5-4311-B334-D47BEE2EA1BB}" name="moment" dataDxfId="325">
      <calculatedColumnFormula>-(Table247264312344376408[[#This Row],[time]]-2)*2</calculatedColumnFormula>
    </tableColumn>
    <tableColumn id="3" xr3:uid="{65EA4BBC-AB9F-4F0E-BF72-E05EA6624A08}" name="Stress"/>
  </tableColumns>
  <tableStyleInfo name="TableStyleMedium24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E63D87D9-52ED-49F8-9EEF-A6C8DDE81462}" name="Table248265313345377409" displayName="Table248265313345377409" ref="Y280:AA301" totalsRowShown="0">
  <autoFilter ref="Y280:AA301" xr:uid="{E63D87D9-52ED-49F8-9EEF-A6C8DDE81462}"/>
  <tableColumns count="3">
    <tableColumn id="1" xr3:uid="{B1BF34BC-5F65-4948-BE0C-85C4B214FED4}" name="time"/>
    <tableColumn id="2" xr3:uid="{0DAC7CCB-AA41-4DCD-9536-5E25036DC1C4}" name="moment" dataDxfId="324">
      <calculatedColumnFormula>-(Table248265313345377409[[#This Row],[time]]-2)*2</calculatedColumnFormula>
    </tableColumn>
    <tableColumn id="3" xr3:uid="{48651E21-FA42-4276-9FC2-8916FD06CBF7}" name="Stress"/>
  </tableColumns>
  <tableStyleInfo name="TableStyleMedium25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1B732466-A91A-45E9-B39E-46D157C7BB44}" name="Table249266314346378410" displayName="Table249266314346378410" ref="AE280:AG301" totalsRowShown="0">
  <autoFilter ref="AE280:AG301" xr:uid="{1B732466-A91A-45E9-B39E-46D157C7BB44}"/>
  <tableColumns count="3">
    <tableColumn id="1" xr3:uid="{8CD87AA1-22F3-4E58-BDBD-16D917E1C295}" name="time"/>
    <tableColumn id="2" xr3:uid="{CFB6B1C3-AC1D-46A2-9BA6-1625E51738B3}" name="moment" dataDxfId="323">
      <calculatedColumnFormula>-(Table249266314346378410[[#This Row],[time]]-2)*2</calculatedColumnFormula>
    </tableColumn>
    <tableColumn id="3" xr3:uid="{E582DB2F-7A32-4EB6-85DA-BEED9391859A}" name="Stress"/>
  </tableColumns>
  <tableStyleInfo name="TableStyleMedium26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05C23EA4-2CC9-4B46-9434-5D16915F4E05}" name="Table250267315347379411" displayName="Table250267315347379411" ref="AK280:AM301" totalsRowShown="0">
  <autoFilter ref="AK280:AM301" xr:uid="{05C23EA4-2CC9-4B46-9434-5D16915F4E05}"/>
  <tableColumns count="3">
    <tableColumn id="1" xr3:uid="{2BC3D78B-A595-4281-A92A-435043C78AF7}" name="time"/>
    <tableColumn id="2" xr3:uid="{64899312-EFA1-4C8B-A568-33DF6AE33104}" name="moment" dataDxfId="322">
      <calculatedColumnFormula>-(Table250267315347379411[[#This Row],[time]]-2)*2</calculatedColumnFormula>
    </tableColumn>
    <tableColumn id="3" xr3:uid="{6F0DA893-4BBD-42FE-88DF-B05D274A999F}" name="Stress"/>
  </tableColumns>
  <tableStyleInfo name="TableStyleMedium27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2F1B326E-65F2-499E-9698-B111515F471F}" name="Table252268316348380412" displayName="Table252268316348380412" ref="AQ280:AS301" totalsRowShown="0">
  <autoFilter ref="AQ280:AS301" xr:uid="{2F1B326E-65F2-499E-9698-B111515F471F}"/>
  <tableColumns count="3">
    <tableColumn id="1" xr3:uid="{764BC301-D553-4EE9-8A2A-7ACA60C4D2D4}" name="time"/>
    <tableColumn id="2" xr3:uid="{8EE6E850-E98D-48DC-8853-1B2C4B6E6917}" name="moment" dataDxfId="321">
      <calculatedColumnFormula>-(Table252268316348380412[[#This Row],[time]]-2)*2</calculatedColumnFormula>
    </tableColumn>
    <tableColumn id="3" xr3:uid="{37F5BFD5-E0CC-4919-864A-67CFC770DC30}" name="Stress"/>
  </tableColumns>
  <tableStyleInfo name="TableStyleMedium2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FFF0D69-6A76-4646-BB1D-8B2F6CF2F3FC}" name="Table253" displayName="Table253" ref="AT6:AV27" totalsRowShown="0">
  <autoFilter ref="AT6:AV27" xr:uid="{EFFF0D69-6A76-4646-BB1D-8B2F6CF2F3FC}"/>
  <tableColumns count="3">
    <tableColumn id="1" xr3:uid="{FB367490-B82F-43D2-8129-39E24CE2746F}" name="time"/>
    <tableColumn id="2" xr3:uid="{873847EF-556D-4ABE-8922-8A0D895BA956}" name="moment" dataDxfId="464">
      <calculatedColumnFormula>(Table253[[#This Row],[time]]-2)*2</calculatedColumnFormula>
    </tableColumn>
    <tableColumn id="3" xr3:uid="{046C3212-5635-4C0D-BDB9-CD15198A1989}" name="Stress"/>
  </tableColumns>
  <tableStyleInfo name="TableStyleMedium24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E50DF698-645A-4F07-BAC5-96CD314B57A4}" name="Table253269317349381413" displayName="Table253269317349381413" ref="AT280:AV301" totalsRowShown="0">
  <autoFilter ref="AT280:AV301" xr:uid="{E50DF698-645A-4F07-BAC5-96CD314B57A4}"/>
  <tableColumns count="3">
    <tableColumn id="1" xr3:uid="{5D2366C3-734B-4A95-A827-0F464CE8BE0E}" name="time"/>
    <tableColumn id="2" xr3:uid="{C8929436-413A-4CF9-8063-D17A2CB1A253}" name="moment" dataDxfId="320">
      <calculatedColumnFormula>-(Table253269317349381413[[#This Row],[time]]-2)*2</calculatedColumnFormula>
    </tableColumn>
    <tableColumn id="3" xr3:uid="{32606E81-F53A-498A-8054-9CA2F8D6037A}" name="Stress"/>
  </tableColumns>
  <tableStyleInfo name="TableStyleMedium24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5A65ADEB-512E-43F0-8828-B73B9BBD8112}" name="Table1286318350382414" displayName="Table1286318350382414" ref="A311:C332" totalsRowShown="0">
  <autoFilter ref="A311:C332" xr:uid="{5A65ADEB-512E-43F0-8828-B73B9BBD8112}"/>
  <tableColumns count="3">
    <tableColumn id="1" xr3:uid="{DFB0901C-D306-449D-943E-6D787824A9A6}" name="time"/>
    <tableColumn id="2" xr3:uid="{F05AF811-5DC3-4137-90E4-1B1FB2650BB9}" name="moment" dataDxfId="319">
      <calculatedColumnFormula>(Table1286318350382414[[#This Row],[time]]-2)*2</calculatedColumnFormula>
    </tableColumn>
    <tableColumn id="3" xr3:uid="{DC9801BF-23ED-4BC9-BAA0-5E083BDCE2E6}" name="Stress"/>
  </tableColumns>
  <tableStyleInfo name="TableStyleLight1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885225A-55C7-46FD-8110-1AEA61AD1942}" name="Table2287319351383415" displayName="Table2287319351383415" ref="D311:F332" totalsRowShown="0">
  <autoFilter ref="D311:F332" xr:uid="{F885225A-55C7-46FD-8110-1AEA61AD1942}"/>
  <tableColumns count="3">
    <tableColumn id="1" xr3:uid="{A46D8F53-C80B-4979-86D1-D79C719AC772}" name="time"/>
    <tableColumn id="2" xr3:uid="{D18D6619-E009-4787-B510-BA5D6610C76A}" name="moment" dataDxfId="318">
      <calculatedColumnFormula>(Table2287319351383415[[#This Row],[time]]-2)*2</calculatedColumnFormula>
    </tableColumn>
    <tableColumn id="3" xr3:uid="{5E2AF6FE-D1C2-4E72-BF6A-2A8D6A6D98C6}" name="Stress "/>
  </tableColumns>
  <tableStyleInfo name="TableStyleLight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94CEBB7A-40D4-4848-BFDF-975E5AD15BE4}" name="Table3288320352384416" displayName="Table3288320352384416" ref="J311:L332" totalsRowShown="0">
  <autoFilter ref="J311:L332" xr:uid="{94CEBB7A-40D4-4848-BFDF-975E5AD15BE4}"/>
  <tableColumns count="3">
    <tableColumn id="1" xr3:uid="{CD1237A3-177C-42AC-9AF1-89AFB54887EC}" name="time"/>
    <tableColumn id="2" xr3:uid="{2201389F-624F-4732-90DF-C386D3E52BFE}" name="moment" dataDxfId="317">
      <calculatedColumnFormula>(Table3288320352384416[[#This Row],[time]]-2)*2</calculatedColumnFormula>
    </tableColumn>
    <tableColumn id="3" xr3:uid="{F1DBA3C5-0A10-4B4C-87D5-F23845A3F0DC}" name="Stress"/>
  </tableColumns>
  <tableStyleInfo name="TableStyleLight3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90152374-97A0-4B32-8193-ABFBC9908F19}" name="Table4289321353385417" displayName="Table4289321353385417" ref="P311:R332" totalsRowShown="0">
  <autoFilter ref="P311:R332" xr:uid="{90152374-97A0-4B32-8193-ABFBC9908F19}"/>
  <tableColumns count="3">
    <tableColumn id="1" xr3:uid="{B2217D33-4E6D-435F-9980-B2EF1EAD027E}" name="time"/>
    <tableColumn id="2" xr3:uid="{8EE1E65B-C46D-419F-A2AD-2D169D0105AA}" name="moment" dataDxfId="316">
      <calculatedColumnFormula>(Table4289321353385417[[#This Row],[time]]-2)*2</calculatedColumnFormula>
    </tableColumn>
    <tableColumn id="3" xr3:uid="{216D08EB-785F-4D75-B160-3EB5E17BBB0E}" name="Stress"/>
  </tableColumns>
  <tableStyleInfo name="TableStyleLight4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F36E188A-B44A-487F-931D-52DDE7DEBBCC}" name="Table5290322354386418" displayName="Table5290322354386418" ref="V311:X332" totalsRowShown="0">
  <autoFilter ref="V311:X332" xr:uid="{F36E188A-B44A-487F-931D-52DDE7DEBBCC}"/>
  <tableColumns count="3">
    <tableColumn id="1" xr3:uid="{370E50C6-9393-4B23-94D8-2B904DD0BD08}" name="time"/>
    <tableColumn id="2" xr3:uid="{2144BB9F-6D1C-4A4C-B61E-AE774B6228AF}" name="moment" dataDxfId="315">
      <calculatedColumnFormula>(Table5290322354386418[[#This Row],[time]]-2)*2</calculatedColumnFormula>
    </tableColumn>
    <tableColumn id="3" xr3:uid="{CE2F0D5E-D812-4CEA-AE34-9D25B2427BC6}" name="Stress"/>
  </tableColumns>
  <tableStyleInfo name="TableStyleLight5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0C039EE3-6245-40F9-AA1E-CC323ABC1712}" name="Table6291323355387419" displayName="Table6291323355387419" ref="AB311:AD332" totalsRowShown="0">
  <autoFilter ref="AB311:AD332" xr:uid="{0C039EE3-6245-40F9-AA1E-CC323ABC1712}"/>
  <tableColumns count="3">
    <tableColumn id="1" xr3:uid="{BA092B7F-970E-4E18-8F96-AFDFCDC62504}" name="time"/>
    <tableColumn id="2" xr3:uid="{7CE6EDDC-EF6E-4CBD-9A06-68753B3FF1B0}" name="moment" dataDxfId="314">
      <calculatedColumnFormula>(Table6291323355387419[[#This Row],[time]]-2)*2</calculatedColumnFormula>
    </tableColumn>
    <tableColumn id="3" xr3:uid="{3BE169AA-6719-4E31-8D20-44E42B3627CD}" name="Stress"/>
  </tableColumns>
  <tableStyleInfo name="TableStyleLight6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DDE834E7-097F-4A68-80CC-F5EEB8BAB23A}" name="Table7292324356388420" displayName="Table7292324356388420" ref="AH311:AJ332" totalsRowShown="0">
  <autoFilter ref="AH311:AJ332" xr:uid="{DDE834E7-097F-4A68-80CC-F5EEB8BAB23A}"/>
  <tableColumns count="3">
    <tableColumn id="1" xr3:uid="{A3BF1198-4415-49B7-8244-1D594CB7558B}" name="time"/>
    <tableColumn id="2" xr3:uid="{3E3EC1E9-F400-4DA1-BFFF-D38915C835F8}" name="moment" dataDxfId="313">
      <calculatedColumnFormula>(Table7292324356388420[[#This Row],[time]]-2)*2</calculatedColumnFormula>
    </tableColumn>
    <tableColumn id="3" xr3:uid="{16B2611A-12F3-4C80-AEDB-CB30708E8F2C}" name="Stress"/>
  </tableColumns>
  <tableStyleInfo name="TableStyleLight7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ED31D8F1-A540-465E-8556-A90C4BF47349}" name="Table8293325357389421" displayName="Table8293325357389421" ref="AN311:AP332" totalsRowShown="0">
  <autoFilter ref="AN311:AP332" xr:uid="{ED31D8F1-A540-465E-8556-A90C4BF47349}"/>
  <tableColumns count="3">
    <tableColumn id="1" xr3:uid="{A3A18DCE-686B-4232-9833-1EA3EEBE1B9F}" name="time"/>
    <tableColumn id="2" xr3:uid="{2DA64738-F143-40E9-8B4D-A1B53B0668B3}" name="moment" dataDxfId="312">
      <calculatedColumnFormula>(Table8293325357389421[[#This Row],[time]]-2)*2</calculatedColumnFormula>
    </tableColumn>
    <tableColumn id="3" xr3:uid="{160AEA25-6A8D-4904-869D-B6852944AE0C}" name="Stress"/>
  </tableColumns>
  <tableStyleInfo name="TableStyleLight8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773E1078-A9E1-4F1F-8C60-0EC41882B2A9}" name="Table245294326358390422" displayName="Table245294326358390422" ref="G311:I332" totalsRowShown="0">
  <autoFilter ref="G311:I332" xr:uid="{773E1078-A9E1-4F1F-8C60-0EC41882B2A9}"/>
  <tableColumns count="3">
    <tableColumn id="1" xr3:uid="{8F604407-A75A-4C7C-8D55-8BB14E85C31B}" name="time"/>
    <tableColumn id="2" xr3:uid="{8887C11A-7371-46C0-A3E8-26B5D4DDDBF5}" name="moment" dataDxfId="311">
      <calculatedColumnFormula>(Table245294326358390422[[#This Row],[time]]-2)*2</calculatedColumnFormula>
    </tableColumn>
    <tableColumn id="3" xr3:uid="{FFC49395-696F-4146-A36D-346FA08283D9}" name="Stress"/>
  </tableColumns>
  <tableStyleInfo name="TableStyleMedium2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288C2A7-8245-4329-991B-93614FC459D9}" name="Table1254" displayName="Table1254" ref="A36:C57" totalsRowShown="0">
  <autoFilter ref="A36:C57" xr:uid="{B288C2A7-8245-4329-991B-93614FC459D9}"/>
  <tableColumns count="3">
    <tableColumn id="1" xr3:uid="{FDBA0C6D-6D2C-4110-814A-012A21FCF863}" name="time"/>
    <tableColumn id="2" xr3:uid="{646D7132-C84A-4453-AE72-E08AE977AAEC}" name="moment" dataDxfId="463">
      <calculatedColumnFormula>-(Table1254[[#This Row],[time]]-2)*2</calculatedColumnFormula>
    </tableColumn>
    <tableColumn id="3" xr3:uid="{D79E81B6-2924-4F90-AE60-CE0B0F0365C0}" name="Stress"/>
  </tableColumns>
  <tableStyleInfo name="TableStyleLight1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DF123E63-D258-4535-AF57-D75CA4111234}" name="Table246295327359391423" displayName="Table246295327359391423" ref="M311:O332" totalsRowShown="0">
  <autoFilter ref="M311:O332" xr:uid="{DF123E63-D258-4535-AF57-D75CA4111234}"/>
  <tableColumns count="3">
    <tableColumn id="1" xr3:uid="{563409E3-3DEC-4E7D-89A5-BE9F3F95C742}" name="time"/>
    <tableColumn id="2" xr3:uid="{88DD384F-B897-4E1E-B98C-D55EBCA6B98B}" name="moment" dataDxfId="310">
      <calculatedColumnFormula>(Table246295327359391423[[#This Row],[time]]-2)*2</calculatedColumnFormula>
    </tableColumn>
    <tableColumn id="3" xr3:uid="{E444F182-1EC8-4072-8F3A-3ABCED20DF65}" name="Stress"/>
  </tableColumns>
  <tableStyleInfo name="TableStyleMedium27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8C2C8CD6-3DE1-4C74-B0E9-659356896917}" name="Table247296328360392424" displayName="Table247296328360392424" ref="S311:U332" totalsRowShown="0">
  <autoFilter ref="S311:U332" xr:uid="{8C2C8CD6-3DE1-4C74-B0E9-659356896917}"/>
  <tableColumns count="3">
    <tableColumn id="1" xr3:uid="{02640D65-D315-4BE8-A73E-DFD0546B273B}" name="time"/>
    <tableColumn id="2" xr3:uid="{DA9D939E-F031-4CA7-ADFF-494E4418AB5E}" name="moment" dataDxfId="309">
      <calculatedColumnFormula>(Table247296328360392424[[#This Row],[time]]-2)*2</calculatedColumnFormula>
    </tableColumn>
    <tableColumn id="3" xr3:uid="{260BE242-A46C-4C1E-A700-70E633BC6988}" name="Stress"/>
  </tableColumns>
  <tableStyleInfo name="TableStyleMedium24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FB49FA7C-FD14-40CC-80E7-64234ADD27A0}" name="Table248297329361393425" displayName="Table248297329361393425" ref="Y311:AA332" totalsRowShown="0">
  <autoFilter ref="Y311:AA332" xr:uid="{FB49FA7C-FD14-40CC-80E7-64234ADD27A0}"/>
  <tableColumns count="3">
    <tableColumn id="1" xr3:uid="{6F47BDB1-BF8D-4BED-BC96-76E99D2EAC28}" name="time"/>
    <tableColumn id="2" xr3:uid="{F523648A-28A6-4B18-A804-81F437A236DF}" name="moment" dataDxfId="308">
      <calculatedColumnFormula>(Table248297329361393425[[#This Row],[time]]-2)*2</calculatedColumnFormula>
    </tableColumn>
    <tableColumn id="3" xr3:uid="{34C78520-0E12-47F6-8496-A5EDC7CA86BA}" name="Stress"/>
  </tableColumns>
  <tableStyleInfo name="TableStyleMedium25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197F536E-FC60-48A3-94D5-8DF81C17246D}" name="Table249298330362394426" displayName="Table249298330362394426" ref="AE311:AG332" totalsRowShown="0">
  <autoFilter ref="AE311:AG332" xr:uid="{197F536E-FC60-48A3-94D5-8DF81C17246D}"/>
  <tableColumns count="3">
    <tableColumn id="1" xr3:uid="{B47E7FFD-BC74-42C3-A51C-2AB93DC5F082}" name="time"/>
    <tableColumn id="2" xr3:uid="{0E6F32AD-52C3-4E70-A630-C5BC6FE3AC72}" name="moment" dataDxfId="307">
      <calculatedColumnFormula>(Table249298330362394426[[#This Row],[time]]-2)*2</calculatedColumnFormula>
    </tableColumn>
    <tableColumn id="3" xr3:uid="{7AD2766C-F7B9-4DFD-AD9A-0DEB05703A45}" name="Stress"/>
  </tableColumns>
  <tableStyleInfo name="TableStyleMedium26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E2A3DA0-E581-4907-BD4D-7F2B75D18347}" name="Table250299331363395427" displayName="Table250299331363395427" ref="AK311:AM332" totalsRowShown="0">
  <autoFilter ref="AK311:AM332" xr:uid="{4E2A3DA0-E581-4907-BD4D-7F2B75D18347}"/>
  <tableColumns count="3">
    <tableColumn id="1" xr3:uid="{6DB56A29-65DF-458F-B043-4C9072E6585B}" name="time"/>
    <tableColumn id="2" xr3:uid="{DAB70DF8-4C68-46BE-AC8A-B57CAD9AAD6A}" name="moment" dataDxfId="306">
      <calculatedColumnFormula>(Table250299331363395427[[#This Row],[time]]-2)*2</calculatedColumnFormula>
    </tableColumn>
    <tableColumn id="3" xr3:uid="{66C29281-1ADB-4EAA-9FC8-BA502B90DF4E}" name="Stress"/>
  </tableColumns>
  <tableStyleInfo name="TableStyleMedium27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9D541505-9080-4357-B396-565F32C3293E}" name="Table252300332364396428" displayName="Table252300332364396428" ref="AQ311:AS332" totalsRowShown="0">
  <autoFilter ref="AQ311:AS332" xr:uid="{9D541505-9080-4357-B396-565F32C3293E}"/>
  <tableColumns count="3">
    <tableColumn id="1" xr3:uid="{76994DED-23DF-45E5-B8D7-F6223DACE8EF}" name="time"/>
    <tableColumn id="2" xr3:uid="{225E4313-DF12-4438-A6DB-A418111A9078}" name="moment" dataDxfId="305">
      <calculatedColumnFormula>(Table252300332364396428[[#This Row],[time]]-2)*2</calculatedColumnFormula>
    </tableColumn>
    <tableColumn id="3" xr3:uid="{7EF4A272-9120-45ED-AD68-7BBE3D435716}" name="Stress"/>
  </tableColumns>
  <tableStyleInfo name="TableStyleMedium26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E1EDCA14-F817-4290-A8BC-5341929A4EC9}" name="Table253301333365397429" displayName="Table253301333365397429" ref="AT311:AV332" totalsRowShown="0">
  <autoFilter ref="AT311:AV332" xr:uid="{E1EDCA14-F817-4290-A8BC-5341929A4EC9}"/>
  <tableColumns count="3">
    <tableColumn id="1" xr3:uid="{5D7A73E0-4A0C-41A4-82BA-E81DC3843AF0}" name="time"/>
    <tableColumn id="2" xr3:uid="{19EC3E92-C1D2-4669-AF51-C6ED41DBF729}" name="moment" dataDxfId="304">
      <calculatedColumnFormula>(Table253301333365397429[[#This Row],[time]]-2)*2</calculatedColumnFormula>
    </tableColumn>
    <tableColumn id="3" xr3:uid="{F373E13A-7538-41AD-AB1F-2297A974A317}" name="Stress"/>
  </tableColumns>
  <tableStyleInfo name="TableStyleMedium24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DECD5ABE-E45D-4175-84E9-7781615A600B}" name="Table1254302334366398430" displayName="Table1254302334366398430" ref="A341:C362" totalsRowShown="0">
  <autoFilter ref="A341:C362" xr:uid="{DECD5ABE-E45D-4175-84E9-7781615A600B}"/>
  <tableColumns count="3">
    <tableColumn id="1" xr3:uid="{DF22670C-01FE-4E38-AD8F-B30A31CDBC7F}" name="time"/>
    <tableColumn id="2" xr3:uid="{2733D2F4-B83E-49FA-9FC3-E633DCBCB1AE}" name="moment" dataDxfId="303">
      <calculatedColumnFormula>-(Table1254302334366398430[[#This Row],[time]]-2)*2</calculatedColumnFormula>
    </tableColumn>
    <tableColumn id="3" xr3:uid="{410687B7-6090-4E3F-882B-24FFC7D081C6}" name="Stress"/>
  </tableColumns>
  <tableStyleInfo name="TableStyleLight1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8DC26251-3C03-480E-B21E-5BC22D1E632C}" name="Table2255303335367399431" displayName="Table2255303335367399431" ref="D341:F362" totalsRowShown="0">
  <autoFilter ref="D341:F362" xr:uid="{8DC26251-3C03-480E-B21E-5BC22D1E632C}"/>
  <tableColumns count="3">
    <tableColumn id="1" xr3:uid="{A12F1670-53B7-4A64-979E-E0E0F88D3D17}" name="time"/>
    <tableColumn id="2" xr3:uid="{86C7C8FE-0D0A-42F5-BFEE-E717F6E7162D}" name="moment" dataDxfId="302">
      <calculatedColumnFormula>-(Table2255303335367399431[[#This Row],[time]]-2)*2</calculatedColumnFormula>
    </tableColumn>
    <tableColumn id="3" xr3:uid="{4467D87C-6446-4359-8254-1956EB34F30E}" name="Stress "/>
  </tableColumns>
  <tableStyleInfo name="TableStyleLight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738D3E57-2CD2-4E83-9F10-A0173F4A9272}" name="Table3256304336368400432" displayName="Table3256304336368400432" ref="J341:L362" totalsRowShown="0">
  <autoFilter ref="J341:L362" xr:uid="{738D3E57-2CD2-4E83-9F10-A0173F4A9272}"/>
  <tableColumns count="3">
    <tableColumn id="1" xr3:uid="{E4E0CF26-E67F-4C6D-98F0-8CEB88578872}" name="time"/>
    <tableColumn id="2" xr3:uid="{DE540A7E-DE73-4DC3-BD47-2F1A070FB7E8}" name="moment" dataDxfId="301">
      <calculatedColumnFormula>-(Table3256304336368400432[[#This Row],[time]]-2)*2</calculatedColumnFormula>
    </tableColumn>
    <tableColumn id="3" xr3:uid="{FBF24C72-2457-41D8-AF80-8BBD823771D7}" name="Stress"/>
  </tableColumns>
  <tableStyleInfo name="TableStyleLight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27EB727-64B8-4C9C-8577-1254FB6DFAB4}" name="Table2255" displayName="Table2255" ref="D36:F57" totalsRowShown="0">
  <autoFilter ref="D36:F57" xr:uid="{127EB727-64B8-4C9C-8577-1254FB6DFAB4}"/>
  <tableColumns count="3">
    <tableColumn id="1" xr3:uid="{FC15A928-6FCF-40AB-AAC1-470424648E3C}" name="time"/>
    <tableColumn id="2" xr3:uid="{85022C0C-52FF-421A-976C-683CBEE39799}" name="moment" dataDxfId="462">
      <calculatedColumnFormula>-(Table2255[[#This Row],[time]]-2)*2</calculatedColumnFormula>
    </tableColumn>
    <tableColumn id="3" xr3:uid="{0C9BF76D-83F9-4DD8-9B57-C86683CE4A84}" name="Stress "/>
  </tableColumns>
  <tableStyleInfo name="TableStyleLight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097B7813-B5F7-427F-93E5-4D22CDF65A0C}" name="Table4257305337369401433" displayName="Table4257305337369401433" ref="P341:R362" totalsRowShown="0">
  <autoFilter ref="P341:R362" xr:uid="{097B7813-B5F7-427F-93E5-4D22CDF65A0C}"/>
  <tableColumns count="3">
    <tableColumn id="1" xr3:uid="{3BEF8E62-AA7B-4708-BB63-A9CA1C6BDCE0}" name="time"/>
    <tableColumn id="2" xr3:uid="{1DF90B21-367E-4A40-BBA4-B9649841319C}" name="moment" dataDxfId="300">
      <calculatedColumnFormula>-(Table4257305337369401433[[#This Row],[time]]-2)*2</calculatedColumnFormula>
    </tableColumn>
    <tableColumn id="3" xr3:uid="{A5EA5AAF-8CC9-4FA1-A744-883ABC438565}" name="6.92E-05"/>
  </tableColumns>
  <tableStyleInfo name="TableStyleLight4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54B20635-074A-4DCD-ACB8-DB8B0B6942C1}" name="Table5258306338370402434" displayName="Table5258306338370402434" ref="V341:X362" totalsRowShown="0">
  <autoFilter ref="V341:X362" xr:uid="{54B20635-074A-4DCD-ACB8-DB8B0B6942C1}"/>
  <tableColumns count="3">
    <tableColumn id="1" xr3:uid="{4AE6363D-83D6-43B8-A092-4712569087EA}" name="time"/>
    <tableColumn id="2" xr3:uid="{158F60BF-A7BF-4DF0-B324-97A9E441B21D}" name="moment" dataDxfId="299">
      <calculatedColumnFormula>-(Table5258306338370402434[[#This Row],[time]]-2)*2</calculatedColumnFormula>
    </tableColumn>
    <tableColumn id="3" xr3:uid="{A73C7152-7C96-4D68-B62B-77998093DAF3}" name="Stress"/>
  </tableColumns>
  <tableStyleInfo name="TableStyleLight5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0D5A3DE2-9CB9-47F6-860A-4B0BB17B2A37}" name="Table6259307339371403435" displayName="Table6259307339371403435" ref="AB341:AD362" totalsRowShown="0">
  <autoFilter ref="AB341:AD362" xr:uid="{0D5A3DE2-9CB9-47F6-860A-4B0BB17B2A37}"/>
  <tableColumns count="3">
    <tableColumn id="1" xr3:uid="{4F9C8E3C-15BD-4478-A912-E6DFC8E3FC62}" name="time"/>
    <tableColumn id="2" xr3:uid="{3A1F6A2C-F638-43BA-B433-02475F3078E5}" name="moment" dataDxfId="298">
      <calculatedColumnFormula>-(Table6259307339371403435[[#This Row],[time]]-2)*2</calculatedColumnFormula>
    </tableColumn>
    <tableColumn id="3" xr3:uid="{6825F936-3315-48C0-A62F-B9A5BF54DEB0}" name="Stress"/>
  </tableColumns>
  <tableStyleInfo name="TableStyleLight6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C1356AE6-FB4D-4207-B0D8-714ADDBDA18E}" name="Table7260308340372404436" displayName="Table7260308340372404436" ref="AH341:AJ362" totalsRowShown="0">
  <autoFilter ref="AH341:AJ362" xr:uid="{C1356AE6-FB4D-4207-B0D8-714ADDBDA18E}"/>
  <tableColumns count="3">
    <tableColumn id="1" xr3:uid="{60B316A4-01B2-4EE9-B997-3EF48D5B1CA0}" name="time"/>
    <tableColumn id="2" xr3:uid="{C87EB558-6F9F-4288-B14F-7C3E7D81CD55}" name="moment" dataDxfId="297">
      <calculatedColumnFormula>-(Table7260308340372404436[[#This Row],[time]]-2)*2</calculatedColumnFormula>
    </tableColumn>
    <tableColumn id="3" xr3:uid="{1D7CA33A-67C4-42C7-9B4F-F8B4A076B6CF}" name="Stress"/>
  </tableColumns>
  <tableStyleInfo name="TableStyleLight7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4E184FC5-85D0-409A-8F76-F14977EAD755}" name="Table8261309341373405437" displayName="Table8261309341373405437" ref="AN341:AP362" totalsRowShown="0">
  <autoFilter ref="AN341:AP362" xr:uid="{4E184FC5-85D0-409A-8F76-F14977EAD755}"/>
  <tableColumns count="3">
    <tableColumn id="1" xr3:uid="{51986068-D589-4DBB-BC57-D32309CB60C7}" name="time"/>
    <tableColumn id="2" xr3:uid="{45FD30FE-69CD-4931-B41E-036FAF314A26}" name="moment" dataDxfId="296">
      <calculatedColumnFormula>-(Table8261309341373405437[[#This Row],[time]]-2)*2</calculatedColumnFormula>
    </tableColumn>
    <tableColumn id="3" xr3:uid="{E981EECC-DBF1-4D9C-B4DF-28BD204320A1}" name="Stress"/>
  </tableColumns>
  <tableStyleInfo name="TableStyleLight8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F8B42C56-F5E1-4E2D-A2A0-AC6BFCD09A0B}" name="Table245262310342374406438" displayName="Table245262310342374406438" ref="G341:I362" totalsRowShown="0">
  <autoFilter ref="G341:I362" xr:uid="{F8B42C56-F5E1-4E2D-A2A0-AC6BFCD09A0B}"/>
  <tableColumns count="3">
    <tableColumn id="1" xr3:uid="{24721A0F-21EF-4098-BA51-D14363FB48D8}" name="time"/>
    <tableColumn id="2" xr3:uid="{30D9F371-E70C-4D09-8695-F7E3EC389793}" name="moment" dataDxfId="295">
      <calculatedColumnFormula>-(Table245262310342374406438[[#This Row],[time]]-2)*2</calculatedColumnFormula>
    </tableColumn>
    <tableColumn id="3" xr3:uid="{F5432248-86B3-4254-A065-E39D6ED76278}" name="Stress"/>
  </tableColumns>
  <tableStyleInfo name="TableStyleMedium26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A394A2FB-C1D0-47CB-867F-CDFCC543F763}" name="Table246263311343375407439" displayName="Table246263311343375407439" ref="M341:O362" totalsRowShown="0">
  <autoFilter ref="M341:O362" xr:uid="{A394A2FB-C1D0-47CB-867F-CDFCC543F763}"/>
  <tableColumns count="3">
    <tableColumn id="1" xr3:uid="{91A7D0A9-4D7C-4D3C-A444-6D47AC64499E}" name="time"/>
    <tableColumn id="2" xr3:uid="{45FFFBDE-6DA1-49CF-BCFF-D812AC0BE6FD}" name="moment" dataDxfId="294">
      <calculatedColumnFormula>-(Table246263311343375407439[[#This Row],[time]]-2)*2</calculatedColumnFormula>
    </tableColumn>
    <tableColumn id="3" xr3:uid="{4A071498-EAB4-4A1A-82B7-2530EE002B55}" name="Stress"/>
  </tableColumns>
  <tableStyleInfo name="TableStyleMedium27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5B1F11F8-BEB7-409B-A221-C1AF001DCD47}" name="Table247264312344376408440" displayName="Table247264312344376408440" ref="S341:U362" totalsRowShown="0">
  <autoFilter ref="S341:U362" xr:uid="{5B1F11F8-BEB7-409B-A221-C1AF001DCD47}"/>
  <tableColumns count="3">
    <tableColumn id="1" xr3:uid="{EE8DE4A3-51E9-48D0-B599-111DDA96EC8B}" name="time"/>
    <tableColumn id="2" xr3:uid="{127868F3-E1E3-46B0-850B-D9C26B8A1485}" name="moment" dataDxfId="293">
      <calculatedColumnFormula>-(Table247264312344376408440[[#This Row],[time]]-2)*2</calculatedColumnFormula>
    </tableColumn>
    <tableColumn id="3" xr3:uid="{B1B02E73-C25F-46CA-9289-2D91AA1642C2}" name="Stress"/>
  </tableColumns>
  <tableStyleInfo name="TableStyleMedium24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469973F9-F5BD-4ECA-A650-0FCFD19EEAF6}" name="Table248265313345377409441" displayName="Table248265313345377409441" ref="Y341:AA362" totalsRowShown="0">
  <autoFilter ref="Y341:AA362" xr:uid="{469973F9-F5BD-4ECA-A650-0FCFD19EEAF6}"/>
  <tableColumns count="3">
    <tableColumn id="1" xr3:uid="{9B72122D-552E-48E1-AF27-455112D64B7E}" name="time"/>
    <tableColumn id="2" xr3:uid="{68F3AF1C-1EFA-49FC-A5DD-694684BD53EC}" name="moment" dataDxfId="292">
      <calculatedColumnFormula>-(Table248265313345377409441[[#This Row],[time]]-2)*2</calculatedColumnFormula>
    </tableColumn>
    <tableColumn id="3" xr3:uid="{FCB7E593-8565-4BF1-9FC5-C97868E53377}" name="Stress"/>
  </tableColumns>
  <tableStyleInfo name="TableStyleMedium25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B177B457-7F69-42A5-9B61-149B241B97D1}" name="Table249266314346378410442" displayName="Table249266314346378410442" ref="AE341:AG362" totalsRowShown="0">
  <autoFilter ref="AE341:AG362" xr:uid="{B177B457-7F69-42A5-9B61-149B241B97D1}"/>
  <tableColumns count="3">
    <tableColumn id="1" xr3:uid="{FA413C18-2779-4BEC-9172-89B917978959}" name="time"/>
    <tableColumn id="2" xr3:uid="{C6E2B237-EADA-4174-8C7B-906836EFF4D0}" name="moment" dataDxfId="291">
      <calculatedColumnFormula>-(Table249266314346378410442[[#This Row],[time]]-2)*2</calculatedColumnFormula>
    </tableColumn>
    <tableColumn id="3" xr3:uid="{4C32D0F0-F977-4745-A57E-7CF0B475C6F1}" name="Stress"/>
  </tableColumns>
  <tableStyleInfo name="TableStyleMedium2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A474610-6543-4E60-818B-9C2E55EE3176}" name="Table3256" displayName="Table3256" ref="J36:L57" totalsRowShown="0">
  <autoFilter ref="J36:L57" xr:uid="{5A474610-6543-4E60-818B-9C2E55EE3176}"/>
  <tableColumns count="3">
    <tableColumn id="1" xr3:uid="{80667C9D-3172-49FF-A7B4-578BA59856B3}" name="time"/>
    <tableColumn id="2" xr3:uid="{494F57C8-F048-44D1-92E3-F5C328B79E11}" name="moment" dataDxfId="461">
      <calculatedColumnFormula>-(Table3256[[#This Row],[time]]-2)*2</calculatedColumnFormula>
    </tableColumn>
    <tableColumn id="3" xr3:uid="{03AA8EED-9247-46DD-9DB0-214B302F73B1}" name="Stress"/>
  </tableColumns>
  <tableStyleInfo name="TableStyleLight3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386F6EEE-A7F5-4981-9013-F0F6552C6083}" name="Table250267315347379411443" displayName="Table250267315347379411443" ref="AK341:AM362" totalsRowShown="0">
  <autoFilter ref="AK341:AM362" xr:uid="{386F6EEE-A7F5-4981-9013-F0F6552C6083}"/>
  <tableColumns count="3">
    <tableColumn id="1" xr3:uid="{ABD0FCA2-4AD2-4644-B93D-BAB0BEFF0A7A}" name="time"/>
    <tableColumn id="2" xr3:uid="{13DACA3E-326A-4950-BDFC-773AA4DB87E2}" name="moment" dataDxfId="290">
      <calculatedColumnFormula>-(Table250267315347379411443[[#This Row],[time]]-2)*2</calculatedColumnFormula>
    </tableColumn>
    <tableColumn id="3" xr3:uid="{F4B51E2A-A661-42F3-88A5-55A69484E0B7}" name="Stress"/>
  </tableColumns>
  <tableStyleInfo name="TableStyleMedium27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2847951D-073C-464B-867D-E397155767DF}" name="Table252268316348380412444" displayName="Table252268316348380412444" ref="AQ341:AS362" totalsRowShown="0">
  <autoFilter ref="AQ341:AS362" xr:uid="{2847951D-073C-464B-867D-E397155767DF}"/>
  <tableColumns count="3">
    <tableColumn id="1" xr3:uid="{0C3EE675-22C6-4872-A8F8-F4D9F00C38CA}" name="time"/>
    <tableColumn id="2" xr3:uid="{746C40CE-BA79-4342-B01A-F598EED7B503}" name="moment" dataDxfId="289">
      <calculatedColumnFormula>-(Table252268316348380412444[[#This Row],[time]]-2)*2</calculatedColumnFormula>
    </tableColumn>
    <tableColumn id="3" xr3:uid="{D3D4E5B2-3D7E-4C21-A52D-967C0B4C77C6}" name="Stress"/>
  </tableColumns>
  <tableStyleInfo name="TableStyleMedium26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B54E7BB6-AE52-4590-9B07-0CA044047D3A}" name="Table253269317349381413445" displayName="Table253269317349381413445" ref="AT341:AV362" totalsRowShown="0">
  <autoFilter ref="AT341:AV362" xr:uid="{B54E7BB6-AE52-4590-9B07-0CA044047D3A}"/>
  <tableColumns count="3">
    <tableColumn id="1" xr3:uid="{F22C58E0-2499-405E-AA9B-8B49412DCB95}" name="time"/>
    <tableColumn id="2" xr3:uid="{32B55F2E-B1CA-4066-B048-C1CE438E6079}" name="moment" dataDxfId="288">
      <calculatedColumnFormula>-(Table253269317349381413445[[#This Row],[time]]-2)*2</calculatedColumnFormula>
    </tableColumn>
    <tableColumn id="3" xr3:uid="{0D8B2C15-68FD-47BE-B794-3D469E4B619A}" name="Stress"/>
  </tableColumns>
  <tableStyleInfo name="TableStyleMedium24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7BBC4EED-EC6B-4890-8A7F-49CEAB4BCDC2}" name="Table1286318350382414446" displayName="Table1286318350382414446" ref="A372:C393" totalsRowShown="0">
  <autoFilter ref="A372:C393" xr:uid="{7BBC4EED-EC6B-4890-8A7F-49CEAB4BCDC2}"/>
  <tableColumns count="3">
    <tableColumn id="1" xr3:uid="{6CF05ECA-7882-478D-A8F0-13174DC10D23}" name="time"/>
    <tableColumn id="2" xr3:uid="{9671F0CF-2968-4A8E-A8F7-FD9735C9526A}" name="moment" dataDxfId="287">
      <calculatedColumnFormula>(Table1286318350382414446[[#This Row],[time]]-2)*2</calculatedColumnFormula>
    </tableColumn>
    <tableColumn id="3" xr3:uid="{2A4DEA10-9848-4504-89F8-DF050AFB6E50}" name="Stress"/>
  </tableColumns>
  <tableStyleInfo name="TableStyleLight1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95CBC011-5A49-410E-87CD-A29D8E9607B6}" name="Table2287319351383415447" displayName="Table2287319351383415447" ref="D372:F393" totalsRowShown="0">
  <autoFilter ref="D372:F393" xr:uid="{95CBC011-5A49-410E-87CD-A29D8E9607B6}"/>
  <tableColumns count="3">
    <tableColumn id="1" xr3:uid="{B0A70AFD-865B-42D1-8982-85A1D7C9A210}" name="time"/>
    <tableColumn id="2" xr3:uid="{70192C87-9630-42C3-9C7E-16136765FD69}" name="moment" dataDxfId="286">
      <calculatedColumnFormula>(Table2287319351383415447[[#This Row],[time]]-2)*2</calculatedColumnFormula>
    </tableColumn>
    <tableColumn id="3" xr3:uid="{F3B44D70-A57E-4A4A-A73E-36C70F25390B}" name="Stress "/>
  </tableColumns>
  <tableStyleInfo name="TableStyleLight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27CCFBED-F22F-4C33-AA01-5FA78C6C9D4D}" name="Table3288320352384416448" displayName="Table3288320352384416448" ref="J372:L393" totalsRowShown="0">
  <autoFilter ref="J372:L393" xr:uid="{27CCFBED-F22F-4C33-AA01-5FA78C6C9D4D}"/>
  <tableColumns count="3">
    <tableColumn id="1" xr3:uid="{EC213B2A-AB36-4D68-AAFA-4FFF0C15EE74}" name="time"/>
    <tableColumn id="2" xr3:uid="{E509F2EA-0AF8-45F5-98C8-F92B09A57FA3}" name="moment" dataDxfId="285">
      <calculatedColumnFormula>(Table3288320352384416448[[#This Row],[time]]-2)*2</calculatedColumnFormula>
    </tableColumn>
    <tableColumn id="3" xr3:uid="{2F9B64F9-4D78-48EE-A425-96B560979A25}" name="Stress"/>
  </tableColumns>
  <tableStyleInfo name="TableStyleLight3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95FFC14E-69B3-472C-977A-5317DAA5DDE7}" name="Table4289321353385417449" displayName="Table4289321353385417449" ref="P372:R393" totalsRowShown="0">
  <autoFilter ref="P372:R393" xr:uid="{95FFC14E-69B3-472C-977A-5317DAA5DDE7}"/>
  <tableColumns count="3">
    <tableColumn id="1" xr3:uid="{FD53E668-9390-4B75-AA21-667B88C7FDE8}" name="time"/>
    <tableColumn id="2" xr3:uid="{BC857EEE-787E-4852-A4B3-C2C579A380EF}" name="moment" dataDxfId="284">
      <calculatedColumnFormula>(Table4289321353385417449[[#This Row],[time]]-2)*2</calculatedColumnFormula>
    </tableColumn>
    <tableColumn id="3" xr3:uid="{FF132D59-95C8-4F02-BE01-E21CB2206442}" name="Stress"/>
  </tableColumns>
  <tableStyleInfo name="TableStyleLight4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767295F2-6151-4815-BB6A-B5C3C69826A9}" name="Table5290322354386418450" displayName="Table5290322354386418450" ref="V372:X393" totalsRowShown="0">
  <autoFilter ref="V372:X393" xr:uid="{767295F2-6151-4815-BB6A-B5C3C69826A9}"/>
  <tableColumns count="3">
    <tableColumn id="1" xr3:uid="{E247097B-BCD1-4175-B553-472F2DEE5FD8}" name="time"/>
    <tableColumn id="2" xr3:uid="{184FA261-E51D-4A31-95DF-2298D89F6C08}" name="moment" dataDxfId="283">
      <calculatedColumnFormula>(Table5290322354386418450[[#This Row],[time]]-2)*2</calculatedColumnFormula>
    </tableColumn>
    <tableColumn id="3" xr3:uid="{9F886FDD-729F-41CC-A985-0636EFF070FF}" name="Stress"/>
  </tableColumns>
  <tableStyleInfo name="TableStyleLight5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28DC521B-F97B-4CD8-952C-60FBFB9CA027}" name="Table6291323355387419451" displayName="Table6291323355387419451" ref="AB372:AD393" totalsRowShown="0">
  <autoFilter ref="AB372:AD393" xr:uid="{28DC521B-F97B-4CD8-952C-60FBFB9CA027}"/>
  <tableColumns count="3">
    <tableColumn id="1" xr3:uid="{DC404C72-0CFD-464E-8BFA-37AED68A8A62}" name="time"/>
    <tableColumn id="2" xr3:uid="{16DB7B9E-5E27-4348-B964-395F451C738A}" name="moment" dataDxfId="282">
      <calculatedColumnFormula>(Table6291323355387419451[[#This Row],[time]]-2)*2</calculatedColumnFormula>
    </tableColumn>
    <tableColumn id="3" xr3:uid="{331C43D2-5E2F-4D1F-8A08-0CCCAEB6BFC5}" name="Stress"/>
  </tableColumns>
  <tableStyleInfo name="TableStyleLight6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7ED8BDBA-BDB7-4B07-BA39-C358FA9CD47D}" name="Table7292324356388420452" displayName="Table7292324356388420452" ref="AH372:AJ393" totalsRowShown="0">
  <autoFilter ref="AH372:AJ393" xr:uid="{7ED8BDBA-BDB7-4B07-BA39-C358FA9CD47D}"/>
  <tableColumns count="3">
    <tableColumn id="1" xr3:uid="{EF2670C9-1C49-464E-95DF-853A86072F9E}" name="time"/>
    <tableColumn id="2" xr3:uid="{52F606DC-0F36-4644-8CF9-411F5A822CAD}" name="moment" dataDxfId="281">
      <calculatedColumnFormula>(Table7292324356388420452[[#This Row],[time]]-2)*2</calculatedColumnFormula>
    </tableColumn>
    <tableColumn id="3" xr3:uid="{13C4C945-CD6B-4D4A-9C15-44C96269CD1F}" name="Stress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1472DF-0489-418B-99CD-2D2571EFDDC7}" name="Table2" displayName="Table2" ref="D6:F27" totalsRowShown="0">
  <autoFilter ref="D6:F27" xr:uid="{2A1472DF-0489-418B-99CD-2D2571EFDDC7}"/>
  <tableColumns count="3">
    <tableColumn id="1" xr3:uid="{C66EBF12-F438-4DE5-B242-B54B53F525BF}" name="time"/>
    <tableColumn id="2" xr3:uid="{52FA574D-0966-445D-84F8-080ABF3585D8}" name="moment" dataDxfId="478">
      <calculatedColumnFormula>(Table2[[#This Row],[time]]-2)*2</calculatedColumnFormula>
    </tableColumn>
    <tableColumn id="3" xr3:uid="{FA8A7AA1-2383-4375-9F5F-D4DB4E700B6A}" name="Stress 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5C4A8A1-21A2-4B4C-B52B-25585811A071}" name="Table4257" displayName="Table4257" ref="P36:R57" totalsRowShown="0">
  <autoFilter ref="P36:R57" xr:uid="{55C4A8A1-21A2-4B4C-B52B-25585811A071}"/>
  <tableColumns count="3">
    <tableColumn id="1" xr3:uid="{143457EB-DC1C-4CD4-9729-24162553B5E2}" name="time"/>
    <tableColumn id="2" xr3:uid="{118DEC62-E492-44AE-B130-182DE0E9BFB0}" name="moment" dataDxfId="460">
      <calculatedColumnFormula>-(Table4257[[#This Row],[time]]-2)*2</calculatedColumnFormula>
    </tableColumn>
    <tableColumn id="3" xr3:uid="{71101771-4C82-49AC-B580-4C9497267B56}" name="Stress"/>
  </tableColumns>
  <tableStyleInfo name="TableStyleLight4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28AB48FF-221C-4475-A0F0-CAD21D95A5E0}" name="Table8293325357389421453" displayName="Table8293325357389421453" ref="AN372:AP393" totalsRowShown="0">
  <autoFilter ref="AN372:AP393" xr:uid="{28AB48FF-221C-4475-A0F0-CAD21D95A5E0}"/>
  <tableColumns count="3">
    <tableColumn id="1" xr3:uid="{680F2F37-4536-4E38-95BE-60C73CB48F2A}" name="time"/>
    <tableColumn id="2" xr3:uid="{5AE4FCA9-BF2E-4D49-B669-DDC52F5D9EF4}" name="moment" dataDxfId="280">
      <calculatedColumnFormula>(Table8293325357389421453[[#This Row],[time]]-2)*2</calculatedColumnFormula>
    </tableColumn>
    <tableColumn id="3" xr3:uid="{01ADCAE3-5303-49B7-B550-08C917F4C5E5}" name="Stress"/>
  </tableColumns>
  <tableStyleInfo name="TableStyleLight8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FF93A88-90E2-4705-A351-2A7B91374679}" name="Table245294326358390422454" displayName="Table245294326358390422454" ref="G372:I393" totalsRowShown="0">
  <autoFilter ref="G372:I393" xr:uid="{1FF93A88-90E2-4705-A351-2A7B91374679}"/>
  <tableColumns count="3">
    <tableColumn id="1" xr3:uid="{FD8FE0ED-FF58-43E4-9026-FF64E73F1C1D}" name="time"/>
    <tableColumn id="2" xr3:uid="{4A301744-39E9-47FD-8931-93B997B24CD7}" name="moment" dataDxfId="279">
      <calculatedColumnFormula>(Table245294326358390422454[[#This Row],[time]]-2)*2</calculatedColumnFormula>
    </tableColumn>
    <tableColumn id="3" xr3:uid="{B111C9BD-6002-41BF-987B-D56D6E210457}" name="Stress"/>
  </tableColumns>
  <tableStyleInfo name="TableStyleMedium26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5C0CA85B-6EBD-477E-87C1-2102F66DD023}" name="Table246295327359391423455" displayName="Table246295327359391423455" ref="M372:O393" totalsRowShown="0">
  <autoFilter ref="M372:O393" xr:uid="{5C0CA85B-6EBD-477E-87C1-2102F66DD023}"/>
  <tableColumns count="3">
    <tableColumn id="1" xr3:uid="{11961907-42F8-4191-BD24-413680F69012}" name="time"/>
    <tableColumn id="2" xr3:uid="{FDBF94BC-C5F7-4534-9489-5D1FE525FFB3}" name="moment" dataDxfId="278">
      <calculatedColumnFormula>(Table246295327359391423455[[#This Row],[time]]-2)*2</calculatedColumnFormula>
    </tableColumn>
    <tableColumn id="3" xr3:uid="{1A085AF9-AAA6-4270-AB95-4EB451445E1E}" name="Stress"/>
  </tableColumns>
  <tableStyleInfo name="TableStyleMedium27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E3F783B-965E-47BE-9ABE-BC76A7D2C5CA}" name="Table247296328360392424456" displayName="Table247296328360392424456" ref="S372:U393" totalsRowShown="0">
  <autoFilter ref="S372:U393" xr:uid="{8E3F783B-965E-47BE-9ABE-BC76A7D2C5CA}"/>
  <tableColumns count="3">
    <tableColumn id="1" xr3:uid="{A45CB995-B628-4A18-9ED7-D53BE56AC680}" name="time"/>
    <tableColumn id="2" xr3:uid="{7DEDF6EA-6237-47E8-96A9-4E3BB47E878F}" name="moment" dataDxfId="277">
      <calculatedColumnFormula>(Table247296328360392424456[[#This Row],[time]]-2)*2</calculatedColumnFormula>
    </tableColumn>
    <tableColumn id="3" xr3:uid="{669A572A-4839-46AF-A481-6D121B9605B0}" name="Stress"/>
  </tableColumns>
  <tableStyleInfo name="TableStyleMedium24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5C3991-8368-4EBB-B8EC-3B2C2CE973F3}" name="Table248297329361393425457" displayName="Table248297329361393425457" ref="Y372:AA393" totalsRowShown="0">
  <autoFilter ref="Y372:AA393" xr:uid="{D25C3991-8368-4EBB-B8EC-3B2C2CE973F3}"/>
  <tableColumns count="3">
    <tableColumn id="1" xr3:uid="{38904544-4EA3-429E-8BB4-9908CAD2074B}" name="time"/>
    <tableColumn id="2" xr3:uid="{F03CF1DD-109D-438D-818B-8AF3EDFAD80E}" name="moment" dataDxfId="276">
      <calculatedColumnFormula>(Table248297329361393425457[[#This Row],[time]]-2)*2</calculatedColumnFormula>
    </tableColumn>
    <tableColumn id="3" xr3:uid="{B683E2CD-5F86-4AA5-A803-FE7536B4C597}" name="Stress"/>
  </tableColumns>
  <tableStyleInfo name="TableStyleMedium25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181554BE-5D8B-49C2-8391-CC9DFDCF5C2A}" name="Table249298330362394426458" displayName="Table249298330362394426458" ref="AE372:AG393" totalsRowShown="0">
  <autoFilter ref="AE372:AG393" xr:uid="{181554BE-5D8B-49C2-8391-CC9DFDCF5C2A}"/>
  <tableColumns count="3">
    <tableColumn id="1" xr3:uid="{0F440CBF-F9BE-42E4-A96D-AE95F8BD0861}" name="time"/>
    <tableColumn id="2" xr3:uid="{45EF2F69-B517-458C-8780-92FC4F10C8C4}" name="moment" dataDxfId="275">
      <calculatedColumnFormula>(Table249298330362394426458[[#This Row],[time]]-2)*2</calculatedColumnFormula>
    </tableColumn>
    <tableColumn id="3" xr3:uid="{CB5EEC42-EC99-4D26-94E4-E52569BE2074}" name="Stress"/>
  </tableColumns>
  <tableStyleInfo name="TableStyleMedium26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A000D2BE-F762-4B11-8C06-14CC10A4AFA5}" name="Table250299331363395427459" displayName="Table250299331363395427459" ref="AK372:AM393" totalsRowShown="0">
  <autoFilter ref="AK372:AM393" xr:uid="{A000D2BE-F762-4B11-8C06-14CC10A4AFA5}"/>
  <tableColumns count="3">
    <tableColumn id="1" xr3:uid="{31483DEE-0814-48A8-8C79-A9AF15D10959}" name="time"/>
    <tableColumn id="2" xr3:uid="{53421060-DB84-4648-AAB1-E9D745CEDB0E}" name="moment" dataDxfId="274">
      <calculatedColumnFormula>(Table250299331363395427459[[#This Row],[time]]-2)*2</calculatedColumnFormula>
    </tableColumn>
    <tableColumn id="3" xr3:uid="{0E852E82-DE4A-465B-86DC-C4280A617FC1}" name="Stress"/>
  </tableColumns>
  <tableStyleInfo name="TableStyleMedium27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B532C21B-F0CC-4DFE-8F99-2406CD1341D5}" name="Table252300332364396428460" displayName="Table252300332364396428460" ref="AQ372:AS393" totalsRowShown="0">
  <autoFilter ref="AQ372:AS393" xr:uid="{B532C21B-F0CC-4DFE-8F99-2406CD1341D5}"/>
  <tableColumns count="3">
    <tableColumn id="1" xr3:uid="{567D9296-B0C2-4F31-9CD6-C41BD164E6E2}" name="time"/>
    <tableColumn id="2" xr3:uid="{458498C8-19F8-4892-A310-1D342460D437}" name="moment" dataDxfId="273">
      <calculatedColumnFormula>(Table252300332364396428460[[#This Row],[time]]-2)*2</calculatedColumnFormula>
    </tableColumn>
    <tableColumn id="3" xr3:uid="{E9227ABF-DD91-4C3A-8E17-AC2296223C99}" name="Stress"/>
  </tableColumns>
  <tableStyleInfo name="TableStyleMedium26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79407C48-B025-4B65-8B70-6F7F39ED3F0D}" name="Table253301333365397429461" displayName="Table253301333365397429461" ref="AT372:AV393" totalsRowShown="0">
  <autoFilter ref="AT372:AV393" xr:uid="{79407C48-B025-4B65-8B70-6F7F39ED3F0D}"/>
  <tableColumns count="3">
    <tableColumn id="1" xr3:uid="{2F20610F-3FAC-4A62-B1C4-AC8B0080ADE0}" name="time"/>
    <tableColumn id="2" xr3:uid="{F3456189-3857-4F1B-B229-6B3A7DA1EE25}" name="moment" dataDxfId="272">
      <calculatedColumnFormula>(Table253301333365397429461[[#This Row],[time]]-2)*2</calculatedColumnFormula>
    </tableColumn>
    <tableColumn id="3" xr3:uid="{805AE2D2-60A7-4342-B7C4-5FA0F4EF40FF}" name="Stress"/>
  </tableColumns>
  <tableStyleInfo name="TableStyleMedium24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9FFDD5CD-DD01-4E75-B753-8FCFA6D760EC}" name="Table1254302334366398430462" displayName="Table1254302334366398430462" ref="A402:C423" totalsRowShown="0">
  <autoFilter ref="A402:C423" xr:uid="{9FFDD5CD-DD01-4E75-B753-8FCFA6D760EC}"/>
  <tableColumns count="3">
    <tableColumn id="1" xr3:uid="{CE0902C8-8243-493E-A749-3C1A8BF6417F}" name="time"/>
    <tableColumn id="2" xr3:uid="{261AF347-7605-4FD6-91DA-EDB60F8D28F0}" name="moment" dataDxfId="271">
      <calculatedColumnFormula>-(Table1254302334366398430462[[#This Row],[time]]-2)*2</calculatedColumnFormula>
    </tableColumn>
    <tableColumn id="3" xr3:uid="{22A40BCE-65DF-4187-B885-ED9255061851}" name="Stres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7B86E2F-2804-4DA3-97A3-B115FE1F47D6}" name="Table5258" displayName="Table5258" ref="V36:X57" totalsRowShown="0">
  <autoFilter ref="V36:X57" xr:uid="{E7B86E2F-2804-4DA3-97A3-B115FE1F47D6}"/>
  <tableColumns count="3">
    <tableColumn id="1" xr3:uid="{2FD5839D-CB98-4689-9941-49B818E053E3}" name="time"/>
    <tableColumn id="2" xr3:uid="{1914D206-7FC5-4E60-BFA2-C653CA6A81E7}" name="moment" dataDxfId="459">
      <calculatedColumnFormula>-(Table5258[[#This Row],[time]]-2)*2</calculatedColumnFormula>
    </tableColumn>
    <tableColumn id="3" xr3:uid="{94FB6FD4-8B9D-47A6-A3F7-78F2B1ED94D4}" name="Stress"/>
  </tableColumns>
  <tableStyleInfo name="TableStyleLight5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D196CA7F-38F8-46CC-9E95-7043167DDB8D}" name="Table2255303335367399431463" displayName="Table2255303335367399431463" ref="D402:F423" totalsRowShown="0">
  <autoFilter ref="D402:F423" xr:uid="{D196CA7F-38F8-46CC-9E95-7043167DDB8D}"/>
  <tableColumns count="3">
    <tableColumn id="1" xr3:uid="{8C97AFBB-A548-4904-A7EF-14E64B6238FE}" name="time"/>
    <tableColumn id="2" xr3:uid="{4BA5D650-5002-42EF-8203-9E81C987FB58}" name="moment" dataDxfId="270">
      <calculatedColumnFormula>-(Table2255303335367399431463[[#This Row],[time]]-2)*2</calculatedColumnFormula>
    </tableColumn>
    <tableColumn id="3" xr3:uid="{DE141FCA-7941-4F30-9116-1FFAB76B1571}" name="Stress "/>
  </tableColumns>
  <tableStyleInfo name="TableStyleLight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DF996915-6F9A-4787-A549-82F048975E14}" name="Table3256304336368400432464" displayName="Table3256304336368400432464" ref="J402:L423" totalsRowShown="0">
  <autoFilter ref="J402:L423" xr:uid="{DF996915-6F9A-4787-A549-82F048975E14}"/>
  <tableColumns count="3">
    <tableColumn id="1" xr3:uid="{F16FEA51-0ECC-422B-92B4-76F7B0EE2C53}" name="time"/>
    <tableColumn id="2" xr3:uid="{6DE426D5-56FB-4A87-BE0D-5B1D93866F34}" name="moment" dataDxfId="269">
      <calculatedColumnFormula>-(Table3256304336368400432464[[#This Row],[time]]-2)*2</calculatedColumnFormula>
    </tableColumn>
    <tableColumn id="3" xr3:uid="{265E510C-F89D-4976-BBB7-1A3AF83FD9B5}" name="Stress"/>
  </tableColumns>
  <tableStyleInfo name="TableStyleLight3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9BA2313B-310D-4BEC-99B5-650E4A35E53E}" name="Table4257305337369401433465" displayName="Table4257305337369401433465" ref="P402:R423" totalsRowShown="0">
  <autoFilter ref="P402:R423" xr:uid="{9BA2313B-310D-4BEC-99B5-650E4A35E53E}"/>
  <tableColumns count="3">
    <tableColumn id="1" xr3:uid="{29A9FD37-3066-4C44-ADA7-EECA589325BB}" name="time"/>
    <tableColumn id="2" xr3:uid="{AE9C0F2F-0614-47CD-856D-BFA196604F9A}" name="moment" dataDxfId="268">
      <calculatedColumnFormula>-(Table4257305337369401433465[[#This Row],[time]]-2)*2</calculatedColumnFormula>
    </tableColumn>
    <tableColumn id="3" xr3:uid="{0EC68850-295A-4627-A66F-A7CB2BEA561B}" name="Stress"/>
  </tableColumns>
  <tableStyleInfo name="TableStyleLight4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50DC6D26-69CC-4504-98C8-214177DC6634}" name="Table5258306338370402434466" displayName="Table5258306338370402434466" ref="V402:X423" totalsRowShown="0">
  <autoFilter ref="V402:X423" xr:uid="{50DC6D26-69CC-4504-98C8-214177DC6634}"/>
  <tableColumns count="3">
    <tableColumn id="1" xr3:uid="{3C358231-45DE-4BFB-9B0C-16AC0F828BC1}" name="time"/>
    <tableColumn id="2" xr3:uid="{2D4F50A0-ABB1-4794-AB5B-06520ECFC859}" name="moment" dataDxfId="267">
      <calculatedColumnFormula>-(Table5258306338370402434466[[#This Row],[time]]-2)*2</calculatedColumnFormula>
    </tableColumn>
    <tableColumn id="3" xr3:uid="{71FE7F2A-588E-4377-93CE-55E92E0BFC35}" name="Stress"/>
  </tableColumns>
  <tableStyleInfo name="TableStyleLight5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F17621C0-353F-4E1D-8B95-5ADDC2AE656F}" name="Table6259307339371403435467" displayName="Table6259307339371403435467" ref="AB402:AD423" totalsRowShown="0">
  <autoFilter ref="AB402:AD423" xr:uid="{F17621C0-353F-4E1D-8B95-5ADDC2AE656F}"/>
  <tableColumns count="3">
    <tableColumn id="1" xr3:uid="{668FB965-7685-44B8-952B-0F81285F322A}" name="time"/>
    <tableColumn id="2" xr3:uid="{AA1DFEDB-0D38-47C1-9E1A-5F55DF1104DF}" name="moment" dataDxfId="266">
      <calculatedColumnFormula>-(Table6259307339371403435467[[#This Row],[time]]-2)*2</calculatedColumnFormula>
    </tableColumn>
    <tableColumn id="3" xr3:uid="{9BD725E2-8582-41C7-B548-7F184343075F}" name="Stress"/>
  </tableColumns>
  <tableStyleInfo name="TableStyleLight6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B79DADFB-83F8-42B4-A00E-1AA90F9DB1C8}" name="Table7260308340372404436468" displayName="Table7260308340372404436468" ref="AH402:AJ423" totalsRowShown="0">
  <autoFilter ref="AH402:AJ423" xr:uid="{B79DADFB-83F8-42B4-A00E-1AA90F9DB1C8}"/>
  <tableColumns count="3">
    <tableColumn id="1" xr3:uid="{568DE51C-34C8-48F1-9E05-74F7D4CC6F91}" name="time"/>
    <tableColumn id="2" xr3:uid="{8E8B678A-87DB-4EAB-BFE7-96B3C71C4111}" name="moment" dataDxfId="265">
      <calculatedColumnFormula>-(Table7260308340372404436468[[#This Row],[time]]-2)*2</calculatedColumnFormula>
    </tableColumn>
    <tableColumn id="3" xr3:uid="{32D4C24F-DE32-4EA3-A9FA-7CF54453239B}" name="Stress"/>
  </tableColumns>
  <tableStyleInfo name="TableStyleLight7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A5891D9E-0A46-4A94-A57A-B1488E8D1A15}" name="Table8261309341373405437469" displayName="Table8261309341373405437469" ref="AN402:AP423" totalsRowShown="0">
  <autoFilter ref="AN402:AP423" xr:uid="{A5891D9E-0A46-4A94-A57A-B1488E8D1A15}"/>
  <tableColumns count="3">
    <tableColumn id="1" xr3:uid="{181F4395-F346-46DC-BB09-81BBC8861AE8}" name="time"/>
    <tableColumn id="2" xr3:uid="{9C49D916-47ED-4D94-B721-E325C71A3A12}" name="moment" dataDxfId="264">
      <calculatedColumnFormula>-(Table8261309341373405437469[[#This Row],[time]]-2)*2</calculatedColumnFormula>
    </tableColumn>
    <tableColumn id="3" xr3:uid="{1165A629-2AF3-41F2-86FF-B6117C69315C}" name="Stress"/>
  </tableColumns>
  <tableStyleInfo name="TableStyleLight8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77C846D7-B20E-4F7D-B572-06CF8E9A6CDF}" name="Table245262310342374406438470" displayName="Table245262310342374406438470" ref="G402:I423" totalsRowShown="0">
  <autoFilter ref="G402:I423" xr:uid="{77C846D7-B20E-4F7D-B572-06CF8E9A6CDF}"/>
  <tableColumns count="3">
    <tableColumn id="1" xr3:uid="{53298AE9-3529-44AA-9E97-38CB64BC872A}" name="time"/>
    <tableColumn id="2" xr3:uid="{B2235CD9-76FA-461B-A0B2-B1C7876D3D53}" name="moment" dataDxfId="263">
      <calculatedColumnFormula>-(Table245262310342374406438470[[#This Row],[time]]-2)*2</calculatedColumnFormula>
    </tableColumn>
    <tableColumn id="3" xr3:uid="{4212B499-24DE-47C1-A619-E07D143EF69C}" name="Stress"/>
  </tableColumns>
  <tableStyleInfo name="TableStyleMedium26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926CBD60-6017-463D-BA74-2C25FAC8B601}" name="Table246263311343375407439471" displayName="Table246263311343375407439471" ref="M402:O423" totalsRowShown="0">
  <autoFilter ref="M402:O423" xr:uid="{926CBD60-6017-463D-BA74-2C25FAC8B601}"/>
  <tableColumns count="3">
    <tableColumn id="1" xr3:uid="{F969B0D7-55D7-4CF9-BB3A-01423791375E}" name="time"/>
    <tableColumn id="2" xr3:uid="{0C818F86-5864-4637-A917-21223CACB95B}" name="moment" dataDxfId="262">
      <calculatedColumnFormula>-(Table246263311343375407439471[[#This Row],[time]]-2)*2</calculatedColumnFormula>
    </tableColumn>
    <tableColumn id="3" xr3:uid="{4266C766-2B78-43F7-BF1A-B77D2A6309BD}" name="Stress"/>
  </tableColumns>
  <tableStyleInfo name="TableStyleMedium27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DAB71217-3ED9-4E79-A875-58FE3749C36B}" name="Table247264312344376408440472" displayName="Table247264312344376408440472" ref="S402:U423" totalsRowShown="0">
  <autoFilter ref="S402:U423" xr:uid="{DAB71217-3ED9-4E79-A875-58FE3749C36B}"/>
  <tableColumns count="3">
    <tableColumn id="1" xr3:uid="{C3177893-E1BD-4636-99F6-2310B468674F}" name="time"/>
    <tableColumn id="2" xr3:uid="{AA0B85C8-F827-48B2-A5D1-29F7AFF02437}" name="moment" dataDxfId="261">
      <calculatedColumnFormula>-(Table247264312344376408440472[[#This Row],[time]]-2)*2</calculatedColumnFormula>
    </tableColumn>
    <tableColumn id="3" xr3:uid="{1C483C1C-D232-476D-B636-6C0CDD54CD0F}" name="Stress"/>
  </tableColumns>
  <tableStyleInfo name="TableStyleMedium2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6915A-B3C9-4F2B-9678-A5084B1EAE74}" name="Table6259" displayName="Table6259" ref="AB36:AD57" totalsRowShown="0">
  <autoFilter ref="AB36:AD57" xr:uid="{1B86915A-B3C9-4F2B-9678-A5084B1EAE74}"/>
  <tableColumns count="3">
    <tableColumn id="1" xr3:uid="{DDFC9C39-6E42-4D7C-A1F8-03C7F752524D}" name="time"/>
    <tableColumn id="2" xr3:uid="{67B4F141-A116-40AA-9F4C-74ECC596F42B}" name="moment" dataDxfId="458">
      <calculatedColumnFormula>-(Table6259[[#This Row],[time]]-2)*2</calculatedColumnFormula>
    </tableColumn>
    <tableColumn id="3" xr3:uid="{1D4D84E6-2FC0-4ADA-84A3-15A741E2C385}" name="Stress"/>
  </tableColumns>
  <tableStyleInfo name="TableStyleLight6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A8A1DBA6-60FC-4268-B324-E7590290DE89}" name="Table248265313345377409441473" displayName="Table248265313345377409441473" ref="Y402:AA423" totalsRowShown="0">
  <autoFilter ref="Y402:AA423" xr:uid="{A8A1DBA6-60FC-4268-B324-E7590290DE89}"/>
  <tableColumns count="3">
    <tableColumn id="1" xr3:uid="{1F15D79D-38B9-48A0-A95D-4724CD0336F5}" name="time"/>
    <tableColumn id="2" xr3:uid="{8EB225C4-0394-4B3B-AF8D-FCC1EAC0E6CE}" name="moment" dataDxfId="260">
      <calculatedColumnFormula>-(Table248265313345377409441473[[#This Row],[time]]-2)*2</calculatedColumnFormula>
    </tableColumn>
    <tableColumn id="3" xr3:uid="{504E805B-F25A-45FD-A0BD-59D31D76711C}" name="Stress"/>
  </tableColumns>
  <tableStyleInfo name="TableStyleMedium25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24D9EE8-50AC-42B0-BFBB-F78D66AA9B78}" name="Table249266314346378410442474" displayName="Table249266314346378410442474" ref="AE402:AG423" totalsRowShown="0">
  <autoFilter ref="AE402:AG423" xr:uid="{C24D9EE8-50AC-42B0-BFBB-F78D66AA9B78}"/>
  <tableColumns count="3">
    <tableColumn id="1" xr3:uid="{2C25EAD7-7CE2-4D7C-A699-1B4ACD415980}" name="time"/>
    <tableColumn id="2" xr3:uid="{A8AD7288-ED00-4954-8CAC-DBCB04F46B4C}" name="moment" dataDxfId="259">
      <calculatedColumnFormula>-(Table249266314346378410442474[[#This Row],[time]]-2)*2</calculatedColumnFormula>
    </tableColumn>
    <tableColumn id="3" xr3:uid="{DAA2E7B2-36DE-4C16-88FE-AA15BE0D5E8D}" name="Stress"/>
  </tableColumns>
  <tableStyleInfo name="TableStyleMedium26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309A0916-368F-47DD-8A6B-C05B198B0227}" name="Table250267315347379411443475" displayName="Table250267315347379411443475" ref="AK402:AM423" totalsRowShown="0">
  <autoFilter ref="AK402:AM423" xr:uid="{309A0916-368F-47DD-8A6B-C05B198B0227}"/>
  <tableColumns count="3">
    <tableColumn id="1" xr3:uid="{B56A1B69-88BB-413A-984B-8126E51433E3}" name="time"/>
    <tableColumn id="2" xr3:uid="{855E793C-2227-45B7-8BAB-BB02FBA90E3E}" name="moment" dataDxfId="258">
      <calculatedColumnFormula>-(Table250267315347379411443475[[#This Row],[time]]-2)*2</calculatedColumnFormula>
    </tableColumn>
    <tableColumn id="3" xr3:uid="{2A808632-E7FF-4E14-8BC9-F054B37B1A35}" name="Stress"/>
  </tableColumns>
  <tableStyleInfo name="TableStyleMedium27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A3B002CB-96F3-4F9A-9580-9B377DF12094}" name="Table252268316348380412444476" displayName="Table252268316348380412444476" ref="AQ402:AS423" totalsRowShown="0">
  <autoFilter ref="AQ402:AS423" xr:uid="{A3B002CB-96F3-4F9A-9580-9B377DF12094}"/>
  <tableColumns count="3">
    <tableColumn id="1" xr3:uid="{62A2A934-83F1-42DC-A25D-71ACF8CC7A8B}" name="time"/>
    <tableColumn id="2" xr3:uid="{A08E7043-5EFF-43AB-8B65-264C770A1E08}" name="moment" dataDxfId="257">
      <calculatedColumnFormula>-(Table252268316348380412444476[[#This Row],[time]]-2)*2</calculatedColumnFormula>
    </tableColumn>
    <tableColumn id="3" xr3:uid="{A933F39A-645A-4F81-9E04-EF315953C84B}" name="Stress"/>
  </tableColumns>
  <tableStyleInfo name="TableStyleMedium26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30F0A77F-4D37-4D16-A8F9-3D8C59F97635}" name="Table253269317349381413445477" displayName="Table253269317349381413445477" ref="AT402:AV423" totalsRowShown="0">
  <autoFilter ref="AT402:AV423" xr:uid="{30F0A77F-4D37-4D16-A8F9-3D8C59F97635}"/>
  <tableColumns count="3">
    <tableColumn id="1" xr3:uid="{AA584192-B482-46EB-9D6C-6B61E027C2EA}" name="time"/>
    <tableColumn id="2" xr3:uid="{F5B8F39C-7BE1-4681-B0AD-182CED3FF3AF}" name="moment" dataDxfId="256">
      <calculatedColumnFormula>-(Table253269317349381413445477[[#This Row],[time]]-2)*2</calculatedColumnFormula>
    </tableColumn>
    <tableColumn id="3" xr3:uid="{69127835-9C9A-436B-A090-680B692FDCDE}" name="Stress"/>
  </tableColumns>
  <tableStyleInfo name="TableStyleMedium24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EB6884C9-CF9C-4905-8CF7-1E1D320E376F}" name="Table1286318350382414446478" displayName="Table1286318350382414446478" ref="A433:C454" totalsRowShown="0">
  <autoFilter ref="A433:C454" xr:uid="{EB6884C9-CF9C-4905-8CF7-1E1D320E376F}"/>
  <tableColumns count="3">
    <tableColumn id="1" xr3:uid="{631EDB11-2EAA-4171-8F2C-EF3A7CC5AD54}" name="time"/>
    <tableColumn id="2" xr3:uid="{60315A3B-3A1D-4A51-BC6D-C956447DE7B3}" name="moment" dataDxfId="255">
      <calculatedColumnFormula>(Table1286318350382414446478[[#This Row],[time]]-2)*2</calculatedColumnFormula>
    </tableColumn>
    <tableColumn id="3" xr3:uid="{219CD88D-17D1-4299-A5F2-E9BA65B40613}" name="Stress"/>
  </tableColumns>
  <tableStyleInfo name="TableStyleLight1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3571A50-796C-4788-A3BC-06C18A9539D3}" name="Table2287319351383415447479" displayName="Table2287319351383415447479" ref="D433:F454" totalsRowShown="0">
  <autoFilter ref="D433:F454" xr:uid="{C3571A50-796C-4788-A3BC-06C18A9539D3}"/>
  <tableColumns count="3">
    <tableColumn id="1" xr3:uid="{CF1B8301-CF54-4A5E-B6BD-1AD458F471E6}" name="time"/>
    <tableColumn id="2" xr3:uid="{71056BA5-D069-4D4B-B082-8D44C2D701D2}" name="moment" dataDxfId="254">
      <calculatedColumnFormula>(Table2287319351383415447479[[#This Row],[time]]-2)*2</calculatedColumnFormula>
    </tableColumn>
    <tableColumn id="3" xr3:uid="{EEF8EDCE-9E1F-41AB-905C-6433BD1EC436}" name="Stress "/>
  </tableColumns>
  <tableStyleInfo name="TableStyleLight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F69BC2F7-3EB8-4304-92A9-C636CC6BFA72}" name="Table3288320352384416448480" displayName="Table3288320352384416448480" ref="J433:L454" totalsRowShown="0">
  <autoFilter ref="J433:L454" xr:uid="{F69BC2F7-3EB8-4304-92A9-C636CC6BFA72}"/>
  <tableColumns count="3">
    <tableColumn id="1" xr3:uid="{1F763E7B-6887-4D9E-BEF9-EF8F055E7FF4}" name="time"/>
    <tableColumn id="2" xr3:uid="{66B31057-D85E-4E12-8089-C728481B14DD}" name="moment" dataDxfId="253">
      <calculatedColumnFormula>(Table3288320352384416448480[[#This Row],[time]]-2)*2</calculatedColumnFormula>
    </tableColumn>
    <tableColumn id="3" xr3:uid="{07CD4605-E911-431F-BB37-DCEF49CD96E3}" name="Stress"/>
  </tableColumns>
  <tableStyleInfo name="TableStyleLight3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1B3A57AC-8DD4-4337-AD79-1DA31B6131FA}" name="Table4289321353385417449481" displayName="Table4289321353385417449481" ref="P433:R454" totalsRowShown="0">
  <autoFilter ref="P433:R454" xr:uid="{1B3A57AC-8DD4-4337-AD79-1DA31B6131FA}"/>
  <tableColumns count="3">
    <tableColumn id="1" xr3:uid="{6B58FE21-5BDF-431E-BF89-69B9FDF16AD0}" name="time"/>
    <tableColumn id="2" xr3:uid="{C5365E5B-8CC5-4602-BAE2-DBFF3198779C}" name="moment" dataDxfId="252">
      <calculatedColumnFormula>(Table4289321353385417449481[[#This Row],[time]]-2)*2</calculatedColumnFormula>
    </tableColumn>
    <tableColumn id="3" xr3:uid="{B458774F-3C65-4074-B191-5ACA7196089B}" name="Stress"/>
  </tableColumns>
  <tableStyleInfo name="TableStyleLight4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578425C8-997C-47BE-AD2C-530ACAAEC57F}" name="Table5290322354386418450482" displayName="Table5290322354386418450482" ref="V433:X454" totalsRowShown="0">
  <autoFilter ref="V433:X454" xr:uid="{578425C8-997C-47BE-AD2C-530ACAAEC57F}"/>
  <tableColumns count="3">
    <tableColumn id="1" xr3:uid="{CC7FB9AE-D773-40C9-B78D-211C9DBDB468}" name="time"/>
    <tableColumn id="2" xr3:uid="{4B3482C4-6D01-4424-AD02-2AD8C07890BD}" name="moment" dataDxfId="251">
      <calculatedColumnFormula>(Table5290322354386418450482[[#This Row],[time]]-2)*2</calculatedColumnFormula>
    </tableColumn>
    <tableColumn id="3" xr3:uid="{1F845451-25F3-4FA8-B19C-1DCE2159D786}" name="Stress"/>
  </tableColumns>
  <tableStyleInfo name="TableStyleLight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2AF08A6-48E4-44FE-B9BE-665EB9ED1026}" name="Table7260" displayName="Table7260" ref="AH36:AJ57" totalsRowShown="0">
  <autoFilter ref="AH36:AJ57" xr:uid="{42AF08A6-48E4-44FE-B9BE-665EB9ED1026}"/>
  <tableColumns count="3">
    <tableColumn id="1" xr3:uid="{000F5FD8-E4BC-4969-92A9-8DCC68A65247}" name="time"/>
    <tableColumn id="2" xr3:uid="{05717D20-D694-4D6B-88C6-4C61E69EC27F}" name="moment" dataDxfId="457">
      <calculatedColumnFormula>-(Table7260[[#This Row],[time]]-2)*2</calculatedColumnFormula>
    </tableColumn>
    <tableColumn id="3" xr3:uid="{9FB89E4D-1392-48CA-908D-FA80EF3BD511}" name="Stress"/>
  </tableColumns>
  <tableStyleInfo name="TableStyleLight7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5E803401-BA7B-4F24-AE23-479B44F11DE3}" name="Table6291323355387419451483" displayName="Table6291323355387419451483" ref="AB433:AD454" totalsRowShown="0">
  <autoFilter ref="AB433:AD454" xr:uid="{5E803401-BA7B-4F24-AE23-479B44F11DE3}"/>
  <tableColumns count="3">
    <tableColumn id="1" xr3:uid="{799157D2-BD78-4A26-B25D-947DBAAEE427}" name="time"/>
    <tableColumn id="2" xr3:uid="{D67C3B8F-AB35-4950-BBF7-640382B39B9A}" name="moment" dataDxfId="250">
      <calculatedColumnFormula>(Table6291323355387419451483[[#This Row],[time]]-2)*2</calculatedColumnFormula>
    </tableColumn>
    <tableColumn id="3" xr3:uid="{2D218AD6-0656-445D-AE69-58BB48BF3283}" name="Stress"/>
  </tableColumns>
  <tableStyleInfo name="TableStyleLight6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EE168402-E589-4F22-A6FC-C07A9775EC18}" name="Table7292324356388420452484" displayName="Table7292324356388420452484" ref="AH433:AJ454" totalsRowShown="0">
  <autoFilter ref="AH433:AJ454" xr:uid="{EE168402-E589-4F22-A6FC-C07A9775EC18}"/>
  <tableColumns count="3">
    <tableColumn id="1" xr3:uid="{CB2415B6-67FF-4D67-8BA8-2DB7C5849E69}" name="time"/>
    <tableColumn id="2" xr3:uid="{15258D78-0947-4F4B-B611-38EF17BE1247}" name="moment" dataDxfId="249">
      <calculatedColumnFormula>(Table7292324356388420452484[[#This Row],[time]]-2)*2</calculatedColumnFormula>
    </tableColumn>
    <tableColumn id="3" xr3:uid="{DE90D85C-D95D-499A-9D23-EEF3B7B5E9D9}" name="Stress"/>
  </tableColumns>
  <tableStyleInfo name="TableStyleLight7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F033F58-83D2-4E66-8558-5F4325493249}" name="Table8293325357389421453485" displayName="Table8293325357389421453485" ref="AN433:AP454" totalsRowShown="0">
  <autoFilter ref="AN433:AP454" xr:uid="{3F033F58-83D2-4E66-8558-5F4325493249}"/>
  <tableColumns count="3">
    <tableColumn id="1" xr3:uid="{A5898077-044D-45F9-82E3-01F28BA875EF}" name="time"/>
    <tableColumn id="2" xr3:uid="{385EAA2C-26BF-4560-97E2-91A624B7BCB6}" name="moment" dataDxfId="248">
      <calculatedColumnFormula>(Table8293325357389421453485[[#This Row],[time]]-2)*2</calculatedColumnFormula>
    </tableColumn>
    <tableColumn id="3" xr3:uid="{1A5485DD-494F-4AD4-B4AC-20003B39557A}" name="Stress"/>
  </tableColumns>
  <tableStyleInfo name="TableStyleLight8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982DBCCF-04A3-41C7-8C81-D1421ED11FF8}" name="Table245294326358390422454486" displayName="Table245294326358390422454486" ref="G433:I454" totalsRowShown="0">
  <autoFilter ref="G433:I454" xr:uid="{982DBCCF-04A3-41C7-8C81-D1421ED11FF8}"/>
  <tableColumns count="3">
    <tableColumn id="1" xr3:uid="{6F2B2479-136D-431C-BA7F-7ADCD83D9D94}" name="time"/>
    <tableColumn id="2" xr3:uid="{1D51EB36-FE66-4B3F-990B-B66B15237AD5}" name="moment" dataDxfId="247">
      <calculatedColumnFormula>(Table245294326358390422454486[[#This Row],[time]]-2)*2</calculatedColumnFormula>
    </tableColumn>
    <tableColumn id="3" xr3:uid="{E920D9E0-2163-4690-8460-B6F36D6056C1}" name="Stress"/>
  </tableColumns>
  <tableStyleInfo name="TableStyleMedium26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7FB37279-7363-467C-817E-D11E32D2F343}" name="Table246295327359391423455487" displayName="Table246295327359391423455487" ref="M433:O454" totalsRowShown="0">
  <autoFilter ref="M433:O454" xr:uid="{7FB37279-7363-467C-817E-D11E32D2F343}"/>
  <tableColumns count="3">
    <tableColumn id="1" xr3:uid="{865DF0F7-44D4-48C5-B6DB-399E5E78BFA3}" name="time"/>
    <tableColumn id="2" xr3:uid="{D108FC70-B48C-45FF-A8A3-9E94C063B12D}" name="moment" dataDxfId="246">
      <calculatedColumnFormula>(Table246295327359391423455487[[#This Row],[time]]-2)*2</calculatedColumnFormula>
    </tableColumn>
    <tableColumn id="3" xr3:uid="{F1EF2CD2-4214-4B47-8CBD-CBB1EA6DD8DB}" name="Stress"/>
  </tableColumns>
  <tableStyleInfo name="TableStyleMedium27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84CBE81C-F3DA-46DB-8380-D2E2DA704787}" name="Table247296328360392424456488" displayName="Table247296328360392424456488" ref="S433:U454" totalsRowShown="0">
  <autoFilter ref="S433:U454" xr:uid="{84CBE81C-F3DA-46DB-8380-D2E2DA704787}"/>
  <tableColumns count="3">
    <tableColumn id="1" xr3:uid="{CE2D71C8-B938-4889-9332-C4373E000598}" name="time"/>
    <tableColumn id="2" xr3:uid="{43BFEE54-3F7C-458C-B6DF-8E16B07E580C}" name="moment" dataDxfId="245">
      <calculatedColumnFormula>(Table247296328360392424456488[[#This Row],[time]]-2)*2</calculatedColumnFormula>
    </tableColumn>
    <tableColumn id="3" xr3:uid="{05860362-B374-4A96-9F41-206F6EAFF1C7}" name="Stress"/>
  </tableColumns>
  <tableStyleInfo name="TableStyleMedium24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CAE7920D-ECED-4A9A-B8EB-8629637947E5}" name="Table248297329361393425457489" displayName="Table248297329361393425457489" ref="Y433:AA454" totalsRowShown="0">
  <autoFilter ref="Y433:AA454" xr:uid="{CAE7920D-ECED-4A9A-B8EB-8629637947E5}"/>
  <tableColumns count="3">
    <tableColumn id="1" xr3:uid="{FB129EFA-4946-4822-8C94-F3C2A868CEF5}" name="time"/>
    <tableColumn id="2" xr3:uid="{680E9783-D855-4554-A577-E0CF7A81A9AF}" name="moment" dataDxfId="244">
      <calculatedColumnFormula>(Table248297329361393425457489[[#This Row],[time]]-2)*2</calculatedColumnFormula>
    </tableColumn>
    <tableColumn id="3" xr3:uid="{D7391F70-8681-424D-B4F9-49F238A7133C}" name="Stress"/>
  </tableColumns>
  <tableStyleInfo name="TableStyleMedium25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39C018FF-172A-435B-80A8-F2B9D3763F91}" name="Table249298330362394426458490" displayName="Table249298330362394426458490" ref="AE433:AG454" totalsRowShown="0">
  <autoFilter ref="AE433:AG454" xr:uid="{39C018FF-172A-435B-80A8-F2B9D3763F91}"/>
  <tableColumns count="3">
    <tableColumn id="1" xr3:uid="{D5FCFB5D-7107-4814-8D4C-F18E5D7E38B8}" name="time"/>
    <tableColumn id="2" xr3:uid="{A49204E4-0444-4CA2-AFB4-FA612BEC6AE3}" name="moment" dataDxfId="243">
      <calculatedColumnFormula>(Table249298330362394426458490[[#This Row],[time]]-2)*2</calculatedColumnFormula>
    </tableColumn>
    <tableColumn id="3" xr3:uid="{B2CC6C29-9A4F-45AC-9783-96809A940640}" name="Stress"/>
  </tableColumns>
  <tableStyleInfo name="TableStyleMedium26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96BB56BB-5464-4DFC-A639-F86703725A3A}" name="Table250299331363395427459491" displayName="Table250299331363395427459491" ref="AK433:AM454" totalsRowShown="0">
  <autoFilter ref="AK433:AM454" xr:uid="{96BB56BB-5464-4DFC-A639-F86703725A3A}"/>
  <tableColumns count="3">
    <tableColumn id="1" xr3:uid="{53B84AD2-47C0-4316-A4FF-A1444A8C9730}" name="time"/>
    <tableColumn id="2" xr3:uid="{DF8517BC-1325-4371-933F-C36171C87653}" name="moment" dataDxfId="242">
      <calculatedColumnFormula>(Table250299331363395427459491[[#This Row],[time]]-2)*2</calculatedColumnFormula>
    </tableColumn>
    <tableColumn id="3" xr3:uid="{E88C66AD-9159-4C37-9D00-178C899D0C5B}" name="Stress"/>
  </tableColumns>
  <tableStyleInfo name="TableStyleMedium27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D495D8A5-2323-4D4E-BBA8-ED0C6886F77B}" name="Table252300332364396428460492" displayName="Table252300332364396428460492" ref="AQ433:AS454" totalsRowShown="0">
  <autoFilter ref="AQ433:AS454" xr:uid="{D495D8A5-2323-4D4E-BBA8-ED0C6886F77B}"/>
  <tableColumns count="3">
    <tableColumn id="1" xr3:uid="{352AB9A9-2E6D-4DF4-9D2B-8A7D94EFD655}" name="time"/>
    <tableColumn id="2" xr3:uid="{3FA2A874-8509-466E-91E7-8F8E194B41FA}" name="moment" dataDxfId="241">
      <calculatedColumnFormula>(Table252300332364396428460492[[#This Row],[time]]-2)*2</calculatedColumnFormula>
    </tableColumn>
    <tableColumn id="3" xr3:uid="{36ACFBD9-ED99-4224-B31A-4FAEBBA731D8}" name="Stress"/>
  </tableColumns>
  <tableStyleInfo name="TableStyleMedium2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5DD621E-AB53-4753-9C46-9658790E3FCB}" name="Table8261" displayName="Table8261" ref="AN36:AP57" totalsRowShown="0">
  <autoFilter ref="AN36:AP57" xr:uid="{25DD621E-AB53-4753-9C46-9658790E3FCB}"/>
  <tableColumns count="3">
    <tableColumn id="1" xr3:uid="{02A58222-E321-46D0-B449-854D6F8D8B67}" name="time"/>
    <tableColumn id="2" xr3:uid="{243EB0CF-F2D2-4E28-AF00-326C897F6B6B}" name="moment" dataDxfId="456">
      <calculatedColumnFormula>-(Table8261[[#This Row],[time]]-2)*2</calculatedColumnFormula>
    </tableColumn>
    <tableColumn id="3" xr3:uid="{8D791221-4896-4CF4-9010-705FCC7455E0}" name="Stress"/>
  </tableColumns>
  <tableStyleInfo name="TableStyleLight8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D1E87643-0714-463B-BF7B-BED08CD1E6CE}" name="Table253301333365397429461493" displayName="Table253301333365397429461493" ref="AT433:AV454" totalsRowShown="0">
  <autoFilter ref="AT433:AV454" xr:uid="{D1E87643-0714-463B-BF7B-BED08CD1E6CE}"/>
  <tableColumns count="3">
    <tableColumn id="1" xr3:uid="{9F973114-7410-4B4E-84A9-FB47B9A3D4CA}" name="time"/>
    <tableColumn id="2" xr3:uid="{D8D1199A-F106-4402-82D1-D37E05E35025}" name="moment" dataDxfId="240">
      <calculatedColumnFormula>(Table253301333365397429461493[[#This Row],[time]]-2)*2</calculatedColumnFormula>
    </tableColumn>
    <tableColumn id="3" xr3:uid="{A9AD5417-A22A-4DB1-BB13-A07AB9C8F66F}" name="Stress"/>
  </tableColumns>
  <tableStyleInfo name="TableStyleMedium24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C6AEBF81-BD2D-43D3-923C-5F6CBDD08D15}" name="Table1254302334366398430462494" displayName="Table1254302334366398430462494" ref="A463:C484" totalsRowShown="0">
  <autoFilter ref="A463:C484" xr:uid="{C6AEBF81-BD2D-43D3-923C-5F6CBDD08D15}"/>
  <tableColumns count="3">
    <tableColumn id="1" xr3:uid="{048A8733-D6CC-4433-AA9B-BCBD701EC43F}" name="time"/>
    <tableColumn id="2" xr3:uid="{6149EA47-ACCB-48F1-92CC-7170DE403F62}" name="moment" dataDxfId="239">
      <calculatedColumnFormula>-(Table1254302334366398430462494[[#This Row],[time]]-2)*2</calculatedColumnFormula>
    </tableColumn>
    <tableColumn id="3" xr3:uid="{3F203C52-D276-45F8-B3FD-A55FDCF25263}" name="Stress"/>
  </tableColumns>
  <tableStyleInfo name="TableStyleLight1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DA978CDC-6D23-4A3F-B154-45905514D784}" name="Table2255303335367399431463495" displayName="Table2255303335367399431463495" ref="D463:F484" totalsRowShown="0">
  <autoFilter ref="D463:F484" xr:uid="{DA978CDC-6D23-4A3F-B154-45905514D784}"/>
  <tableColumns count="3">
    <tableColumn id="1" xr3:uid="{056AEF04-56CC-4F9A-9B0A-05A98F405D38}" name="time"/>
    <tableColumn id="2" xr3:uid="{9494A6A3-7AE0-411E-8057-F2ABAAB39A8F}" name="moment" dataDxfId="238">
      <calculatedColumnFormula>-(Table2255303335367399431463495[[#This Row],[time]]-2)*2</calculatedColumnFormula>
    </tableColumn>
    <tableColumn id="3" xr3:uid="{9B0AF39C-04D4-45CF-ACF2-EFF02FFC37B2}" name="Stress "/>
  </tableColumns>
  <tableStyleInfo name="TableStyleLight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74AF10BB-DD4C-4EB6-AD72-0C5CE9E6244E}" name="Table3256304336368400432464496" displayName="Table3256304336368400432464496" ref="J463:L484" totalsRowShown="0">
  <autoFilter ref="J463:L484" xr:uid="{74AF10BB-DD4C-4EB6-AD72-0C5CE9E6244E}"/>
  <tableColumns count="3">
    <tableColumn id="1" xr3:uid="{8B15FA60-160A-46F6-8022-189238707112}" name="time"/>
    <tableColumn id="2" xr3:uid="{4E655CFA-8F93-486C-B4C1-13EB0BDCD56A}" name="moment" dataDxfId="237">
      <calculatedColumnFormula>-(Table3256304336368400432464496[[#This Row],[time]]-2)*2</calculatedColumnFormula>
    </tableColumn>
    <tableColumn id="3" xr3:uid="{22297CAC-B74A-4948-99A0-8672D91BAA24}" name="Stress"/>
  </tableColumns>
  <tableStyleInfo name="TableStyleLight3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7C1ECAE0-13F6-4224-B3FD-7C63F22D02EC}" name="Table4257305337369401433465497" displayName="Table4257305337369401433465497" ref="P463:R484" totalsRowShown="0">
  <autoFilter ref="P463:R484" xr:uid="{7C1ECAE0-13F6-4224-B3FD-7C63F22D02EC}"/>
  <tableColumns count="3">
    <tableColumn id="1" xr3:uid="{07C16F62-AFDA-44AA-ACFC-147AD0BDAD78}" name="time"/>
    <tableColumn id="2" xr3:uid="{1A491957-BCBE-4C39-B9E1-C1826D225C60}" name="moment" dataDxfId="236">
      <calculatedColumnFormula>-(Table4257305337369401433465497[[#This Row],[time]]-2)*2</calculatedColumnFormula>
    </tableColumn>
    <tableColumn id="3" xr3:uid="{6023A014-E86B-404B-A148-F0F170C8BF6B}" name="Stress"/>
  </tableColumns>
  <tableStyleInfo name="TableStyleLight4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FB299A86-E57A-4CBD-9314-575F2EB4765E}" name="Table5258306338370402434466498" displayName="Table5258306338370402434466498" ref="V463:X484" totalsRowShown="0">
  <autoFilter ref="V463:X484" xr:uid="{FB299A86-E57A-4CBD-9314-575F2EB4765E}"/>
  <tableColumns count="3">
    <tableColumn id="1" xr3:uid="{F035ACBC-2669-44FD-9209-1DA368036F19}" name="time"/>
    <tableColumn id="2" xr3:uid="{781F9D06-8180-4C2F-BC89-E0683FC7EF89}" name="moment" dataDxfId="235">
      <calculatedColumnFormula>-(Table5258306338370402434466498[[#This Row],[time]]-2)*2</calculatedColumnFormula>
    </tableColumn>
    <tableColumn id="3" xr3:uid="{AECDEBC0-B73D-4AC0-A84F-C092606CB659}" name="Stress"/>
  </tableColumns>
  <tableStyleInfo name="TableStyleLight5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8333CB0F-72F9-4219-9226-8E48A9495253}" name="Table6259307339371403435467499" displayName="Table6259307339371403435467499" ref="AB463:AD484" totalsRowShown="0">
  <autoFilter ref="AB463:AD484" xr:uid="{8333CB0F-72F9-4219-9226-8E48A9495253}"/>
  <tableColumns count="3">
    <tableColumn id="1" xr3:uid="{D7CD7B33-E378-4B15-A459-ECBF1C0C5EC7}" name="time"/>
    <tableColumn id="2" xr3:uid="{B8935060-B4FF-4413-B873-1550C400F230}" name="moment" dataDxfId="234">
      <calculatedColumnFormula>-(Table6259307339371403435467499[[#This Row],[time]]-2)*2</calculatedColumnFormula>
    </tableColumn>
    <tableColumn id="3" xr3:uid="{1F2E675F-74A5-41B0-BD17-0C00F304DE37}" name="Stress"/>
  </tableColumns>
  <tableStyleInfo name="TableStyleLight6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49E1E768-B209-4427-AAC4-5353FE898D3C}" name="Table7260308340372404436468500" displayName="Table7260308340372404436468500" ref="AH463:AJ484" totalsRowShown="0">
  <autoFilter ref="AH463:AJ484" xr:uid="{49E1E768-B209-4427-AAC4-5353FE898D3C}"/>
  <tableColumns count="3">
    <tableColumn id="1" xr3:uid="{1C55A533-A7FD-45F1-908C-F5A2C026EFF4}" name="time"/>
    <tableColumn id="2" xr3:uid="{F53D869B-D78D-4CB1-8101-79335B7A3236}" name="moment" dataDxfId="233">
      <calculatedColumnFormula>-(Table7260308340372404436468500[[#This Row],[time]]-2)*2</calculatedColumnFormula>
    </tableColumn>
    <tableColumn id="3" xr3:uid="{EC6A4DBA-8FCE-4160-BC71-B84E539729A3}" name="Stress"/>
  </tableColumns>
  <tableStyleInfo name="TableStyleLight7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09AA22A9-0D22-4403-8BE9-959274D25304}" name="Table8261309341373405437469501" displayName="Table8261309341373405437469501" ref="AN463:AP484" totalsRowShown="0">
  <autoFilter ref="AN463:AP484" xr:uid="{09AA22A9-0D22-4403-8BE9-959274D25304}"/>
  <tableColumns count="3">
    <tableColumn id="1" xr3:uid="{D4A8706A-7CCE-4585-8A25-F37D9A59A3A9}" name="time"/>
    <tableColumn id="2" xr3:uid="{C48A78D6-7B7E-4351-A080-60A4D52C950F}" name="moment" dataDxfId="232">
      <calculatedColumnFormula>-(Table8261309341373405437469501[[#This Row],[time]]-2)*2</calculatedColumnFormula>
    </tableColumn>
    <tableColumn id="3" xr3:uid="{E5B01FAA-41B8-4ED0-BC68-7920C7C49886}" name="Stress"/>
  </tableColumns>
  <tableStyleInfo name="TableStyleLight8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B0A8B526-8237-4A0C-901C-D61D14D3DC64}" name="Table245262310342374406438470502" displayName="Table245262310342374406438470502" ref="G463:I484" totalsRowShown="0">
  <autoFilter ref="G463:I484" xr:uid="{B0A8B526-8237-4A0C-901C-D61D14D3DC64}"/>
  <tableColumns count="3">
    <tableColumn id="1" xr3:uid="{A0EB9E4E-BBBD-4339-B530-98934DE1A99D}" name="time"/>
    <tableColumn id="2" xr3:uid="{9D23B6A1-8FDD-4F0C-88DB-2BAC436A6F89}" name="moment" dataDxfId="231">
      <calculatedColumnFormula>-(Table245262310342374406438470502[[#This Row],[time]]-2)*2</calculatedColumnFormula>
    </tableColumn>
    <tableColumn id="3" xr3:uid="{E530499A-1AED-4277-94F8-7CDAF0A6CF45}" name="Stress"/>
  </tableColumns>
  <tableStyleInfo name="TableStyleMedium2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C09AF2-B18E-4ABE-BB35-0735B5496E4B}" name="Table245262" displayName="Table245262" ref="G36:I57" totalsRowShown="0">
  <autoFilter ref="G36:I57" xr:uid="{C2C09AF2-B18E-4ABE-BB35-0735B5496E4B}"/>
  <tableColumns count="3">
    <tableColumn id="1" xr3:uid="{93D88F1F-6B6B-4785-A08E-A9FEE8CA259B}" name="time"/>
    <tableColumn id="2" xr3:uid="{B4C9AD8A-5A42-493D-BC84-13EA7A9A310D}" name="moment" dataDxfId="455">
      <calculatedColumnFormula>-(Table245262[[#This Row],[time]]-2)*2</calculatedColumnFormula>
    </tableColumn>
    <tableColumn id="3" xr3:uid="{A9CD1B5C-E81C-433E-A95A-7B301EA60064}" name="Stress"/>
  </tableColumns>
  <tableStyleInfo name="TableStyleMedium26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E24C2DC6-62BD-4088-A484-21EE02FB4D34}" name="Table246263311343375407439471503" displayName="Table246263311343375407439471503" ref="M463:O484" totalsRowShown="0">
  <autoFilter ref="M463:O484" xr:uid="{E24C2DC6-62BD-4088-A484-21EE02FB4D34}"/>
  <tableColumns count="3">
    <tableColumn id="1" xr3:uid="{84066257-5975-44B7-B801-5C68B9F54D77}" name="time"/>
    <tableColumn id="2" xr3:uid="{5777C3E2-C3C3-41D4-A588-F3BD52940A17}" name="moment" dataDxfId="230">
      <calculatedColumnFormula>-(Table246263311343375407439471503[[#This Row],[time]]-2)*2</calculatedColumnFormula>
    </tableColumn>
    <tableColumn id="3" xr3:uid="{9C3F4ACB-A21C-44C7-A875-12643F1AC637}" name="Stress"/>
  </tableColumns>
  <tableStyleInfo name="TableStyleMedium27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B10BCA61-D1A5-40F4-AAA8-F155D340F6B5}" name="Table247264312344376408440472504" displayName="Table247264312344376408440472504" ref="S463:U484" totalsRowShown="0">
  <autoFilter ref="S463:U484" xr:uid="{B10BCA61-D1A5-40F4-AAA8-F155D340F6B5}"/>
  <tableColumns count="3">
    <tableColumn id="1" xr3:uid="{D7F770E7-4192-4D8B-87A4-99592F9C957A}" name="time"/>
    <tableColumn id="2" xr3:uid="{0ACFA482-D090-413B-8C36-C52CF661DB6E}" name="moment" dataDxfId="229">
      <calculatedColumnFormula>-(Table247264312344376408440472504[[#This Row],[time]]-2)*2</calculatedColumnFormula>
    </tableColumn>
    <tableColumn id="3" xr3:uid="{B196ED0F-405F-4120-B4CC-536B4F271500}" name="Stress"/>
  </tableColumns>
  <tableStyleInfo name="TableStyleMedium24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3DC962C-2B5F-4D19-B2F9-84E9E0432C11}" name="Table248265313345377409441473505" displayName="Table248265313345377409441473505" ref="Y463:AA484" totalsRowShown="0">
  <autoFilter ref="Y463:AA484" xr:uid="{D3DC962C-2B5F-4D19-B2F9-84E9E0432C11}"/>
  <tableColumns count="3">
    <tableColumn id="1" xr3:uid="{91DAAEF7-0659-4CC1-B9EA-7807CBB0ADE9}" name="time"/>
    <tableColumn id="2" xr3:uid="{41CFAB7D-54EB-415B-B48C-873928A27AF9}" name="moment" dataDxfId="228">
      <calculatedColumnFormula>-(Table248265313345377409441473505[[#This Row],[time]]-2)*2</calculatedColumnFormula>
    </tableColumn>
    <tableColumn id="3" xr3:uid="{25AD3881-42DC-40B0-8289-8633648C731A}" name="Stress"/>
  </tableColumns>
  <tableStyleInfo name="TableStyleMedium25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27CDCD50-DDF2-463E-A523-E4DC086D6757}" name="Table249266314346378410442474506" displayName="Table249266314346378410442474506" ref="AE463:AG484" totalsRowShown="0">
  <autoFilter ref="AE463:AG484" xr:uid="{27CDCD50-DDF2-463E-A523-E4DC086D6757}"/>
  <tableColumns count="3">
    <tableColumn id="1" xr3:uid="{07390F06-4666-4541-97AE-43527DD2EC64}" name="time"/>
    <tableColumn id="2" xr3:uid="{C63F419F-AA5F-431C-9418-5717CB52E03F}" name="moment" dataDxfId="227">
      <calculatedColumnFormula>-(Table249266314346378410442474506[[#This Row],[time]]-2)*2</calculatedColumnFormula>
    </tableColumn>
    <tableColumn id="3" xr3:uid="{E5A3D596-88B3-4A72-98CC-04A484EDBC5A}" name="Stress"/>
  </tableColumns>
  <tableStyleInfo name="TableStyleMedium26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CC129A5C-09C4-446B-877A-BCA49656F937}" name="Table250267315347379411443475507" displayName="Table250267315347379411443475507" ref="AK463:AM484" totalsRowShown="0">
  <autoFilter ref="AK463:AM484" xr:uid="{CC129A5C-09C4-446B-877A-BCA49656F937}"/>
  <tableColumns count="3">
    <tableColumn id="1" xr3:uid="{E828A440-0408-42BB-963E-068E10463CA7}" name="time"/>
    <tableColumn id="2" xr3:uid="{4D6942DC-7CF9-4401-8CE2-1C095C8DBB16}" name="moment" dataDxfId="226">
      <calculatedColumnFormula>-(Table250267315347379411443475507[[#This Row],[time]]-2)*2</calculatedColumnFormula>
    </tableColumn>
    <tableColumn id="3" xr3:uid="{70815A80-F742-4282-9FD1-BBFE6AAD75FF}" name="Stress"/>
  </tableColumns>
  <tableStyleInfo name="TableStyleMedium27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EF1A9FB0-C77E-4154-B876-5C4364DB5FB8}" name="Table252268316348380412444476508" displayName="Table252268316348380412444476508" ref="AQ463:AS484" totalsRowShown="0">
  <autoFilter ref="AQ463:AS484" xr:uid="{EF1A9FB0-C77E-4154-B876-5C4364DB5FB8}"/>
  <tableColumns count="3">
    <tableColumn id="1" xr3:uid="{7FFAFBCE-69B2-495C-8214-1830C14DB75D}" name="time"/>
    <tableColumn id="2" xr3:uid="{89944B49-CB0E-4F0D-9401-28A9A648A5C7}" name="moment" dataDxfId="225">
      <calculatedColumnFormula>-(Table252268316348380412444476508[[#This Row],[time]]-2)*2</calculatedColumnFormula>
    </tableColumn>
    <tableColumn id="3" xr3:uid="{351C406B-6CD9-4C2E-B099-042A79D8A8F2}" name="Stress"/>
  </tableColumns>
  <tableStyleInfo name="TableStyleMedium26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3A9CC5-9A22-494C-A877-18B53F88B8A7}" name="Table253269317349381413445477509" displayName="Table253269317349381413445477509" ref="AT463:AV484" totalsRowShown="0">
  <autoFilter ref="AT463:AV484" xr:uid="{143A9CC5-9A22-494C-A877-18B53F88B8A7}"/>
  <tableColumns count="3">
    <tableColumn id="1" xr3:uid="{6F94DE43-D39D-4A9A-9AC0-52E3CD93FB11}" name="time"/>
    <tableColumn id="2" xr3:uid="{E9CAFEFC-2381-4487-B79B-3F90B4FF2DE8}" name="moment" dataDxfId="224">
      <calculatedColumnFormula>-(Table253269317349381413445477509[[#This Row],[time]]-2)*2</calculatedColumnFormula>
    </tableColumn>
    <tableColumn id="3" xr3:uid="{14566C73-1FD9-408B-93CF-B544FEEC2A19}" name="Stress"/>
  </tableColumns>
  <tableStyleInfo name="TableStyleMedium24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7A60EAC9-501F-455F-A447-675F87B15B0E}" name="Table128631835038241444647810" displayName="Table128631835038241444647810" ref="A494:C515" totalsRowShown="0">
  <autoFilter ref="A494:C515" xr:uid="{7A60EAC9-501F-455F-A447-675F87B15B0E}"/>
  <tableColumns count="3">
    <tableColumn id="1" xr3:uid="{EBFBFB2B-0CF9-47F7-914E-0854CE9731A2}" name="time"/>
    <tableColumn id="2" xr3:uid="{88CF77E9-CD07-40F8-9F86-351C4DE5EDCB}" name="moment" dataDxfId="223">
      <calculatedColumnFormula>(Table128631835038241444647810[[#This Row],[time]]-2)*2</calculatedColumnFormula>
    </tableColumn>
    <tableColumn id="3" xr3:uid="{16846808-C789-4908-8883-669C0144A0C9}" name="Stress"/>
  </tableColumns>
  <tableStyleInfo name="TableStyleLight1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62AD9C09-BF8C-4DC4-A7DF-0EE5A5104177}" name="Table228731935138341544747911" displayName="Table228731935138341544747911" ref="D494:F515" totalsRowShown="0">
  <autoFilter ref="D494:F515" xr:uid="{62AD9C09-BF8C-4DC4-A7DF-0EE5A5104177}"/>
  <tableColumns count="3">
    <tableColumn id="1" xr3:uid="{5B9B50A6-9802-4303-B4A2-2F7EE565545F}" name="time"/>
    <tableColumn id="2" xr3:uid="{E74F4F79-C370-4DAD-9B39-810B3967561B}" name="moment" dataDxfId="222">
      <calculatedColumnFormula>(Table228731935138341544747911[[#This Row],[time]]-2)*2</calculatedColumnFormula>
    </tableColumn>
    <tableColumn id="3" xr3:uid="{13A5F3D9-C0A5-453A-A936-962F51E301DD}" name="Stress "/>
  </tableColumns>
  <tableStyleInfo name="TableStyleLight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9287ADE0-5C05-403F-BC09-7FD0FDB51CF7}" name="Table328832035238441644848012" displayName="Table328832035238441644848012" ref="J494:L515" totalsRowShown="0">
  <autoFilter ref="J494:L515" xr:uid="{9287ADE0-5C05-403F-BC09-7FD0FDB51CF7}"/>
  <tableColumns count="3">
    <tableColumn id="1" xr3:uid="{D61B42A0-D390-4811-A9C7-10744EB1D583}" name="time"/>
    <tableColumn id="2" xr3:uid="{B9D1513D-F38E-46E6-BBF2-8379CAF5EFF0}" name="moment" dataDxfId="221">
      <calculatedColumnFormula>(Table328832035238441644848012[[#This Row],[time]]-2)*2</calculatedColumnFormula>
    </tableColumn>
    <tableColumn id="3" xr3:uid="{A4E8BF25-11D4-4C0D-A76C-6019D694F357}" name="Stress"/>
  </tableColumns>
  <tableStyleInfo name="TableStyleLight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7EAF25C-D64D-43A9-B121-51A0CD135361}" name="Table246263" displayName="Table246263" ref="M36:O57" totalsRowShown="0">
  <autoFilter ref="M36:O57" xr:uid="{07EAF25C-D64D-43A9-B121-51A0CD135361}"/>
  <tableColumns count="3">
    <tableColumn id="1" xr3:uid="{78B19A81-C174-4C76-B51B-1C8A5FB10E59}" name="time"/>
    <tableColumn id="2" xr3:uid="{C90CF6D6-DB64-4A7D-9F23-10943757EFF2}" name="moment" dataDxfId="454">
      <calculatedColumnFormula>-(Table246263[[#This Row],[time]]-2)*2</calculatedColumnFormula>
    </tableColumn>
    <tableColumn id="3" xr3:uid="{A20D4C33-4FC3-4C0C-8D7F-2C7100BFFB54}" name="Stress"/>
  </tableColumns>
  <tableStyleInfo name="TableStyleMedium27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4715B2F4-EAD3-4F2A-84A7-4A294227611F}" name="Table428932135338541744948113" displayName="Table428932135338541744948113" ref="P494:R515" totalsRowShown="0">
  <autoFilter ref="P494:R515" xr:uid="{4715B2F4-EAD3-4F2A-84A7-4A294227611F}"/>
  <tableColumns count="3">
    <tableColumn id="1" xr3:uid="{6A80C46E-F02F-4DE0-9F84-A78CEE7065CE}" name="time"/>
    <tableColumn id="2" xr3:uid="{8B1CF78D-A4A9-4D3A-8F82-85B948A41010}" name="moment" dataDxfId="220">
      <calculatedColumnFormula>(Table428932135338541744948113[[#This Row],[time]]-2)*2</calculatedColumnFormula>
    </tableColumn>
    <tableColumn id="3" xr3:uid="{80D0FDB2-388D-42D0-899D-1DA77DEA3F22}" name="Stress"/>
  </tableColumns>
  <tableStyleInfo name="TableStyleLight4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0731491-1627-43A0-B5EA-760231E561EE}" name="Table529032235438641845048214" displayName="Table529032235438641845048214" ref="V494:X515" totalsRowShown="0">
  <autoFilter ref="V494:X515" xr:uid="{E0731491-1627-43A0-B5EA-760231E561EE}"/>
  <tableColumns count="3">
    <tableColumn id="1" xr3:uid="{25839F99-5FFB-40E3-B4AC-B42F5D1CADFD}" name="time"/>
    <tableColumn id="2" xr3:uid="{6A46A95C-C97D-4141-94FF-8E56C910734C}" name="moment" dataDxfId="219">
      <calculatedColumnFormula>(Table529032235438641845048214[[#This Row],[time]]-2)*2</calculatedColumnFormula>
    </tableColumn>
    <tableColumn id="3" xr3:uid="{F5D0812D-0762-4A95-B90E-C595D55A94E6}" name="Stress"/>
  </tableColumns>
  <tableStyleInfo name="TableStyleLight5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FE120037-5086-4A45-8C9E-E53F512D7A05}" name="Table629132335538741945148315" displayName="Table629132335538741945148315" ref="AB494:AD515" totalsRowShown="0">
  <autoFilter ref="AB494:AD515" xr:uid="{FE120037-5086-4A45-8C9E-E53F512D7A05}"/>
  <tableColumns count="3">
    <tableColumn id="1" xr3:uid="{611AA212-51B8-44A8-A919-D84EF0801E00}" name="time"/>
    <tableColumn id="2" xr3:uid="{A7715CEA-501E-4A43-86FD-843DF936B67B}" name="moment" dataDxfId="218">
      <calculatedColumnFormula>(Table629132335538741945148315[[#This Row],[time]]-2)*2</calculatedColumnFormula>
    </tableColumn>
    <tableColumn id="3" xr3:uid="{EF439B04-F0B8-4B02-B4ED-04A3CB3C74C4}" name="Stress"/>
  </tableColumns>
  <tableStyleInfo name="TableStyleLight6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0F45F6A0-3CB3-4C26-AF61-3888AE91624A}" name="Table729232435638842045248416" displayName="Table729232435638842045248416" ref="AH494:AJ515" totalsRowShown="0">
  <autoFilter ref="AH494:AJ515" xr:uid="{0F45F6A0-3CB3-4C26-AF61-3888AE91624A}"/>
  <tableColumns count="3">
    <tableColumn id="1" xr3:uid="{2CFDA373-103F-4218-9BFF-97487BCE42ED}" name="time"/>
    <tableColumn id="2" xr3:uid="{074E7F27-AC60-49C6-9D7C-455B4FBE1A2E}" name="moment" dataDxfId="217">
      <calculatedColumnFormula>(Table729232435638842045248416[[#This Row],[time]]-2)*2</calculatedColumnFormula>
    </tableColumn>
    <tableColumn id="3" xr3:uid="{D7B8E8F5-34C2-45AC-985C-7E3CE305AAAF}" name="Stress"/>
  </tableColumns>
  <tableStyleInfo name="TableStyleLight7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0A695411-A6FA-4379-BB94-1148F34E3FBD}" name="Table829332535738942145348517" displayName="Table829332535738942145348517" ref="AN494:AP515" totalsRowShown="0">
  <autoFilter ref="AN494:AP515" xr:uid="{0A695411-A6FA-4379-BB94-1148F34E3FBD}"/>
  <tableColumns count="3">
    <tableColumn id="1" xr3:uid="{17D29432-36E8-4A98-9184-48441C2CD5AE}" name="time"/>
    <tableColumn id="2" xr3:uid="{A19D7EA0-3292-47D4-9B67-143B6CFE1D6A}" name="moment" dataDxfId="216">
      <calculatedColumnFormula>(Table829332535738942145348517[[#This Row],[time]]-2)*2</calculatedColumnFormula>
    </tableColumn>
    <tableColumn id="3" xr3:uid="{F3A3F813-2029-49A8-B46C-DDA6D1024561}" name="Stress"/>
  </tableColumns>
  <tableStyleInfo name="TableStyleLight8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282128CC-DA70-46C9-A101-45A8D90D1B5D}" name="Table24529432635839042245448618" displayName="Table24529432635839042245448618" ref="G494:I515" totalsRowShown="0">
  <autoFilter ref="G494:I515" xr:uid="{282128CC-DA70-46C9-A101-45A8D90D1B5D}"/>
  <tableColumns count="3">
    <tableColumn id="1" xr3:uid="{884970D0-1BB7-4880-BF9F-D7A739C1D932}" name="time"/>
    <tableColumn id="2" xr3:uid="{CE0BEA6E-7FE2-43A5-929D-D72AD7C7EA7E}" name="moment" dataDxfId="215">
      <calculatedColumnFormula>(Table24529432635839042245448618[[#This Row],[time]]-2)*2</calculatedColumnFormula>
    </tableColumn>
    <tableColumn id="3" xr3:uid="{825D4019-FBA1-4173-8F01-38CE9483337F}" name="Stress"/>
  </tableColumns>
  <tableStyleInfo name="TableStyleMedium26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F4ED791D-042F-4A97-AD48-79070F7FEA32}" name="Table24629532735939142345548719" displayName="Table24629532735939142345548719" ref="M494:O515" totalsRowShown="0">
  <autoFilter ref="M494:O515" xr:uid="{F4ED791D-042F-4A97-AD48-79070F7FEA32}"/>
  <tableColumns count="3">
    <tableColumn id="1" xr3:uid="{1110CCD7-F3A7-4A1E-B03C-E45A20949045}" name="time"/>
    <tableColumn id="2" xr3:uid="{7549D7E8-7F39-4973-9782-C5F6B75C46FC}" name="moment" dataDxfId="214">
      <calculatedColumnFormula>(Table24629532735939142345548719[[#This Row],[time]]-2)*2</calculatedColumnFormula>
    </tableColumn>
    <tableColumn id="3" xr3:uid="{AFF5FE15-6ECF-4A65-9F16-4F59F30CB9E0}" name="Stress"/>
  </tableColumns>
  <tableStyleInfo name="TableStyleMedium27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F50EFBBD-21A0-40E8-BFEA-2974D1277ACA}" name="Table24729632836039242445648820" displayName="Table24729632836039242445648820" ref="S494:U515" totalsRowShown="0">
  <autoFilter ref="S494:U515" xr:uid="{F50EFBBD-21A0-40E8-BFEA-2974D1277ACA}"/>
  <tableColumns count="3">
    <tableColumn id="1" xr3:uid="{6E7D847D-2F28-409F-8955-6FB18EE804A1}" name="time"/>
    <tableColumn id="2" xr3:uid="{4E059D51-B9AE-4935-B1CA-4D5757DCCCF5}" name="moment" dataDxfId="213">
      <calculatedColumnFormula>(Table24729632836039242445648820[[#This Row],[time]]-2)*2</calculatedColumnFormula>
    </tableColumn>
    <tableColumn id="3" xr3:uid="{7D9B68C2-B73A-4E80-B46F-34DDE1236252}" name="Stress"/>
  </tableColumns>
  <tableStyleInfo name="TableStyleMedium24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1FFEF669-D129-47BF-BE56-5866247329DD}" name="Table24829732936139342545748921" displayName="Table24829732936139342545748921" ref="Y494:AA515" totalsRowShown="0">
  <autoFilter ref="Y494:AA515" xr:uid="{1FFEF669-D129-47BF-BE56-5866247329DD}"/>
  <tableColumns count="3">
    <tableColumn id="1" xr3:uid="{8D3C37F5-5919-45BA-9DCE-92D7420EDAD3}" name="time"/>
    <tableColumn id="2" xr3:uid="{249B440C-76E9-40CF-A72D-89D20DA45FB7}" name="moment" dataDxfId="212">
      <calculatedColumnFormula>(Table24829732936139342545748921[[#This Row],[time]]-2)*2</calculatedColumnFormula>
    </tableColumn>
    <tableColumn id="3" xr3:uid="{88719DEA-2E8B-4124-B244-E9FE05A48FF7}" name="Stress"/>
  </tableColumns>
  <tableStyleInfo name="TableStyleMedium25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E05096A3-96AB-48D0-8347-5AAED791C0C5}" name="Table24929833036239442645849022" displayName="Table24929833036239442645849022" ref="AE494:AG515" totalsRowShown="0">
  <autoFilter ref="AE494:AG515" xr:uid="{E05096A3-96AB-48D0-8347-5AAED791C0C5}"/>
  <tableColumns count="3">
    <tableColumn id="1" xr3:uid="{1BF37A67-8007-419C-9047-DBFEABD577E9}" name="time"/>
    <tableColumn id="2" xr3:uid="{DAD0E430-B5CB-4D0C-8A81-8F4FCDA6005D}" name="moment" dataDxfId="211">
      <calculatedColumnFormula>(Table24929833036239442645849022[[#This Row],[time]]-2)*2</calculatedColumnFormula>
    </tableColumn>
    <tableColumn id="3" xr3:uid="{72B8C6E2-A5B2-4BD9-B459-27553CE243DE}" name="Stress"/>
  </tableColumns>
  <tableStyleInfo name="TableStyleMedium2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DD71A72-495A-4A22-BD1B-467880281EFC}" name="Table247264" displayName="Table247264" ref="S36:U57" totalsRowShown="0">
  <autoFilter ref="S36:U57" xr:uid="{4DD71A72-495A-4A22-BD1B-467880281EFC}"/>
  <tableColumns count="3">
    <tableColumn id="1" xr3:uid="{7B3653F5-2D69-4145-A9B6-A1A0A36DC1FE}" name="time"/>
    <tableColumn id="2" xr3:uid="{D71959E0-03E0-44D0-8BD0-A7EDE558FE55}" name="moment" dataDxfId="453">
      <calculatedColumnFormula>-(Table247264[[#This Row],[time]]-2)*2</calculatedColumnFormula>
    </tableColumn>
    <tableColumn id="3" xr3:uid="{A0C4D3F3-6CB6-4819-827D-78404F72B791}" name="Stress"/>
  </tableColumns>
  <tableStyleInfo name="TableStyleMedium24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D155F1D1-436C-4039-A0C8-050C3F2C38F8}" name="Table25029933136339542745949123" displayName="Table25029933136339542745949123" ref="AK494:AM515" totalsRowShown="0">
  <autoFilter ref="AK494:AM515" xr:uid="{D155F1D1-436C-4039-A0C8-050C3F2C38F8}"/>
  <tableColumns count="3">
    <tableColumn id="1" xr3:uid="{6AA4F259-0FAF-40B9-839C-251524A35C92}" name="time"/>
    <tableColumn id="2" xr3:uid="{94CE07B1-4B2C-45C5-8A8E-F8ACCC430007}" name="moment" dataDxfId="210">
      <calculatedColumnFormula>(Table25029933136339542745949123[[#This Row],[time]]-2)*2</calculatedColumnFormula>
    </tableColumn>
    <tableColumn id="3" xr3:uid="{2C970352-8729-4638-A980-5E030AFDD608}" name="Stress"/>
  </tableColumns>
  <tableStyleInfo name="TableStyleMedium27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3DA7E2E7-8FEB-435C-A45D-D05A5647709F}" name="Table25230033236439642846049224" displayName="Table25230033236439642846049224" ref="AQ494:AS515" totalsRowShown="0">
  <autoFilter ref="AQ494:AS515" xr:uid="{3DA7E2E7-8FEB-435C-A45D-D05A5647709F}"/>
  <tableColumns count="3">
    <tableColumn id="1" xr3:uid="{2962500F-274D-43BD-8F42-72D9412CD61C}" name="time"/>
    <tableColumn id="2" xr3:uid="{863D26EB-2531-4CAE-92F7-E82EB6A6A1D1}" name="moment" dataDxfId="209">
      <calculatedColumnFormula>(Table25230033236439642846049224[[#This Row],[time]]-2)*2</calculatedColumnFormula>
    </tableColumn>
    <tableColumn id="3" xr3:uid="{15E12219-B948-456C-B7BC-D836DB700213}" name="Stress"/>
  </tableColumns>
  <tableStyleInfo name="TableStyleMedium26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69DCB16F-64FC-4FFC-8F22-29C32034C5B9}" name="Table25330133336539742946149325" displayName="Table25330133336539742946149325" ref="AT494:AV515" totalsRowShown="0">
  <autoFilter ref="AT494:AV515" xr:uid="{69DCB16F-64FC-4FFC-8F22-29C32034C5B9}"/>
  <tableColumns count="3">
    <tableColumn id="1" xr3:uid="{85E840F7-A5F1-48C3-B97B-9EAA92D44198}" name="time"/>
    <tableColumn id="2" xr3:uid="{5BAFFFCF-F7F3-474A-9C4C-EB6EC9A46807}" name="moment" dataDxfId="208">
      <calculatedColumnFormula>(Table25330133336539742946149325[[#This Row],[time]]-2)*2</calculatedColumnFormula>
    </tableColumn>
    <tableColumn id="3" xr3:uid="{F835EA9D-6B33-472B-B672-3F2F441C1470}" name="Stress"/>
  </tableColumns>
  <tableStyleInfo name="TableStyleMedium24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986F12C4-849F-4717-B463-1C2B25358CC7}" name="Table125430233436639843046249426" displayName="Table125430233436639843046249426" ref="A524:C545" totalsRowShown="0">
  <autoFilter ref="A524:C545" xr:uid="{986F12C4-849F-4717-B463-1C2B25358CC7}"/>
  <tableColumns count="3">
    <tableColumn id="1" xr3:uid="{96A43569-6F07-4EF0-9372-055BD00E1FFC}" name="time"/>
    <tableColumn id="2" xr3:uid="{8A7A7F30-96CB-4A7A-BAE5-890E04E49D50}" name="moment" dataDxfId="207">
      <calculatedColumnFormula>-(Table125430233436639843046249426[[#This Row],[time]]-2)*2</calculatedColumnFormula>
    </tableColumn>
    <tableColumn id="3" xr3:uid="{D515948C-41F5-4030-824D-1CD487BF0CC3}" name="Stress"/>
  </tableColumns>
  <tableStyleInfo name="TableStyleLight1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2B9A0A8B-8333-4370-8D05-6B2E73245DF1}" name="Table225530333536739943146349527" displayName="Table225530333536739943146349527" ref="D524:F545" totalsRowShown="0">
  <autoFilter ref="D524:F545" xr:uid="{2B9A0A8B-8333-4370-8D05-6B2E73245DF1}"/>
  <tableColumns count="3">
    <tableColumn id="1" xr3:uid="{58C3B759-AC44-4518-9DC3-FB9A01FA874F}" name="time"/>
    <tableColumn id="2" xr3:uid="{46ADC6B2-B47A-4CCC-8336-8C4936978718}" name="moment" dataDxfId="206">
      <calculatedColumnFormula>-(Table225530333536739943146349527[[#This Row],[time]]-2)*2</calculatedColumnFormula>
    </tableColumn>
    <tableColumn id="3" xr3:uid="{03FBFD11-413D-4E0C-BD0E-8C8DC12ECF67}" name="Stress "/>
  </tableColumns>
  <tableStyleInfo name="TableStyleLight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B9386117-C3E6-46C8-B191-41B5675A744B}" name="Table325630433636840043246449628" displayName="Table325630433636840043246449628" ref="J524:L545" totalsRowShown="0">
  <autoFilter ref="J524:L545" xr:uid="{B9386117-C3E6-46C8-B191-41B5675A744B}"/>
  <tableColumns count="3">
    <tableColumn id="1" xr3:uid="{D9CB83B2-402D-46A2-AFD4-058FD8F63DA7}" name="time"/>
    <tableColumn id="2" xr3:uid="{C6B9DA36-11F2-4793-A612-FF0F441B4431}" name="moment" dataDxfId="205">
      <calculatedColumnFormula>-(Table325630433636840043246449628[[#This Row],[time]]-2)*2</calculatedColumnFormula>
    </tableColumn>
    <tableColumn id="3" xr3:uid="{5A52C430-1B12-4EB2-850C-DEDF77FA6884}" name="Stress"/>
  </tableColumns>
  <tableStyleInfo name="TableStyleLight3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2D0B1191-6C1F-4603-999C-0144C5B00BF4}" name="Table425730533736940143346549729" displayName="Table425730533736940143346549729" ref="P524:R545" totalsRowShown="0">
  <autoFilter ref="P524:R545" xr:uid="{2D0B1191-6C1F-4603-999C-0144C5B00BF4}"/>
  <tableColumns count="3">
    <tableColumn id="1" xr3:uid="{EB9B0DDA-E368-4ACF-AB7C-2814E8F93B40}" name="time"/>
    <tableColumn id="2" xr3:uid="{A7C5CA15-B8C9-4DB4-8EC9-8ABD8D5C915D}" name="moment" dataDxfId="204">
      <calculatedColumnFormula>-(Table425730533736940143346549729[[#This Row],[time]]-2)*2</calculatedColumnFormula>
    </tableColumn>
    <tableColumn id="3" xr3:uid="{A9CD634F-A8E4-4A2B-A2A0-6B699FBABEFA}" name="Stress"/>
  </tableColumns>
  <tableStyleInfo name="TableStyleLight4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B81DD887-C643-44B2-B4A4-B578E9EB855B}" name="Table525830633837040243446649830" displayName="Table525830633837040243446649830" ref="V524:X545" totalsRowShown="0">
  <autoFilter ref="V524:X545" xr:uid="{B81DD887-C643-44B2-B4A4-B578E9EB855B}"/>
  <tableColumns count="3">
    <tableColumn id="1" xr3:uid="{B7E96AE0-927B-4529-9280-0AC1F41DD454}" name="time"/>
    <tableColumn id="2" xr3:uid="{4B249BE6-2E09-48DF-9C0E-171BBB988079}" name="moment" dataDxfId="203">
      <calculatedColumnFormula>-(Table525830633837040243446649830[[#This Row],[time]]-2)*2</calculatedColumnFormula>
    </tableColumn>
    <tableColumn id="3" xr3:uid="{8DE73F09-78B5-4859-8B76-85215E6E765A}" name="Stress"/>
  </tableColumns>
  <tableStyleInfo name="TableStyleLight5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D0E2C57E-01E0-46E9-8ACE-E48EA8D0B986}" name="Table625930733937140343546749931" displayName="Table625930733937140343546749931" ref="AB524:AD545" totalsRowShown="0">
  <autoFilter ref="AB524:AD545" xr:uid="{D0E2C57E-01E0-46E9-8ACE-E48EA8D0B986}"/>
  <tableColumns count="3">
    <tableColumn id="1" xr3:uid="{0A576F74-3C4B-4BB3-BB9A-B7404F43547E}" name="time"/>
    <tableColumn id="2" xr3:uid="{289F0A3A-49AB-4C4B-BC2F-D784E4932B6F}" name="moment" dataDxfId="202">
      <calculatedColumnFormula>-(Table625930733937140343546749931[[#This Row],[time]]-2)*2</calculatedColumnFormula>
    </tableColumn>
    <tableColumn id="3" xr3:uid="{F2468483-D199-44D3-99D9-F1BE103D7784}" name="Stress"/>
  </tableColumns>
  <tableStyleInfo name="TableStyleLight6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F8092B1-FC8D-4D8C-B4E1-282D5EEF623B}" name="Table726030834037240443646850032" displayName="Table726030834037240443646850032" ref="AH524:AJ545" totalsRowShown="0">
  <autoFilter ref="AH524:AJ545" xr:uid="{8F8092B1-FC8D-4D8C-B4E1-282D5EEF623B}"/>
  <tableColumns count="3">
    <tableColumn id="1" xr3:uid="{43A5BBA0-CB95-44B9-A6EF-31551AA34CF8}" name="time"/>
    <tableColumn id="2" xr3:uid="{23D2519C-2B96-4487-B44C-3F0BE353B19C}" name="moment" dataDxfId="201">
      <calculatedColumnFormula>-(Table726030834037240443646850032[[#This Row],[time]]-2)*2</calculatedColumnFormula>
    </tableColumn>
    <tableColumn id="3" xr3:uid="{3225CA3F-A686-468A-A6B6-0929DADBD096}" name="Stress"/>
  </tableColumns>
  <tableStyleInfo name="TableStyleLight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0548F0F-F714-4806-AFD8-927A5E621C11}" name="Table248265" displayName="Table248265" ref="Y36:AA57" totalsRowShown="0">
  <autoFilter ref="Y36:AA57" xr:uid="{60548F0F-F714-4806-AFD8-927A5E621C11}"/>
  <tableColumns count="3">
    <tableColumn id="1" xr3:uid="{2057B8A4-3F95-4E68-A988-3B0CAB90013D}" name="time"/>
    <tableColumn id="2" xr3:uid="{00BAE1E0-ACE5-4984-802B-5033382FA8B5}" name="moment" dataDxfId="452">
      <calculatedColumnFormula>-(Table248265[[#This Row],[time]]-2)*2</calculatedColumnFormula>
    </tableColumn>
    <tableColumn id="3" xr3:uid="{212572C6-9E29-4756-B11C-C42608E939B0}" name="Stress"/>
  </tableColumns>
  <tableStyleInfo name="TableStyleMedium25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A8B6A4AB-305C-4AFD-B1C7-0DFEBB440BC1}" name="Table826130934137340543746950133" displayName="Table826130934137340543746950133" ref="AN524:AP545" totalsRowShown="0">
  <autoFilter ref="AN524:AP545" xr:uid="{A8B6A4AB-305C-4AFD-B1C7-0DFEBB440BC1}"/>
  <tableColumns count="3">
    <tableColumn id="1" xr3:uid="{8CEBDDA3-8490-48C8-8CC1-49FB011AE452}" name="time"/>
    <tableColumn id="2" xr3:uid="{4C145E4D-1B59-4932-8EE7-69264E939294}" name="moment" dataDxfId="200">
      <calculatedColumnFormula>-(Table826130934137340543746950133[[#This Row],[time]]-2)*2</calculatedColumnFormula>
    </tableColumn>
    <tableColumn id="3" xr3:uid="{A8EB5708-2CBC-4198-818B-8016F4B37EAA}" name="Stress"/>
  </tableColumns>
  <tableStyleInfo name="TableStyleLight8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E475F580-8BA5-4721-BC6B-CD860074BDCD}" name="Table24526231034237440643847050234" displayName="Table24526231034237440643847050234" ref="G524:I545" totalsRowShown="0">
  <autoFilter ref="G524:I545" xr:uid="{E475F580-8BA5-4721-BC6B-CD860074BDCD}"/>
  <tableColumns count="3">
    <tableColumn id="1" xr3:uid="{45871125-F04C-4B72-9815-8FCF3196ECD5}" name="time"/>
    <tableColumn id="2" xr3:uid="{4468183A-B67E-4074-BBC1-07C6CB64F6CC}" name="moment" dataDxfId="199">
      <calculatedColumnFormula>-(G525-2)*2</calculatedColumnFormula>
    </tableColumn>
    <tableColumn id="3" xr3:uid="{9C909872-EA73-46A4-A6A7-0E45CF22B4F8}" name="Stress"/>
  </tableColumns>
  <tableStyleInfo name="TableStyleMedium26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458EDD3A-9452-4E32-84D3-0BEB2415A2B5}" name="Table24626331134337540743947150335" displayName="Table24626331134337540743947150335" ref="M524:O545" totalsRowShown="0">
  <autoFilter ref="M524:O545" xr:uid="{458EDD3A-9452-4E32-84D3-0BEB2415A2B5}"/>
  <tableColumns count="3">
    <tableColumn id="1" xr3:uid="{AEEDB05F-62FD-48D5-84C5-65A601FBC7B4}" name="time"/>
    <tableColumn id="2" xr3:uid="{EE86ACBB-138E-40B1-BC54-B824470B0AEB}" name="moment" dataDxfId="198">
      <calculatedColumnFormula>-(Table24626331134337540743947150335[[#This Row],[time]]-2)*2</calculatedColumnFormula>
    </tableColumn>
    <tableColumn id="3" xr3:uid="{5E418251-457D-4F19-B899-3644FE924C4F}" name="Stress"/>
  </tableColumns>
  <tableStyleInfo name="TableStyleMedium27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FD98D15B-3E87-4061-8E8C-6086213950A6}" name="Table24726431234437640844047250436" displayName="Table24726431234437640844047250436" ref="S524:U545" totalsRowShown="0">
  <autoFilter ref="S524:U545" xr:uid="{FD98D15B-3E87-4061-8E8C-6086213950A6}"/>
  <tableColumns count="3">
    <tableColumn id="1" xr3:uid="{7FED9B4B-7649-4E1E-9A92-A2B2E5D56855}" name="time"/>
    <tableColumn id="2" xr3:uid="{02A4FFE9-498D-41B5-B49C-31F158A25C1B}" name="moment" dataDxfId="197">
      <calculatedColumnFormula>-(Table24726431234437640844047250436[[#This Row],[time]]-2)*2</calculatedColumnFormula>
    </tableColumn>
    <tableColumn id="3" xr3:uid="{7F7901C9-BF9A-4B95-8795-EB877CC018EF}" name="Stress"/>
  </tableColumns>
  <tableStyleInfo name="TableStyleMedium24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76D407BE-0C16-4017-AFF8-E41CAADA5FC8}" name="Table24826531334537740944147350537" displayName="Table24826531334537740944147350537" ref="Y524:AA545" totalsRowShown="0">
  <autoFilter ref="Y524:AA545" xr:uid="{76D407BE-0C16-4017-AFF8-E41CAADA5FC8}"/>
  <tableColumns count="3">
    <tableColumn id="1" xr3:uid="{DAA9FB74-2C68-4EEE-A937-50FC81DEFB01}" name="time"/>
    <tableColumn id="2" xr3:uid="{A3EE5151-7F96-4E18-836D-B051A8A919C2}" name="moment" dataDxfId="196">
      <calculatedColumnFormula>-(Table24826531334537740944147350537[[#This Row],[time]]-2)*2</calculatedColumnFormula>
    </tableColumn>
    <tableColumn id="3" xr3:uid="{A8F42970-4793-45DE-BDA6-B07B428AF116}" name="Stress"/>
  </tableColumns>
  <tableStyleInfo name="TableStyleMedium25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2C3A8CB6-5E32-483B-93A9-2C0821EFA6A7}" name="Table24926631434637841044247450638" displayName="Table24926631434637841044247450638" ref="AE524:AG545" totalsRowShown="0">
  <autoFilter ref="AE524:AG545" xr:uid="{2C3A8CB6-5E32-483B-93A9-2C0821EFA6A7}"/>
  <tableColumns count="3">
    <tableColumn id="1" xr3:uid="{21E3D51E-A734-4498-97CA-E9E81ABD7589}" name="time"/>
    <tableColumn id="2" xr3:uid="{5D9699A9-D790-46C0-A236-C6080EDC0D97}" name="moment" dataDxfId="195">
      <calculatedColumnFormula>-(Table24926631434637841044247450638[[#This Row],[time]]-2)*2</calculatedColumnFormula>
    </tableColumn>
    <tableColumn id="3" xr3:uid="{73811F62-1D65-4B06-9467-B89138DE71DE}" name="Stress"/>
  </tableColumns>
  <tableStyleInfo name="TableStyleMedium26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5A929B64-BA52-4F36-AB73-3611E055AA81}" name="Table25026731534737941144347550739" displayName="Table25026731534737941144347550739" ref="AK524:AM545" totalsRowShown="0">
  <autoFilter ref="AK524:AM545" xr:uid="{5A929B64-BA52-4F36-AB73-3611E055AA81}"/>
  <tableColumns count="3">
    <tableColumn id="1" xr3:uid="{739E6F73-B072-4DA9-B884-8C42F4D32BFC}" name="time"/>
    <tableColumn id="2" xr3:uid="{8CBE6C89-8064-458E-8046-71E449041860}" name="moment" dataDxfId="194">
      <calculatedColumnFormula>-(Table25026731534737941144347550739[[#This Row],[time]]-2)*2</calculatedColumnFormula>
    </tableColumn>
    <tableColumn id="3" xr3:uid="{7BB0C7FA-37AA-417A-A644-E3D6656C8C4E}" name="Stress"/>
  </tableColumns>
  <tableStyleInfo name="TableStyleMedium27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D3A6C3D6-6712-4BAC-943B-E6E103B8E177}" name="Table25226831634838041244447650840" displayName="Table25226831634838041244447650840" ref="AQ524:AS545" totalsRowShown="0">
  <autoFilter ref="AQ524:AS545" xr:uid="{D3A6C3D6-6712-4BAC-943B-E6E103B8E177}"/>
  <tableColumns count="3">
    <tableColumn id="1" xr3:uid="{DD6D8436-34F2-4196-A8F9-3004B9FD7283}" name="time"/>
    <tableColumn id="2" xr3:uid="{033712F4-42A3-497E-981E-38DBE408CF86}" name="moment" dataDxfId="193">
      <calculatedColumnFormula>-(Table25226831634838041244447650840[[#This Row],[time]]-2)*2</calculatedColumnFormula>
    </tableColumn>
    <tableColumn id="3" xr3:uid="{1E024453-89D8-4A19-8A43-6D1EDFD98ADA}" name="Stress"/>
  </tableColumns>
  <tableStyleInfo name="TableStyleMedium26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5F2BDCFD-55DE-427A-B1DF-6963D5371FB8}" name="Table25326931734938141344547750941" displayName="Table25326931734938141344547750941" ref="AT524:AV545" totalsRowShown="0">
  <autoFilter ref="AT524:AV545" xr:uid="{5F2BDCFD-55DE-427A-B1DF-6963D5371FB8}"/>
  <tableColumns count="3">
    <tableColumn id="1" xr3:uid="{F7EA4BF4-5C39-4F91-855E-5C02BF3A95F9}" name="time"/>
    <tableColumn id="2" xr3:uid="{C4DC72F3-53F9-473A-A379-8C1040A8EC9E}" name="moment" dataDxfId="192">
      <calculatedColumnFormula>-(Table25326931734938141344547750941[[#This Row],[time]]-2)*2</calculatedColumnFormula>
    </tableColumn>
    <tableColumn id="3" xr3:uid="{80F02607-0DE9-446B-B2F8-04F5E659D52F}" name="Stress"/>
  </tableColumns>
  <tableStyleInfo name="TableStyleMedium24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0EC6AC89-1C9A-4B61-A7E7-38BDA17835C9}" name="Table12863183503824144464781042" displayName="Table12863183503824144464781042" ref="A555:C576" totalsRowShown="0">
  <autoFilter ref="A555:C576" xr:uid="{0EC6AC89-1C9A-4B61-A7E7-38BDA17835C9}"/>
  <tableColumns count="3">
    <tableColumn id="1" xr3:uid="{8C2C64C7-DCF8-40EF-8CC3-5565EF6893B0}" name="time"/>
    <tableColumn id="2" xr3:uid="{A9EBA6C6-930B-4D37-BE18-14D5EA342E68}" name="moment" dataDxfId="191">
      <calculatedColumnFormula>(Table12863183503824144464781042[[#This Row],[time]]-2)*2</calculatedColumnFormula>
    </tableColumn>
    <tableColumn id="3" xr3:uid="{0245E5B4-51A9-41BD-85F0-536C3831EA91}" name="Stress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5128E24-D920-4596-829F-38248264DD3A}" name="Table249266" displayName="Table249266" ref="AE36:AG57" totalsRowShown="0">
  <autoFilter ref="AE36:AG57" xr:uid="{55128E24-D920-4596-829F-38248264DD3A}"/>
  <tableColumns count="3">
    <tableColumn id="1" xr3:uid="{D795DF83-3476-4154-8E52-B3F5103E941C}" name="time"/>
    <tableColumn id="2" xr3:uid="{C94E6003-B944-49C2-ABAF-36B54FAECD4B}" name="moment" dataDxfId="451">
      <calculatedColumnFormula>-(Table249266[[#This Row],[time]]-2)*2</calculatedColumnFormula>
    </tableColumn>
    <tableColumn id="3" xr3:uid="{374722AD-1A90-4DBF-9BF3-920DABF90823}" name="Stress"/>
  </tableColumns>
  <tableStyleInfo name="TableStyleMedium26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2A2FA205-CC41-4E98-B739-DADBF8E4BBC0}" name="Table22873193513834154474791143" displayName="Table22873193513834154474791143" ref="D555:F576" totalsRowShown="0">
  <autoFilter ref="D555:F576" xr:uid="{2A2FA205-CC41-4E98-B739-DADBF8E4BBC0}"/>
  <tableColumns count="3">
    <tableColumn id="1" xr3:uid="{B31BD5E8-B53D-40B3-8B5F-6B47A903FB54}" name="time"/>
    <tableColumn id="2" xr3:uid="{1B550067-DBE0-4C84-BEDC-2377ECE84C3D}" name="moment" dataDxfId="190">
      <calculatedColumnFormula>(Table22873193513834154474791143[[#This Row],[time]]-2)*2</calculatedColumnFormula>
    </tableColumn>
    <tableColumn id="3" xr3:uid="{E82E5CFD-2D6C-4ABC-A91B-9AB643AF3E6A}" name="Stress "/>
  </tableColumns>
  <tableStyleInfo name="TableStyleLight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3CD1C41E-A218-4D2E-A198-ABF0F9CA2503}" name="Table32883203523844164484801244" displayName="Table32883203523844164484801244" ref="J555:L576" totalsRowShown="0">
  <autoFilter ref="J555:L576" xr:uid="{3CD1C41E-A218-4D2E-A198-ABF0F9CA2503}"/>
  <tableColumns count="3">
    <tableColumn id="1" xr3:uid="{DE247E32-EAF4-4A6F-A2FB-477BE0C3B746}" name="time"/>
    <tableColumn id="2" xr3:uid="{1777B9B5-D9BC-44F8-B686-1AC033C16745}" name="moment" dataDxfId="189">
      <calculatedColumnFormula>(Table32883203523844164484801244[[#This Row],[time]]-2)*2</calculatedColumnFormula>
    </tableColumn>
    <tableColumn id="3" xr3:uid="{869AFCBA-790F-431C-866B-9BB0E874BEFF}" name="Stress"/>
  </tableColumns>
  <tableStyleInfo name="TableStyleLight3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F64D3242-DD4C-4A0C-9890-2EED8CE5B7CD}" name="Table42893213533854174494811345" displayName="Table42893213533854174494811345" ref="P555:R576" totalsRowShown="0">
  <autoFilter ref="P555:R576" xr:uid="{F64D3242-DD4C-4A0C-9890-2EED8CE5B7CD}"/>
  <tableColumns count="3">
    <tableColumn id="1" xr3:uid="{9CBB0218-CD4A-4765-A484-635FD979F8B9}" name="time"/>
    <tableColumn id="2" xr3:uid="{C5501233-3906-466D-8661-59975D3CFE58}" name="moment" dataDxfId="188">
      <calculatedColumnFormula>(Table42893213533854174494811345[[#This Row],[time]]-2)*2</calculatedColumnFormula>
    </tableColumn>
    <tableColumn id="3" xr3:uid="{23203792-F259-4B36-9E71-DF2D6B1A2BF4}" name="Stress"/>
  </tableColumns>
  <tableStyleInfo name="TableStyleLight4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056D1335-1891-4B1B-BC95-85F9E5121327}" name="Table52903223543864184504821446" displayName="Table52903223543864184504821446" ref="V555:X576" totalsRowShown="0">
  <autoFilter ref="V555:X576" xr:uid="{056D1335-1891-4B1B-BC95-85F9E5121327}"/>
  <tableColumns count="3">
    <tableColumn id="1" xr3:uid="{CC414BF4-981F-4A09-8EC3-867757D59742}" name="time"/>
    <tableColumn id="2" xr3:uid="{8CD5EAD0-FC9D-4E0A-8EDD-6A2301181C3B}" name="moment" dataDxfId="187">
      <calculatedColumnFormula>(Table52903223543864184504821446[[#This Row],[time]]-2)*2</calculatedColumnFormula>
    </tableColumn>
    <tableColumn id="3" xr3:uid="{0AB601C1-82F1-44B4-AECA-E9884B954A72}" name="Stress"/>
  </tableColumns>
  <tableStyleInfo name="TableStyleLight5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F1C377A9-B8A5-4815-A785-68824CDA2517}" name="Table62913233553874194514831547" displayName="Table62913233553874194514831547" ref="AB555:AD576" totalsRowShown="0">
  <autoFilter ref="AB555:AD576" xr:uid="{F1C377A9-B8A5-4815-A785-68824CDA2517}"/>
  <tableColumns count="3">
    <tableColumn id="1" xr3:uid="{4589B96D-89AD-402A-98C5-8033C876B54E}" name="time"/>
    <tableColumn id="2" xr3:uid="{AEEFDF73-949D-44E0-894E-47E699418CA7}" name="moment" dataDxfId="186">
      <calculatedColumnFormula>(Table62913233553874194514831547[[#This Row],[time]]-2)*2</calculatedColumnFormula>
    </tableColumn>
    <tableColumn id="3" xr3:uid="{3C8D9648-FCAA-45FC-ADF4-58506282FEE8}" name="Stress"/>
  </tableColumns>
  <tableStyleInfo name="TableStyleLight6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3312FDC8-7C8B-47AA-A7DA-2017332D80A6}" name="Table72923243563884204524841648" displayName="Table72923243563884204524841648" ref="AH555:AJ576" totalsRowShown="0">
  <autoFilter ref="AH555:AJ576" xr:uid="{3312FDC8-7C8B-47AA-A7DA-2017332D80A6}"/>
  <tableColumns count="3">
    <tableColumn id="1" xr3:uid="{D78257FF-CF05-4EED-AE0A-6DCD5B98E590}" name="time"/>
    <tableColumn id="2" xr3:uid="{190DB3C7-D649-4EE4-8CC9-0775E75B5F71}" name="moment" dataDxfId="185">
      <calculatedColumnFormula>(Table72923243563884204524841648[[#This Row],[time]]-2)*2</calculatedColumnFormula>
    </tableColumn>
    <tableColumn id="3" xr3:uid="{919F69E2-4FBF-41BF-A166-8119C6B6E669}" name="Stress"/>
  </tableColumns>
  <tableStyleInfo name="TableStyleLight7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BB4027F7-FBDE-45C6-B828-B3582ABE6812}" name="Table82933253573894214534851749" displayName="Table82933253573894214534851749" ref="AN555:AP576" totalsRowShown="0">
  <autoFilter ref="AN555:AP576" xr:uid="{BB4027F7-FBDE-45C6-B828-B3582ABE6812}"/>
  <tableColumns count="3">
    <tableColumn id="1" xr3:uid="{3C76A52C-E8E5-4D17-8E88-9148A7A996ED}" name="time"/>
    <tableColumn id="2" xr3:uid="{13BB268D-8C6E-4CFF-A6B5-E3D38D177FF2}" name="moment" dataDxfId="184">
      <calculatedColumnFormula>(Table82933253573894214534851749[[#This Row],[time]]-2)*2</calculatedColumnFormula>
    </tableColumn>
    <tableColumn id="3" xr3:uid="{09F5A2F7-95C8-4111-A74F-4AE4904C282B}" name="Stress"/>
  </tableColumns>
  <tableStyleInfo name="TableStyleLight8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C6E0C546-1DD8-43B6-8B2F-389F6BDA3375}" name="Table2452943263583904224544861850" displayName="Table2452943263583904224544861850" ref="G555:I576" totalsRowShown="0">
  <autoFilter ref="G555:I576" xr:uid="{C6E0C546-1DD8-43B6-8B2F-389F6BDA3375}"/>
  <tableColumns count="3">
    <tableColumn id="1" xr3:uid="{9E76FDE2-1479-4A4C-AACE-3C56FAC9892D}" name="time"/>
    <tableColumn id="2" xr3:uid="{A8FC9163-C77F-4249-B8C8-9509EC73BB61}" name="moment" dataDxfId="183">
      <calculatedColumnFormula>(Table2452943263583904224544861850[[#This Row],[time]]-2)*2</calculatedColumnFormula>
    </tableColumn>
    <tableColumn id="3" xr3:uid="{00E8E621-3D6B-421D-B4DB-475BA3F8E91E}" name="Stress"/>
  </tableColumns>
  <tableStyleInfo name="TableStyleMedium26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9D13A3D0-A802-40B2-A2DF-B02268AC59AC}" name="Table2462953273593914234554871951" displayName="Table2462953273593914234554871951" ref="M555:O576" totalsRowShown="0">
  <autoFilter ref="M555:O576" xr:uid="{9D13A3D0-A802-40B2-A2DF-B02268AC59AC}"/>
  <tableColumns count="3">
    <tableColumn id="1" xr3:uid="{501520A5-E8B4-47BB-ABAD-AF3762587F03}" name="time"/>
    <tableColumn id="2" xr3:uid="{A4AC9D6F-751A-4796-B79C-9C6551B50A51}" name="moment" dataDxfId="182">
      <calculatedColumnFormula>(Table2462953273593914234554871951[[#This Row],[time]]-2)*2</calculatedColumnFormula>
    </tableColumn>
    <tableColumn id="3" xr3:uid="{409BB422-6ABF-4FB4-8412-572B62B27056}" name="Stress"/>
  </tableColumns>
  <tableStyleInfo name="TableStyleMedium27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4921DEF3-E6F2-4AE1-89B3-A20A79E76DED}" name="Table2472963283603924244564882052" displayName="Table2472963283603924244564882052" ref="S555:U576" totalsRowShown="0">
  <autoFilter ref="S555:U576" xr:uid="{4921DEF3-E6F2-4AE1-89B3-A20A79E76DED}"/>
  <tableColumns count="3">
    <tableColumn id="1" xr3:uid="{7A6EE480-D313-443C-98D1-B4986D1DCB9C}" name="time"/>
    <tableColumn id="2" xr3:uid="{01A9DABA-15C9-4C8F-A352-5C305362277B}" name="moment" dataDxfId="181">
      <calculatedColumnFormula>(Table2472963283603924244564882052[[#This Row],[time]]-2)*2</calculatedColumnFormula>
    </tableColumn>
    <tableColumn id="3" xr3:uid="{B4721917-17D7-4AD3-B3AA-77BCC602FFEA}" name="Stress"/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65ACB7-857E-4C47-870A-49057DEB4085}" name="Table3" displayName="Table3" ref="J6:L27" totalsRowShown="0">
  <autoFilter ref="J6:L27" xr:uid="{4C65ACB7-857E-4C47-870A-49057DEB4085}"/>
  <tableColumns count="3">
    <tableColumn id="1" xr3:uid="{1BB18CF5-EC47-4180-AB61-7639495119D9}" name="time"/>
    <tableColumn id="2" xr3:uid="{0DB582B0-03A3-46C4-BA33-7C2EC286C878}" name="moment" dataDxfId="477">
      <calculatedColumnFormula>(Table3[[#This Row],[time]]-2)*2</calculatedColumnFormula>
    </tableColumn>
    <tableColumn id="3" xr3:uid="{AE9EE256-C19C-4E6E-8FB0-57BA26ED1482}" name="Stress"/>
  </tableColumns>
  <tableStyleInfo name="TableStyleLight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41B4393-15FC-4F74-B84B-562D4C8587FC}" name="Table250267" displayName="Table250267" ref="AK36:AM57" totalsRowShown="0">
  <autoFilter ref="AK36:AM57" xr:uid="{D41B4393-15FC-4F74-B84B-562D4C8587FC}"/>
  <tableColumns count="3">
    <tableColumn id="1" xr3:uid="{DFD5C267-5AC2-40FF-970C-BC30DEC85EFF}" name="time"/>
    <tableColumn id="2" xr3:uid="{AE113AF0-93E1-46E9-A262-0FB289019CC2}" name="moment" dataDxfId="450">
      <calculatedColumnFormula>-(Table250267[[#This Row],[time]]-2)*2</calculatedColumnFormula>
    </tableColumn>
    <tableColumn id="3" xr3:uid="{62C076DD-D4B7-4CC8-BCF7-4449F6310192}" name="Stress"/>
  </tableColumns>
  <tableStyleInfo name="TableStyleMedium27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6F2ABC23-3D13-4283-B279-76E0E95726F0}" name="Table2482973293613934254574892153" displayName="Table2482973293613934254574892153" ref="Y555:AA576" totalsRowShown="0">
  <autoFilter ref="Y555:AA576" xr:uid="{6F2ABC23-3D13-4283-B279-76E0E95726F0}"/>
  <tableColumns count="3">
    <tableColumn id="1" xr3:uid="{15C93425-11DB-4407-93B0-349940C41CE7}" name="time"/>
    <tableColumn id="2" xr3:uid="{881E27D4-81B4-4304-9A22-A7A75AC60FDE}" name="moment" dataDxfId="180">
      <calculatedColumnFormula>(Table2482973293613934254574892153[[#This Row],[time]]-2)*2</calculatedColumnFormula>
    </tableColumn>
    <tableColumn id="3" xr3:uid="{CD900E31-3CC0-49F5-8A54-EAD7E83790DC}" name="Stress"/>
  </tableColumns>
  <tableStyleInfo name="TableStyleMedium25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554C8A0A-7130-4699-BB5C-55A312BC7A32}" name="Table2492983303623944264584902254" displayName="Table2492983303623944264584902254" ref="AE555:AG576" totalsRowShown="0">
  <autoFilter ref="AE555:AG576" xr:uid="{554C8A0A-7130-4699-BB5C-55A312BC7A32}"/>
  <tableColumns count="3">
    <tableColumn id="1" xr3:uid="{91198D2F-68B1-40D4-B669-9B090CCE536E}" name="time"/>
    <tableColumn id="2" xr3:uid="{EF6173D2-5152-48C0-B109-3F68C3AA8EE4}" name="moment" dataDxfId="179">
      <calculatedColumnFormula>(Table2492983303623944264584902254[[#This Row],[time]]-2)*2</calculatedColumnFormula>
    </tableColumn>
    <tableColumn id="3" xr3:uid="{48E71D16-77F9-4F1A-9F70-833D7D03A986}" name="Stress"/>
  </tableColumns>
  <tableStyleInfo name="TableStyleMedium26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EB35E8D8-3B01-49CC-AC77-5AE1A48D251C}" name="Table2502993313633954274594912355" displayName="Table2502993313633954274594912355" ref="AK555:AM576" totalsRowShown="0">
  <autoFilter ref="AK555:AM576" xr:uid="{EB35E8D8-3B01-49CC-AC77-5AE1A48D251C}"/>
  <tableColumns count="3">
    <tableColumn id="1" xr3:uid="{544D796F-6172-4D1E-BA02-19A088A3C742}" name="time"/>
    <tableColumn id="2" xr3:uid="{344C18F2-C791-44F2-9B9E-3161865C5D1F}" name="moment" dataDxfId="178">
      <calculatedColumnFormula>(Table2502993313633954274594912355[[#This Row],[time]]-2)*2</calculatedColumnFormula>
    </tableColumn>
    <tableColumn id="3" xr3:uid="{52B0F960-12B1-4835-9514-FC8F3F2D732E}" name="Stress"/>
  </tableColumns>
  <tableStyleInfo name="TableStyleMedium27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DA998C3D-43C3-42EF-BEE0-C8726D727987}" name="Table2523003323643964284604922456" displayName="Table2523003323643964284604922456" ref="AQ555:AS576" totalsRowShown="0">
  <autoFilter ref="AQ555:AS576" xr:uid="{DA998C3D-43C3-42EF-BEE0-C8726D727987}"/>
  <tableColumns count="3">
    <tableColumn id="1" xr3:uid="{ECF34376-AAD3-4431-BA0D-0D93CF01CE7E}" name="time"/>
    <tableColumn id="2" xr3:uid="{0B3DD230-B506-43D9-99BA-100A023B512E}" name="moment" dataDxfId="177">
      <calculatedColumnFormula>(Table2523003323643964284604922456[[#This Row],[time]]-2)*2</calculatedColumnFormula>
    </tableColumn>
    <tableColumn id="3" xr3:uid="{4953B23A-4201-4CDA-9FAB-7D464D1A55A3}" name="Stress"/>
  </tableColumns>
  <tableStyleInfo name="TableStyleMedium26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9D9C2013-6A4B-4EB1-B7E2-EE403DB4D21E}" name="Table2533013333653974294614932557" displayName="Table2533013333653974294614932557" ref="AT555:AV576" totalsRowShown="0">
  <autoFilter ref="AT555:AV576" xr:uid="{9D9C2013-6A4B-4EB1-B7E2-EE403DB4D21E}"/>
  <tableColumns count="3">
    <tableColumn id="1" xr3:uid="{B7E729B1-E8E8-4911-804B-83E9B32BBD1A}" name="time"/>
    <tableColumn id="2" xr3:uid="{2CE5EE10-0299-49AE-B604-8C1BC058D015}" name="moment" dataDxfId="176">
      <calculatedColumnFormula>(Table2533013333653974294614932557[[#This Row],[time]]-2)*2</calculatedColumnFormula>
    </tableColumn>
    <tableColumn id="3" xr3:uid="{260A34D5-F47E-477E-970C-5DB41C3C34CD}" name="Stress"/>
  </tableColumns>
  <tableStyleInfo name="TableStyleMedium24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B2C68059-C474-4142-A8F4-1A3BBA338B37}" name="Table12543023343663984304624942674" displayName="Table12543023343663984304624942674" ref="A585:C606" totalsRowShown="0">
  <autoFilter ref="A585:C606" xr:uid="{B2C68059-C474-4142-A8F4-1A3BBA338B37}"/>
  <tableColumns count="3">
    <tableColumn id="1" xr3:uid="{8A76179A-D82D-4402-AEBC-5A0AFC13D16E}" name="time"/>
    <tableColumn id="2" xr3:uid="{3AA67771-C6A8-4A5E-908C-301EA81B76D0}" name="moment" dataDxfId="175">
      <calculatedColumnFormula>-(Table12543023343663984304624942674[[#This Row],[time]]-2)*2</calculatedColumnFormula>
    </tableColumn>
    <tableColumn id="3" xr3:uid="{137A031F-85A9-48B3-9293-917DC48A6C98}" name="Stress"/>
  </tableColumns>
  <tableStyleInfo name="TableStyleLight1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C51FFBBD-0D57-45CE-BDC9-ADB98EEA2BCC}" name="Table22553033353673994314634952775" displayName="Table22553033353673994314634952775" ref="D585:F606" totalsRowShown="0">
  <autoFilter ref="D585:F606" xr:uid="{C51FFBBD-0D57-45CE-BDC9-ADB98EEA2BCC}"/>
  <tableColumns count="3">
    <tableColumn id="1" xr3:uid="{9419566B-A0FD-4799-83D2-1044A5BD50C9}" name="time"/>
    <tableColumn id="2" xr3:uid="{D74C2657-564B-4189-8509-9878C16FC481}" name="moment" dataDxfId="174">
      <calculatedColumnFormula>-(Table22553033353673994314634952775[[#This Row],[time]]-2)*2</calculatedColumnFormula>
    </tableColumn>
    <tableColumn id="3" xr3:uid="{1C2D5123-7720-4E0A-A1D0-4E9E688B91E7}" name="Stress "/>
  </tableColumns>
  <tableStyleInfo name="TableStyleLight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89B8919-4662-4DE3-931F-542211A3270E}" name="Table32563043363684004324644962876" displayName="Table32563043363684004324644962876" ref="J585:L606" totalsRowShown="0">
  <autoFilter ref="J585:L606" xr:uid="{989B8919-4662-4DE3-931F-542211A3270E}"/>
  <tableColumns count="3">
    <tableColumn id="1" xr3:uid="{B72D9CCF-1459-4E05-9F95-668CA98FBE4B}" name="time"/>
    <tableColumn id="2" xr3:uid="{33896C06-5DB9-4C54-B9F0-A3A2461152E4}" name="moment" dataDxfId="173">
      <calculatedColumnFormula>-(Table32563043363684004324644962876[[#This Row],[time]]-2)*2</calculatedColumnFormula>
    </tableColumn>
    <tableColumn id="3" xr3:uid="{8EF9F785-BF3D-40DF-A6A3-E12407DC4C18}" name="Stress"/>
  </tableColumns>
  <tableStyleInfo name="TableStyleLight3" showFirstColumn="0" showLastColumn="0" showRowStripes="1" showColumnStripes="0"/>
</table>
</file>

<file path=xl/tables/table3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13EE0A66-6E2B-4F9E-9BD7-4F49828F9FE8}" name="Table42573053373694014334654972977" displayName="Table42573053373694014334654972977" ref="P585:R606" totalsRowShown="0">
  <autoFilter ref="P585:R606" xr:uid="{13EE0A66-6E2B-4F9E-9BD7-4F49828F9FE8}"/>
  <tableColumns count="3">
    <tableColumn id="1" xr3:uid="{D2658449-B6F5-4D1E-89E6-F21BF2C6BD5A}" name="time"/>
    <tableColumn id="2" xr3:uid="{DBC54BBB-7150-4658-9E30-092001F1FFD9}" name="moment" dataDxfId="172">
      <calculatedColumnFormula>-(Table42573053373694014334654972977[[#This Row],[time]]-2)*2</calculatedColumnFormula>
    </tableColumn>
    <tableColumn id="3" xr3:uid="{010D69AE-8784-462E-8C58-34EE78AF911F}" name="Stress"/>
  </tableColumns>
  <tableStyleInfo name="TableStyleLight4" showFirstColumn="0" showLastColumn="0" showRowStripes="1" showColumnStripes="0"/>
</table>
</file>

<file path=xl/tables/table3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F2198AA9-D016-4E2E-BAAC-AF3B4C635F54}" name="Table52583063383704024344664983078" displayName="Table52583063383704024344664983078" ref="V585:X606" totalsRowShown="0">
  <autoFilter ref="V585:X606" xr:uid="{F2198AA9-D016-4E2E-BAAC-AF3B4C635F54}"/>
  <tableColumns count="3">
    <tableColumn id="1" xr3:uid="{7FDDFE42-5711-45A4-8FEF-150BEB79EFCF}" name="time"/>
    <tableColumn id="2" xr3:uid="{44DE2E76-C0AA-40BD-8E7A-92232FFD146F}" name="moment" dataDxfId="171">
      <calculatedColumnFormula>-(Table52583063383704024344664983078[[#This Row],[time]]-2)*2</calculatedColumnFormula>
    </tableColumn>
    <tableColumn id="3" xr3:uid="{58E6E450-8937-4F85-99D1-B7F0374550ED}" name="Stress"/>
  </tableColumns>
  <tableStyleInfo name="TableStyleLight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F7A564F-8AA4-4F12-9E74-CD5F5FE72A01}" name="Table252268" displayName="Table252268" ref="AQ36:AS57" totalsRowShown="0">
  <autoFilter ref="AQ36:AS57" xr:uid="{EF7A564F-8AA4-4F12-9E74-CD5F5FE72A01}"/>
  <tableColumns count="3">
    <tableColumn id="1" xr3:uid="{5FF2D4AD-6092-47CD-A7A7-4D819CCD46D1}" name="time"/>
    <tableColumn id="2" xr3:uid="{DE235618-D9FC-47AA-ACBB-272DDA9E8DA9}" name="moment" dataDxfId="449">
      <calculatedColumnFormula>-(Table252268[[#This Row],[time]]-2)*2</calculatedColumnFormula>
    </tableColumn>
    <tableColumn id="3" xr3:uid="{410E5E6D-5707-444B-976E-82CC1C4712FF}" name="Stress"/>
  </tableColumns>
  <tableStyleInfo name="TableStyleMedium26" showFirstColumn="0" showLastColumn="0" showRowStripes="1" showColumnStripes="0"/>
</table>
</file>

<file path=xl/tables/table3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F31C493D-ABCF-4247-B2BC-0B542AB870F3}" name="Table62593073393714034354674993179" displayName="Table62593073393714034354674993179" ref="AB585:AD606" totalsRowShown="0">
  <autoFilter ref="AB585:AD606" xr:uid="{F31C493D-ABCF-4247-B2BC-0B542AB870F3}"/>
  <tableColumns count="3">
    <tableColumn id="1" xr3:uid="{BD24F472-8538-4A68-BB71-DFDF03327BD6}" name="time"/>
    <tableColumn id="2" xr3:uid="{B164B448-E7E9-4C8B-ADC3-0232FE353462}" name="moment" dataDxfId="170">
      <calculatedColumnFormula>-(Table62593073393714034354674993179[[#This Row],[time]]-2)*2</calculatedColumnFormula>
    </tableColumn>
    <tableColumn id="3" xr3:uid="{C176CE56-20EB-43C3-BD4E-1050304A4556}" name="Stress"/>
  </tableColumns>
  <tableStyleInfo name="TableStyleLight6" showFirstColumn="0" showLastColumn="0" showRowStripes="1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342869D7-7EC1-42B9-9105-036C81148D34}" name="Table72603083403724044364685003280" displayName="Table72603083403724044364685003280" ref="AH585:AJ606" totalsRowShown="0">
  <autoFilter ref="AH585:AJ606" xr:uid="{342869D7-7EC1-42B9-9105-036C81148D34}"/>
  <tableColumns count="3">
    <tableColumn id="1" xr3:uid="{83C0CECA-7CC3-47A1-A9AC-65EF84B7A33D}" name="time"/>
    <tableColumn id="2" xr3:uid="{953B1246-EFF6-4816-9220-92C47B12C413}" name="moment" dataDxfId="169">
      <calculatedColumnFormula>-(Table72603083403724044364685003280[[#This Row],[time]]-2)*2</calculatedColumnFormula>
    </tableColumn>
    <tableColumn id="3" xr3:uid="{D60C8529-6D4A-4CC3-8523-A7A1355FB9C6}" name="Stress"/>
  </tableColumns>
  <tableStyleInfo name="TableStyleLight7" showFirstColumn="0" showLastColumn="0" showRowStripes="1" showColumnStripes="0"/>
</table>
</file>

<file path=xl/tables/table3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35CDB3EC-8EFD-4071-A5B6-51DC66AB4464}" name="Table82613093413734054374695013381" displayName="Table82613093413734054374695013381" ref="AN585:AP606" totalsRowShown="0">
  <autoFilter ref="AN585:AP606" xr:uid="{35CDB3EC-8EFD-4071-A5B6-51DC66AB4464}"/>
  <tableColumns count="3">
    <tableColumn id="1" xr3:uid="{F4C8FDC6-269E-4259-8C3A-F352B0686158}" name="time"/>
    <tableColumn id="2" xr3:uid="{6E3E03E4-8D07-4E6E-8CBD-EAC9FBC10EB1}" name="moment" dataDxfId="168">
      <calculatedColumnFormula>-(Table82613093413734054374695013381[[#This Row],[time]]-2)*2</calculatedColumnFormula>
    </tableColumn>
    <tableColumn id="3" xr3:uid="{2E88BEC1-B4EF-4917-AC1F-A5127E1BAD08}" name="Stress"/>
  </tableColumns>
  <tableStyleInfo name="TableStyleLight8" showFirstColumn="0" showLastColumn="0" showRowStripes="1" showColumnStripes="0"/>
</table>
</file>

<file path=xl/tables/table3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074E1110-48C0-4BA3-BE74-F960F938D8E9}" name="Table2452623103423744064384705023482" displayName="Table2452623103423744064384705023482" ref="G585:I606" totalsRowShown="0">
  <autoFilter ref="G585:I606" xr:uid="{074E1110-48C0-4BA3-BE74-F960F938D8E9}"/>
  <tableColumns count="3">
    <tableColumn id="1" xr3:uid="{CC42F721-4E24-4CC0-BDDA-D2A20BFC882B}" name="time"/>
    <tableColumn id="2" xr3:uid="{03945146-672C-4DDD-9BA3-F3C4C2ED57DF}" name="moment" dataDxfId="167">
      <calculatedColumnFormula>-(G586-2)*2</calculatedColumnFormula>
    </tableColumn>
    <tableColumn id="3" xr3:uid="{37504799-2C55-4043-BCCB-C71918E7D677}" name="Stress"/>
  </tableColumns>
  <tableStyleInfo name="TableStyleMedium26" showFirstColumn="0" showLastColumn="0" showRowStripes="1" showColumnStripes="0"/>
</table>
</file>

<file path=xl/tables/table3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B19DAC63-FC48-4276-8F15-9313C0065A29}" name="Table2462633113433754074394715033583" displayName="Table2462633113433754074394715033583" ref="M585:O606" totalsRowShown="0">
  <autoFilter ref="M585:O606" xr:uid="{B19DAC63-FC48-4276-8F15-9313C0065A29}"/>
  <tableColumns count="3">
    <tableColumn id="1" xr3:uid="{7B607535-F3A9-4CC2-91AC-BD0ECCA4A146}" name="time"/>
    <tableColumn id="2" xr3:uid="{9F953B92-980A-4780-8D41-230DF025305C}" name="moment" dataDxfId="166">
      <calculatedColumnFormula>-(Table2462633113433754074394715033583[[#This Row],[time]]-2)*2</calculatedColumnFormula>
    </tableColumn>
    <tableColumn id="3" xr3:uid="{33560476-DFA0-4FD9-8974-3BDAAE5512E8}" name="Stress"/>
  </tableColumns>
  <tableStyleInfo name="TableStyleMedium27" showFirstColumn="0" showLastColumn="0" showRowStripes="1" showColumnStripes="0"/>
</table>
</file>

<file path=xl/tables/table3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56EEF6FB-70B0-45AB-A384-C57170444787}" name="Table2472643123443764084404725043684" displayName="Table2472643123443764084404725043684" ref="S585:U606" totalsRowShown="0">
  <autoFilter ref="S585:U606" xr:uid="{56EEF6FB-70B0-45AB-A384-C57170444787}"/>
  <tableColumns count="3">
    <tableColumn id="1" xr3:uid="{1AC77A72-44AB-4A22-923D-6134FF6246A4}" name="time"/>
    <tableColumn id="2" xr3:uid="{C218EBBF-96B2-4645-8B7C-F6313F85C89F}" name="moment" dataDxfId="165">
      <calculatedColumnFormula>-(Table2472643123443764084404725043684[[#This Row],[time]]-2)*2</calculatedColumnFormula>
    </tableColumn>
    <tableColumn id="3" xr3:uid="{8A936B7B-A248-4E19-A168-67A16A819338}" name="Stress"/>
  </tableColumns>
  <tableStyleInfo name="TableStyleMedium24" showFirstColumn="0" showLastColumn="0" showRowStripes="1" showColumnStripes="0"/>
</table>
</file>

<file path=xl/tables/table3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7D073465-0023-4465-86D1-44E43FD6247F}" name="Table2482653133453774094414735053785" displayName="Table2482653133453774094414735053785" ref="Y585:AA606" totalsRowShown="0">
  <autoFilter ref="Y585:AA606" xr:uid="{7D073465-0023-4465-86D1-44E43FD6247F}"/>
  <tableColumns count="3">
    <tableColumn id="1" xr3:uid="{A16625A6-D3ED-4AD7-AE0C-8EE989B82DAD}" name="time"/>
    <tableColumn id="2" xr3:uid="{EFDB4EA3-0839-407D-A432-BE5950B36698}" name="moment" dataDxfId="164">
      <calculatedColumnFormula>-(Table2482653133453774094414735053785[[#This Row],[time]]-2)*2</calculatedColumnFormula>
    </tableColumn>
    <tableColumn id="3" xr3:uid="{0024E38D-9CBE-4B01-9B4A-A8A71A9CD434}" name="Stress"/>
  </tableColumns>
  <tableStyleInfo name="TableStyleMedium25" showFirstColumn="0" showLastColumn="0" showRowStripes="1" showColumnStripes="0"/>
</table>
</file>

<file path=xl/tables/table3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D5586DDC-FD8E-4627-906A-37D3D1234570}" name="Table2492663143463784104424745063886" displayName="Table2492663143463784104424745063886" ref="AE585:AG606" totalsRowShown="0">
  <autoFilter ref="AE585:AG606" xr:uid="{D5586DDC-FD8E-4627-906A-37D3D1234570}"/>
  <tableColumns count="3">
    <tableColumn id="1" xr3:uid="{7812C710-2DC4-42CD-896C-535CA83C98D8}" name="time"/>
    <tableColumn id="2" xr3:uid="{0220C2F6-090E-4B1A-908B-67F421F1B15C}" name="moment" dataDxfId="163">
      <calculatedColumnFormula>-(Table2492663143463784104424745063886[[#This Row],[time]]-2)*2</calculatedColumnFormula>
    </tableColumn>
    <tableColumn id="3" xr3:uid="{470DFC09-0D56-471F-83FD-9EAE3E0CE6D1}" name="Stress"/>
  </tableColumns>
  <tableStyleInfo name="TableStyleMedium26" showFirstColumn="0" showLastColumn="0" showRowStripes="1" showColumnStripes="0"/>
</table>
</file>

<file path=xl/tables/table3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24A94CBE-D7DA-4BF1-A64E-073F28B40276}" name="Table2502673153473794114434755073987" displayName="Table2502673153473794114434755073987" ref="AK585:AM606" totalsRowShown="0">
  <autoFilter ref="AK585:AM606" xr:uid="{24A94CBE-D7DA-4BF1-A64E-073F28B40276}"/>
  <tableColumns count="3">
    <tableColumn id="1" xr3:uid="{1E684188-5048-40E0-A33E-E2A3367423B2}" name="time"/>
    <tableColumn id="2" xr3:uid="{56F8188B-09F3-4D91-B1F2-915A4AF57FD7}" name="moment" dataDxfId="162">
      <calculatedColumnFormula>-(Table2502673153473794114434755073987[[#This Row],[time]]-2)*2</calculatedColumnFormula>
    </tableColumn>
    <tableColumn id="3" xr3:uid="{56BCB0A8-1FF5-444F-8AEE-DBCB225A70AC}" name="Stress"/>
  </tableColumns>
  <tableStyleInfo name="TableStyleMedium27" showFirstColumn="0" showLastColumn="0" showRowStripes="1" showColumnStripes="0"/>
</table>
</file>

<file path=xl/tables/table3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971698E6-D51D-4E5B-9D7B-373E598FE4C2}" name="Table2522683163483804124444765084088" displayName="Table2522683163483804124444765084088" ref="AQ585:AS606" totalsRowShown="0">
  <autoFilter ref="AQ585:AS606" xr:uid="{971698E6-D51D-4E5B-9D7B-373E598FE4C2}"/>
  <tableColumns count="3">
    <tableColumn id="1" xr3:uid="{6D9147DD-BF25-472D-A039-AFBA7B28D5B6}" name="time"/>
    <tableColumn id="2" xr3:uid="{E5352201-5BA0-4E4A-B4BD-AA41E5D91275}" name="moment" dataDxfId="161">
      <calculatedColumnFormula>-(Table2522683163483804124444765084088[[#This Row],[time]]-2)*2</calculatedColumnFormula>
    </tableColumn>
    <tableColumn id="3" xr3:uid="{92751CDD-17BE-425A-80E5-8C9D15011BF9}" name="Stress"/>
  </tableColumns>
  <tableStyleInfo name="TableStyleMedium2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0BF8D84-5EA2-4083-B5F9-9D75B3B76B39}" name="Table253269" displayName="Table253269" ref="AT36:AV57" totalsRowShown="0">
  <autoFilter ref="AT36:AV57" xr:uid="{F0BF8D84-5EA2-4083-B5F9-9D75B3B76B39}"/>
  <tableColumns count="3">
    <tableColumn id="1" xr3:uid="{492F69AD-AA2F-4C50-BAB7-7C37A26BFFEC}" name="time"/>
    <tableColumn id="2" xr3:uid="{D779AD80-A767-4184-AD15-9773AC49C1D8}" name="moment" dataDxfId="448">
      <calculatedColumnFormula>-(Table253269[[#This Row],[time]]-2)*2</calculatedColumnFormula>
    </tableColumn>
    <tableColumn id="3" xr3:uid="{F961D946-41C9-454D-9BAA-00474A65A55C}" name="Stress"/>
  </tableColumns>
  <tableStyleInfo name="TableStyleMedium24" showFirstColumn="0" showLastColumn="0" showRowStripes="1" showColumnStripes="0"/>
</table>
</file>

<file path=xl/tables/table3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3977A742-1315-4B4F-A9E8-A41B6CEDC056}" name="Table2532693173493814134454775094189" displayName="Table2532693173493814134454775094189" ref="AT585:AV606" totalsRowShown="0">
  <autoFilter ref="AT585:AV606" xr:uid="{3977A742-1315-4B4F-A9E8-A41B6CEDC056}"/>
  <tableColumns count="3">
    <tableColumn id="1" xr3:uid="{2929DA2E-E627-40B8-AD65-BBDB07578E51}" name="time"/>
    <tableColumn id="2" xr3:uid="{6FA2101D-E088-4B1A-9FAA-E74DE8E7D248}" name="moment" dataDxfId="160">
      <calculatedColumnFormula>-(Table2532693173493814134454775094189[[#This Row],[time]]-2)*2</calculatedColumnFormula>
    </tableColumn>
    <tableColumn id="3" xr3:uid="{B85E8310-8417-44D1-B3E1-1610ECF6C965}" name="Stress"/>
  </tableColumns>
  <tableStyleInfo name="TableStyleMedium24" showFirstColumn="0" showLastColumn="0" showRowStripes="1" showColumnStripes="0"/>
</table>
</file>

<file path=xl/tables/table3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9BEB9C42-46A6-4CA7-967E-85149BA481C8}" name="Table1286318350382414446478104290" displayName="Table1286318350382414446478104290" ref="A616:C637" totalsRowShown="0">
  <autoFilter ref="A616:C637" xr:uid="{9BEB9C42-46A6-4CA7-967E-85149BA481C8}"/>
  <tableColumns count="3">
    <tableColumn id="1" xr3:uid="{58C17589-B7F6-41D2-BEC0-43DAB3C6146F}" name="time"/>
    <tableColumn id="2" xr3:uid="{1CF7F121-2222-4682-8368-0BEFB1AD974D}" name="moment" dataDxfId="159">
      <calculatedColumnFormula>(Table1286318350382414446478104290[[#This Row],[time]]-2)*2</calculatedColumnFormula>
    </tableColumn>
    <tableColumn id="3" xr3:uid="{B88F7578-9372-46A3-8EBD-49EACA694949}" name="Stress"/>
  </tableColumns>
  <tableStyleInfo name="TableStyleLight1" showFirstColumn="0" showLastColumn="0" showRowStripes="1" showColumnStripes="0"/>
</table>
</file>

<file path=xl/tables/table3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378A03DA-3BB7-4181-A988-0A24908481E9}" name="Table2287319351383415447479114391" displayName="Table2287319351383415447479114391" ref="D616:F637" totalsRowShown="0">
  <autoFilter ref="D616:F637" xr:uid="{378A03DA-3BB7-4181-A988-0A24908481E9}"/>
  <tableColumns count="3">
    <tableColumn id="1" xr3:uid="{1DAFB465-30B4-4AFB-AAF4-57CC1BF5CFD5}" name="time"/>
    <tableColumn id="2" xr3:uid="{CF6A78EF-3C8C-4A0E-894D-F4AE266E5D98}" name="moment" dataDxfId="158">
      <calculatedColumnFormula>(Table2287319351383415447479114391[[#This Row],[time]]-2)*2</calculatedColumnFormula>
    </tableColumn>
    <tableColumn id="3" xr3:uid="{8025C5DC-AD55-4D02-9E5A-84F9286C3192}" name="Stress "/>
  </tableColumns>
  <tableStyleInfo name="TableStyleLight2" showFirstColumn="0" showLastColumn="0" showRowStripes="1" showColumnStripes="0"/>
</table>
</file>

<file path=xl/tables/table3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A62915C9-9B7F-4AA5-A2EF-A76FEFCE36BA}" name="Table3288320352384416448480124492" displayName="Table3288320352384416448480124492" ref="J616:L637" totalsRowShown="0">
  <autoFilter ref="J616:L637" xr:uid="{A62915C9-9B7F-4AA5-A2EF-A76FEFCE36BA}"/>
  <tableColumns count="3">
    <tableColumn id="1" xr3:uid="{106BE825-964E-4FF0-B798-400816293257}" name="time"/>
    <tableColumn id="2" xr3:uid="{0861EA31-7D8F-4D38-B789-899F0EDC0A04}" name="moment" dataDxfId="157">
      <calculatedColumnFormula>(Table3288320352384416448480124492[[#This Row],[time]]-2)*2</calculatedColumnFormula>
    </tableColumn>
    <tableColumn id="3" xr3:uid="{26CAE023-0B99-4C29-989C-F6F713E721CB}" name="Stress"/>
  </tableColumns>
  <tableStyleInfo name="TableStyleLight3" showFirstColumn="0" showLastColumn="0" showRowStripes="1" showColumnStripes="0"/>
</table>
</file>

<file path=xl/tables/table3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37608C9E-06A2-4BEF-A995-BFAD29ADE50A}" name="Table4289321353385417449481134593" displayName="Table4289321353385417449481134593" ref="P616:R637" totalsRowShown="0">
  <autoFilter ref="P616:R637" xr:uid="{37608C9E-06A2-4BEF-A995-BFAD29ADE50A}"/>
  <tableColumns count="3">
    <tableColumn id="1" xr3:uid="{D068D83E-7D92-4D36-A7DD-7994C9E5576E}" name="time"/>
    <tableColumn id="2" xr3:uid="{EED1A6C5-C128-4747-AED5-A3914DFB55CB}" name="moment" dataDxfId="156">
      <calculatedColumnFormula>(Table4289321353385417449481134593[[#This Row],[time]]-2)*2</calculatedColumnFormula>
    </tableColumn>
    <tableColumn id="3" xr3:uid="{10159457-9D15-40B7-A8FD-18D78C55C0F4}" name="Stress"/>
  </tableColumns>
  <tableStyleInfo name="TableStyleLight4" showFirstColumn="0" showLastColumn="0" showRowStripes="1" showColumnStripes="0"/>
</table>
</file>

<file path=xl/tables/table3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A1B81B68-7DE5-4557-915A-42DFBA67DF8A}" name="Table5290322354386418450482144694" displayName="Table5290322354386418450482144694" ref="V616:X637" totalsRowShown="0">
  <autoFilter ref="V616:X637" xr:uid="{A1B81B68-7DE5-4557-915A-42DFBA67DF8A}"/>
  <tableColumns count="3">
    <tableColumn id="1" xr3:uid="{99B22228-DCE5-4C1B-9A7B-2C68F014011F}" name="time"/>
    <tableColumn id="2" xr3:uid="{4E4CB78E-4FA0-4E2D-88CE-CB91BD70929B}" name="moment" dataDxfId="155">
      <calculatedColumnFormula>(Table5290322354386418450482144694[[#This Row],[time]]-2)*2</calculatedColumnFormula>
    </tableColumn>
    <tableColumn id="3" xr3:uid="{6F60C376-8CB9-40D0-92D6-40B48D6CCAE3}" name="Stress"/>
  </tableColumns>
  <tableStyleInfo name="TableStyleLight5" showFirstColumn="0" showLastColumn="0" showRowStripes="1" showColumnStripes="0"/>
</table>
</file>

<file path=xl/tables/table3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2D0BDBDA-7662-498B-83F5-D090A35EBE21}" name="Table6291323355387419451483154795" displayName="Table6291323355387419451483154795" ref="AB616:AD637" totalsRowShown="0">
  <autoFilter ref="AB616:AD637" xr:uid="{2D0BDBDA-7662-498B-83F5-D090A35EBE21}"/>
  <tableColumns count="3">
    <tableColumn id="1" xr3:uid="{3B0113B0-0509-4493-9F9D-B7C10246C16F}" name="time"/>
    <tableColumn id="2" xr3:uid="{51F82FCF-3632-45FD-B64A-D12609AC3DB6}" name="moment" dataDxfId="154">
      <calculatedColumnFormula>(Table6291323355387419451483154795[[#This Row],[time]]-2)*2</calculatedColumnFormula>
    </tableColumn>
    <tableColumn id="3" xr3:uid="{033ED8B0-B24F-4B4C-B2E6-B66E0B311ADB}" name="Stress"/>
  </tableColumns>
  <tableStyleInfo name="TableStyleLight6" showFirstColumn="0" showLastColumn="0" showRowStripes="1" showColumnStripes="0"/>
</table>
</file>

<file path=xl/tables/table3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5D050B43-F8D9-4021-A335-48F8D8AE833D}" name="Table7292324356388420452484164896" displayName="Table7292324356388420452484164896" ref="AH616:AJ637" totalsRowShown="0">
  <autoFilter ref="AH616:AJ637" xr:uid="{5D050B43-F8D9-4021-A335-48F8D8AE833D}"/>
  <tableColumns count="3">
    <tableColumn id="1" xr3:uid="{DAFE0547-37D7-4BC8-AD12-8110EA0E1C89}" name="time"/>
    <tableColumn id="2" xr3:uid="{7084AD9C-C132-4FD1-90C8-FFD403CB7794}" name="moment" dataDxfId="153">
      <calculatedColumnFormula>(Table7292324356388420452484164896[[#This Row],[time]]-2)*2</calculatedColumnFormula>
    </tableColumn>
    <tableColumn id="3" xr3:uid="{098FBA00-275E-4D28-A78C-1E22C3EB9D37}" name="Stress"/>
  </tableColumns>
  <tableStyleInfo name="TableStyleLight7" showFirstColumn="0" showLastColumn="0" showRowStripes="1" showColumnStripes="0"/>
</table>
</file>

<file path=xl/tables/table3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2652F796-9CD2-4291-A740-99967FAA0A0A}" name="Table8293325357389421453485174997" displayName="Table8293325357389421453485174997" ref="AN616:AP637" totalsRowShown="0">
  <autoFilter ref="AN616:AP637" xr:uid="{2652F796-9CD2-4291-A740-99967FAA0A0A}"/>
  <tableColumns count="3">
    <tableColumn id="1" xr3:uid="{CE14D0DB-7053-4B46-BBD9-79CA7215ED06}" name="time"/>
    <tableColumn id="2" xr3:uid="{14762ED9-6ADD-49AF-87A9-0680902C93D6}" name="moment" dataDxfId="152">
      <calculatedColumnFormula>(Table8293325357389421453485174997[[#This Row],[time]]-2)*2</calculatedColumnFormula>
    </tableColumn>
    <tableColumn id="3" xr3:uid="{AE3817B1-67A2-4573-9014-79612436FBF5}" name="Stress"/>
  </tableColumns>
  <tableStyleInfo name="TableStyleLight8" showFirstColumn="0" showLastColumn="0" showRowStripes="1" showColumnStripes="0"/>
</table>
</file>

<file path=xl/tables/table3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449D131F-8EAA-4073-A67C-7D06ACDB8D33}" name="Table245294326358390422454486185098" displayName="Table245294326358390422454486185098" ref="G616:I637" totalsRowShown="0">
  <autoFilter ref="G616:I637" xr:uid="{449D131F-8EAA-4073-A67C-7D06ACDB8D33}"/>
  <tableColumns count="3">
    <tableColumn id="1" xr3:uid="{49884067-8962-46DF-B4DB-A918FE0A957A}" name="time"/>
    <tableColumn id="2" xr3:uid="{E6BA6243-708A-4EEB-B0EC-F7D5512B9DB2}" name="moment" dataDxfId="151">
      <calculatedColumnFormula>(Table245294326358390422454486185098[[#This Row],[time]]-2)*2</calculatedColumnFormula>
    </tableColumn>
    <tableColumn id="3" xr3:uid="{D2BD93C1-6FAD-4FBB-8B9D-852DDB537A53}" name="Stress"/>
  </tableColumns>
  <tableStyleInfo name="TableStyleMedium2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201027E-4096-449E-96BF-35CA5AC87D1D}" name="Table1286" displayName="Table1286" ref="A67:C88" totalsRowShown="0">
  <autoFilter ref="A67:C88" xr:uid="{3201027E-4096-449E-96BF-35CA5AC87D1D}"/>
  <tableColumns count="3">
    <tableColumn id="1" xr3:uid="{D91D197D-35D6-413D-839D-3F00D4EBA3BA}" name="time"/>
    <tableColumn id="2" xr3:uid="{918DEB49-5DB3-4C6C-B445-ACE85492FFE0}" name="moment" dataDxfId="447">
      <calculatedColumnFormula>(Table1286[[#This Row],[time]]-2)*2</calculatedColumnFormula>
    </tableColumn>
    <tableColumn id="3" xr3:uid="{461C6C63-341A-489C-841F-D3A9B4B4A6BE}" name="Stress"/>
  </tableColumns>
  <tableStyleInfo name="TableStyleLight1" showFirstColumn="0" showLastColumn="0" showRowStripes="1" showColumnStripes="0"/>
</table>
</file>

<file path=xl/tables/table3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6BD37DBE-1A45-47DC-A859-D07DB37F2A4F}" name="Table246295327359391423455487195199" displayName="Table246295327359391423455487195199" ref="M616:O637" totalsRowShown="0">
  <autoFilter ref="M616:O637" xr:uid="{6BD37DBE-1A45-47DC-A859-D07DB37F2A4F}"/>
  <tableColumns count="3">
    <tableColumn id="1" xr3:uid="{46F278A3-C4EC-44B9-8A90-6A738DB334D8}" name="time"/>
    <tableColumn id="2" xr3:uid="{49E8FD1B-FF40-48A5-979C-8A52A3436202}" name="moment" dataDxfId="150">
      <calculatedColumnFormula>(Table246295327359391423455487195199[[#This Row],[time]]-2)*2</calculatedColumnFormula>
    </tableColumn>
    <tableColumn id="3" xr3:uid="{E247F4A6-51F6-4CBD-A060-315F754FEF98}" name="Stress"/>
  </tableColumns>
  <tableStyleInfo name="TableStyleMedium27" showFirstColumn="0" showLastColumn="0" showRowStripes="1" showColumnStripes="0"/>
</table>
</file>

<file path=xl/tables/table3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C3747215-E9F8-4274-9F87-9E5A90EEC5FB}" name="Table2472963283603924244564882052100" displayName="Table2472963283603924244564882052100" ref="S616:U637" totalsRowShown="0">
  <autoFilter ref="S616:U637" xr:uid="{C3747215-E9F8-4274-9F87-9E5A90EEC5FB}"/>
  <tableColumns count="3">
    <tableColumn id="1" xr3:uid="{A13684B0-259E-41C5-BD51-C4B20460487A}" name="time"/>
    <tableColumn id="2" xr3:uid="{B4157BF0-88CF-47F7-B2ED-37B19ECEE690}" name="moment" dataDxfId="149">
      <calculatedColumnFormula>(Table2472963283603924244564882052100[[#This Row],[time]]-2)*2</calculatedColumnFormula>
    </tableColumn>
    <tableColumn id="3" xr3:uid="{3C438787-167B-450C-A950-F892A618E8D1}" name="Stress"/>
  </tableColumns>
  <tableStyleInfo name="TableStyleMedium24" showFirstColumn="0" showLastColumn="0" showRowStripes="1" showColumnStripes="0"/>
</table>
</file>

<file path=xl/tables/table3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FECA6446-D158-47BF-815B-DBAE1F95A13E}" name="Table2482973293613934254574892153101" displayName="Table2482973293613934254574892153101" ref="Y616:AA637" totalsRowShown="0">
  <autoFilter ref="Y616:AA637" xr:uid="{FECA6446-D158-47BF-815B-DBAE1F95A13E}"/>
  <tableColumns count="3">
    <tableColumn id="1" xr3:uid="{0AEE405F-6378-4F9F-BB20-6DF193EDEDA4}" name="time"/>
    <tableColumn id="2" xr3:uid="{E35FC95E-BA5E-4476-AE80-2F3777300867}" name="moment" dataDxfId="148">
      <calculatedColumnFormula>(Table2482973293613934254574892153101[[#This Row],[time]]-2)*2</calculatedColumnFormula>
    </tableColumn>
    <tableColumn id="3" xr3:uid="{0C140024-D15E-455A-8ADE-9BBBBA1AECE4}" name="Stress"/>
  </tableColumns>
  <tableStyleInfo name="TableStyleMedium25" showFirstColumn="0" showLastColumn="0" showRowStripes="1" showColumnStripes="0"/>
</table>
</file>

<file path=xl/tables/table3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E52C4012-B8B2-4C47-8098-4DE95C11625A}" name="Table2492983303623944264584902254102" displayName="Table2492983303623944264584902254102" ref="AE616:AG637" totalsRowShown="0">
  <autoFilter ref="AE616:AG637" xr:uid="{E52C4012-B8B2-4C47-8098-4DE95C11625A}"/>
  <tableColumns count="3">
    <tableColumn id="1" xr3:uid="{86363090-7515-4227-AD1A-09AF25D71756}" name="time"/>
    <tableColumn id="2" xr3:uid="{7EAA28C7-6B56-45DC-B34F-4D13B8AD1DE4}" name="moment" dataDxfId="147">
      <calculatedColumnFormula>(Table2492983303623944264584902254102[[#This Row],[time]]-2)*2</calculatedColumnFormula>
    </tableColumn>
    <tableColumn id="3" xr3:uid="{C8BA715E-B4F4-406D-9FFB-85B807822C0D}" name="Stress"/>
  </tableColumns>
  <tableStyleInfo name="TableStyleMedium26" showFirstColumn="0" showLastColumn="0" showRowStripes="1" showColumnStripes="0"/>
</table>
</file>

<file path=xl/tables/table3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4C52CA21-63DD-4899-9DDA-ED7984D73808}" name="Table2502993313633954274594912355103" displayName="Table2502993313633954274594912355103" ref="AK616:AM637" totalsRowShown="0">
  <autoFilter ref="AK616:AM637" xr:uid="{4C52CA21-63DD-4899-9DDA-ED7984D73808}"/>
  <tableColumns count="3">
    <tableColumn id="1" xr3:uid="{C47D2EE0-9BE7-4F79-930A-A096DB0AF371}" name="time"/>
    <tableColumn id="2" xr3:uid="{92245572-8520-4691-ADF9-25FBA27CA77B}" name="moment" dataDxfId="146">
      <calculatedColumnFormula>(Table2502993313633954274594912355103[[#This Row],[time]]-2)*2</calculatedColumnFormula>
    </tableColumn>
    <tableColumn id="3" xr3:uid="{B5C6874E-5D3F-4C53-B087-B943AFB63286}" name="Stress"/>
  </tableColumns>
  <tableStyleInfo name="TableStyleMedium27" showFirstColumn="0" showLastColumn="0" showRowStripes="1" showColumnStripes="0"/>
</table>
</file>

<file path=xl/tables/table3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2FFE3F2A-CF04-4A43-858F-98B6C058B802}" name="Table2523003323643964284604922456104" displayName="Table2523003323643964284604922456104" ref="AQ616:AS637" totalsRowShown="0">
  <autoFilter ref="AQ616:AS637" xr:uid="{2FFE3F2A-CF04-4A43-858F-98B6C058B802}"/>
  <tableColumns count="3">
    <tableColumn id="1" xr3:uid="{9801D83C-0CAB-4145-B4FC-9AF1C8320B0A}" name="time"/>
    <tableColumn id="2" xr3:uid="{7D8A3199-209E-4F39-9336-DC00D4638DEC}" name="moment" dataDxfId="145">
      <calculatedColumnFormula>(Table2523003323643964284604922456104[[#This Row],[time]]-2)*2</calculatedColumnFormula>
    </tableColumn>
    <tableColumn id="3" xr3:uid="{55D1D7B1-740D-42D2-B1F4-B2FCE3BF49B4}" name="Stress"/>
  </tableColumns>
  <tableStyleInfo name="TableStyleMedium26" showFirstColumn="0" showLastColumn="0" showRowStripes="1" showColumnStripes="0"/>
</table>
</file>

<file path=xl/tables/table3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76C9568B-B5C5-44A0-945D-8C5E77F233F8}" name="Table2533013333653974294614932557105" displayName="Table2533013333653974294614932557105" ref="AT616:AV637" totalsRowShown="0">
  <autoFilter ref="AT616:AV637" xr:uid="{76C9568B-B5C5-44A0-945D-8C5E77F233F8}"/>
  <tableColumns count="3">
    <tableColumn id="1" xr3:uid="{4F632941-6489-4286-A667-2BBA580BC39C}" name="time"/>
    <tableColumn id="2" xr3:uid="{030FBFF4-343A-45D5-AB35-D1EB73C40ABB}" name="moment" dataDxfId="144">
      <calculatedColumnFormula>(Table2533013333653974294614932557105[[#This Row],[time]]-2)*2</calculatedColumnFormula>
    </tableColumn>
    <tableColumn id="3" xr3:uid="{D5670805-0EB9-404A-B4CD-D1EB8450AE09}" name="Stress"/>
  </tableColumns>
  <tableStyleInfo name="TableStyleMedium24" showFirstColumn="0" showLastColumn="0" showRowStripes="1" showColumnStripes="0"/>
</table>
</file>

<file path=xl/tables/table3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F6B3CDC8-444E-473C-BA79-1DEED1DC34D4}" name="Table12543023343663984304624942674106" displayName="Table12543023343663984304624942674106" ref="A646:C667" totalsRowShown="0">
  <autoFilter ref="A646:C667" xr:uid="{F6B3CDC8-444E-473C-BA79-1DEED1DC34D4}"/>
  <tableColumns count="3">
    <tableColumn id="1" xr3:uid="{FA8ED3F0-B487-4118-A8CA-F8B426E54D26}" name="time"/>
    <tableColumn id="2" xr3:uid="{8C41E704-3D40-44ED-9650-9EF8021D6E2F}" name="moment" dataDxfId="143">
      <calculatedColumnFormula>-(Table12543023343663984304624942674106[[#This Row],[time]]-2)*2</calculatedColumnFormula>
    </tableColumn>
    <tableColumn id="3" xr3:uid="{1AC6C160-C845-445A-9C75-5B6DDFD65FF5}" name="Stress"/>
  </tableColumns>
  <tableStyleInfo name="TableStyleLight1" showFirstColumn="0" showLastColumn="0" showRowStripes="1" showColumnStripes="0"/>
</table>
</file>

<file path=xl/tables/table3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368CF6EC-B06C-4DEF-A68B-1A46D53195DD}" name="Table22553033353673994314634952775107" displayName="Table22553033353673994314634952775107" ref="D646:F667" totalsRowShown="0">
  <autoFilter ref="D646:F667" xr:uid="{368CF6EC-B06C-4DEF-A68B-1A46D53195DD}"/>
  <tableColumns count="3">
    <tableColumn id="1" xr3:uid="{12232C6A-8337-4EA1-A11E-9BAA8D0EE035}" name="time"/>
    <tableColumn id="2" xr3:uid="{0D3E8032-749C-49FB-B720-1695271FE5BA}" name="moment" dataDxfId="142">
      <calculatedColumnFormula>-(Table22553033353673994314634952775107[[#This Row],[time]]-2)*2</calculatedColumnFormula>
    </tableColumn>
    <tableColumn id="3" xr3:uid="{9FBD273C-1DE6-481F-B5C2-C49F9230E287}" name="Stress "/>
  </tableColumns>
  <tableStyleInfo name="TableStyleLight2" showFirstColumn="0" showLastColumn="0" showRowStripes="1" showColumnStripes="0"/>
</table>
</file>

<file path=xl/tables/table3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DBADCFD1-01FF-48C6-9AC7-76740D585208}" name="Table32563043363684004324644962876108" displayName="Table32563043363684004324644962876108" ref="J646:L667" totalsRowShown="0">
  <autoFilter ref="J646:L667" xr:uid="{DBADCFD1-01FF-48C6-9AC7-76740D585208}"/>
  <tableColumns count="3">
    <tableColumn id="1" xr3:uid="{41F540EC-5A13-45B3-A70F-03D0E0B40FED}" name="time"/>
    <tableColumn id="2" xr3:uid="{ECC4216C-D45C-478A-94F0-91552FDB1B17}" name="moment" dataDxfId="141">
      <calculatedColumnFormula>-(Table32563043363684004324644962876108[[#This Row],[time]]-2)*2</calculatedColumnFormula>
    </tableColumn>
    <tableColumn id="3" xr3:uid="{8744C737-DA2F-438A-BF3C-6B83188C1C53}" name="Stress"/>
  </tableColumns>
  <tableStyleInfo name="TableStyleLight3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7D55D70-B8F1-4992-B677-851A79A7C774}" name="Table2287" displayName="Table2287" ref="D67:F88" totalsRowShown="0">
  <autoFilter ref="D67:F88" xr:uid="{97D55D70-B8F1-4992-B677-851A79A7C774}"/>
  <tableColumns count="3">
    <tableColumn id="1" xr3:uid="{9F4C5124-0622-4D8C-9AC2-2383B5277BA4}" name="time"/>
    <tableColumn id="2" xr3:uid="{7330D569-DB97-45F8-827C-7B6AF1187D49}" name="moment" dataDxfId="446">
      <calculatedColumnFormula>(Table2287[[#This Row],[time]]-2)*2</calculatedColumnFormula>
    </tableColumn>
    <tableColumn id="3" xr3:uid="{E7B8C3CF-A7B6-4099-AB82-66D9724AC710}" name="Stress "/>
  </tableColumns>
  <tableStyleInfo name="TableStyleLight2" showFirstColumn="0" showLastColumn="0" showRowStripes="1" showColumnStripes="0"/>
</table>
</file>

<file path=xl/tables/table3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459E95D0-F565-4AF8-82BF-2C09384A8468}" name="Table42573053373694014334654972977109" displayName="Table42573053373694014334654972977109" ref="P646:R667" totalsRowShown="0">
  <autoFilter ref="P646:R667" xr:uid="{459E95D0-F565-4AF8-82BF-2C09384A8468}"/>
  <tableColumns count="3">
    <tableColumn id="1" xr3:uid="{6E19E33B-C1BF-4CE4-991C-01703708A1D4}" name="time"/>
    <tableColumn id="2" xr3:uid="{6913CCA8-B07B-4CE2-9E57-C89BA6D99935}" name="moment" dataDxfId="140">
      <calculatedColumnFormula>-(Table42573053373694014334654972977109[[#This Row],[time]]-2)*2</calculatedColumnFormula>
    </tableColumn>
    <tableColumn id="3" xr3:uid="{66AC2B4E-0D68-4BBE-8E4E-8E41F47B28E6}" name="Stress"/>
  </tableColumns>
  <tableStyleInfo name="TableStyleLight4" showFirstColumn="0" showLastColumn="0" showRowStripes="1" showColumnStripes="0"/>
</table>
</file>

<file path=xl/tables/table3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23EA3676-19F4-40A0-83F1-37DDECCC58EC}" name="Table52583063383704024344664983078110" displayName="Table52583063383704024344664983078110" ref="V646:X667" totalsRowShown="0">
  <autoFilter ref="V646:X667" xr:uid="{23EA3676-19F4-40A0-83F1-37DDECCC58EC}"/>
  <tableColumns count="3">
    <tableColumn id="1" xr3:uid="{3FBCFFD1-CB0F-49A0-B3C9-5C483B2308C0}" name="time"/>
    <tableColumn id="2" xr3:uid="{360685BB-175E-45A4-8C48-F9688FC96EAC}" name="moment" dataDxfId="139">
      <calculatedColumnFormula>-(Table52583063383704024344664983078110[[#This Row],[time]]-2)*2</calculatedColumnFormula>
    </tableColumn>
    <tableColumn id="3" xr3:uid="{5478F12C-3D2C-48C3-B9DC-14EB1C7A8058}" name="Stress"/>
  </tableColumns>
  <tableStyleInfo name="TableStyleLight5" showFirstColumn="0" showLastColumn="0" showRowStripes="1" showColumnStripes="0"/>
</table>
</file>

<file path=xl/tables/table3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AC3E5FFB-500D-4DCA-92C3-26CCFE36399C}" name="Table62593073393714034354674993179111" displayName="Table62593073393714034354674993179111" ref="AB646:AD667" totalsRowShown="0">
  <autoFilter ref="AB646:AD667" xr:uid="{AC3E5FFB-500D-4DCA-92C3-26CCFE36399C}"/>
  <tableColumns count="3">
    <tableColumn id="1" xr3:uid="{341F6B58-EEF4-46D0-9DDC-96CFF5419AE8}" name="time"/>
    <tableColumn id="2" xr3:uid="{7202CF03-4CB8-41A2-9A29-794DDA9DAB46}" name="moment" dataDxfId="138">
      <calculatedColumnFormula>-(Table62593073393714034354674993179111[[#This Row],[time]]-2)*2</calculatedColumnFormula>
    </tableColumn>
    <tableColumn id="3" xr3:uid="{F011FAA1-A3A0-4CC6-83B9-A6207EBACE5B}" name="Stress"/>
  </tableColumns>
  <tableStyleInfo name="TableStyleLight6" showFirstColumn="0" showLastColumn="0" showRowStripes="1" showColumnStripes="0"/>
</table>
</file>

<file path=xl/tables/table3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3BB50E4A-1286-4CAB-9DF7-26811A41FD46}" name="Table72603083403724044364685003280112" displayName="Table72603083403724044364685003280112" ref="AH646:AJ667" totalsRowShown="0">
  <autoFilter ref="AH646:AJ667" xr:uid="{3BB50E4A-1286-4CAB-9DF7-26811A41FD46}"/>
  <tableColumns count="3">
    <tableColumn id="1" xr3:uid="{346D9A3A-C271-4C8E-95FA-2373AF1B05F0}" name="time"/>
    <tableColumn id="2" xr3:uid="{2FD77671-18B8-44F2-8334-4D1C53B5DECE}" name="moment" dataDxfId="137">
      <calculatedColumnFormula>-(Table72603083403724044364685003280112[[#This Row],[time]]-2)*2</calculatedColumnFormula>
    </tableColumn>
    <tableColumn id="3" xr3:uid="{8BD4CE29-F810-4062-AD6C-53D1E742D5CC}" name="Stress"/>
  </tableColumns>
  <tableStyleInfo name="TableStyleLight7" showFirstColumn="0" showLastColumn="0" showRowStripes="1" showColumnStripes="0"/>
</table>
</file>

<file path=xl/tables/table3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4" xr:uid="{E2177C16-BC4D-4658-A80E-81DDE1BBC19F}" name="Table82613093413734054374695013381113" displayName="Table82613093413734054374695013381113" ref="AN646:AP667" totalsRowShown="0">
  <autoFilter ref="AN646:AP667" xr:uid="{E2177C16-BC4D-4658-A80E-81DDE1BBC19F}"/>
  <tableColumns count="3">
    <tableColumn id="1" xr3:uid="{18DF5033-5BD2-414A-877F-499526841752}" name="time"/>
    <tableColumn id="2" xr3:uid="{070077A9-9687-4B4C-92E3-470E7035FF3D}" name="moment" dataDxfId="136">
      <calculatedColumnFormula>-(Table82613093413734054374695013381113[[#This Row],[time]]-2)*2</calculatedColumnFormula>
    </tableColumn>
    <tableColumn id="3" xr3:uid="{9D21A53C-5655-4561-8D5A-03C88735E4F9}" name="Stress"/>
  </tableColumns>
  <tableStyleInfo name="TableStyleLight8" showFirstColumn="0" showLastColumn="0" showRowStripes="1" showColumnStripes="0"/>
</table>
</file>

<file path=xl/tables/table3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5" xr:uid="{0AD03BED-0A0A-4A25-81E1-A8B5589F3309}" name="Table2452623103423744064384705023482114" displayName="Table2452623103423744064384705023482114" ref="G646:I667" totalsRowShown="0">
  <autoFilter ref="G646:I667" xr:uid="{0AD03BED-0A0A-4A25-81E1-A8B5589F3309}"/>
  <tableColumns count="3">
    <tableColumn id="1" xr3:uid="{3A756A8A-FE1E-419B-A6C1-66B79E7830FC}" name="time"/>
    <tableColumn id="2" xr3:uid="{C1E2F6F3-BB14-49A8-9036-27FEDFB5F36B}" name="moment" dataDxfId="135">
      <calculatedColumnFormula>-(G647-2)*2</calculatedColumnFormula>
    </tableColumn>
    <tableColumn id="3" xr3:uid="{67C02A48-73D6-419E-9FC4-34FB00D4D0CE}" name="Stress"/>
  </tableColumns>
  <tableStyleInfo name="TableStyleMedium26" showFirstColumn="0" showLastColumn="0" showRowStripes="1" showColumnStripes="0"/>
</table>
</file>

<file path=xl/tables/table3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6" xr:uid="{52EBAD65-2DFE-4852-AD01-FDC3FF9C2984}" name="Table2462633113433754074394715033583115" displayName="Table2462633113433754074394715033583115" ref="M646:O667" totalsRowShown="0">
  <autoFilter ref="M646:O667" xr:uid="{52EBAD65-2DFE-4852-AD01-FDC3FF9C2984}"/>
  <tableColumns count="3">
    <tableColumn id="1" xr3:uid="{B1B309A2-46A5-4450-96EE-F88E2FA05293}" name="time"/>
    <tableColumn id="2" xr3:uid="{2955A196-4704-42EE-8B32-5254A54303C7}" name="moment" dataDxfId="134">
      <calculatedColumnFormula>-(Table2462633113433754074394715033583115[[#This Row],[time]]-2)*2</calculatedColumnFormula>
    </tableColumn>
    <tableColumn id="3" xr3:uid="{DAE53E1F-CA56-4CC7-BA71-8DD38FD556D5}" name="Stress"/>
  </tableColumns>
  <tableStyleInfo name="TableStyleMedium27" showFirstColumn="0" showLastColumn="0" showRowStripes="1" showColumnStripes="0"/>
</table>
</file>

<file path=xl/tables/table3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7" xr:uid="{070DE4B8-25BA-4D9B-B961-725D1B9B37F7}" name="Table2472643123443764084404725043684116" displayName="Table2472643123443764084404725043684116" ref="S646:U667" totalsRowShown="0">
  <autoFilter ref="S646:U667" xr:uid="{070DE4B8-25BA-4D9B-B961-725D1B9B37F7}"/>
  <tableColumns count="3">
    <tableColumn id="1" xr3:uid="{43FACBD9-473F-4DA2-AABB-1A9D1412E2AC}" name="time"/>
    <tableColumn id="2" xr3:uid="{6AB1B1C7-7F7B-4968-9F69-D8C56A25938E}" name="moment" dataDxfId="133">
      <calculatedColumnFormula>-(Table2472643123443764084404725043684116[[#This Row],[time]]-2)*2</calculatedColumnFormula>
    </tableColumn>
    <tableColumn id="3" xr3:uid="{CC275CCA-2086-4ACE-81FE-3867A8E57B55}" name="Stress"/>
  </tableColumns>
  <tableStyleInfo name="TableStyleMedium24" showFirstColumn="0" showLastColumn="0" showRowStripes="1" showColumnStripes="0"/>
</table>
</file>

<file path=xl/tables/table3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8" xr:uid="{884DBABD-B9D5-45FF-AA52-568C2797B210}" name="Table2482653133453774094414735053785117" displayName="Table2482653133453774094414735053785117" ref="Y646:AA667" totalsRowShown="0">
  <autoFilter ref="Y646:AA667" xr:uid="{884DBABD-B9D5-45FF-AA52-568C2797B210}"/>
  <tableColumns count="3">
    <tableColumn id="1" xr3:uid="{944F8780-F956-48EA-99E5-169639AE1C70}" name="time"/>
    <tableColumn id="2" xr3:uid="{97DD17EB-A37A-4AAD-B22D-2A38B883D880}" name="moment" dataDxfId="132">
      <calculatedColumnFormula>-(Table2482653133453774094414735053785117[[#This Row],[time]]-2)*2</calculatedColumnFormula>
    </tableColumn>
    <tableColumn id="3" xr3:uid="{0C920EFA-29FA-4814-AC5E-573268EB081C}" name="Stress"/>
  </tableColumns>
  <tableStyleInfo name="TableStyleMedium25" showFirstColumn="0" showLastColumn="0" showRowStripes="1" showColumnStripes="0"/>
</table>
</file>

<file path=xl/tables/table3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9" xr:uid="{70D04000-38FA-41E1-B193-6D3672E19183}" name="Table2492663143463784104424745063886118" displayName="Table2492663143463784104424745063886118" ref="AE646:AG667" totalsRowShown="0">
  <autoFilter ref="AE646:AG667" xr:uid="{70D04000-38FA-41E1-B193-6D3672E19183}"/>
  <tableColumns count="3">
    <tableColumn id="1" xr3:uid="{248FFA6F-9933-4365-8DA4-0530C4E2DA2F}" name="time"/>
    <tableColumn id="2" xr3:uid="{9DF5D1D1-E956-4583-8B95-FBEE0CDECB1F}" name="moment" dataDxfId="131">
      <calculatedColumnFormula>-(Table2492663143463784104424745063886118[[#This Row],[time]]-2)*2</calculatedColumnFormula>
    </tableColumn>
    <tableColumn id="3" xr3:uid="{4BF4729B-A572-4280-B4BC-1890DDB1FB18}" name="Stress"/>
  </tableColumns>
  <tableStyleInfo name="TableStyleMedium2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22EDFF3-2812-459C-AB0D-FCE5A9B090CC}" name="Table3288" displayName="Table3288" ref="J67:L88" totalsRowShown="0">
  <autoFilter ref="J67:L88" xr:uid="{622EDFF3-2812-459C-AB0D-FCE5A9B090CC}"/>
  <tableColumns count="3">
    <tableColumn id="1" xr3:uid="{2E0D416F-6C9D-4C26-8606-148E3FB17717}" name="time"/>
    <tableColumn id="2" xr3:uid="{9D096E35-C590-4703-857D-FD35322A2D66}" name="moment" dataDxfId="445">
      <calculatedColumnFormula>(Table3288[[#This Row],[time]]-2)*2</calculatedColumnFormula>
    </tableColumn>
    <tableColumn id="3" xr3:uid="{AE4BBEA6-B9E0-42A1-9B2B-D8B5FA89356D}" name="Stress"/>
  </tableColumns>
  <tableStyleInfo name="TableStyleLight3" showFirstColumn="0" showLastColumn="0" showRowStripes="1" showColumnStripes="0"/>
</table>
</file>

<file path=xl/tables/table3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0" xr:uid="{E896BAD0-819E-4D61-B068-BD8CFB198076}" name="Table2502673153473794114434755073987119" displayName="Table2502673153473794114434755073987119" ref="AK646:AM667" totalsRowShown="0">
  <autoFilter ref="AK646:AM667" xr:uid="{E896BAD0-819E-4D61-B068-BD8CFB198076}"/>
  <tableColumns count="3">
    <tableColumn id="1" xr3:uid="{68C97A00-C10C-4D09-A097-EE16E883B749}" name="time"/>
    <tableColumn id="2" xr3:uid="{8B05BEB4-8C66-4E92-BD44-D2EFFDED49F5}" name="moment" dataDxfId="130">
      <calculatedColumnFormula>-(Table2502673153473794114434755073987119[[#This Row],[time]]-2)*2</calculatedColumnFormula>
    </tableColumn>
    <tableColumn id="3" xr3:uid="{B4903030-98EE-4A18-8421-C11FB55A052A}" name="Stress"/>
  </tableColumns>
  <tableStyleInfo name="TableStyleMedium27" showFirstColumn="0" showLastColumn="0" showRowStripes="1" showColumnStripes="0"/>
</table>
</file>

<file path=xl/tables/table3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1" xr:uid="{77A4413F-7AF9-4B69-82FE-B01FC86A6E51}" name="Table2522683163483804124444765084088120" displayName="Table2522683163483804124444765084088120" ref="AQ646:AS667" totalsRowShown="0">
  <autoFilter ref="AQ646:AS667" xr:uid="{77A4413F-7AF9-4B69-82FE-B01FC86A6E51}"/>
  <tableColumns count="3">
    <tableColumn id="1" xr3:uid="{485A894C-E12B-470F-AEF9-4AF9F27803DB}" name="time"/>
    <tableColumn id="2" xr3:uid="{E72D4D61-FFB1-41B1-B03B-7079684068C0}" name="moment" dataDxfId="129">
      <calculatedColumnFormula>-(Table2522683163483804124444765084088120[[#This Row],[time]]-2)*2</calculatedColumnFormula>
    </tableColumn>
    <tableColumn id="3" xr3:uid="{96590D78-9648-473F-8666-0E0FF5B33C52}" name="Stress"/>
  </tableColumns>
  <tableStyleInfo name="TableStyleMedium26" showFirstColumn="0" showLastColumn="0" showRowStripes="1" showColumnStripes="0"/>
</table>
</file>

<file path=xl/tables/table3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2" xr:uid="{324B3BA9-0150-4C58-95E0-BFB92D1BB12E}" name="Table2532693173493814134454775094189121" displayName="Table2532693173493814134454775094189121" ref="AT646:AV667" totalsRowShown="0">
  <autoFilter ref="AT646:AV667" xr:uid="{324B3BA9-0150-4C58-95E0-BFB92D1BB12E}"/>
  <tableColumns count="3">
    <tableColumn id="1" xr3:uid="{21C6A828-B1D3-42C4-9478-CBAD08358706}" name="time"/>
    <tableColumn id="2" xr3:uid="{E44D98FC-5B03-4CCE-87F0-266398578C99}" name="moment" dataDxfId="128">
      <calculatedColumnFormula>-(Table2532693173493814134454775094189121[[#This Row],[time]]-2)*2</calculatedColumnFormula>
    </tableColumn>
    <tableColumn id="3" xr3:uid="{B0446E08-947F-4302-9AAD-14DF227159E9}" name="Stress"/>
  </tableColumns>
  <tableStyleInfo name="TableStyleMedium24" showFirstColumn="0" showLastColumn="0" showRowStripes="1" showColumnStripes="0"/>
</table>
</file>

<file path=xl/tables/table3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3" xr:uid="{A95F4E35-375D-4A72-A04E-0163791F8AB1}" name="Table1286318350382414446478104290122" displayName="Table1286318350382414446478104290122" ref="A677:C698" totalsRowShown="0">
  <autoFilter ref="A677:C698" xr:uid="{A95F4E35-375D-4A72-A04E-0163791F8AB1}"/>
  <tableColumns count="3">
    <tableColumn id="1" xr3:uid="{59564DFD-8E23-4255-B612-832DEC1894CC}" name="time"/>
    <tableColumn id="2" xr3:uid="{7296EB08-63E0-4FE3-BD58-765969560DA0}" name="moment" dataDxfId="127">
      <calculatedColumnFormula>(Table1286318350382414446478104290122[[#This Row],[time]]-2)*2</calculatedColumnFormula>
    </tableColumn>
    <tableColumn id="3" xr3:uid="{2FBA7488-874C-46AA-A52F-CDA7B88EF79C}" name="Stress"/>
  </tableColumns>
  <tableStyleInfo name="TableStyleLight1" showFirstColumn="0" showLastColumn="0" showRowStripes="1" showColumnStripes="0"/>
</table>
</file>

<file path=xl/tables/table3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4" xr:uid="{3E33F897-993B-4446-B789-197A93123D73}" name="Table2287319351383415447479114391123" displayName="Table2287319351383415447479114391123" ref="D677:F698" totalsRowShown="0">
  <autoFilter ref="D677:F698" xr:uid="{3E33F897-993B-4446-B789-197A93123D73}"/>
  <tableColumns count="3">
    <tableColumn id="1" xr3:uid="{61DC7F89-5289-492F-9AF0-BCB83E0BBEE0}" name="time"/>
    <tableColumn id="2" xr3:uid="{07CDACDE-7AF7-4108-989B-A1343836B6FE}" name="moment" dataDxfId="126">
      <calculatedColumnFormula>(Table2287319351383415447479114391123[[#This Row],[time]]-2)*2</calculatedColumnFormula>
    </tableColumn>
    <tableColumn id="3" xr3:uid="{9847D54B-8938-4C46-8827-9A359B5807A2}" name="Stress "/>
  </tableColumns>
  <tableStyleInfo name="TableStyleLight2" showFirstColumn="0" showLastColumn="0" showRowStripes="1" showColumnStripes="0"/>
</table>
</file>

<file path=xl/tables/table3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5" xr:uid="{FA003147-384B-4BE9-8202-89C9B2D35E0E}" name="Table3288320352384416448480124492124" displayName="Table3288320352384416448480124492124" ref="J677:L698" totalsRowShown="0">
  <autoFilter ref="J677:L698" xr:uid="{FA003147-384B-4BE9-8202-89C9B2D35E0E}"/>
  <tableColumns count="3">
    <tableColumn id="1" xr3:uid="{5EDEE9B0-BC3B-4C49-A3A8-E40ED9803C78}" name="time"/>
    <tableColumn id="2" xr3:uid="{AE22BAB7-C85B-4054-B6C9-C3E8D193FDFD}" name="moment" dataDxfId="125">
      <calculatedColumnFormula>(Table3288320352384416448480124492124[[#This Row],[time]]-2)*2</calculatedColumnFormula>
    </tableColumn>
    <tableColumn id="3" xr3:uid="{62E9BAA8-239A-4E0F-B5ED-45730B9F991B}" name="Stress"/>
  </tableColumns>
  <tableStyleInfo name="TableStyleLight3" showFirstColumn="0" showLastColumn="0" showRowStripes="1" showColumnStripes="0"/>
</table>
</file>

<file path=xl/tables/table3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6" xr:uid="{E196F651-54F0-4D6E-A4BE-E242E11D2422}" name="Table4289321353385417449481134593125" displayName="Table4289321353385417449481134593125" ref="P677:R698" totalsRowShown="0">
  <autoFilter ref="P677:R698" xr:uid="{E196F651-54F0-4D6E-A4BE-E242E11D2422}"/>
  <tableColumns count="3">
    <tableColumn id="1" xr3:uid="{E29D6EC5-BDEF-4FC5-82E0-FF0629196CEC}" name="time"/>
    <tableColumn id="2" xr3:uid="{8494EF24-A032-4D18-91D0-A6519D31A8E2}" name="moment" dataDxfId="124">
      <calculatedColumnFormula>(Table4289321353385417449481134593125[[#This Row],[time]]-2)*2</calculatedColumnFormula>
    </tableColumn>
    <tableColumn id="3" xr3:uid="{82F86713-5DA9-47F1-81FE-ECF1455BEED5}" name="Stress"/>
  </tableColumns>
  <tableStyleInfo name="TableStyleLight4" showFirstColumn="0" showLastColumn="0" showRowStripes="1" showColumnStripes="0"/>
</table>
</file>

<file path=xl/tables/table3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7" xr:uid="{667AD85C-14D7-4EA0-A937-6717E3F18EE9}" name="Table5290322354386418450482144694126" displayName="Table5290322354386418450482144694126" ref="V677:X698" totalsRowShown="0">
  <autoFilter ref="V677:X698" xr:uid="{667AD85C-14D7-4EA0-A937-6717E3F18EE9}"/>
  <tableColumns count="3">
    <tableColumn id="1" xr3:uid="{8CC1682C-7570-4D8B-8160-6317DA872636}" name="time"/>
    <tableColumn id="2" xr3:uid="{83AE3B3D-63C2-4ABA-A5B5-FE6B6DD4EAA0}" name="moment" dataDxfId="123">
      <calculatedColumnFormula>(Table5290322354386418450482144694126[[#This Row],[time]]-2)*2</calculatedColumnFormula>
    </tableColumn>
    <tableColumn id="3" xr3:uid="{DFDB5F51-306C-4E7E-94C7-E72928CC9516}" name="Stress"/>
  </tableColumns>
  <tableStyleInfo name="TableStyleLight5" showFirstColumn="0" showLastColumn="0" showRowStripes="1" showColumnStripes="0"/>
</table>
</file>

<file path=xl/tables/table3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" xr:uid="{B7D17BA7-1C8F-4518-A40D-0CDE1964EF60}" name="Table6291323355387419451483154795127" displayName="Table6291323355387419451483154795127" ref="AB677:AD698" totalsRowShown="0">
  <autoFilter ref="AB677:AD698" xr:uid="{B7D17BA7-1C8F-4518-A40D-0CDE1964EF60}"/>
  <tableColumns count="3">
    <tableColumn id="1" xr3:uid="{1CBEA737-23A6-4DD0-A8A9-28FDF457A5C0}" name="time"/>
    <tableColumn id="2" xr3:uid="{6508B8E7-B3A2-40C7-9939-8E7F7B3E036B}" name="moment" dataDxfId="122">
      <calculatedColumnFormula>(Table6291323355387419451483154795127[[#This Row],[time]]-2)*2</calculatedColumnFormula>
    </tableColumn>
    <tableColumn id="3" xr3:uid="{6162A619-0FDB-47D7-9A09-F851FA596334}" name="Stress"/>
  </tableColumns>
  <tableStyleInfo name="TableStyleLight6" showFirstColumn="0" showLastColumn="0" showRowStripes="1" showColumnStripes="0"/>
</table>
</file>

<file path=xl/tables/table3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9" xr:uid="{B961DDB4-C237-4F22-8D2E-5218C99E0EB5}" name="Table7292324356388420452484164896128" displayName="Table7292324356388420452484164896128" ref="AH677:AJ698" totalsRowShown="0">
  <autoFilter ref="AH677:AJ698" xr:uid="{B961DDB4-C237-4F22-8D2E-5218C99E0EB5}"/>
  <tableColumns count="3">
    <tableColumn id="1" xr3:uid="{E853803C-F31B-45DC-BBBA-0259CE135335}" name="time"/>
    <tableColumn id="2" xr3:uid="{2CD254B0-88BF-42EF-8444-D15FAAFF0DDE}" name="moment" dataDxfId="121">
      <calculatedColumnFormula>(Table7292324356388420452484164896128[[#This Row],[time]]-2)*2</calculatedColumnFormula>
    </tableColumn>
    <tableColumn id="3" xr3:uid="{61B62368-4202-4746-BE09-C4540B497539}" name="Stress"/>
  </tableColumns>
  <tableStyleInfo name="TableStyleLight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CF2B959-8E60-4E2C-9C64-F6B3BE62E83D}" name="Table4289" displayName="Table4289" ref="P67:R88" totalsRowShown="0">
  <autoFilter ref="P67:R88" xr:uid="{0CF2B959-8E60-4E2C-9C64-F6B3BE62E83D}"/>
  <tableColumns count="3">
    <tableColumn id="1" xr3:uid="{BA68A136-D35D-404A-8B11-2466905E87C2}" name="time"/>
    <tableColumn id="2" xr3:uid="{73BE2F05-A26C-464D-BFC8-16CD527FF5DD}" name="moment" dataDxfId="444">
      <calculatedColumnFormula>(Table4289[[#This Row],[time]]-2)*2</calculatedColumnFormula>
    </tableColumn>
    <tableColumn id="3" xr3:uid="{94FB4679-258C-4DD1-8EF2-A25303E4C656}" name="Stress"/>
  </tableColumns>
  <tableStyleInfo name="TableStyleLight4" showFirstColumn="0" showLastColumn="0" showRowStripes="1" showColumnStripes="0"/>
</table>
</file>

<file path=xl/tables/table3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0" xr:uid="{B32B39E1-DF7A-4F2C-B3C1-FA78E5CF5DE9}" name="Table8293325357389421453485174997129" displayName="Table8293325357389421453485174997129" ref="AN677:AP698" totalsRowShown="0">
  <autoFilter ref="AN677:AP698" xr:uid="{B32B39E1-DF7A-4F2C-B3C1-FA78E5CF5DE9}"/>
  <tableColumns count="3">
    <tableColumn id="1" xr3:uid="{0DC83006-A519-498A-9149-02EB021CAAA1}" name="time"/>
    <tableColumn id="2" xr3:uid="{3A99B58F-1B62-41DC-AF18-59B6A67D747A}" name="moment" dataDxfId="120">
      <calculatedColumnFormula>(Table8293325357389421453485174997129[[#This Row],[time]]-2)*2</calculatedColumnFormula>
    </tableColumn>
    <tableColumn id="3" xr3:uid="{5174D172-FC62-4460-B200-0CC0D51B9E2B}" name="Stress"/>
  </tableColumns>
  <tableStyleInfo name="TableStyleLight8" showFirstColumn="0" showLastColumn="0" showRowStripes="1" showColumnStripes="0"/>
</table>
</file>

<file path=xl/tables/table3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1" xr:uid="{492992DF-783D-47A9-9453-7F62CD9E5DCF}" name="Table245294326358390422454486185098130" displayName="Table245294326358390422454486185098130" ref="G677:I698" totalsRowShown="0">
  <autoFilter ref="G677:I698" xr:uid="{492992DF-783D-47A9-9453-7F62CD9E5DCF}"/>
  <tableColumns count="3">
    <tableColumn id="1" xr3:uid="{C9495458-A90D-4FA3-B64C-DD40832A88FE}" name="time"/>
    <tableColumn id="2" xr3:uid="{5C3EF896-F9F8-4F4B-AA58-D441C72F333C}" name="moment" dataDxfId="119">
      <calculatedColumnFormula>(Table245294326358390422454486185098130[[#This Row],[time]]-2)*2</calculatedColumnFormula>
    </tableColumn>
    <tableColumn id="3" xr3:uid="{08FF4FCE-BD1E-4DBE-8EC6-96D3D043F54B}" name="Stress"/>
  </tableColumns>
  <tableStyleInfo name="TableStyleMedium26" showFirstColumn="0" showLastColumn="0" showRowStripes="1" showColumnStripes="0"/>
</table>
</file>

<file path=xl/tables/table3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2" xr:uid="{7A704973-8BD4-40A2-97AA-08FF191E75B0}" name="Table246295327359391423455487195199131" displayName="Table246295327359391423455487195199131" ref="M677:O698" totalsRowShown="0">
  <autoFilter ref="M677:O698" xr:uid="{7A704973-8BD4-40A2-97AA-08FF191E75B0}"/>
  <tableColumns count="3">
    <tableColumn id="1" xr3:uid="{BAF5ECA4-4A4E-4D09-9234-27C6F6DEE3C4}" name="time"/>
    <tableColumn id="2" xr3:uid="{D1B5F263-554E-45ED-B9F0-305472A01BFA}" name="moment" dataDxfId="118">
      <calculatedColumnFormula>(Table246295327359391423455487195199131[[#This Row],[time]]-2)*2</calculatedColumnFormula>
    </tableColumn>
    <tableColumn id="3" xr3:uid="{739FCB33-94DF-4069-B035-67981F57A62C}" name="Stress"/>
  </tableColumns>
  <tableStyleInfo name="TableStyleMedium27" showFirstColumn="0" showLastColumn="0" showRowStripes="1" showColumnStripes="0"/>
</table>
</file>

<file path=xl/tables/table3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3" xr:uid="{4AD98C6D-EBA2-4B45-9D85-B3E4CD2F63FE}" name="Table2472963283603924244564882052100132" displayName="Table2472963283603924244564882052100132" ref="S677:U698" totalsRowShown="0">
  <autoFilter ref="S677:U698" xr:uid="{4AD98C6D-EBA2-4B45-9D85-B3E4CD2F63FE}"/>
  <tableColumns count="3">
    <tableColumn id="1" xr3:uid="{773F0856-41EA-4355-BE76-83B1BF0D1FD0}" name="time"/>
    <tableColumn id="2" xr3:uid="{63579AD9-9126-4870-A759-0E8D32EC23B9}" name="moment" dataDxfId="117">
      <calculatedColumnFormula>(Table2472963283603924244564882052100132[[#This Row],[time]]-2)*2</calculatedColumnFormula>
    </tableColumn>
    <tableColumn id="3" xr3:uid="{EE90553D-B9B4-4A36-BE14-5E095859F7F4}" name="Stress"/>
  </tableColumns>
  <tableStyleInfo name="TableStyleMedium24" showFirstColumn="0" showLastColumn="0" showRowStripes="1" showColumnStripes="0"/>
</table>
</file>

<file path=xl/tables/table3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4" xr:uid="{51B8198D-D922-4F3D-97E4-82BC967F4DA8}" name="Table2482973293613934254574892153101133" displayName="Table2482973293613934254574892153101133" ref="Y677:AA698" totalsRowShown="0">
  <autoFilter ref="Y677:AA698" xr:uid="{51B8198D-D922-4F3D-97E4-82BC967F4DA8}"/>
  <tableColumns count="3">
    <tableColumn id="1" xr3:uid="{D5F1DD2B-F49C-4FC1-BAD3-4ECAA5270A2A}" name="time"/>
    <tableColumn id="2" xr3:uid="{0175C512-0257-4758-B029-C1C21067ED78}" name="moment" dataDxfId="116">
      <calculatedColumnFormula>(Table2482973293613934254574892153101133[[#This Row],[time]]-2)*2</calculatedColumnFormula>
    </tableColumn>
    <tableColumn id="3" xr3:uid="{825CE21B-A053-4711-867A-76E23909E699}" name="Stress"/>
  </tableColumns>
  <tableStyleInfo name="TableStyleMedium25" showFirstColumn="0" showLastColumn="0" showRowStripes="1" showColumnStripes="0"/>
</table>
</file>

<file path=xl/tables/table3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5" xr:uid="{F4186A76-FF06-4792-9E6B-80EBBF61A70F}" name="Table2492983303623944264584902254102134" displayName="Table2492983303623944264584902254102134" ref="AE677:AG698" totalsRowShown="0">
  <autoFilter ref="AE677:AG698" xr:uid="{F4186A76-FF06-4792-9E6B-80EBBF61A70F}"/>
  <tableColumns count="3">
    <tableColumn id="1" xr3:uid="{68701024-55EA-48DD-9991-3977E251075D}" name="time"/>
    <tableColumn id="2" xr3:uid="{F3927957-F92E-4A53-BCA2-592CBE0522FB}" name="moment" dataDxfId="115">
      <calculatedColumnFormula>(Table2492983303623944264584902254102134[[#This Row],[time]]-2)*2</calculatedColumnFormula>
    </tableColumn>
    <tableColumn id="3" xr3:uid="{BC05EF3B-4E37-44A9-8ACC-E47AF405C925}" name="Stress"/>
  </tableColumns>
  <tableStyleInfo name="TableStyleMedium26" showFirstColumn="0" showLastColumn="0" showRowStripes="1" showColumnStripes="0"/>
</table>
</file>

<file path=xl/tables/table3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6" xr:uid="{76410F8E-5D26-4264-825A-B2E3BB047C95}" name="Table2502993313633954274594912355103135" displayName="Table2502993313633954274594912355103135" ref="AK677:AM698" totalsRowShown="0">
  <autoFilter ref="AK677:AM698" xr:uid="{76410F8E-5D26-4264-825A-B2E3BB047C95}"/>
  <tableColumns count="3">
    <tableColumn id="1" xr3:uid="{12627F00-C772-4370-9C20-5C4F2A7C7FDA}" name="time"/>
    <tableColumn id="2" xr3:uid="{61742B70-1D10-402B-8967-FCDBCD8F0024}" name="moment" dataDxfId="114">
      <calculatedColumnFormula>(Table2502993313633954274594912355103135[[#This Row],[time]]-2)*2</calculatedColumnFormula>
    </tableColumn>
    <tableColumn id="3" xr3:uid="{C03A656B-EAD0-4DEA-BA97-F39A7EF5932F}" name="Stress"/>
  </tableColumns>
  <tableStyleInfo name="TableStyleMedium27" showFirstColumn="0" showLastColumn="0" showRowStripes="1" showColumnStripes="0"/>
</table>
</file>

<file path=xl/tables/table3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7" xr:uid="{6D9849B2-E759-45EA-B8C7-C92D46503F4F}" name="Table2523003323643964284604922456104136" displayName="Table2523003323643964284604922456104136" ref="AQ677:AS698" totalsRowShown="0">
  <autoFilter ref="AQ677:AS698" xr:uid="{6D9849B2-E759-45EA-B8C7-C92D46503F4F}"/>
  <tableColumns count="3">
    <tableColumn id="1" xr3:uid="{07709EBF-651C-4AB2-86F0-7805F1E5C163}" name="time"/>
    <tableColumn id="2" xr3:uid="{6441B65F-0488-45B9-A7C6-8614AED61439}" name="moment" dataDxfId="113">
      <calculatedColumnFormula>(Table2523003323643964284604922456104136[[#This Row],[time]]-2)*2</calculatedColumnFormula>
    </tableColumn>
    <tableColumn id="3" xr3:uid="{2672C592-B3C3-4708-A3B5-F367D34A55CB}" name="Stress"/>
  </tableColumns>
  <tableStyleInfo name="TableStyleMedium26" showFirstColumn="0" showLastColumn="0" showRowStripes="1" showColumnStripes="0"/>
</table>
</file>

<file path=xl/tables/table3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8" xr:uid="{729A1E9E-E07D-4B39-B117-AEB55CB83DF9}" name="Table2533013333653974294614932557105137" displayName="Table2533013333653974294614932557105137" ref="AT677:AV698" totalsRowShown="0">
  <autoFilter ref="AT677:AV698" xr:uid="{729A1E9E-E07D-4B39-B117-AEB55CB83DF9}"/>
  <tableColumns count="3">
    <tableColumn id="1" xr3:uid="{DA935F02-0A7C-4F7A-B4AD-B69320FCB796}" name="time"/>
    <tableColumn id="2" xr3:uid="{6B459CD3-084C-4954-9E00-9919123B0EAD}" name="moment" dataDxfId="112">
      <calculatedColumnFormula>(Table2533013333653974294614932557105137[[#This Row],[time]]-2)*2</calculatedColumnFormula>
    </tableColumn>
    <tableColumn id="3" xr3:uid="{43529EA0-CF55-4E09-A02F-30DA3519A2F2}" name="Stress"/>
  </tableColumns>
  <tableStyleInfo name="TableStyleMedium24" showFirstColumn="0" showLastColumn="0" showRowStripes="1" showColumnStripes="0"/>
</table>
</file>

<file path=xl/tables/table3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9" xr:uid="{C24A6405-0E2C-4C7E-BA0E-FECB343AAEA3}" name="Table12543023343663984304624942674106138" displayName="Table12543023343663984304624942674106138" ref="A707:C728" totalsRowShown="0">
  <autoFilter ref="A707:C728" xr:uid="{C24A6405-0E2C-4C7E-BA0E-FECB343AAEA3}"/>
  <tableColumns count="3">
    <tableColumn id="1" xr3:uid="{11D4353C-7579-4D46-936C-BA54BCC4CFA0}" name="time"/>
    <tableColumn id="2" xr3:uid="{1BFB7BE0-4BE2-46BF-AA6B-A80579A5D676}" name="moment" dataDxfId="111">
      <calculatedColumnFormula>-(Table12543023343663984304624942674106138[[#This Row],[time]]-2)*2</calculatedColumnFormula>
    </tableColumn>
    <tableColumn id="3" xr3:uid="{14550972-FAAD-48AF-9CBA-9642F64DBE07}" name="Stress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5636DA9-5ABE-43E0-B239-FA6FF490B593}" name="Table5290" displayName="Table5290" ref="V67:X88" totalsRowShown="0">
  <autoFilter ref="V67:X88" xr:uid="{A5636DA9-5ABE-43E0-B239-FA6FF490B593}"/>
  <tableColumns count="3">
    <tableColumn id="1" xr3:uid="{37D568E9-84D1-4997-B10C-3DFE8EDED3DC}" name="time"/>
    <tableColumn id="2" xr3:uid="{FA0BC302-E38E-4BAB-9038-E28324F3B2EC}" name="moment" dataDxfId="443">
      <calculatedColumnFormula>(Table5290[[#This Row],[time]]-2)*2</calculatedColumnFormula>
    </tableColumn>
    <tableColumn id="3" xr3:uid="{E659A335-CCA9-4866-83DE-7D96A95C76EC}" name="Stress"/>
  </tableColumns>
  <tableStyleInfo name="TableStyleLight5" showFirstColumn="0" showLastColumn="0" showRowStripes="1" showColumnStripes="0"/>
</table>
</file>

<file path=xl/tables/table3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0" xr:uid="{30A0EEC6-F39B-4EEA-B666-2D071DBA32EA}" name="Table22553033353673994314634952775107139" displayName="Table22553033353673994314634952775107139" ref="D707:F728" totalsRowShown="0">
  <autoFilter ref="D707:F728" xr:uid="{30A0EEC6-F39B-4EEA-B666-2D071DBA32EA}"/>
  <tableColumns count="3">
    <tableColumn id="1" xr3:uid="{F3C28D49-A486-4CCB-9D86-0E7D7D2F732A}" name="time"/>
    <tableColumn id="2" xr3:uid="{0585B38E-B4CC-4F7C-AE0A-59568AE47F02}" name="moment" dataDxfId="110">
      <calculatedColumnFormula>-(Table22553033353673994314634952775107139[[#This Row],[time]]-2)*2</calculatedColumnFormula>
    </tableColumn>
    <tableColumn id="3" xr3:uid="{03B6A783-2CD1-4616-8EB0-82A4ECBF434E}" name="Stress "/>
  </tableColumns>
  <tableStyleInfo name="TableStyleLight2" showFirstColumn="0" showLastColumn="0" showRowStripes="1" showColumnStripes="0"/>
</table>
</file>

<file path=xl/tables/table3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1" xr:uid="{D7815807-928F-4112-84EE-F6B55F2E75E1}" name="Table32563043363684004324644962876108140" displayName="Table32563043363684004324644962876108140" ref="J707:L728" totalsRowShown="0">
  <autoFilter ref="J707:L728" xr:uid="{D7815807-928F-4112-84EE-F6B55F2E75E1}"/>
  <tableColumns count="3">
    <tableColumn id="1" xr3:uid="{553A32BB-BEE2-444A-A27A-6C36F873CB80}" name="time"/>
    <tableColumn id="2" xr3:uid="{63036A43-CC13-4EB9-8E1A-27337AC33579}" name="moment" dataDxfId="109">
      <calculatedColumnFormula>-(Table32563043363684004324644962876108140[[#This Row],[time]]-2)*2</calculatedColumnFormula>
    </tableColumn>
    <tableColumn id="3" xr3:uid="{E6E59018-CE9E-4D49-A89D-C387802AF262}" name="Stress"/>
  </tableColumns>
  <tableStyleInfo name="TableStyleLight3" showFirstColumn="0" showLastColumn="0" showRowStripes="1" showColumnStripes="0"/>
</table>
</file>

<file path=xl/tables/table3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2" xr:uid="{DC0C2AEB-6B72-4F0C-843F-497891347C86}" name="Table42573053373694014334654972977109141" displayName="Table42573053373694014334654972977109141" ref="P707:R728" totalsRowShown="0">
  <autoFilter ref="P707:R728" xr:uid="{DC0C2AEB-6B72-4F0C-843F-497891347C86}"/>
  <tableColumns count="3">
    <tableColumn id="1" xr3:uid="{413F387F-200B-493C-9EFB-9FF34E256183}" name="time"/>
    <tableColumn id="2" xr3:uid="{B20A83E4-D6B7-4A89-B244-748075B40E60}" name="moment" dataDxfId="108">
      <calculatedColumnFormula>-(Table42573053373694014334654972977109141[[#This Row],[time]]-2)*2</calculatedColumnFormula>
    </tableColumn>
    <tableColumn id="3" xr3:uid="{051A69E7-BDCC-4B33-803B-392137363A2B}" name="Stress"/>
  </tableColumns>
  <tableStyleInfo name="TableStyleLight4" showFirstColumn="0" showLastColumn="0" showRowStripes="1" showColumnStripes="0"/>
</table>
</file>

<file path=xl/tables/table3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3" xr:uid="{F945B02F-7226-4B06-81EB-B6240F23EB64}" name="Table52583063383704024344664983078110142" displayName="Table52583063383704024344664983078110142" ref="V707:X728" totalsRowShown="0">
  <autoFilter ref="V707:X728" xr:uid="{F945B02F-7226-4B06-81EB-B6240F23EB64}"/>
  <tableColumns count="3">
    <tableColumn id="1" xr3:uid="{5E5AFAFF-5C03-46BB-B61E-DEA3CCA3A5FC}" name="time"/>
    <tableColumn id="2" xr3:uid="{F2ED0592-D9E0-47F5-AC12-A487CA423668}" name="moment" dataDxfId="107">
      <calculatedColumnFormula>-(Table52583063383704024344664983078110142[[#This Row],[time]]-2)*2</calculatedColumnFormula>
    </tableColumn>
    <tableColumn id="3" xr3:uid="{2C65722A-69DC-4276-949B-2AF27A0D113B}" name="Stress"/>
  </tableColumns>
  <tableStyleInfo name="TableStyleLight5" showFirstColumn="0" showLastColumn="0" showRowStripes="1" showColumnStripes="0"/>
</table>
</file>

<file path=xl/tables/table3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4" xr:uid="{9EE9DDFC-46A1-400F-A226-45D86CCEBFA6}" name="Table62593073393714034354674993179111143" displayName="Table62593073393714034354674993179111143" ref="AB707:AD728" totalsRowShown="0">
  <autoFilter ref="AB707:AD728" xr:uid="{9EE9DDFC-46A1-400F-A226-45D86CCEBFA6}"/>
  <tableColumns count="3">
    <tableColumn id="1" xr3:uid="{54515E97-09AE-4329-9399-FB8FE229C2F9}" name="time"/>
    <tableColumn id="2" xr3:uid="{13934243-1C03-419C-9FDD-2DC0708860EA}" name="moment" dataDxfId="106">
      <calculatedColumnFormula>-(Table62593073393714034354674993179111143[[#This Row],[time]]-2)*2</calculatedColumnFormula>
    </tableColumn>
    <tableColumn id="3" xr3:uid="{E1B52A13-9A7A-46B5-A202-870EE25CD282}" name="Stress"/>
  </tableColumns>
  <tableStyleInfo name="TableStyleLight6" showFirstColumn="0" showLastColumn="0" showRowStripes="1" showColumnStripes="0"/>
</table>
</file>

<file path=xl/tables/table3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5" xr:uid="{44A46374-C130-4576-A309-62B9FF97DD02}" name="Table72603083403724044364685003280112144" displayName="Table72603083403724044364685003280112144" ref="AH707:AJ728" totalsRowShown="0">
  <autoFilter ref="AH707:AJ728" xr:uid="{44A46374-C130-4576-A309-62B9FF97DD02}"/>
  <tableColumns count="3">
    <tableColumn id="1" xr3:uid="{DED583DF-4AFD-4C71-AE45-9C5D60C6B244}" name="time"/>
    <tableColumn id="2" xr3:uid="{9EBD0A9B-B898-405C-8815-794016A04384}" name="moment" dataDxfId="105">
      <calculatedColumnFormula>-(Table72603083403724044364685003280112144[[#This Row],[time]]-2)*2</calculatedColumnFormula>
    </tableColumn>
    <tableColumn id="3" xr3:uid="{528E8B60-8509-4355-8F0E-0F59D0563B61}" name="Stress"/>
  </tableColumns>
  <tableStyleInfo name="TableStyleLight7" showFirstColumn="0" showLastColumn="0" showRowStripes="1" showColumnStripes="0"/>
</table>
</file>

<file path=xl/tables/table3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6" xr:uid="{84833B1B-D0F9-4A78-802C-D8870234CF8F}" name="Table82613093413734054374695013381113145" displayName="Table82613093413734054374695013381113145" ref="AN707:AP728" totalsRowShown="0">
  <autoFilter ref="AN707:AP728" xr:uid="{84833B1B-D0F9-4A78-802C-D8870234CF8F}"/>
  <tableColumns count="3">
    <tableColumn id="1" xr3:uid="{4374B243-7C6C-4EF1-BDF2-31DE94B90B89}" name="time"/>
    <tableColumn id="2" xr3:uid="{6BCBF0AE-6746-4D2D-951F-6F0F2615E55D}" name="moment" dataDxfId="104">
      <calculatedColumnFormula>-(Table82613093413734054374695013381113145[[#This Row],[time]]-2)*2</calculatedColumnFormula>
    </tableColumn>
    <tableColumn id="3" xr3:uid="{6721ED8B-F150-4F15-8BFC-54B042C526C5}" name="Stress"/>
  </tableColumns>
  <tableStyleInfo name="TableStyleLight8" showFirstColumn="0" showLastColumn="0" showRowStripes="1" showColumnStripes="0"/>
</table>
</file>

<file path=xl/tables/table3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7" xr:uid="{0E1E5C93-D942-468F-97B4-A29CB3906736}" name="Table2452623103423744064384705023482114146" displayName="Table2452623103423744064384705023482114146" ref="G707:I728" totalsRowShown="0">
  <autoFilter ref="G707:I728" xr:uid="{0E1E5C93-D942-468F-97B4-A29CB3906736}"/>
  <tableColumns count="3">
    <tableColumn id="1" xr3:uid="{71108A14-D5F5-40D7-8CE9-9CE9CBCBEA44}" name="time"/>
    <tableColumn id="2" xr3:uid="{84D58F69-7796-4A0C-ADF3-E0E215F1AC69}" name="moment" dataDxfId="103">
      <calculatedColumnFormula>-(G708-2)*2</calculatedColumnFormula>
    </tableColumn>
    <tableColumn id="3" xr3:uid="{77B57D36-7D6E-43DE-AC5B-1D39470A1609}" name="Stress"/>
  </tableColumns>
  <tableStyleInfo name="TableStyleMedium26" showFirstColumn="0" showLastColumn="0" showRowStripes="1" showColumnStripes="0"/>
</table>
</file>

<file path=xl/tables/table3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8" xr:uid="{AF844FC1-4DAB-417A-93FC-ED18D5091D06}" name="Table2462633113433754074394715033583115147" displayName="Table2462633113433754074394715033583115147" ref="M707:O728" totalsRowShown="0">
  <autoFilter ref="M707:O728" xr:uid="{AF844FC1-4DAB-417A-93FC-ED18D5091D06}"/>
  <tableColumns count="3">
    <tableColumn id="1" xr3:uid="{87D74567-F5F6-40FC-99B6-E2F47B06CE2C}" name="time"/>
    <tableColumn id="2" xr3:uid="{5995C4BE-76FF-40F4-B238-A4C1988F356E}" name="moment" dataDxfId="102">
      <calculatedColumnFormula>-(Table2462633113433754074394715033583115147[[#This Row],[time]]-2)*2</calculatedColumnFormula>
    </tableColumn>
    <tableColumn id="3" xr3:uid="{73AFCA5F-7154-47AE-B68A-F79747CDA386}" name="Stress"/>
  </tableColumns>
  <tableStyleInfo name="TableStyleMedium27" showFirstColumn="0" showLastColumn="0" showRowStripes="1" showColumnStripes="0"/>
</table>
</file>

<file path=xl/tables/table3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9" xr:uid="{082CD0BB-0160-4A8C-AB74-F365FB9FAE83}" name="Table2472643123443764084404725043684116148" displayName="Table2472643123443764084404725043684116148" ref="S707:U728" totalsRowShown="0">
  <autoFilter ref="S707:U728" xr:uid="{082CD0BB-0160-4A8C-AB74-F365FB9FAE83}"/>
  <tableColumns count="3">
    <tableColumn id="1" xr3:uid="{7E9D79DB-34BA-42A0-B262-C224A953578C}" name="time"/>
    <tableColumn id="2" xr3:uid="{9E4CB9E6-287C-4A2C-A107-23F8D557E6AA}" name="moment" dataDxfId="101">
      <calculatedColumnFormula>-(Table2472643123443764084404725043684116148[[#This Row],[time]]-2)*2</calculatedColumnFormula>
    </tableColumn>
    <tableColumn id="3" xr3:uid="{9752E7D1-93FF-4F4A-81BC-5C6F5D67DB65}" name="Stress"/>
  </tableColumns>
  <tableStyleInfo name="TableStyleMedium24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935AE622-8280-486F-AC83-9198D2109A6C}" name="Table6291" displayName="Table6291" ref="AB67:AD88" totalsRowShown="0">
  <autoFilter ref="AB67:AD88" xr:uid="{935AE622-8280-486F-AC83-9198D2109A6C}"/>
  <tableColumns count="3">
    <tableColumn id="1" xr3:uid="{615863EE-7755-469D-8BFE-86FA645FC741}" name="time"/>
    <tableColumn id="2" xr3:uid="{1EE3ACD9-9C1C-4716-BAE4-407867B8D820}" name="moment" dataDxfId="442">
      <calculatedColumnFormula>(Table6291[[#This Row],[time]]-2)*2</calculatedColumnFormula>
    </tableColumn>
    <tableColumn id="3" xr3:uid="{EF72F3D1-81C4-4FA8-AD80-C8ED011FC058}" name="Stress"/>
  </tableColumns>
  <tableStyleInfo name="TableStyleLight6" showFirstColumn="0" showLastColumn="0" showRowStripes="1" showColumnStripes="0"/>
</table>
</file>

<file path=xl/tables/table3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0" xr:uid="{DA9CC5C9-FDA2-4A9E-B4D1-CD320EAAA608}" name="Table2482653133453774094414735053785117149" displayName="Table2482653133453774094414735053785117149" ref="Y707:AA728" totalsRowShown="0">
  <autoFilter ref="Y707:AA728" xr:uid="{DA9CC5C9-FDA2-4A9E-B4D1-CD320EAAA608}"/>
  <tableColumns count="3">
    <tableColumn id="1" xr3:uid="{CCC370AA-F847-43B7-8077-393D166D2107}" name="time"/>
    <tableColumn id="2" xr3:uid="{968542ED-66CC-4D31-9CB8-EE0F7861CA97}" name="moment" dataDxfId="100">
      <calculatedColumnFormula>-(Table2482653133453774094414735053785117149[[#This Row],[time]]-2)*2</calculatedColumnFormula>
    </tableColumn>
    <tableColumn id="3" xr3:uid="{C45FE687-1771-4259-A091-DBDE50466617}" name="Stress"/>
  </tableColumns>
  <tableStyleInfo name="TableStyleMedium25" showFirstColumn="0" showLastColumn="0" showRowStripes="1" showColumnStripes="0"/>
</table>
</file>

<file path=xl/tables/table3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1" xr:uid="{ABA52F0F-3140-49E3-8F8F-1BDEBD03DD2D}" name="Table2492663143463784104424745063886118150" displayName="Table2492663143463784104424745063886118150" ref="AE707:AG728" totalsRowShown="0">
  <autoFilter ref="AE707:AG728" xr:uid="{ABA52F0F-3140-49E3-8F8F-1BDEBD03DD2D}"/>
  <tableColumns count="3">
    <tableColumn id="1" xr3:uid="{D24CCC5A-A1AC-42AD-8868-1072182D72C2}" name="time"/>
    <tableColumn id="2" xr3:uid="{16A76ACB-AF0B-4E57-B170-1AC35E21085D}" name="moment" dataDxfId="99">
      <calculatedColumnFormula>-(Table2492663143463784104424745063886118150[[#This Row],[time]]-2)*2</calculatedColumnFormula>
    </tableColumn>
    <tableColumn id="3" xr3:uid="{B6EFF162-EA7A-4EC4-801E-AF9EB3072904}" name="Stress"/>
  </tableColumns>
  <tableStyleInfo name="TableStyleMedium26" showFirstColumn="0" showLastColumn="0" showRowStripes="1" showColumnStripes="0"/>
</table>
</file>

<file path=xl/tables/table3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2" xr:uid="{E86AC076-715D-4E7F-9A4B-9D91926F3C27}" name="Table2502673153473794114434755073987119151" displayName="Table2502673153473794114434755073987119151" ref="AK707:AM728" totalsRowShown="0">
  <autoFilter ref="AK707:AM728" xr:uid="{E86AC076-715D-4E7F-9A4B-9D91926F3C27}"/>
  <tableColumns count="3">
    <tableColumn id="1" xr3:uid="{A0D033CB-1B18-45E5-999F-E08B1A0EC737}" name="time"/>
    <tableColumn id="2" xr3:uid="{9010F4B4-F315-489B-92E8-7AE2E968001B}" name="moment" dataDxfId="98">
      <calculatedColumnFormula>-(Table2502673153473794114434755073987119151[[#This Row],[time]]-2)*2</calculatedColumnFormula>
    </tableColumn>
    <tableColumn id="3" xr3:uid="{1F4B3E7E-208E-462E-BA40-40780CE8D957}" name="Stress"/>
  </tableColumns>
  <tableStyleInfo name="TableStyleMedium27" showFirstColumn="0" showLastColumn="0" showRowStripes="1" showColumnStripes="0"/>
</table>
</file>

<file path=xl/tables/table3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3" xr:uid="{4EDE6B2E-66D6-41C7-BF78-A035020981DD}" name="Table2522683163483804124444765084088120152" displayName="Table2522683163483804124444765084088120152" ref="AQ707:AS728" totalsRowShown="0">
  <autoFilter ref="AQ707:AS728" xr:uid="{4EDE6B2E-66D6-41C7-BF78-A035020981DD}"/>
  <tableColumns count="3">
    <tableColumn id="1" xr3:uid="{38C880D0-58ED-4580-840C-91C2FF1C0C3D}" name="time"/>
    <tableColumn id="2" xr3:uid="{B269DAA8-B7F7-4206-93F0-31FFE8490ACB}" name="moment" dataDxfId="97">
      <calculatedColumnFormula>-(Table2522683163483804124444765084088120152[[#This Row],[time]]-2)*2</calculatedColumnFormula>
    </tableColumn>
    <tableColumn id="3" xr3:uid="{34A577EE-8B25-48AA-A24E-468EB2D0919F}" name="Stress"/>
  </tableColumns>
  <tableStyleInfo name="TableStyleMedium26" showFirstColumn="0" showLastColumn="0" showRowStripes="1" showColumnStripes="0"/>
</table>
</file>

<file path=xl/tables/table3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4" xr:uid="{63759C05-1FFA-46A2-984E-907527B35B52}" name="Table2532693173493814134454775094189121153" displayName="Table2532693173493814134454775094189121153" ref="AT707:AV728" totalsRowShown="0">
  <autoFilter ref="AT707:AV728" xr:uid="{63759C05-1FFA-46A2-984E-907527B35B52}"/>
  <tableColumns count="3">
    <tableColumn id="1" xr3:uid="{B9EFD94B-EF90-466D-8376-14E4E5611354}" name="time"/>
    <tableColumn id="2" xr3:uid="{903C628E-0FE2-497B-81A2-A2D50C331931}" name="moment" dataDxfId="96">
      <calculatedColumnFormula>-(Table2532693173493814134454775094189121153[[#This Row],[time]]-2)*2</calculatedColumnFormula>
    </tableColumn>
    <tableColumn id="3" xr3:uid="{944BB4A5-7DD5-4E3E-81FA-ED73A0AAA184}" name="Stress"/>
  </tableColumns>
  <tableStyleInfo name="TableStyleMedium24" showFirstColumn="0" showLastColumn="0" showRowStripes="1" showColumnStripes="0"/>
</table>
</file>

<file path=xl/tables/table3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5" xr:uid="{E5EA3DC0-32E4-4656-A8CD-B5A0881410CA}" name="Table1286318350382414446478104290122154" displayName="Table1286318350382414446478104290122154" ref="A738:C759" totalsRowShown="0">
  <autoFilter ref="A738:C759" xr:uid="{E5EA3DC0-32E4-4656-A8CD-B5A0881410CA}"/>
  <tableColumns count="3">
    <tableColumn id="1" xr3:uid="{39972B51-DBAE-47B7-B096-372FC2FD9035}" name="time"/>
    <tableColumn id="2" xr3:uid="{019DEB1E-02BA-4A29-8D10-3DD8B633F700}" name="moment" dataDxfId="95">
      <calculatedColumnFormula>(Table1286318350382414446478104290122154[[#This Row],[time]]-2)*2</calculatedColumnFormula>
    </tableColumn>
    <tableColumn id="3" xr3:uid="{1F47219A-C8F0-427D-8633-EA4C7567F702}" name="Stress"/>
  </tableColumns>
  <tableStyleInfo name="TableStyleLight1" showFirstColumn="0" showLastColumn="0" showRowStripes="1" showColumnStripes="0"/>
</table>
</file>

<file path=xl/tables/table3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6" xr:uid="{4C9E78FC-8E61-498A-81C0-9C042D176292}" name="Table2287319351383415447479114391123155" displayName="Table2287319351383415447479114391123155" ref="D738:F759" totalsRowShown="0">
  <autoFilter ref="D738:F759" xr:uid="{4C9E78FC-8E61-498A-81C0-9C042D176292}"/>
  <tableColumns count="3">
    <tableColumn id="1" xr3:uid="{E8D1AC07-FCD1-4A14-8713-8C3B2EAEC22D}" name="time"/>
    <tableColumn id="2" xr3:uid="{7B20A16C-851C-4E59-85BE-EC94E71F6F19}" name="moment" dataDxfId="94">
      <calculatedColumnFormula>(Table2287319351383415447479114391123155[[#This Row],[time]]-2)*2</calculatedColumnFormula>
    </tableColumn>
    <tableColumn id="3" xr3:uid="{177B90DA-9F39-4450-9FA4-10C7425E3666}" name="Stress "/>
  </tableColumns>
  <tableStyleInfo name="TableStyleLight2" showFirstColumn="0" showLastColumn="0" showRowStripes="1" showColumnStripes="0"/>
</table>
</file>

<file path=xl/tables/table3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7" xr:uid="{4D4A2EFF-30FA-4E2C-8AF6-EB4E2E49E467}" name="Table3288320352384416448480124492124156" displayName="Table3288320352384416448480124492124156" ref="J738:L759" totalsRowShown="0">
  <autoFilter ref="J738:L759" xr:uid="{4D4A2EFF-30FA-4E2C-8AF6-EB4E2E49E467}"/>
  <tableColumns count="3">
    <tableColumn id="1" xr3:uid="{62E46335-956B-49FF-AC24-3E275A5357EC}" name="time"/>
    <tableColumn id="2" xr3:uid="{4F6CA7F3-76C4-4E13-9240-C8146093C7B1}" name="moment" dataDxfId="93">
      <calculatedColumnFormula>(Table3288320352384416448480124492124156[[#This Row],[time]]-2)*2</calculatedColumnFormula>
    </tableColumn>
    <tableColumn id="3" xr3:uid="{D37481C9-A1AF-43BB-8F33-7066854D0908}" name="Stress"/>
  </tableColumns>
  <tableStyleInfo name="TableStyleLight3" showFirstColumn="0" showLastColumn="0" showRowStripes="1" showColumnStripes="0"/>
</table>
</file>

<file path=xl/tables/table3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8" xr:uid="{025E0123-108C-43A7-A29F-CFF572F55753}" name="Table4289321353385417449481134593125157" displayName="Table4289321353385417449481134593125157" ref="P738:R759" totalsRowShown="0">
  <autoFilter ref="P738:R759" xr:uid="{025E0123-108C-43A7-A29F-CFF572F55753}"/>
  <tableColumns count="3">
    <tableColumn id="1" xr3:uid="{4907AC93-8CF5-40A9-AF8C-AFC5ABECA27B}" name="time"/>
    <tableColumn id="2" xr3:uid="{38F0CAC9-F406-425A-AA48-85E65B862F90}" name="moment" dataDxfId="92">
      <calculatedColumnFormula>(Table4289321353385417449481134593125157[[#This Row],[time]]-2)*2</calculatedColumnFormula>
    </tableColumn>
    <tableColumn id="3" xr3:uid="{85ACB22F-6648-41FA-BFF5-652612B1313E}" name="Stress"/>
  </tableColumns>
  <tableStyleInfo name="TableStyleLight4" showFirstColumn="0" showLastColumn="0" showRowStripes="1" showColumnStripes="0"/>
</table>
</file>

<file path=xl/tables/table3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9" xr:uid="{AAAED5EA-E17D-401C-B3D9-046CE3E32258}" name="Table5290322354386418450482144694126158" displayName="Table5290322354386418450482144694126158" ref="V738:X759" totalsRowShown="0">
  <autoFilter ref="V738:X759" xr:uid="{AAAED5EA-E17D-401C-B3D9-046CE3E32258}"/>
  <tableColumns count="3">
    <tableColumn id="1" xr3:uid="{86CB70A5-1515-4B6E-A646-E2E520E2D5D9}" name="time"/>
    <tableColumn id="2" xr3:uid="{BC0516B8-CFAC-46FF-8A45-0F653FFC2DBC}" name="moment" dataDxfId="91">
      <calculatedColumnFormula>(Table5290322354386418450482144694126158[[#This Row],[time]]-2)*2</calculatedColumnFormula>
    </tableColumn>
    <tableColumn id="3" xr3:uid="{3F640EA2-F108-4E22-9994-F71E215CD7E1}" name="Stress"/>
  </tableColumns>
  <tableStyleInfo name="TableStyleLight5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D666A66-C50F-4FA5-A051-C4902CF82AB3}" name="Table7292" displayName="Table7292" ref="AH67:AJ88" totalsRowShown="0">
  <autoFilter ref="AH67:AJ88" xr:uid="{6D666A66-C50F-4FA5-A051-C4902CF82AB3}"/>
  <tableColumns count="3">
    <tableColumn id="1" xr3:uid="{ED949BE2-18E0-4771-A559-E91CB80BC72F}" name="time"/>
    <tableColumn id="2" xr3:uid="{82286C73-D06E-4E10-8D00-375FFAA9EA12}" name="moment" dataDxfId="441">
      <calculatedColumnFormula>(Table7292[[#This Row],[time]]-2)*2</calculatedColumnFormula>
    </tableColumn>
    <tableColumn id="3" xr3:uid="{E218673C-4C8C-4F06-BA36-1BE9ABF417C5}" name="Stress"/>
  </tableColumns>
  <tableStyleInfo name="TableStyleLight7" showFirstColumn="0" showLastColumn="0" showRowStripes="1" showColumnStripes="0"/>
</table>
</file>

<file path=xl/tables/table3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0" xr:uid="{D7E19628-9723-4450-965E-27DE85C02712}" name="Table6291323355387419451483154795127159" displayName="Table6291323355387419451483154795127159" ref="AB738:AD759" totalsRowShown="0">
  <autoFilter ref="AB738:AD759" xr:uid="{D7E19628-9723-4450-965E-27DE85C02712}"/>
  <tableColumns count="3">
    <tableColumn id="1" xr3:uid="{CD173BFF-B6D4-4064-BEDB-F608ABC8F522}" name="time"/>
    <tableColumn id="2" xr3:uid="{C80AE7A9-4FAE-4991-B128-1E85EB5730FA}" name="moment" dataDxfId="90">
      <calculatedColumnFormula>(Table6291323355387419451483154795127159[[#This Row],[time]]-2)*2</calculatedColumnFormula>
    </tableColumn>
    <tableColumn id="3" xr3:uid="{B407CC78-2132-490B-B801-315C5D8911CF}" name="Stress"/>
  </tableColumns>
  <tableStyleInfo name="TableStyleLight6" showFirstColumn="0" showLastColumn="0" showRowStripes="1" showColumnStripes="0"/>
</table>
</file>

<file path=xl/tables/table3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1" xr:uid="{88AFAA16-5C88-4CA5-BCC2-213F6F372D5C}" name="Table7292324356388420452484164896128160" displayName="Table7292324356388420452484164896128160" ref="AH738:AJ759" totalsRowShown="0">
  <autoFilter ref="AH738:AJ759" xr:uid="{88AFAA16-5C88-4CA5-BCC2-213F6F372D5C}"/>
  <tableColumns count="3">
    <tableColumn id="1" xr3:uid="{5470CB41-9EC1-4601-8741-9B2A57449268}" name="time"/>
    <tableColumn id="2" xr3:uid="{E87DA351-F746-4291-A784-8C63007ACCF0}" name="moment" dataDxfId="89">
      <calculatedColumnFormula>(Table7292324356388420452484164896128160[[#This Row],[time]]-2)*2</calculatedColumnFormula>
    </tableColumn>
    <tableColumn id="3" xr3:uid="{4ECCC1CF-A44B-4BF5-8E3C-34020F336659}" name="Stress"/>
  </tableColumns>
  <tableStyleInfo name="TableStyleLight7" showFirstColumn="0" showLastColumn="0" showRowStripes="1" showColumnStripes="0"/>
</table>
</file>

<file path=xl/tables/table3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2" xr:uid="{587A41BD-F638-40C7-B92D-2F66CDADA14E}" name="Table8293325357389421453485174997129161" displayName="Table8293325357389421453485174997129161" ref="AN738:AP759" totalsRowShown="0">
  <autoFilter ref="AN738:AP759" xr:uid="{587A41BD-F638-40C7-B92D-2F66CDADA14E}"/>
  <tableColumns count="3">
    <tableColumn id="1" xr3:uid="{D448350C-3594-4891-85A1-748C27F96B19}" name="time"/>
    <tableColumn id="2" xr3:uid="{8A8706CA-45D2-4E29-8646-87BF3C590D93}" name="moment" dataDxfId="88">
      <calculatedColumnFormula>(Table8293325357389421453485174997129161[[#This Row],[time]]-2)*2</calculatedColumnFormula>
    </tableColumn>
    <tableColumn id="3" xr3:uid="{E73EE854-8BA9-4BE0-85A3-125FA71F7E3B}" name="Stress"/>
  </tableColumns>
  <tableStyleInfo name="TableStyleLight8" showFirstColumn="0" showLastColumn="0" showRowStripes="1" showColumnStripes="0"/>
</table>
</file>

<file path=xl/tables/table3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3" xr:uid="{2E6FA950-F527-4543-8BF4-938CCA8A639A}" name="Table245294326358390422454486185098130162" displayName="Table245294326358390422454486185098130162" ref="G738:I759" totalsRowShown="0">
  <autoFilter ref="G738:I759" xr:uid="{2E6FA950-F527-4543-8BF4-938CCA8A639A}"/>
  <tableColumns count="3">
    <tableColumn id="1" xr3:uid="{41B1447E-9C8A-40CD-AF52-1DEAC95822BE}" name="time"/>
    <tableColumn id="2" xr3:uid="{ECEEDF3E-3E5B-4712-B315-D961C7D57B0D}" name="moment" dataDxfId="87">
      <calculatedColumnFormula>(Table245294326358390422454486185098130162[[#This Row],[time]]-2)*2</calculatedColumnFormula>
    </tableColumn>
    <tableColumn id="3" xr3:uid="{DFC1A325-E0B2-4CC5-9F88-75730FED4CF4}" name="Stress"/>
  </tableColumns>
  <tableStyleInfo name="TableStyleMedium26" showFirstColumn="0" showLastColumn="0" showRowStripes="1" showColumnStripes="0"/>
</table>
</file>

<file path=xl/tables/table3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4" xr:uid="{2759DA29-73E1-4CFB-A9E9-60C41FCDEEC4}" name="Table246295327359391423455487195199131163" displayName="Table246295327359391423455487195199131163" ref="M738:O759" totalsRowShown="0">
  <autoFilter ref="M738:O759" xr:uid="{2759DA29-73E1-4CFB-A9E9-60C41FCDEEC4}"/>
  <tableColumns count="3">
    <tableColumn id="1" xr3:uid="{CA61ADF0-2531-406C-8817-8838D5907B3E}" name="time"/>
    <tableColumn id="2" xr3:uid="{2792EAB4-E4BA-43A7-AB46-746016A84276}" name="moment" dataDxfId="86">
      <calculatedColumnFormula>(Table246295327359391423455487195199131163[[#This Row],[time]]-2)*2</calculatedColumnFormula>
    </tableColumn>
    <tableColumn id="3" xr3:uid="{D571F456-3C1C-4622-A072-15E40F09DB97}" name="Stress"/>
  </tableColumns>
  <tableStyleInfo name="TableStyleMedium27" showFirstColumn="0" showLastColumn="0" showRowStripes="1" showColumnStripes="0"/>
</table>
</file>

<file path=xl/tables/table3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5" xr:uid="{78E59803-576E-4FF9-BE8B-1AB050EC3035}" name="Table2472963283603924244564882052100132164" displayName="Table2472963283603924244564882052100132164" ref="S738:U759" totalsRowShown="0">
  <autoFilter ref="S738:U759" xr:uid="{78E59803-576E-4FF9-BE8B-1AB050EC3035}"/>
  <tableColumns count="3">
    <tableColumn id="1" xr3:uid="{27531745-6CAD-4DEB-942A-5E8438CC2AC6}" name="time"/>
    <tableColumn id="2" xr3:uid="{B11FDA2A-2E62-4280-8E3F-A2CAB6A6B27C}" name="moment" dataDxfId="85">
      <calculatedColumnFormula>(Table2472963283603924244564882052100132164[[#This Row],[time]]-2)*2</calculatedColumnFormula>
    </tableColumn>
    <tableColumn id="3" xr3:uid="{783980FC-705F-4AD8-ABA0-7A7FE7D8A85E}" name="Stress"/>
  </tableColumns>
  <tableStyleInfo name="TableStyleMedium24" showFirstColumn="0" showLastColumn="0" showRowStripes="1" showColumnStripes="0"/>
</table>
</file>

<file path=xl/tables/table3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6" xr:uid="{E76C78B7-CD87-4743-92C9-0CD428864C26}" name="Table2482973293613934254574892153101133165" displayName="Table2482973293613934254574892153101133165" ref="Y738:AA759" totalsRowShown="0">
  <autoFilter ref="Y738:AA759" xr:uid="{E76C78B7-CD87-4743-92C9-0CD428864C26}"/>
  <tableColumns count="3">
    <tableColumn id="1" xr3:uid="{15D8C3D7-76E3-4566-B9F8-A77060E1097C}" name="time"/>
    <tableColumn id="2" xr3:uid="{0ABD7B26-9B3B-41BF-AFF9-DBC335A930B7}" name="moment" dataDxfId="84">
      <calculatedColumnFormula>(Table2482973293613934254574892153101133165[[#This Row],[time]]-2)*2</calculatedColumnFormula>
    </tableColumn>
    <tableColumn id="3" xr3:uid="{2644D66A-FA1B-4243-87F9-EE803FD676B3}" name="Stress"/>
  </tableColumns>
  <tableStyleInfo name="TableStyleMedium25" showFirstColumn="0" showLastColumn="0" showRowStripes="1" showColumnStripes="0"/>
</table>
</file>

<file path=xl/tables/table3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7" xr:uid="{BC850804-3AA0-432D-B3BF-F3EE49ABA8DF}" name="Table2492983303623944264584902254102134166" displayName="Table2492983303623944264584902254102134166" ref="AE738:AG759" totalsRowShown="0">
  <autoFilter ref="AE738:AG759" xr:uid="{BC850804-3AA0-432D-B3BF-F3EE49ABA8DF}"/>
  <tableColumns count="3">
    <tableColumn id="1" xr3:uid="{6BE1C4A3-01C5-4E83-BD2C-233FB8C8F21B}" name="time"/>
    <tableColumn id="2" xr3:uid="{F446CF2C-9539-47C4-AA31-CCF5BD31E5D2}" name="moment" dataDxfId="83">
      <calculatedColumnFormula>(Table2492983303623944264584902254102134166[[#This Row],[time]]-2)*2</calculatedColumnFormula>
    </tableColumn>
    <tableColumn id="3" xr3:uid="{CD6E2C2B-E5BF-4531-9346-AE3A318A0F90}" name="Stress"/>
  </tableColumns>
  <tableStyleInfo name="TableStyleMedium26" showFirstColumn="0" showLastColumn="0" showRowStripes="1" showColumnStripes="0"/>
</table>
</file>

<file path=xl/tables/table3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8" xr:uid="{A7675B59-E941-4788-B603-C47E66F816A9}" name="Table2502993313633954274594912355103135167" displayName="Table2502993313633954274594912355103135167" ref="AK738:AM759" totalsRowShown="0">
  <autoFilter ref="AK738:AM759" xr:uid="{A7675B59-E941-4788-B603-C47E66F816A9}"/>
  <tableColumns count="3">
    <tableColumn id="1" xr3:uid="{CC2B1729-1023-45C5-999B-788C01E36DCD}" name="time"/>
    <tableColumn id="2" xr3:uid="{A345E2C7-E09E-4912-9071-7EDBA073447A}" name="moment" dataDxfId="82">
      <calculatedColumnFormula>(Table2502993313633954274594912355103135167[[#This Row],[time]]-2)*2</calculatedColumnFormula>
    </tableColumn>
    <tableColumn id="3" xr3:uid="{74343082-F084-4E02-9AC2-D716583A975F}" name="Stress"/>
  </tableColumns>
  <tableStyleInfo name="TableStyleMedium27" showFirstColumn="0" showLastColumn="0" showRowStripes="1" showColumnStripes="0"/>
</table>
</file>

<file path=xl/tables/table3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9" xr:uid="{3D13C745-21E6-4579-9E99-2C784FE29BBB}" name="Table2523003323643964284604922456104136168" displayName="Table2523003323643964284604922456104136168" ref="AQ738:AS759" totalsRowShown="0">
  <autoFilter ref="AQ738:AS759" xr:uid="{3D13C745-21E6-4579-9E99-2C784FE29BBB}"/>
  <tableColumns count="3">
    <tableColumn id="1" xr3:uid="{80051AFE-01C8-4C88-9F41-A7AC68F9DD1C}" name="time"/>
    <tableColumn id="2" xr3:uid="{79AD90DD-4465-46A5-98B6-765E29A35479}" name="moment" dataDxfId="81">
      <calculatedColumnFormula>(Table2523003323643964284604922456104136168[[#This Row],[time]]-2)*2</calculatedColumnFormula>
    </tableColumn>
    <tableColumn id="3" xr3:uid="{F2C09441-E6D3-4D05-9A71-DA9177326123}" name="Stress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6C73DD-B1AD-4DD4-B8D8-63DB8D0326FD}" name="Table4" displayName="Table4" ref="P6:R27" totalsRowShown="0">
  <autoFilter ref="P6:R27" xr:uid="{BC6C73DD-B1AD-4DD4-B8D8-63DB8D0326FD}"/>
  <tableColumns count="3">
    <tableColumn id="1" xr3:uid="{56148884-1E68-46A6-BEE5-411229479555}" name="time"/>
    <tableColumn id="2" xr3:uid="{072158A7-09D9-4737-96EF-FBBDEAEBD2F8}" name="moment" dataDxfId="476">
      <calculatedColumnFormula>(Table4[[#This Row],[time]]-2)*2</calculatedColumnFormula>
    </tableColumn>
    <tableColumn id="3" xr3:uid="{B631D04F-07D2-47C6-80DC-889B62A3D304}" name="Stress"/>
  </tableColumns>
  <tableStyleInfo name="TableStyleLight4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CC74B52-38C3-45D0-92F3-9F94993CA244}" name="Table8293" displayName="Table8293" ref="AN67:AP88" totalsRowShown="0">
  <autoFilter ref="AN67:AP88" xr:uid="{5CC74B52-38C3-45D0-92F3-9F94993CA244}"/>
  <tableColumns count="3">
    <tableColumn id="1" xr3:uid="{B2D17BAF-1516-4C51-A356-71ACEDF1C881}" name="time"/>
    <tableColumn id="2" xr3:uid="{14761B98-83BB-49C8-B229-D626B0705A8C}" name="moment" dataDxfId="440">
      <calculatedColumnFormula>(Table8293[[#This Row],[time]]-2)*2</calculatedColumnFormula>
    </tableColumn>
    <tableColumn id="3" xr3:uid="{ACEF8593-AC11-4EF8-8F49-8F335DE14577}" name="Stress"/>
  </tableColumns>
  <tableStyleInfo name="TableStyleLight8" showFirstColumn="0" showLastColumn="0" showRowStripes="1" showColumnStripes="0"/>
</table>
</file>

<file path=xl/tables/table4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0" xr:uid="{824D79C5-89B3-4010-BD45-4EA88AD52D44}" name="Table2533013333653974294614932557105137169" displayName="Table2533013333653974294614932557105137169" ref="AT738:AV759" totalsRowShown="0">
  <autoFilter ref="AT738:AV759" xr:uid="{824D79C5-89B3-4010-BD45-4EA88AD52D44}"/>
  <tableColumns count="3">
    <tableColumn id="1" xr3:uid="{059FD35C-0DF0-44A0-B8BB-CC978F5B5F40}" name="time"/>
    <tableColumn id="2" xr3:uid="{B55F08E4-AA1B-4F3E-BF8D-71E1B11D1B28}" name="moment" dataDxfId="80">
      <calculatedColumnFormula>(Table2533013333653974294614932557105137169[[#This Row],[time]]-2)*2</calculatedColumnFormula>
    </tableColumn>
    <tableColumn id="3" xr3:uid="{76DE18D8-A817-4348-A6D1-2CF0BCE15C0D}" name="Stress"/>
  </tableColumns>
  <tableStyleInfo name="TableStyleMedium24" showFirstColumn="0" showLastColumn="0" showRowStripes="1" showColumnStripes="0"/>
</table>
</file>

<file path=xl/tables/table4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1" xr:uid="{BC5DD867-9920-4D02-A745-23852A75E8A4}" name="Table12543023343663984304624942674106138170" displayName="Table12543023343663984304624942674106138170" ref="A768:C789" totalsRowShown="0">
  <autoFilter ref="A768:C789" xr:uid="{BC5DD867-9920-4D02-A745-23852A75E8A4}"/>
  <tableColumns count="3">
    <tableColumn id="1" xr3:uid="{69FBC329-E190-4B3E-9A73-28DA777615E6}" name="time"/>
    <tableColumn id="2" xr3:uid="{ACCDDCD8-EDC8-44BD-9AFA-EBB14B7524FB}" name="moment" dataDxfId="79">
      <calculatedColumnFormula>-(Table12543023343663984304624942674106138170[[#This Row],[time]]-2)*2</calculatedColumnFormula>
    </tableColumn>
    <tableColumn id="3" xr3:uid="{E09CC5D8-2A00-414F-AAE1-35E78C6F9E63}" name="Stress"/>
  </tableColumns>
  <tableStyleInfo name="TableStyleLight1" showFirstColumn="0" showLastColumn="0" showRowStripes="1" showColumnStripes="0"/>
</table>
</file>

<file path=xl/tables/table4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2" xr:uid="{3197EF3B-283D-4594-A4A9-8D975992BCDB}" name="Table22553033353673994314634952775107139171" displayName="Table22553033353673994314634952775107139171" ref="D768:F789" totalsRowShown="0">
  <autoFilter ref="D768:F789" xr:uid="{3197EF3B-283D-4594-A4A9-8D975992BCDB}"/>
  <tableColumns count="3">
    <tableColumn id="1" xr3:uid="{C71E328A-C1A0-4489-A66D-3151D1F3226D}" name="time"/>
    <tableColumn id="2" xr3:uid="{B56A2056-AB4E-4B2C-90CA-422FEAB6A8FD}" name="moment" dataDxfId="78">
      <calculatedColumnFormula>-(Table22553033353673994314634952775107139171[[#This Row],[time]]-2)*2</calculatedColumnFormula>
    </tableColumn>
    <tableColumn id="3" xr3:uid="{82055150-F44E-4588-A0B0-DDC47FE9468C}" name="Stress "/>
  </tableColumns>
  <tableStyleInfo name="TableStyleLight2" showFirstColumn="0" showLastColumn="0" showRowStripes="1" showColumnStripes="0"/>
</table>
</file>

<file path=xl/tables/table4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3" xr:uid="{91499D8C-5AC0-406D-AA07-897928D6B024}" name="Table32563043363684004324644962876108140172" displayName="Table32563043363684004324644962876108140172" ref="J768:L789" totalsRowShown="0">
  <autoFilter ref="J768:L789" xr:uid="{91499D8C-5AC0-406D-AA07-897928D6B024}"/>
  <tableColumns count="3">
    <tableColumn id="1" xr3:uid="{D1F66D8B-69EF-491B-8906-A5B6F984787A}" name="time"/>
    <tableColumn id="2" xr3:uid="{22A84878-137B-4AAA-9D53-E78457102704}" name="moment" dataDxfId="77">
      <calculatedColumnFormula>-(Table32563043363684004324644962876108140172[[#This Row],[time]]-2)*2</calculatedColumnFormula>
    </tableColumn>
    <tableColumn id="3" xr3:uid="{9FF72A36-A80E-4124-B0CC-B4D3D07E8184}" name="Stress"/>
  </tableColumns>
  <tableStyleInfo name="TableStyleLight3" showFirstColumn="0" showLastColumn="0" showRowStripes="1" showColumnStripes="0"/>
</table>
</file>

<file path=xl/tables/table4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4" xr:uid="{EB61F6A8-FEF8-46C9-B3C8-6BE06DB3D2DE}" name="Table42573053373694014334654972977109141173" displayName="Table42573053373694014334654972977109141173" ref="P768:R789" totalsRowShown="0">
  <autoFilter ref="P768:R789" xr:uid="{EB61F6A8-FEF8-46C9-B3C8-6BE06DB3D2DE}"/>
  <tableColumns count="3">
    <tableColumn id="1" xr3:uid="{B8BE2330-5389-4E71-8771-CA59F3B639EA}" name="time"/>
    <tableColumn id="2" xr3:uid="{E7936CA6-0028-49B9-BC60-36B8C4DD6D54}" name="moment" dataDxfId="76">
      <calculatedColumnFormula>-(Table42573053373694014334654972977109141173[[#This Row],[time]]-2)*2</calculatedColumnFormula>
    </tableColumn>
    <tableColumn id="3" xr3:uid="{F0E1212A-72EF-4309-99D2-D597B5023E7D}" name="Stress"/>
  </tableColumns>
  <tableStyleInfo name="TableStyleLight4" showFirstColumn="0" showLastColumn="0" showRowStripes="1" showColumnStripes="0"/>
</table>
</file>

<file path=xl/tables/table4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5" xr:uid="{48EEA5FD-5093-4BB9-971F-C0A2B488C0A1}" name="Table52583063383704024344664983078110142174" displayName="Table52583063383704024344664983078110142174" ref="V768:X789" totalsRowShown="0">
  <autoFilter ref="V768:X789" xr:uid="{48EEA5FD-5093-4BB9-971F-C0A2B488C0A1}"/>
  <tableColumns count="3">
    <tableColumn id="1" xr3:uid="{0FE7603F-39F5-4994-A0AA-2F090037601B}" name="time"/>
    <tableColumn id="2" xr3:uid="{99972E56-0DFB-4713-AE7E-8CF48F82C559}" name="moment" dataDxfId="75">
      <calculatedColumnFormula>-(Table52583063383704024344664983078110142174[[#This Row],[time]]-2)*2</calculatedColumnFormula>
    </tableColumn>
    <tableColumn id="3" xr3:uid="{4920EB09-3399-499C-A203-33E602A8EB03}" name="Stress"/>
  </tableColumns>
  <tableStyleInfo name="TableStyleLight5" showFirstColumn="0" showLastColumn="0" showRowStripes="1" showColumnStripes="0"/>
</table>
</file>

<file path=xl/tables/table4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6" xr:uid="{BAA8C47B-CD3A-4328-9A56-CA394618DC8C}" name="Table62593073393714034354674993179111143175" displayName="Table62593073393714034354674993179111143175" ref="AB768:AD789" totalsRowShown="0">
  <autoFilter ref="AB768:AD789" xr:uid="{BAA8C47B-CD3A-4328-9A56-CA394618DC8C}"/>
  <tableColumns count="3">
    <tableColumn id="1" xr3:uid="{270B3E53-F3C0-40AB-AEA3-6AF9297BC4AF}" name="time"/>
    <tableColumn id="2" xr3:uid="{89317F40-D435-45F6-A88A-A6442A77E8B8}" name="moment" dataDxfId="74">
      <calculatedColumnFormula>-(Table62593073393714034354674993179111143175[[#This Row],[time]]-2)*2</calculatedColumnFormula>
    </tableColumn>
    <tableColumn id="3" xr3:uid="{5FE88BF7-9A1B-431B-9407-F239C34794F5}" name="Stress"/>
  </tableColumns>
  <tableStyleInfo name="TableStyleLight6" showFirstColumn="0" showLastColumn="0" showRowStripes="1" showColumnStripes="0"/>
</table>
</file>

<file path=xl/tables/table4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7" xr:uid="{8D1F860C-20CF-48A8-9F57-A43FD74F7BC2}" name="Table72603083403724044364685003280112144176" displayName="Table72603083403724044364685003280112144176" ref="AH768:AJ789" totalsRowShown="0">
  <autoFilter ref="AH768:AJ789" xr:uid="{8D1F860C-20CF-48A8-9F57-A43FD74F7BC2}"/>
  <tableColumns count="3">
    <tableColumn id="1" xr3:uid="{2BE997E4-270E-4BD2-A54E-6D770594B259}" name="time"/>
    <tableColumn id="2" xr3:uid="{D870C45C-50C4-4A55-AA36-4F1871E8B5DF}" name="moment" dataDxfId="73">
      <calculatedColumnFormula>-(Table72603083403724044364685003280112144176[[#This Row],[time]]-2)*2</calculatedColumnFormula>
    </tableColumn>
    <tableColumn id="3" xr3:uid="{4035BD9D-DDB3-41E1-AA95-F97C81B21937}" name="Stress"/>
  </tableColumns>
  <tableStyleInfo name="TableStyleLight7" showFirstColumn="0" showLastColumn="0" showRowStripes="1" showColumnStripes="0"/>
</table>
</file>

<file path=xl/tables/table4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8" xr:uid="{863445C9-8C38-413F-9FA4-2CB0CAAFB6D2}" name="Table82613093413734054374695013381113145177" displayName="Table82613093413734054374695013381113145177" ref="AN768:AP789" totalsRowShown="0">
  <autoFilter ref="AN768:AP789" xr:uid="{863445C9-8C38-413F-9FA4-2CB0CAAFB6D2}"/>
  <tableColumns count="3">
    <tableColumn id="1" xr3:uid="{41473296-3C98-4E16-B874-4201ADDF2140}" name="time"/>
    <tableColumn id="2" xr3:uid="{42F94B93-9A14-4F5F-8293-C5FB52C568E1}" name="moment" dataDxfId="72">
      <calculatedColumnFormula>-(Table82613093413734054374695013381113145177[[#This Row],[time]]-2)*2</calculatedColumnFormula>
    </tableColumn>
    <tableColumn id="3" xr3:uid="{4ABFF785-E376-4563-A4AA-E94FF1BEE354}" name="Stress"/>
  </tableColumns>
  <tableStyleInfo name="TableStyleLight8" showFirstColumn="0" showLastColumn="0" showRowStripes="1" showColumnStripes="0"/>
</table>
</file>

<file path=xl/tables/table4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9" xr:uid="{D079F9CF-635C-46BD-AB87-5B22252DA1C2}" name="Table2452623103423744064384705023482114146178" displayName="Table2452623103423744064384705023482114146178" ref="G768:I789" totalsRowShown="0">
  <autoFilter ref="G768:I789" xr:uid="{D079F9CF-635C-46BD-AB87-5B22252DA1C2}"/>
  <tableColumns count="3">
    <tableColumn id="1" xr3:uid="{B770A91C-B94B-47E3-B02D-D572BEFA0507}" name="time"/>
    <tableColumn id="2" xr3:uid="{6A1FF256-8794-4F4E-9BF1-B7B5571CF968}" name="moment" dataDxfId="71">
      <calculatedColumnFormula>-(G769-2)*2</calculatedColumnFormula>
    </tableColumn>
    <tableColumn id="3" xr3:uid="{5F0CC25A-BE8C-419A-918A-3F57505C903D}" name="Stress"/>
  </tableColumns>
  <tableStyleInfo name="TableStyleMedium26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2857E36-9109-421E-80DF-2500916C4EB6}" name="Table245294" displayName="Table245294" ref="G67:I88" totalsRowShown="0">
  <autoFilter ref="G67:I88" xr:uid="{12857E36-9109-421E-80DF-2500916C4EB6}"/>
  <tableColumns count="3">
    <tableColumn id="1" xr3:uid="{2629305A-6CF2-4583-BB7F-88EF7189E589}" name="time"/>
    <tableColumn id="2" xr3:uid="{0432AD5A-9FEC-4869-9BC4-7693DD776553}" name="moment" dataDxfId="439">
      <calculatedColumnFormula>(Table245294[[#This Row],[time]]-2)*2</calculatedColumnFormula>
    </tableColumn>
    <tableColumn id="3" xr3:uid="{5535C55F-D27E-4796-8A25-5B26424180BC}" name="Stress"/>
  </tableColumns>
  <tableStyleInfo name="TableStyleMedium26" showFirstColumn="0" showLastColumn="0" showRowStripes="1" showColumnStripes="0"/>
</table>
</file>

<file path=xl/tables/table4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0" xr:uid="{AF61200F-B28A-4804-AEF2-8B4162D06CAA}" name="Table2462633113433754074394715033583115147179" displayName="Table2462633113433754074394715033583115147179" ref="M768:O789" totalsRowShown="0">
  <autoFilter ref="M768:O789" xr:uid="{AF61200F-B28A-4804-AEF2-8B4162D06CAA}"/>
  <tableColumns count="3">
    <tableColumn id="1" xr3:uid="{63413ED6-50D9-4C74-9781-1A4D57518992}" name="time"/>
    <tableColumn id="2" xr3:uid="{64D04938-F91E-419C-88C6-0B08599AAF3E}" name="moment" dataDxfId="70">
      <calculatedColumnFormula>-(Table2462633113433754074394715033583115147179[[#This Row],[time]]-2)*2</calculatedColumnFormula>
    </tableColumn>
    <tableColumn id="3" xr3:uid="{FE322C42-371A-4940-AAAC-618D32A50119}" name="Stress"/>
  </tableColumns>
  <tableStyleInfo name="TableStyleMedium27" showFirstColumn="0" showLastColumn="0" showRowStripes="1" showColumnStripes="0"/>
</table>
</file>

<file path=xl/tables/table4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1" xr:uid="{3B0B0B0E-1B7A-40EB-87D2-9FF8F2E79864}" name="Table2472643123443764084404725043684116148180" displayName="Table2472643123443764084404725043684116148180" ref="S768:U789" totalsRowShown="0">
  <autoFilter ref="S768:U789" xr:uid="{3B0B0B0E-1B7A-40EB-87D2-9FF8F2E79864}"/>
  <tableColumns count="3">
    <tableColumn id="1" xr3:uid="{596C49EB-44D1-4AF4-A4C6-39407216FA8F}" name="time"/>
    <tableColumn id="2" xr3:uid="{717D180C-E972-4A64-87E7-053E3829853C}" name="moment" dataDxfId="69">
      <calculatedColumnFormula>-(Table2472643123443764084404725043684116148180[[#This Row],[time]]-2)*2</calculatedColumnFormula>
    </tableColumn>
    <tableColumn id="3" xr3:uid="{B377D221-436D-4D0A-B509-6747638389A1}" name="Stress"/>
  </tableColumns>
  <tableStyleInfo name="TableStyleMedium24" showFirstColumn="0" showLastColumn="0" showRowStripes="1" showColumnStripes="0"/>
</table>
</file>

<file path=xl/tables/table4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2" xr:uid="{BBECE31F-AAAB-4BCF-B755-87FB41721677}" name="Table2482653133453774094414735053785117149181" displayName="Table2482653133453774094414735053785117149181" ref="Y768:AA789" totalsRowShown="0">
  <autoFilter ref="Y768:AA789" xr:uid="{BBECE31F-AAAB-4BCF-B755-87FB41721677}"/>
  <tableColumns count="3">
    <tableColumn id="1" xr3:uid="{772DD4E4-BCF1-4AFE-B89D-5A772A668005}" name="time"/>
    <tableColumn id="2" xr3:uid="{A12E61D7-1024-4F73-90E3-95F5F4D34B70}" name="moment" dataDxfId="68">
      <calculatedColumnFormula>-(Table2482653133453774094414735053785117149181[[#This Row],[time]]-2)*2</calculatedColumnFormula>
    </tableColumn>
    <tableColumn id="3" xr3:uid="{79645A15-5180-40FD-8EA9-15BB557F9098}" name="Stress"/>
  </tableColumns>
  <tableStyleInfo name="TableStyleMedium25" showFirstColumn="0" showLastColumn="0" showRowStripes="1" showColumnStripes="0"/>
</table>
</file>

<file path=xl/tables/table4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3" xr:uid="{2C0AF8D1-2279-4A69-979A-7F1F2757E32D}" name="Table2492663143463784104424745063886118150182" displayName="Table2492663143463784104424745063886118150182" ref="AE768:AG789" totalsRowShown="0">
  <autoFilter ref="AE768:AG789" xr:uid="{2C0AF8D1-2279-4A69-979A-7F1F2757E32D}"/>
  <tableColumns count="3">
    <tableColumn id="1" xr3:uid="{BC8C6140-1197-415F-9E69-7D6BE53CFF81}" name="time"/>
    <tableColumn id="2" xr3:uid="{CEDA8AD8-5490-4384-B832-651C2EF2E4BF}" name="moment" dataDxfId="67">
      <calculatedColumnFormula>-(Table2492663143463784104424745063886118150182[[#This Row],[time]]-2)*2</calculatedColumnFormula>
    </tableColumn>
    <tableColumn id="3" xr3:uid="{83BEBBEC-40D9-4D82-8786-A2D976DC103D}" name="Stress"/>
  </tableColumns>
  <tableStyleInfo name="TableStyleMedium26" showFirstColumn="0" showLastColumn="0" showRowStripes="1" showColumnStripes="0"/>
</table>
</file>

<file path=xl/tables/table4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4" xr:uid="{BEC78B99-C6BE-47AF-95B8-EEEE53D3CFD1}" name="Table2502673153473794114434755073987119151183" displayName="Table2502673153473794114434755073987119151183" ref="AK768:AM789" totalsRowShown="0">
  <autoFilter ref="AK768:AM789" xr:uid="{BEC78B99-C6BE-47AF-95B8-EEEE53D3CFD1}"/>
  <tableColumns count="3">
    <tableColumn id="1" xr3:uid="{78ACB158-04A2-42ED-A1C7-3A4A7C9270A8}" name="time"/>
    <tableColumn id="2" xr3:uid="{57727D17-D8C3-4440-BD17-BDD8BB9CE063}" name="moment" dataDxfId="66">
      <calculatedColumnFormula>-(Table2502673153473794114434755073987119151183[[#This Row],[time]]-2)*2</calculatedColumnFormula>
    </tableColumn>
    <tableColumn id="3" xr3:uid="{CBCC40B5-DE60-4DB9-A04F-A2046F2CD149}" name="Stress"/>
  </tableColumns>
  <tableStyleInfo name="TableStyleMedium27" showFirstColumn="0" showLastColumn="0" showRowStripes="1" showColumnStripes="0"/>
</table>
</file>

<file path=xl/tables/table4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5" xr:uid="{F6DA0C32-0951-45E0-95E9-927089993EEC}" name="Table2522683163483804124444765084088120152184" displayName="Table2522683163483804124444765084088120152184" ref="AQ768:AS789" totalsRowShown="0">
  <autoFilter ref="AQ768:AS789" xr:uid="{F6DA0C32-0951-45E0-95E9-927089993EEC}"/>
  <tableColumns count="3">
    <tableColumn id="1" xr3:uid="{23DC3EF2-90DA-49B2-A7FE-6915DF778F09}" name="time"/>
    <tableColumn id="2" xr3:uid="{1F67B874-722C-44D6-A508-45747F671CB6}" name="moment" dataDxfId="65">
      <calculatedColumnFormula>-(Table2522683163483804124444765084088120152184[[#This Row],[time]]-2)*2</calculatedColumnFormula>
    </tableColumn>
    <tableColumn id="3" xr3:uid="{35380A74-ECC0-407F-92DA-BBA03BBB579A}" name="Stress"/>
  </tableColumns>
  <tableStyleInfo name="TableStyleMedium26" showFirstColumn="0" showLastColumn="0" showRowStripes="1" showColumnStripes="0"/>
</table>
</file>

<file path=xl/tables/table4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6" xr:uid="{5BEB613B-679A-4935-BB52-6D89B3458C3C}" name="Table2532693173493814134454775094189121153185" displayName="Table2532693173493814134454775094189121153185" ref="AT768:AV789" totalsRowShown="0">
  <autoFilter ref="AT768:AV789" xr:uid="{5BEB613B-679A-4935-BB52-6D89B3458C3C}"/>
  <tableColumns count="3">
    <tableColumn id="1" xr3:uid="{9F6F7318-5EB9-41C1-AF75-F3F1D335D2EC}" name="time"/>
    <tableColumn id="2" xr3:uid="{2FD7656D-8F28-4553-B0F5-179D8A14B637}" name="moment" dataDxfId="64">
      <calculatedColumnFormula>-(Table2532693173493814134454775094189121153185[[#This Row],[time]]-2)*2</calculatedColumnFormula>
    </tableColumn>
    <tableColumn id="3" xr3:uid="{462C0701-1A2E-4779-A345-9056D667D6D3}" name="Stress"/>
  </tableColumns>
  <tableStyleInfo name="TableStyleMedium24" showFirstColumn="0" showLastColumn="0" showRowStripes="1" showColumnStripes="0"/>
</table>
</file>

<file path=xl/tables/table4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7" xr:uid="{F7BABD75-2B0F-4B3A-AA43-38C38749336A}" name="Table1286318350382414446478104290122154186" displayName="Table1286318350382414446478104290122154186" ref="A799:C820" totalsRowShown="0">
  <autoFilter ref="A799:C820" xr:uid="{F7BABD75-2B0F-4B3A-AA43-38C38749336A}"/>
  <tableColumns count="3">
    <tableColumn id="1" xr3:uid="{6131CB92-550B-4985-9604-451DD711959B}" name="time"/>
    <tableColumn id="2" xr3:uid="{183381F1-E5EF-4188-8487-2A452CF8F02D}" name="moment" dataDxfId="63">
      <calculatedColumnFormula>(Table1286318350382414446478104290122154186[[#This Row],[time]]-2)*2</calculatedColumnFormula>
    </tableColumn>
    <tableColumn id="3" xr3:uid="{3DA39D04-3511-45A6-89ED-BE4F33BD838B}" name="Stress"/>
  </tableColumns>
  <tableStyleInfo name="TableStyleLight1" showFirstColumn="0" showLastColumn="0" showRowStripes="1" showColumnStripes="0"/>
</table>
</file>

<file path=xl/tables/table4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8" xr:uid="{3E9326E9-B690-4974-AF7A-1BE23C7DDF68}" name="Table2287319351383415447479114391123155187" displayName="Table2287319351383415447479114391123155187" ref="D799:F820" totalsRowShown="0">
  <autoFilter ref="D799:F820" xr:uid="{3E9326E9-B690-4974-AF7A-1BE23C7DDF68}"/>
  <tableColumns count="3">
    <tableColumn id="1" xr3:uid="{C847A7B3-8A16-44EE-8DD1-981939DCE301}" name="time"/>
    <tableColumn id="2" xr3:uid="{614963DD-2E35-41F4-9970-1D4ABD8A540D}" name="moment" dataDxfId="62">
      <calculatedColumnFormula>(Table2287319351383415447479114391123155187[[#This Row],[time]]-2)*2</calculatedColumnFormula>
    </tableColumn>
    <tableColumn id="3" xr3:uid="{FDB25921-FD59-43B8-8726-ABDA4DCB1B02}" name="Stress "/>
  </tableColumns>
  <tableStyleInfo name="TableStyleLight2" showFirstColumn="0" showLastColumn="0" showRowStripes="1" showColumnStripes="0"/>
</table>
</file>

<file path=xl/tables/table4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9" xr:uid="{21B16450-0886-4C6D-8775-1BD5E01AC159}" name="Table3288320352384416448480124492124156188" displayName="Table3288320352384416448480124492124156188" ref="J799:L820" totalsRowShown="0">
  <autoFilter ref="J799:L820" xr:uid="{21B16450-0886-4C6D-8775-1BD5E01AC159}"/>
  <tableColumns count="3">
    <tableColumn id="1" xr3:uid="{2266DD02-F332-465B-8585-5483026694CB}" name="time"/>
    <tableColumn id="2" xr3:uid="{C7406EB1-E41B-46D4-A3FB-6C724AB7D10A}" name="moment" dataDxfId="61">
      <calculatedColumnFormula>(Table3288320352384416448480124492124156188[[#This Row],[time]]-2)*2</calculatedColumnFormula>
    </tableColumn>
    <tableColumn id="3" xr3:uid="{153AF754-C480-4454-AB0F-6F47F8903B81}" name="Stress"/>
  </tableColumns>
  <tableStyleInfo name="TableStyleLight3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6020AF-6FC1-499A-90B3-8705B2E087AC}" name="Table246295" displayName="Table246295" ref="M67:O88" totalsRowShown="0">
  <autoFilter ref="M67:O88" xr:uid="{FC6020AF-6FC1-499A-90B3-8705B2E087AC}"/>
  <tableColumns count="3">
    <tableColumn id="1" xr3:uid="{5A717D9D-145B-4A85-A416-641EA34A2734}" name="time"/>
    <tableColumn id="2" xr3:uid="{DCE1A03F-F18F-4527-9E8E-5E71A6C56053}" name="moment" dataDxfId="438">
      <calculatedColumnFormula>(Table246295[[#This Row],[time]]-2)*2</calculatedColumnFormula>
    </tableColumn>
    <tableColumn id="3" xr3:uid="{C84E25C0-CDC5-44CA-B04B-139BF176C7AA}" name="Stress"/>
  </tableColumns>
  <tableStyleInfo name="TableStyleMedium27" showFirstColumn="0" showLastColumn="0" showRowStripes="1" showColumnStripes="0"/>
</table>
</file>

<file path=xl/tables/table4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0" xr:uid="{AA1292F6-AD0D-429D-B4B1-CE0DE562370C}" name="Table4289321353385417449481134593125157189" displayName="Table4289321353385417449481134593125157189" ref="P799:R820" totalsRowShown="0">
  <autoFilter ref="P799:R820" xr:uid="{AA1292F6-AD0D-429D-B4B1-CE0DE562370C}"/>
  <tableColumns count="3">
    <tableColumn id="1" xr3:uid="{7024D19A-1927-4067-9658-18E7E8EE06C9}" name="time"/>
    <tableColumn id="2" xr3:uid="{32454145-4BAC-46C2-A764-7C6DDB2C6DBF}" name="moment" dataDxfId="60">
      <calculatedColumnFormula>(Table4289321353385417449481134593125157189[[#This Row],[time]]-2)*2</calculatedColumnFormula>
    </tableColumn>
    <tableColumn id="3" xr3:uid="{579F98B4-F297-40E3-8B1A-3C1AF77B78C0}" name="Stress"/>
  </tableColumns>
  <tableStyleInfo name="TableStyleLight4" showFirstColumn="0" showLastColumn="0" showRowStripes="1" showColumnStripes="0"/>
</table>
</file>

<file path=xl/tables/table4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1" xr:uid="{4B0F48AF-DA24-45BF-BB5A-194953A0927F}" name="Table5290322354386418450482144694126158190" displayName="Table5290322354386418450482144694126158190" ref="V799:X820" totalsRowShown="0">
  <autoFilter ref="V799:X820" xr:uid="{4B0F48AF-DA24-45BF-BB5A-194953A0927F}"/>
  <tableColumns count="3">
    <tableColumn id="1" xr3:uid="{3B7FF279-59A3-4E54-8669-5488AC0B12F2}" name="time"/>
    <tableColumn id="2" xr3:uid="{A0BEE81D-4DA5-48C6-97EF-D1D1647D7758}" name="moment" dataDxfId="59">
      <calculatedColumnFormula>(Table5290322354386418450482144694126158190[[#This Row],[time]]-2)*2</calculatedColumnFormula>
    </tableColumn>
    <tableColumn id="3" xr3:uid="{7C163AED-0E54-41DF-A658-5B7A769D3D38}" name="Stress"/>
  </tableColumns>
  <tableStyleInfo name="TableStyleLight5" showFirstColumn="0" showLastColumn="0" showRowStripes="1" showColumnStripes="0"/>
</table>
</file>

<file path=xl/tables/table4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2" xr:uid="{EE8D7143-12F5-48CC-9B8E-A87094E768CB}" name="Table6291323355387419451483154795127159191" displayName="Table6291323355387419451483154795127159191" ref="AB799:AD820" totalsRowShown="0">
  <autoFilter ref="AB799:AD820" xr:uid="{EE8D7143-12F5-48CC-9B8E-A87094E768CB}"/>
  <tableColumns count="3">
    <tableColumn id="1" xr3:uid="{99AB0099-B68A-463F-9F56-78008F5EBE09}" name="time"/>
    <tableColumn id="2" xr3:uid="{B2869FB2-7194-4F3D-B2CD-55999A1C4461}" name="moment" dataDxfId="58">
      <calculatedColumnFormula>(Table6291323355387419451483154795127159191[[#This Row],[time]]-2)*2</calculatedColumnFormula>
    </tableColumn>
    <tableColumn id="3" xr3:uid="{15E2A3A7-EB71-40A9-B311-E121F1876A3E}" name="Stress"/>
  </tableColumns>
  <tableStyleInfo name="TableStyleLight6" showFirstColumn="0" showLastColumn="0" showRowStripes="1" showColumnStripes="0"/>
</table>
</file>

<file path=xl/tables/table4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3" xr:uid="{7DF371F0-A6AD-4CF2-A18A-9DE696761953}" name="Table7292324356388420452484164896128160192" displayName="Table7292324356388420452484164896128160192" ref="AH799:AJ820" totalsRowShown="0">
  <autoFilter ref="AH799:AJ820" xr:uid="{7DF371F0-A6AD-4CF2-A18A-9DE696761953}"/>
  <tableColumns count="3">
    <tableColumn id="1" xr3:uid="{28CB5CA1-A000-4DB1-AA48-6CEF90E80D5E}" name="time"/>
    <tableColumn id="2" xr3:uid="{9E0C7544-2CBE-4889-9B2E-895E2D0DD655}" name="moment" dataDxfId="57">
      <calculatedColumnFormula>(Table7292324356388420452484164896128160192[[#This Row],[time]]-2)*2</calculatedColumnFormula>
    </tableColumn>
    <tableColumn id="3" xr3:uid="{12B208D2-CB65-4642-8BAB-C305AFCF6EEF}" name="Stress"/>
  </tableColumns>
  <tableStyleInfo name="TableStyleLight7" showFirstColumn="0" showLastColumn="0" showRowStripes="1" showColumnStripes="0"/>
</table>
</file>

<file path=xl/tables/table4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4" xr:uid="{2ED81337-E872-45AA-A442-9A3219D1569A}" name="Table8293325357389421453485174997129161193" displayName="Table8293325357389421453485174997129161193" ref="AN799:AP820" totalsRowShown="0">
  <autoFilter ref="AN799:AP820" xr:uid="{2ED81337-E872-45AA-A442-9A3219D1569A}"/>
  <tableColumns count="3">
    <tableColumn id="1" xr3:uid="{F7EE6D23-B40D-4EFE-AA2D-27E6C7BE2C4C}" name="time"/>
    <tableColumn id="2" xr3:uid="{F939B55B-A385-4022-94EC-E5CE0A076C56}" name="moment" dataDxfId="56">
      <calculatedColumnFormula>(Table8293325357389421453485174997129161193[[#This Row],[time]]-2)*2</calculatedColumnFormula>
    </tableColumn>
    <tableColumn id="3" xr3:uid="{4DF659FE-908A-4ED9-8248-B1C2B5FC194A}" name="Stress"/>
  </tableColumns>
  <tableStyleInfo name="TableStyleLight8" showFirstColumn="0" showLastColumn="0" showRowStripes="1" showColumnStripes="0"/>
</table>
</file>

<file path=xl/tables/table4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5" xr:uid="{62796B3C-FB39-4A89-9A07-3710453DDCDE}" name="Table245294326358390422454486185098130162194" displayName="Table245294326358390422454486185098130162194" ref="G799:I820" totalsRowShown="0">
  <autoFilter ref="G799:I820" xr:uid="{62796B3C-FB39-4A89-9A07-3710453DDCDE}"/>
  <tableColumns count="3">
    <tableColumn id="1" xr3:uid="{6DCE00D4-DEEC-409A-939D-A37289F9AD60}" name="time"/>
    <tableColumn id="2" xr3:uid="{6014BC0E-C869-47E6-827F-C01E04591F33}" name="moment" dataDxfId="55">
      <calculatedColumnFormula>(Table245294326358390422454486185098130162194[[#This Row],[time]]-2)*2</calculatedColumnFormula>
    </tableColumn>
    <tableColumn id="3" xr3:uid="{9756A311-1049-4855-B561-15ED6E2174E5}" name="Stress"/>
  </tableColumns>
  <tableStyleInfo name="TableStyleMedium26" showFirstColumn="0" showLastColumn="0" showRowStripes="1" showColumnStripes="0"/>
</table>
</file>

<file path=xl/tables/table4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6" xr:uid="{66A3192D-2652-465C-A544-4350C6DB406D}" name="Table246295327359391423455487195199131163195" displayName="Table246295327359391423455487195199131163195" ref="M799:O820" totalsRowShown="0">
  <autoFilter ref="M799:O820" xr:uid="{66A3192D-2652-465C-A544-4350C6DB406D}"/>
  <tableColumns count="3">
    <tableColumn id="1" xr3:uid="{47FB19FC-0521-40AF-83BF-D7C79EF304E7}" name="time"/>
    <tableColumn id="2" xr3:uid="{B6BC9F47-0CEE-4B7E-8BD6-0F5BA590ECFA}" name="moment" dataDxfId="54">
      <calculatedColumnFormula>(Table246295327359391423455487195199131163195[[#This Row],[time]]-2)*2</calculatedColumnFormula>
    </tableColumn>
    <tableColumn id="3" xr3:uid="{E6D66898-505D-4B43-AFDA-149C1EBE1B85}" name="Stress"/>
  </tableColumns>
  <tableStyleInfo name="TableStyleMedium27" showFirstColumn="0" showLastColumn="0" showRowStripes="1" showColumnStripes="0"/>
</table>
</file>

<file path=xl/tables/table4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7" xr:uid="{EEE79F1F-AC9F-46D8-8B79-8F4F5951BEE0}" name="Table2472963283603924244564882052100132164196" displayName="Table2472963283603924244564882052100132164196" ref="S799:U820" totalsRowShown="0">
  <autoFilter ref="S799:U820" xr:uid="{EEE79F1F-AC9F-46D8-8B79-8F4F5951BEE0}"/>
  <tableColumns count="3">
    <tableColumn id="1" xr3:uid="{DE38016A-CAB7-4ABA-BA99-2D1108CA81AA}" name="time"/>
    <tableColumn id="2" xr3:uid="{620AB543-69B2-43CF-B845-AC392BB26EEF}" name="moment" dataDxfId="53">
      <calculatedColumnFormula>(Table2472963283603924244564882052100132164196[[#This Row],[time]]-2)*2</calculatedColumnFormula>
    </tableColumn>
    <tableColumn id="3" xr3:uid="{2F4789D3-FAD2-401A-AC96-47E1821C795C}" name="Stress"/>
  </tableColumns>
  <tableStyleInfo name="TableStyleMedium24" showFirstColumn="0" showLastColumn="0" showRowStripes="1" showColumnStripes="0"/>
</table>
</file>

<file path=xl/tables/table4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8" xr:uid="{AE039842-71CF-43A8-A02A-E7435D09941A}" name="Table2482973293613934254574892153101133165197" displayName="Table2482973293613934254574892153101133165197" ref="Y799:AA820" totalsRowShown="0">
  <autoFilter ref="Y799:AA820" xr:uid="{AE039842-71CF-43A8-A02A-E7435D09941A}"/>
  <tableColumns count="3">
    <tableColumn id="1" xr3:uid="{C00F03F9-FB3F-4EF2-8E22-BD92175962C9}" name="time"/>
    <tableColumn id="2" xr3:uid="{7AC9283B-5EDE-4654-8D7B-A81BF79D114C}" name="moment" dataDxfId="52">
      <calculatedColumnFormula>(Table2482973293613934254574892153101133165197[[#This Row],[time]]-2)*2</calculatedColumnFormula>
    </tableColumn>
    <tableColumn id="3" xr3:uid="{6AEF5DAD-F0F6-46B4-B8D9-8DAAF43DC214}" name="Stress"/>
  </tableColumns>
  <tableStyleInfo name="TableStyleMedium25" showFirstColumn="0" showLastColumn="0" showRowStripes="1" showColumnStripes="0"/>
</table>
</file>

<file path=xl/tables/table4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9" xr:uid="{62106645-C9E2-4E5E-AE72-26260D9CACC2}" name="Table2492983303623944264584902254102134166198" displayName="Table2492983303623944264584902254102134166198" ref="AE799:AG820" totalsRowShown="0">
  <autoFilter ref="AE799:AG820" xr:uid="{62106645-C9E2-4E5E-AE72-26260D9CACC2}"/>
  <tableColumns count="3">
    <tableColumn id="1" xr3:uid="{132F8ABB-B091-4B86-8BB4-4640A205EFFC}" name="time"/>
    <tableColumn id="2" xr3:uid="{D780AE72-C522-44DA-BBBB-9FCCFCD6DC9A}" name="moment" dataDxfId="51">
      <calculatedColumnFormula>(Table2492983303623944264584902254102134166198[[#This Row],[time]]-2)*2</calculatedColumnFormula>
    </tableColumn>
    <tableColumn id="3" xr3:uid="{4836EE7B-926F-4F22-B896-33DB58FF3B10}" name="Stress"/>
  </tableColumns>
  <tableStyleInfo name="TableStyleMedium26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FE7535C7-50CC-47CB-9927-C9C289E84FEF}" name="Table247296" displayName="Table247296" ref="S67:U88" totalsRowShown="0">
  <autoFilter ref="S67:U88" xr:uid="{FE7535C7-50CC-47CB-9927-C9C289E84FEF}"/>
  <tableColumns count="3">
    <tableColumn id="1" xr3:uid="{EA49957B-1A68-4306-B928-86509C1F21DE}" name="time"/>
    <tableColumn id="2" xr3:uid="{8E265ABA-47AB-4D99-AD02-D44D09CBCACD}" name="moment" dataDxfId="437">
      <calculatedColumnFormula>(Table247296[[#This Row],[time]]-2)*2</calculatedColumnFormula>
    </tableColumn>
    <tableColumn id="3" xr3:uid="{E9F3CCC3-3800-4861-A6BB-7076390C2851}" name="Stress"/>
  </tableColumns>
  <tableStyleInfo name="TableStyleMedium24" showFirstColumn="0" showLastColumn="0" showRowStripes="1" showColumnStripes="0"/>
</table>
</file>

<file path=xl/tables/table4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0" xr:uid="{42A99488-BA13-438D-BCAD-7220F54DE21D}" name="Table2502993313633954274594912355103135167199" displayName="Table2502993313633954274594912355103135167199" ref="AK799:AM820" totalsRowShown="0">
  <autoFilter ref="AK799:AM820" xr:uid="{42A99488-BA13-438D-BCAD-7220F54DE21D}"/>
  <tableColumns count="3">
    <tableColumn id="1" xr3:uid="{3ABD9208-14C4-46BF-A546-9BA063F326A8}" name="time"/>
    <tableColumn id="2" xr3:uid="{A076D2F4-54DB-46CE-9E8A-66114BE33B47}" name="moment" dataDxfId="50">
      <calculatedColumnFormula>(Table2502993313633954274594912355103135167199[[#This Row],[time]]-2)*2</calculatedColumnFormula>
    </tableColumn>
    <tableColumn id="3" xr3:uid="{B82DB730-83DD-4B7F-9047-054BEF860A85}" name="Stress"/>
  </tableColumns>
  <tableStyleInfo name="TableStyleMedium27" showFirstColumn="0" showLastColumn="0" showRowStripes="1" showColumnStripes="0"/>
</table>
</file>

<file path=xl/tables/table4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1" xr:uid="{95065CB1-F2FB-4347-82FD-6637636D856F}" name="Table2523003323643964284604922456104136168200" displayName="Table2523003323643964284604922456104136168200" ref="AQ799:AS820" totalsRowShown="0">
  <autoFilter ref="AQ799:AS820" xr:uid="{95065CB1-F2FB-4347-82FD-6637636D856F}"/>
  <tableColumns count="3">
    <tableColumn id="1" xr3:uid="{2B7A52ED-39AA-422A-8599-32A131B5451D}" name="time"/>
    <tableColumn id="2" xr3:uid="{6D025D81-C50B-43B9-9F5A-2E0E885CA92B}" name="moment" dataDxfId="49">
      <calculatedColumnFormula>(Table2523003323643964284604922456104136168200[[#This Row],[time]]-2)*2</calculatedColumnFormula>
    </tableColumn>
    <tableColumn id="3" xr3:uid="{5778EE4E-0B40-4247-B18B-9BB71F37F4CA}" name="Stress"/>
  </tableColumns>
  <tableStyleInfo name="TableStyleMedium26" showFirstColumn="0" showLastColumn="0" showRowStripes="1" showColumnStripes="0"/>
</table>
</file>

<file path=xl/tables/table4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2" xr:uid="{97640843-3525-4EDB-8F84-D04345791D8F}" name="Table2533013333653974294614932557105137169201" displayName="Table2533013333653974294614932557105137169201" ref="AT799:AV820" totalsRowShown="0">
  <autoFilter ref="AT799:AV820" xr:uid="{97640843-3525-4EDB-8F84-D04345791D8F}"/>
  <tableColumns count="3">
    <tableColumn id="1" xr3:uid="{DEC6A4D4-4CA0-4F49-9B09-90BC00332762}" name="time"/>
    <tableColumn id="2" xr3:uid="{8CF913BE-41DD-4945-B1E2-F37EE8798E62}" name="moment" dataDxfId="48">
      <calculatedColumnFormula>(Table2533013333653974294614932557105137169201[[#This Row],[time]]-2)*2</calculatedColumnFormula>
    </tableColumn>
    <tableColumn id="3" xr3:uid="{3A4E7317-56F6-492D-AB9B-8D0083877EBF}" name="Stress"/>
  </tableColumns>
  <tableStyleInfo name="TableStyleMedium24" showFirstColumn="0" showLastColumn="0" showRowStripes="1" showColumnStripes="0"/>
</table>
</file>

<file path=xl/tables/table4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3" xr:uid="{8FCFFA70-6350-45E8-8450-871E7D340634}" name="Table12543023343663984304624942674106138170202" displayName="Table12543023343663984304624942674106138170202" ref="A829:C850" totalsRowShown="0">
  <autoFilter ref="A829:C850" xr:uid="{8FCFFA70-6350-45E8-8450-871E7D340634}"/>
  <tableColumns count="3">
    <tableColumn id="1" xr3:uid="{2FBD1EC3-9C09-4B5B-9A8D-1C3F98927AF8}" name="time"/>
    <tableColumn id="2" xr3:uid="{C23B3AFD-216B-4F1A-8F92-845EF392260A}" name="moment" dataDxfId="47">
      <calculatedColumnFormula>-(Table12543023343663984304624942674106138170202[[#This Row],[time]]-2)*2</calculatedColumnFormula>
    </tableColumn>
    <tableColumn id="3" xr3:uid="{10C757C0-65F1-4E1D-B0D4-D1D0509BA707}" name="Stress"/>
  </tableColumns>
  <tableStyleInfo name="TableStyleLight1" showFirstColumn="0" showLastColumn="0" showRowStripes="1" showColumnStripes="0"/>
</table>
</file>

<file path=xl/tables/table4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4" xr:uid="{6828F910-163B-4B3C-841A-B5CE783E9B45}" name="Table22553033353673994314634952775107139171203" displayName="Table22553033353673994314634952775107139171203" ref="D829:F850" totalsRowShown="0">
  <autoFilter ref="D829:F850" xr:uid="{6828F910-163B-4B3C-841A-B5CE783E9B45}"/>
  <tableColumns count="3">
    <tableColumn id="1" xr3:uid="{A97CDD4B-9921-438B-988E-2BBB6CDDD861}" name="time"/>
    <tableColumn id="2" xr3:uid="{83A81B72-0709-487A-BC95-454162A77032}" name="moment" dataDxfId="46">
      <calculatedColumnFormula>-(Table22553033353673994314634952775107139171203[[#This Row],[time]]-2)*2</calculatedColumnFormula>
    </tableColumn>
    <tableColumn id="3" xr3:uid="{2D223919-8C37-4987-AC9C-CD8DA29716A5}" name="Stress "/>
  </tableColumns>
  <tableStyleInfo name="TableStyleLight2" showFirstColumn="0" showLastColumn="0" showRowStripes="1" showColumnStripes="0"/>
</table>
</file>

<file path=xl/tables/table4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5" xr:uid="{66FBB1E9-7513-4CD1-B1D0-8DC9A5EC59B9}" name="Table32563043363684004324644962876108140172204" displayName="Table32563043363684004324644962876108140172204" ref="J829:L850" totalsRowShown="0">
  <autoFilter ref="J829:L850" xr:uid="{66FBB1E9-7513-4CD1-B1D0-8DC9A5EC59B9}"/>
  <tableColumns count="3">
    <tableColumn id="1" xr3:uid="{00771622-0306-442C-90DD-3447BF0FA9F3}" name="time"/>
    <tableColumn id="2" xr3:uid="{6A59DF31-6874-449E-826B-8A0B4A0C2F5D}" name="moment" dataDxfId="45">
      <calculatedColumnFormula>-(Table32563043363684004324644962876108140172204[[#This Row],[time]]-2)*2</calculatedColumnFormula>
    </tableColumn>
    <tableColumn id="3" xr3:uid="{1ABE369A-7C45-43EE-A36F-EE787CF92F46}" name="Stress"/>
  </tableColumns>
  <tableStyleInfo name="TableStyleLight3" showFirstColumn="0" showLastColumn="0" showRowStripes="1" showColumnStripes="0"/>
</table>
</file>

<file path=xl/tables/table4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6" xr:uid="{08E87EDC-01C4-468E-8814-22D159866208}" name="Table42573053373694014334654972977109141173205" displayName="Table42573053373694014334654972977109141173205" ref="P829:R850" totalsRowShown="0">
  <autoFilter ref="P829:R850" xr:uid="{08E87EDC-01C4-468E-8814-22D159866208}"/>
  <tableColumns count="3">
    <tableColumn id="1" xr3:uid="{F9AC3DDB-1ED5-4A35-B4D5-7E875E060A76}" name="time"/>
    <tableColumn id="2" xr3:uid="{329A1193-141F-4331-A25E-F4BFD41B49F2}" name="moment" dataDxfId="44">
      <calculatedColumnFormula>-(Table42573053373694014334654972977109141173205[[#This Row],[time]]-2)*2</calculatedColumnFormula>
    </tableColumn>
    <tableColumn id="3" xr3:uid="{3E92C1A0-2DBF-436C-91B6-D1705BC2C586}" name="Stress"/>
  </tableColumns>
  <tableStyleInfo name="TableStyleLight4" showFirstColumn="0" showLastColumn="0" showRowStripes="1" showColumnStripes="0"/>
</table>
</file>

<file path=xl/tables/table4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7" xr:uid="{4BE511A3-0601-45AD-9580-C13458B145AD}" name="Table52583063383704024344664983078110142174206" displayName="Table52583063383704024344664983078110142174206" ref="V829:X850" totalsRowShown="0">
  <autoFilter ref="V829:X850" xr:uid="{4BE511A3-0601-45AD-9580-C13458B145AD}"/>
  <tableColumns count="3">
    <tableColumn id="1" xr3:uid="{073361EA-A3BF-429C-9A63-B6B013B33288}" name="time"/>
    <tableColumn id="2" xr3:uid="{F434E8E3-56F9-46CF-AAD7-4B4FD8FC54A3}" name="moment" dataDxfId="43">
      <calculatedColumnFormula>-(Table52583063383704024344664983078110142174206[[#This Row],[time]]-2)*2</calculatedColumnFormula>
    </tableColumn>
    <tableColumn id="3" xr3:uid="{13078036-3F39-4E30-BF68-14DAC627CDC1}" name="Stress"/>
  </tableColumns>
  <tableStyleInfo name="TableStyleLight5" showFirstColumn="0" showLastColumn="0" showRowStripes="1" showColumnStripes="0"/>
</table>
</file>

<file path=xl/tables/table4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8" xr:uid="{76093784-34EA-4A33-B42A-B16525790214}" name="Table62593073393714034354674993179111143175207" displayName="Table62593073393714034354674993179111143175207" ref="AB829:AD850" totalsRowShown="0">
  <autoFilter ref="AB829:AD850" xr:uid="{76093784-34EA-4A33-B42A-B16525790214}"/>
  <tableColumns count="3">
    <tableColumn id="1" xr3:uid="{81439D43-5592-43D9-92C2-791BAEC8A9FC}" name="time"/>
    <tableColumn id="2" xr3:uid="{B20E08F3-E83E-4B5B-B0C7-562728B10BAF}" name="moment" dataDxfId="42">
      <calculatedColumnFormula>-(Table62593073393714034354674993179111143175207[[#This Row],[time]]-2)*2</calculatedColumnFormula>
    </tableColumn>
    <tableColumn id="3" xr3:uid="{9327E3AE-216E-4320-8164-F909D1249AC0}" name="Stress"/>
  </tableColumns>
  <tableStyleInfo name="TableStyleLight6" showFirstColumn="0" showLastColumn="0" showRowStripes="1" showColumnStripes="0"/>
</table>
</file>

<file path=xl/tables/table4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9" xr:uid="{A8AB4614-E326-4485-BA6E-2AD6734EF803}" name="Table72603083403724044364685003280112144176208" displayName="Table72603083403724044364685003280112144176208" ref="AH829:AJ850" totalsRowShown="0">
  <autoFilter ref="AH829:AJ850" xr:uid="{A8AB4614-E326-4485-BA6E-2AD6734EF803}"/>
  <tableColumns count="3">
    <tableColumn id="1" xr3:uid="{AD5B407E-FF36-4C1C-A686-7873EC323C69}" name="time"/>
    <tableColumn id="2" xr3:uid="{D651B7B4-9C75-4CED-9D75-5DB6091F2748}" name="moment" dataDxfId="41">
      <calculatedColumnFormula>-(Table72603083403724044364685003280112144176208[[#This Row],[time]]-2)*2</calculatedColumnFormula>
    </tableColumn>
    <tableColumn id="3" xr3:uid="{5B2876E9-3E76-4527-8F65-7F249E5D64DA}" name="Stress"/>
  </tableColumns>
  <tableStyleInfo name="TableStyleLight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341A9BBB-B490-43D7-BADD-31058884CAFF}" name="Table248297" displayName="Table248297" ref="Y67:AA88" totalsRowShown="0">
  <autoFilter ref="Y67:AA88" xr:uid="{341A9BBB-B490-43D7-BADD-31058884CAFF}"/>
  <tableColumns count="3">
    <tableColumn id="1" xr3:uid="{2B7BE5FE-81C0-46F2-A9A6-EC5E0815FA5D}" name="time"/>
    <tableColumn id="2" xr3:uid="{A4438FE0-1085-4CFD-A3CF-F01DB5628393}" name="moment" dataDxfId="436">
      <calculatedColumnFormula>(Table248297[[#This Row],[time]]-2)*2</calculatedColumnFormula>
    </tableColumn>
    <tableColumn id="3" xr3:uid="{CBD48596-423D-445E-84AD-466E9045AB30}" name="Stress"/>
  </tableColumns>
  <tableStyleInfo name="TableStyleMedium25" showFirstColumn="0" showLastColumn="0" showRowStripes="1" showColumnStripes="0"/>
</table>
</file>

<file path=xl/tables/table4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0" xr:uid="{D9DB0F9C-B7D9-4ABF-9E44-7CFAC5D31E03}" name="Table82613093413734054374695013381113145177209" displayName="Table82613093413734054374695013381113145177209" ref="AN829:AP850" totalsRowShown="0">
  <autoFilter ref="AN829:AP850" xr:uid="{D9DB0F9C-B7D9-4ABF-9E44-7CFAC5D31E03}"/>
  <tableColumns count="3">
    <tableColumn id="1" xr3:uid="{52349FB8-017E-4991-B8DC-0C265AA103EA}" name="time"/>
    <tableColumn id="2" xr3:uid="{65A30DDE-88DC-410B-9439-43487E94CFF8}" name="moment" dataDxfId="40">
      <calculatedColumnFormula>-(Table82613093413734054374695013381113145177209[[#This Row],[time]]-2)*2</calculatedColumnFormula>
    </tableColumn>
    <tableColumn id="3" xr3:uid="{E3C642AE-5AC3-4226-8A42-048468A09F05}" name="Stress"/>
  </tableColumns>
  <tableStyleInfo name="TableStyleLight8" showFirstColumn="0" showLastColumn="0" showRowStripes="1" showColumnStripes="0"/>
</table>
</file>

<file path=xl/tables/table4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1" xr:uid="{75D11461-B4FD-4B22-92AF-1FF70FB7FF61}" name="Table2452623103423744064384705023482114146178210" displayName="Table2452623103423744064384705023482114146178210" ref="G829:I850" totalsRowShown="0">
  <autoFilter ref="G829:I850" xr:uid="{75D11461-B4FD-4B22-92AF-1FF70FB7FF61}"/>
  <tableColumns count="3">
    <tableColumn id="1" xr3:uid="{9BBE016E-282D-4542-94F8-55435BE7B101}" name="time"/>
    <tableColumn id="2" xr3:uid="{EFAA7A3F-3E7E-4CA9-8C1A-704025DEF32C}" name="moment" dataDxfId="39">
      <calculatedColumnFormula>-(G830-2)*2</calculatedColumnFormula>
    </tableColumn>
    <tableColumn id="3" xr3:uid="{0F679A30-BAE5-4500-B3BE-5CB2538EE16E}" name="Stress"/>
  </tableColumns>
  <tableStyleInfo name="TableStyleMedium26" showFirstColumn="0" showLastColumn="0" showRowStripes="1" showColumnStripes="0"/>
</table>
</file>

<file path=xl/tables/table4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2" xr:uid="{A197CE81-6E9A-4491-9CA0-6C077E9F8CF5}" name="Table2462633113433754074394715033583115147179211" displayName="Table2462633113433754074394715033583115147179211" ref="M829:O850" totalsRowShown="0">
  <autoFilter ref="M829:O850" xr:uid="{A197CE81-6E9A-4491-9CA0-6C077E9F8CF5}"/>
  <tableColumns count="3">
    <tableColumn id="1" xr3:uid="{E56ECA26-47EF-46E7-A262-7B2F5D1DEA53}" name="time"/>
    <tableColumn id="2" xr3:uid="{B99E24DF-275E-497F-B438-4C324EAC67CC}" name="moment" dataDxfId="38">
      <calculatedColumnFormula>-(Table2462633113433754074394715033583115147179211[[#This Row],[time]]-2)*2</calculatedColumnFormula>
    </tableColumn>
    <tableColumn id="3" xr3:uid="{B9702393-7B95-4A09-A34C-3230E34AEF40}" name="Stress"/>
  </tableColumns>
  <tableStyleInfo name="TableStyleMedium27" showFirstColumn="0" showLastColumn="0" showRowStripes="1" showColumnStripes="0"/>
</table>
</file>

<file path=xl/tables/table4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3" xr:uid="{B8F0FF77-CA75-4690-95F1-54DDEF78D129}" name="Table2472643123443764084404725043684116148180212" displayName="Table2472643123443764084404725043684116148180212" ref="S829:U850" totalsRowShown="0">
  <autoFilter ref="S829:U850" xr:uid="{B8F0FF77-CA75-4690-95F1-54DDEF78D129}"/>
  <tableColumns count="3">
    <tableColumn id="1" xr3:uid="{AA4032C9-48CB-4FBE-9C0B-DB1D2A7A7DE4}" name="time"/>
    <tableColumn id="2" xr3:uid="{4C103E92-B2B3-4476-903D-93B6A30CE5EA}" name="moment" dataDxfId="37">
      <calculatedColumnFormula>-(Table2472643123443764084404725043684116148180212[[#This Row],[time]]-2)*2</calculatedColumnFormula>
    </tableColumn>
    <tableColumn id="3" xr3:uid="{2BDA0C54-07E4-4D66-B41A-34AE891D650A}" name="Stress"/>
  </tableColumns>
  <tableStyleInfo name="TableStyleMedium24" showFirstColumn="0" showLastColumn="0" showRowStripes="1" showColumnStripes="0"/>
</table>
</file>

<file path=xl/tables/table4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4" xr:uid="{57694F97-3663-4D94-8BE2-372CD4246FC4}" name="Table2482653133453774094414735053785117149181213" displayName="Table2482653133453774094414735053785117149181213" ref="Y829:AA850" totalsRowShown="0">
  <autoFilter ref="Y829:AA850" xr:uid="{57694F97-3663-4D94-8BE2-372CD4246FC4}"/>
  <tableColumns count="3">
    <tableColumn id="1" xr3:uid="{94F2A975-19B9-4977-BF0A-6078024C7B72}" name="time"/>
    <tableColumn id="2" xr3:uid="{9089636A-7173-4C26-ACD8-F8A484AD7BB1}" name="moment" dataDxfId="36">
      <calculatedColumnFormula>-(Table2482653133453774094414735053785117149181213[[#This Row],[time]]-2)*2</calculatedColumnFormula>
    </tableColumn>
    <tableColumn id="3" xr3:uid="{88CAB218-91FE-43F5-8E9A-B08D58F2B9BA}" name="Stress"/>
  </tableColumns>
  <tableStyleInfo name="TableStyleMedium25" showFirstColumn="0" showLastColumn="0" showRowStripes="1" showColumnStripes="0"/>
</table>
</file>

<file path=xl/tables/table4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5" xr:uid="{968E09D3-582D-4477-B22A-549C9E92B5FC}" name="Table2492663143463784104424745063886118150182214" displayName="Table2492663143463784104424745063886118150182214" ref="AE829:AG850" totalsRowShown="0">
  <autoFilter ref="AE829:AG850" xr:uid="{968E09D3-582D-4477-B22A-549C9E92B5FC}"/>
  <tableColumns count="3">
    <tableColumn id="1" xr3:uid="{F2E83D08-D1FF-4AE4-8A2C-3AC6CA10558E}" name="time"/>
    <tableColumn id="2" xr3:uid="{B5F2D18D-A839-4D3E-A329-1F4E9F32F552}" name="moment" dataDxfId="35">
      <calculatedColumnFormula>-(Table2492663143463784104424745063886118150182214[[#This Row],[time]]-2)*2</calculatedColumnFormula>
    </tableColumn>
    <tableColumn id="3" xr3:uid="{3E06016C-2696-4117-88BF-225F6EC10129}" name="Stress"/>
  </tableColumns>
  <tableStyleInfo name="TableStyleMedium26" showFirstColumn="0" showLastColumn="0" showRowStripes="1" showColumnStripes="0"/>
</table>
</file>

<file path=xl/tables/table4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6" xr:uid="{5370930B-EEE7-4976-887E-F8079783138A}" name="Table2502673153473794114434755073987119151183215" displayName="Table2502673153473794114434755073987119151183215" ref="AK829:AM850" totalsRowShown="0">
  <autoFilter ref="AK829:AM850" xr:uid="{5370930B-EEE7-4976-887E-F8079783138A}"/>
  <tableColumns count="3">
    <tableColumn id="1" xr3:uid="{9AB56240-2CFA-4BD3-A115-B4559195053C}" name="time"/>
    <tableColumn id="2" xr3:uid="{AB1B4003-6DB3-4D4B-B928-D617E0228D3D}" name="moment" dataDxfId="34">
      <calculatedColumnFormula>-(Table2502673153473794114434755073987119151183215[[#This Row],[time]]-2)*2</calculatedColumnFormula>
    </tableColumn>
    <tableColumn id="3" xr3:uid="{570D3376-6B68-46AC-BB76-864E14FD28C7}" name="Stress"/>
  </tableColumns>
  <tableStyleInfo name="TableStyleMedium27" showFirstColumn="0" showLastColumn="0" showRowStripes="1" showColumnStripes="0"/>
</table>
</file>

<file path=xl/tables/table4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7" xr:uid="{BD47108F-7C62-4322-83C2-4679660AA0E5}" name="Table2522683163483804124444765084088120152184216" displayName="Table2522683163483804124444765084088120152184216" ref="AQ829:AS850" totalsRowShown="0">
  <autoFilter ref="AQ829:AS850" xr:uid="{BD47108F-7C62-4322-83C2-4679660AA0E5}"/>
  <tableColumns count="3">
    <tableColumn id="1" xr3:uid="{0B3E9100-DC5E-4A24-8CFE-2DA902E11443}" name="time"/>
    <tableColumn id="2" xr3:uid="{A510B19A-2D2E-426D-802D-56EC4E9BBFE2}" name="moment" dataDxfId="33">
      <calculatedColumnFormula>-(Table2522683163483804124444765084088120152184216[[#This Row],[time]]-2)*2</calculatedColumnFormula>
    </tableColumn>
    <tableColumn id="3" xr3:uid="{8DF7792C-F10D-47AA-933D-D37CB9B3C824}" name="Stress"/>
  </tableColumns>
  <tableStyleInfo name="TableStyleMedium26" showFirstColumn="0" showLastColumn="0" showRowStripes="1" showColumnStripes="0"/>
</table>
</file>

<file path=xl/tables/table4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8" xr:uid="{92E0ACD7-3860-4C76-9DE2-71AA4DC48A15}" name="Table2532693173493814134454775094189121153185217" displayName="Table2532693173493814134454775094189121153185217" ref="AT829:AV850" totalsRowShown="0">
  <autoFilter ref="AT829:AV850" xr:uid="{92E0ACD7-3860-4C76-9DE2-71AA4DC48A15}"/>
  <tableColumns count="3">
    <tableColumn id="1" xr3:uid="{48382D83-0066-48BA-8ACE-B4FCAA9F4635}" name="time"/>
    <tableColumn id="2" xr3:uid="{AF506E3E-FED6-44C2-8464-7EF3BE54E7AA}" name="moment" dataDxfId="32">
      <calculatedColumnFormula>-(Table2532693173493814134454775094189121153185217[[#This Row],[time]]-2)*2</calculatedColumnFormula>
    </tableColumn>
    <tableColumn id="3" xr3:uid="{F3AE4153-BE65-4805-BE10-66FE9A318277}" name="Stress"/>
  </tableColumns>
  <tableStyleInfo name="TableStyleMedium24" showFirstColumn="0" showLastColumn="0" showRowStripes="1" showColumnStripes="0"/>
</table>
</file>

<file path=xl/tables/table4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9" xr:uid="{9FD46D9C-2B7E-4FEE-BE6D-6AE516810DE2}" name="Table1286318350382414446478104290122154186218" displayName="Table1286318350382414446478104290122154186218" ref="A860:C881" totalsRowShown="0">
  <autoFilter ref="A860:C881" xr:uid="{9FD46D9C-2B7E-4FEE-BE6D-6AE516810DE2}"/>
  <tableColumns count="3">
    <tableColumn id="1" xr3:uid="{8F4DE7ED-E29C-4D6F-A472-6FD03F0C2760}" name="time"/>
    <tableColumn id="2" xr3:uid="{A17381BE-3EA3-4DFB-928D-0AF4A4E5F4CC}" name="moment" dataDxfId="31">
      <calculatedColumnFormula>(Table1286318350382414446478104290122154186218[[#This Row],[time]]-2)*2</calculatedColumnFormula>
    </tableColumn>
    <tableColumn id="3" xr3:uid="{DABCE767-3F3A-403F-BFA8-7C6E3D70D516}" name="Stress"/>
  </tableColumns>
  <tableStyleInfo name="TableStyleLight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50689529-A37F-4380-A9CD-5836C32C78DF}" name="Table249298" displayName="Table249298" ref="AE67:AG88" totalsRowShown="0">
  <autoFilter ref="AE67:AG88" xr:uid="{50689529-A37F-4380-A9CD-5836C32C78DF}"/>
  <tableColumns count="3">
    <tableColumn id="1" xr3:uid="{A75C7906-24D5-4872-997E-30825878EEDF}" name="time"/>
    <tableColumn id="2" xr3:uid="{C818644C-0C22-445A-A334-EBBE3187B4D5}" name="moment" dataDxfId="435">
      <calculatedColumnFormula>(Table249298[[#This Row],[time]]-2)*2</calculatedColumnFormula>
    </tableColumn>
    <tableColumn id="3" xr3:uid="{6A451F2B-C06D-4789-A0CE-248644E9B995}" name="Stress"/>
  </tableColumns>
  <tableStyleInfo name="TableStyleMedium26" showFirstColumn="0" showLastColumn="0" showRowStripes="1" showColumnStripes="0"/>
</table>
</file>

<file path=xl/tables/table4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0" xr:uid="{5855DE8D-6C73-4937-A689-E74349B705FB}" name="Table2287319351383415447479114391123155187219" displayName="Table2287319351383415447479114391123155187219" ref="D860:F881" totalsRowShown="0">
  <autoFilter ref="D860:F881" xr:uid="{5855DE8D-6C73-4937-A689-E74349B705FB}"/>
  <tableColumns count="3">
    <tableColumn id="1" xr3:uid="{EA0597FF-EA86-4278-A3C0-B0A12C53FB36}" name="time"/>
    <tableColumn id="2" xr3:uid="{3817C59F-3F47-413C-98C3-BC7C763B6DD3}" name="moment" dataDxfId="30">
      <calculatedColumnFormula>(Table2287319351383415447479114391123155187219[[#This Row],[time]]-2)*2</calculatedColumnFormula>
    </tableColumn>
    <tableColumn id="3" xr3:uid="{A670194A-CB57-4B91-9DFC-8B73C8091905}" name="Stress "/>
  </tableColumns>
  <tableStyleInfo name="TableStyleLight2" showFirstColumn="0" showLastColumn="0" showRowStripes="1" showColumnStripes="0"/>
</table>
</file>

<file path=xl/tables/table4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1" xr:uid="{6B6C5CF6-8626-4F44-B595-8C0DBC85CF51}" name="Table3288320352384416448480124492124156188220" displayName="Table3288320352384416448480124492124156188220" ref="J860:L881" totalsRowShown="0">
  <autoFilter ref="J860:L881" xr:uid="{6B6C5CF6-8626-4F44-B595-8C0DBC85CF51}"/>
  <tableColumns count="3">
    <tableColumn id="1" xr3:uid="{0BE5B270-61FF-4FCE-AC8B-1EEF5852429D}" name="time"/>
    <tableColumn id="2" xr3:uid="{D95E509C-70ED-4F04-AFA4-0BCD0A248E83}" name="moment" dataDxfId="29">
      <calculatedColumnFormula>(Table3288320352384416448480124492124156188220[[#This Row],[time]]-2)*2</calculatedColumnFormula>
    </tableColumn>
    <tableColumn id="3" xr3:uid="{DE4AF2FD-C1CF-4C6D-8B23-D4DF996A7CD2}" name="Stress"/>
  </tableColumns>
  <tableStyleInfo name="TableStyleLight3" showFirstColumn="0" showLastColumn="0" showRowStripes="1" showColumnStripes="0"/>
</table>
</file>

<file path=xl/tables/table4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2" xr:uid="{E8F33103-1114-431C-B190-5A35AE9182E2}" name="Table4289321353385417449481134593125157189221" displayName="Table4289321353385417449481134593125157189221" ref="P860:R881" totalsRowShown="0">
  <autoFilter ref="P860:R881" xr:uid="{E8F33103-1114-431C-B190-5A35AE9182E2}"/>
  <tableColumns count="3">
    <tableColumn id="1" xr3:uid="{71A348E4-8E5D-4E5D-AC1C-AA2DDB077FA1}" name="time"/>
    <tableColumn id="2" xr3:uid="{7499DCB7-506B-412A-ACCC-35E0C3AB54C6}" name="moment" dataDxfId="28">
      <calculatedColumnFormula>(Table4289321353385417449481134593125157189221[[#This Row],[time]]-2)*2</calculatedColumnFormula>
    </tableColumn>
    <tableColumn id="3" xr3:uid="{46525EB6-3EB0-4A4B-AA83-AB841DECFEF1}" name="Stress"/>
  </tableColumns>
  <tableStyleInfo name="TableStyleLight4" showFirstColumn="0" showLastColumn="0" showRowStripes="1" showColumnStripes="0"/>
</table>
</file>

<file path=xl/tables/table4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3" xr:uid="{8C019FFB-54BF-4849-9A79-E4F2E4258EDA}" name="Table5290322354386418450482144694126158190222" displayName="Table5290322354386418450482144694126158190222" ref="V860:X881" totalsRowShown="0">
  <autoFilter ref="V860:X881" xr:uid="{8C019FFB-54BF-4849-9A79-E4F2E4258EDA}"/>
  <tableColumns count="3">
    <tableColumn id="1" xr3:uid="{096D06E5-D9EC-4EF4-9C10-EC3F79AFD613}" name="time"/>
    <tableColumn id="2" xr3:uid="{51813820-0FCA-454B-A61E-FF9410484F08}" name="moment" dataDxfId="27">
      <calculatedColumnFormula>(Table5290322354386418450482144694126158190222[[#This Row],[time]]-2)*2</calculatedColumnFormula>
    </tableColumn>
    <tableColumn id="3" xr3:uid="{E79BEDAA-9680-4B57-824E-E2BB847527EA}" name="Stress"/>
  </tableColumns>
  <tableStyleInfo name="TableStyleLight5" showFirstColumn="0" showLastColumn="0" showRowStripes="1" showColumnStripes="0"/>
</table>
</file>

<file path=xl/tables/table4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4" xr:uid="{F16CF527-8438-474C-B59C-EA4B942B1E1C}" name="Table6291323355387419451483154795127159191223" displayName="Table6291323355387419451483154795127159191223" ref="AB860:AD881" totalsRowShown="0">
  <autoFilter ref="AB860:AD881" xr:uid="{F16CF527-8438-474C-B59C-EA4B942B1E1C}"/>
  <tableColumns count="3">
    <tableColumn id="1" xr3:uid="{83A42253-3300-4915-9383-7511A01BA6B1}" name="time"/>
    <tableColumn id="2" xr3:uid="{D084CC9F-D737-454D-A1BF-C0EB8E720EAB}" name="moment" dataDxfId="26">
      <calculatedColumnFormula>(Table6291323355387419451483154795127159191223[[#This Row],[time]]-2)*2</calculatedColumnFormula>
    </tableColumn>
    <tableColumn id="3" xr3:uid="{3333B1E8-C480-4EA2-82BC-1C7F8ECCCE11}" name="Stress"/>
  </tableColumns>
  <tableStyleInfo name="TableStyleLight6" showFirstColumn="0" showLastColumn="0" showRowStripes="1" showColumnStripes="0"/>
</table>
</file>

<file path=xl/tables/table4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5" xr:uid="{6A2EF8DC-051D-4505-8578-5AF33577FEB2}" name="Table7292324356388420452484164896128160192224" displayName="Table7292324356388420452484164896128160192224" ref="AH860:AJ881" totalsRowShown="0">
  <autoFilter ref="AH860:AJ881" xr:uid="{6A2EF8DC-051D-4505-8578-5AF33577FEB2}"/>
  <tableColumns count="3">
    <tableColumn id="1" xr3:uid="{7B050E49-09C5-4163-87D8-66CC1EA5246C}" name="time"/>
    <tableColumn id="2" xr3:uid="{6E3E2590-D7F7-49F2-99D5-C9216EAB96B2}" name="moment" dataDxfId="25">
      <calculatedColumnFormula>(Table7292324356388420452484164896128160192224[[#This Row],[time]]-2)*2</calculatedColumnFormula>
    </tableColumn>
    <tableColumn id="3" xr3:uid="{7D58C959-FF4F-49AB-9FE7-9DD8904E9186}" name="Stress"/>
  </tableColumns>
  <tableStyleInfo name="TableStyleLight7" showFirstColumn="0" showLastColumn="0" showRowStripes="1" showColumnStripes="0"/>
</table>
</file>

<file path=xl/tables/table4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6" xr:uid="{F4072DCB-9BA2-405F-BA5A-A0BB410C168E}" name="Table8293325357389421453485174997129161193225" displayName="Table8293325357389421453485174997129161193225" ref="AN860:AP881" totalsRowShown="0">
  <autoFilter ref="AN860:AP881" xr:uid="{F4072DCB-9BA2-405F-BA5A-A0BB410C168E}"/>
  <tableColumns count="3">
    <tableColumn id="1" xr3:uid="{0C6DEA1F-B19A-49FF-83F1-070EDCB15631}" name="time"/>
    <tableColumn id="2" xr3:uid="{CC143040-17C8-4F3E-8A8A-B9104F7D7801}" name="moment" dataDxfId="24">
      <calculatedColumnFormula>(Table8293325357389421453485174997129161193225[[#This Row],[time]]-2)*2</calculatedColumnFormula>
    </tableColumn>
    <tableColumn id="3" xr3:uid="{016D0BEB-5B3A-43B1-B268-50740A8353E8}" name="Stress"/>
  </tableColumns>
  <tableStyleInfo name="TableStyleLight8" showFirstColumn="0" showLastColumn="0" showRowStripes="1" showColumnStripes="0"/>
</table>
</file>

<file path=xl/tables/table4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7" xr:uid="{5DA69F33-C7BD-4CA1-8AC1-EE3611FF3977}" name="Table245294326358390422454486185098130162194242" displayName="Table245294326358390422454486185098130162194242" ref="G860:I881" totalsRowShown="0">
  <autoFilter ref="G860:I881" xr:uid="{5DA69F33-C7BD-4CA1-8AC1-EE3611FF3977}"/>
  <tableColumns count="3">
    <tableColumn id="1" xr3:uid="{AA0103E3-88BA-41E3-A08F-7D3FE75E6904}" name="time"/>
    <tableColumn id="2" xr3:uid="{21FE3024-752C-4C5A-88E4-2C106943D408}" name="moment" dataDxfId="23">
      <calculatedColumnFormula>(Table245294326358390422454486185098130162194242[[#This Row],[time]]-2)*2</calculatedColumnFormula>
    </tableColumn>
    <tableColumn id="3" xr3:uid="{0ED1BA96-2C24-4A37-86AA-7188D709E708}" name="Stress"/>
  </tableColumns>
  <tableStyleInfo name="TableStyleMedium26" showFirstColumn="0" showLastColumn="0" showRowStripes="1" showColumnStripes="0"/>
</table>
</file>

<file path=xl/tables/table4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8" xr:uid="{BAF892C7-A21F-41A8-9AE8-F801DEED0FF2}" name="Table246295327359391423455487195199131163195243" displayName="Table246295327359391423455487195199131163195243" ref="M860:O881" totalsRowShown="0">
  <autoFilter ref="M860:O881" xr:uid="{BAF892C7-A21F-41A8-9AE8-F801DEED0FF2}"/>
  <tableColumns count="3">
    <tableColumn id="1" xr3:uid="{801ACA65-215B-469E-9356-15BFEB1335FB}" name="time"/>
    <tableColumn id="2" xr3:uid="{5AACF433-6CD7-4E11-863C-2B4D31176A6B}" name="moment" dataDxfId="22">
      <calculatedColumnFormula>(Table246295327359391423455487195199131163195243[[#This Row],[time]]-2)*2</calculatedColumnFormula>
    </tableColumn>
    <tableColumn id="3" xr3:uid="{9C3BB97A-BDE1-484D-9504-B06AB98AF50D}" name="Stress"/>
  </tableColumns>
  <tableStyleInfo name="TableStyleMedium27" showFirstColumn="0" showLastColumn="0" showRowStripes="1" showColumnStripes="0"/>
</table>
</file>

<file path=xl/tables/table4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9" xr:uid="{29B86C89-8B91-449D-922D-F6C32BADF119}" name="Table2472963283603924244564882052100132164196244" displayName="Table2472963283603924244564882052100132164196244" ref="S860:U881" totalsRowShown="0">
  <autoFilter ref="S860:U881" xr:uid="{29B86C89-8B91-449D-922D-F6C32BADF119}"/>
  <tableColumns count="3">
    <tableColumn id="1" xr3:uid="{43B8E5B9-FEC8-479A-96F8-7CEC7CC5CFCA}" name="time"/>
    <tableColumn id="2" xr3:uid="{E0A3FDCF-B647-4A38-B7A9-17AA205EB23F}" name="moment" dataDxfId="21">
      <calculatedColumnFormula>(Table2472963283603924244564882052100132164196244[[#This Row],[time]]-2)*2</calculatedColumnFormula>
    </tableColumn>
    <tableColumn id="3" xr3:uid="{0BEA16DE-275B-46AE-BB1E-2A4B5678CF3B}" name="Stress"/>
  </tableColumns>
  <tableStyleInfo name="TableStyleMedium24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675856C-8F0C-41E7-B253-52BA969159E9}" name="Table250299" displayName="Table250299" ref="AK67:AM88" totalsRowShown="0">
  <autoFilter ref="AK67:AM88" xr:uid="{1675856C-8F0C-41E7-B253-52BA969159E9}"/>
  <tableColumns count="3">
    <tableColumn id="1" xr3:uid="{33F90228-3431-4549-B85C-78FA8D618F4E}" name="time"/>
    <tableColumn id="2" xr3:uid="{9ADA23EB-26FB-45EE-A422-497D82FF3FF0}" name="moment" dataDxfId="434">
      <calculatedColumnFormula>(Table250299[[#This Row],[time]]-2)*2</calculatedColumnFormula>
    </tableColumn>
    <tableColumn id="3" xr3:uid="{254B9645-B294-4D63-867D-C99374FFDBF3}" name="Stress"/>
  </tableColumns>
  <tableStyleInfo name="TableStyleMedium27" showFirstColumn="0" showLastColumn="0" showRowStripes="1" showColumnStripes="0"/>
</table>
</file>

<file path=xl/tables/table4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0" xr:uid="{885225A4-DDF1-4DC3-92A3-BAFB4F0622B5}" name="Table2482973293613934254574892153101133165197245" displayName="Table2482973293613934254574892153101133165197245" ref="Y860:AA881" totalsRowShown="0">
  <autoFilter ref="Y860:AA881" xr:uid="{885225A4-DDF1-4DC3-92A3-BAFB4F0622B5}"/>
  <tableColumns count="3">
    <tableColumn id="1" xr3:uid="{7BC6A191-4EC5-45AF-9107-B6F834A3B499}" name="time"/>
    <tableColumn id="2" xr3:uid="{00F1D7E1-9014-4E21-ADCC-B34C01802F9B}" name="moment" dataDxfId="20">
      <calculatedColumnFormula>(Table2482973293613934254574892153101133165197245[[#This Row],[time]]-2)*2</calculatedColumnFormula>
    </tableColumn>
    <tableColumn id="3" xr3:uid="{A2E54984-6EDA-4E84-8678-0314EF4EFF6E}" name="Stress"/>
  </tableColumns>
  <tableStyleInfo name="TableStyleMedium25" showFirstColumn="0" showLastColumn="0" showRowStripes="1" showColumnStripes="0"/>
</table>
</file>

<file path=xl/tables/table4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1" xr:uid="{AF8BE36C-701B-4FBF-987E-796D5968C9B9}" name="Table2492983303623944264584902254102134166198270" displayName="Table2492983303623944264584902254102134166198270" ref="AE860:AG881" totalsRowShown="0">
  <autoFilter ref="AE860:AG881" xr:uid="{AF8BE36C-701B-4FBF-987E-796D5968C9B9}"/>
  <tableColumns count="3">
    <tableColumn id="1" xr3:uid="{CB88088A-F063-40F0-9BD3-A4A7E7F33ECD}" name="time"/>
    <tableColumn id="2" xr3:uid="{491A19D6-FDC1-427D-AAAC-1C001C3DA19A}" name="moment" dataDxfId="19">
      <calculatedColumnFormula>(Table2492983303623944264584902254102134166198270[[#This Row],[time]]-2)*2</calculatedColumnFormula>
    </tableColumn>
    <tableColumn id="3" xr3:uid="{A55B84EC-7750-41C4-9DF0-0BE72690D31C}" name="Stress"/>
  </tableColumns>
  <tableStyleInfo name="TableStyleMedium26" showFirstColumn="0" showLastColumn="0" showRowStripes="1" showColumnStripes="0"/>
</table>
</file>

<file path=xl/tables/table4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2" xr:uid="{64EBA157-8253-4F31-99DA-3CCCF7CAA5C1}" name="Table2502993313633954274594912355103135167199271" displayName="Table2502993313633954274594912355103135167199271" ref="AK860:AM881" totalsRowShown="0">
  <autoFilter ref="AK860:AM881" xr:uid="{64EBA157-8253-4F31-99DA-3CCCF7CAA5C1}"/>
  <tableColumns count="3">
    <tableColumn id="1" xr3:uid="{8CB0F229-501E-4D61-BB10-7F08D154DB9D}" name="time"/>
    <tableColumn id="2" xr3:uid="{56856887-1858-4139-9811-1C43E96D0454}" name="moment" dataDxfId="18">
      <calculatedColumnFormula>(Table2502993313633954274594912355103135167199271[[#This Row],[time]]-2)*2</calculatedColumnFormula>
    </tableColumn>
    <tableColumn id="3" xr3:uid="{3BAACC7B-DC6A-4C19-9ED0-88929D02EB43}" name="Stress"/>
  </tableColumns>
  <tableStyleInfo name="TableStyleMedium27" showFirstColumn="0" showLastColumn="0" showRowStripes="1" showColumnStripes="0"/>
</table>
</file>

<file path=xl/tables/table4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3" xr:uid="{CDF5C900-93E4-4923-A784-ECA069F32E16}" name="Table2523003323643964284604922456104136168200272" displayName="Table2523003323643964284604922456104136168200272" ref="AQ860:AS881" totalsRowShown="0">
  <autoFilter ref="AQ860:AS881" xr:uid="{CDF5C900-93E4-4923-A784-ECA069F32E16}"/>
  <tableColumns count="3">
    <tableColumn id="1" xr3:uid="{DE24787F-F161-4D7E-AF67-1FA520860197}" name="time"/>
    <tableColumn id="2" xr3:uid="{DCCDEAF0-AE83-44AE-890D-7E5806737A76}" name="moment" dataDxfId="17">
      <calculatedColumnFormula>(Table2523003323643964284604922456104136168200272[[#This Row],[time]]-2)*2</calculatedColumnFormula>
    </tableColumn>
    <tableColumn id="3" xr3:uid="{F4A9610F-C76B-42C8-B9F1-295ED1778D22}" name="Stress"/>
  </tableColumns>
  <tableStyleInfo name="TableStyleMedium26" showFirstColumn="0" showLastColumn="0" showRowStripes="1" showColumnStripes="0"/>
</table>
</file>

<file path=xl/tables/table4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4" xr:uid="{789D86A0-AEC9-44DE-8D19-C216E77EC3CB}" name="Table2533013333653974294614932557105137169201273" displayName="Table2533013333653974294614932557105137169201273" ref="AT860:AV881" totalsRowShown="0">
  <autoFilter ref="AT860:AV881" xr:uid="{789D86A0-AEC9-44DE-8D19-C216E77EC3CB}"/>
  <tableColumns count="3">
    <tableColumn id="1" xr3:uid="{793973AB-099B-450F-8F11-A2DAC11B8210}" name="time"/>
    <tableColumn id="2" xr3:uid="{E7B5CD8F-49CB-4980-A783-B34408ED8D59}" name="moment" dataDxfId="16">
      <calculatedColumnFormula>(Table2533013333653974294614932557105137169201273[[#This Row],[time]]-2)*2</calculatedColumnFormula>
    </tableColumn>
    <tableColumn id="3" xr3:uid="{A4DC172D-55F9-4B49-8F42-BABE5A2617CC}" name="Stress"/>
  </tableColumns>
  <tableStyleInfo name="TableStyleMedium24" showFirstColumn="0" showLastColumn="0" showRowStripes="1" showColumnStripes="0"/>
</table>
</file>

<file path=xl/tables/table4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5" xr:uid="{46653532-BDC8-42EC-8247-FE29B84089FE}" name="Table12543023343663984304624942674106138170202274" displayName="Table12543023343663984304624942674106138170202274" ref="A890:C911" totalsRowShown="0">
  <autoFilter ref="A890:C911" xr:uid="{46653532-BDC8-42EC-8247-FE29B84089FE}"/>
  <tableColumns count="3">
    <tableColumn id="1" xr3:uid="{3E31A47E-5C40-43F7-82CA-58A0C65E5A4C}" name="time"/>
    <tableColumn id="2" xr3:uid="{C30B9D09-9C6B-4683-B3C4-748707BD87FF}" name="moment" dataDxfId="15">
      <calculatedColumnFormula>-(Table12543023343663984304624942674106138170202274[[#This Row],[time]]-2)*2</calculatedColumnFormula>
    </tableColumn>
    <tableColumn id="3" xr3:uid="{43281005-2DF8-4A39-8851-CA7FBB2A284A}" name="Stress"/>
  </tableColumns>
  <tableStyleInfo name="TableStyleLight1" showFirstColumn="0" showLastColumn="0" showRowStripes="1" showColumnStripes="0"/>
</table>
</file>

<file path=xl/tables/table4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6" xr:uid="{E136BEAF-EB11-4F3F-8FE7-BA2F2B4040DB}" name="Table22553033353673994314634952775107139171203275" displayName="Table22553033353673994314634952775107139171203275" ref="D890:F911" totalsRowShown="0">
  <autoFilter ref="D890:F911" xr:uid="{E136BEAF-EB11-4F3F-8FE7-BA2F2B4040DB}"/>
  <tableColumns count="3">
    <tableColumn id="1" xr3:uid="{9711D669-DF7A-48BA-BE94-90FAAFA775BE}" name="time"/>
    <tableColumn id="2" xr3:uid="{4B73DCB0-1B59-4F49-ACD2-0FC0E519C6CF}" name="moment" dataDxfId="14">
      <calculatedColumnFormula>-(Table22553033353673994314634952775107139171203275[[#This Row],[time]]-2)*2</calculatedColumnFormula>
    </tableColumn>
    <tableColumn id="3" xr3:uid="{0BB1E1DA-1DF9-4710-8D5D-F942B0ABEABA}" name="Stress "/>
  </tableColumns>
  <tableStyleInfo name="TableStyleLight2" showFirstColumn="0" showLastColumn="0" showRowStripes="1" showColumnStripes="0"/>
</table>
</file>

<file path=xl/tables/table4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7" xr:uid="{8DB0DCA8-4454-44EB-B972-0F3CBA6E2039}" name="Table32563043363684004324644962876108140172204276" displayName="Table32563043363684004324644962876108140172204276" ref="J890:L911" totalsRowShown="0">
  <autoFilter ref="J890:L911" xr:uid="{8DB0DCA8-4454-44EB-B972-0F3CBA6E2039}"/>
  <tableColumns count="3">
    <tableColumn id="1" xr3:uid="{A75479E4-23A2-4C86-9BCD-B750D30A7BFE}" name="time"/>
    <tableColumn id="2" xr3:uid="{107C23F7-F816-4F3E-BD43-898AAE5994B3}" name="moment" dataDxfId="13">
      <calculatedColumnFormula>-(Table32563043363684004324644962876108140172204276[[#This Row],[time]]-2)*2</calculatedColumnFormula>
    </tableColumn>
    <tableColumn id="3" xr3:uid="{49E0E462-552E-4285-8143-07351E2A3C6C}" name="Stress"/>
  </tableColumns>
  <tableStyleInfo name="TableStyleLight3" showFirstColumn="0" showLastColumn="0" showRowStripes="1" showColumnStripes="0"/>
</table>
</file>

<file path=xl/tables/table4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8" xr:uid="{40AC99C9-55F2-43A3-8A6A-0D566B683442}" name="Table42573053373694014334654972977109141173205277" displayName="Table42573053373694014334654972977109141173205277" ref="P890:R911" totalsRowShown="0">
  <autoFilter ref="P890:R911" xr:uid="{40AC99C9-55F2-43A3-8A6A-0D566B683442}"/>
  <tableColumns count="3">
    <tableColumn id="1" xr3:uid="{04443B2A-2448-4DB2-ADE2-67A4D789BEFA}" name="time"/>
    <tableColumn id="2" xr3:uid="{E436F37D-DFBF-4664-8D9E-1870D0A83C94}" name="moment" dataDxfId="12">
      <calculatedColumnFormula>-(Table42573053373694014334654972977109141173205277[[#This Row],[time]]-2)*2</calculatedColumnFormula>
    </tableColumn>
    <tableColumn id="3" xr3:uid="{E8E957C8-B579-419C-8764-DD93AA99E455}" name="Stress"/>
  </tableColumns>
  <tableStyleInfo name="TableStyleLight4" showFirstColumn="0" showLastColumn="0" showRowStripes="1" showColumnStripes="0"/>
</table>
</file>

<file path=xl/tables/table4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9" xr:uid="{8AB49119-6330-4CDE-8552-8C3A36E40A51}" name="Table52583063383704024344664983078110142174206278" displayName="Table52583063383704024344664983078110142174206278" ref="V890:X911" totalsRowShown="0">
  <autoFilter ref="V890:X911" xr:uid="{8AB49119-6330-4CDE-8552-8C3A36E40A51}"/>
  <tableColumns count="3">
    <tableColumn id="1" xr3:uid="{59F61950-BCAA-4D38-B04F-F9CF4C7EC51B}" name="time"/>
    <tableColumn id="2" xr3:uid="{162E7F44-2891-42CA-8438-ED3C8FE15490}" name="moment" dataDxfId="11">
      <calculatedColumnFormula>-(Table52583063383704024344664983078110142174206278[[#This Row],[time]]-2)*2</calculatedColumnFormula>
    </tableColumn>
    <tableColumn id="3" xr3:uid="{EB9CCF84-F89D-4BBB-9736-60624A99875D}" name="Stress"/>
  </tableColumns>
  <tableStyleInfo name="TableStyleLight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34E3F9A7-726D-4973-80B1-F0C67C191F79}" name="Table252300" displayName="Table252300" ref="AQ67:AS88" totalsRowShown="0">
  <autoFilter ref="AQ67:AS88" xr:uid="{34E3F9A7-726D-4973-80B1-F0C67C191F79}"/>
  <tableColumns count="3">
    <tableColumn id="1" xr3:uid="{D88CE3DF-DD42-482A-823E-D5FD589F8052}" name="time"/>
    <tableColumn id="2" xr3:uid="{05D06C4E-0910-4760-8122-1532D52D2790}" name="moment" dataDxfId="433">
      <calculatedColumnFormula>(Table252300[[#This Row],[time]]-2)*2</calculatedColumnFormula>
    </tableColumn>
    <tableColumn id="3" xr3:uid="{EFC1BDAA-7DD2-4C53-8D03-AC307D750B94}" name="Stress"/>
  </tableColumns>
  <tableStyleInfo name="TableStyleMedium26" showFirstColumn="0" showLastColumn="0" showRowStripes="1" showColumnStripes="0"/>
</table>
</file>

<file path=xl/tables/table4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0" xr:uid="{CEA7DF71-762A-4D67-AAD5-F97CBFA299BB}" name="Table62593073393714034354674993179111143175207279" displayName="Table62593073393714034354674993179111143175207279" ref="AB890:AD911" totalsRowShown="0">
  <autoFilter ref="AB890:AD911" xr:uid="{CEA7DF71-762A-4D67-AAD5-F97CBFA299BB}"/>
  <tableColumns count="3">
    <tableColumn id="1" xr3:uid="{94CEA054-0F5C-4F62-A8F9-15C082609033}" name="time"/>
    <tableColumn id="2" xr3:uid="{AF0323BC-ADA6-42D0-8676-22C079E33CD6}" name="moment" dataDxfId="10">
      <calculatedColumnFormula>-(Table62593073393714034354674993179111143175207279[[#This Row],[time]]-2)*2</calculatedColumnFormula>
    </tableColumn>
    <tableColumn id="3" xr3:uid="{A34AB381-942E-4817-8AA3-99AAAEC87CCB}" name="Stress"/>
  </tableColumns>
  <tableStyleInfo name="TableStyleLight6" showFirstColumn="0" showLastColumn="0" showRowStripes="1" showColumnStripes="0"/>
</table>
</file>

<file path=xl/tables/table4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1" xr:uid="{6ADAEA3F-BD42-46F2-990B-8AD674339A7B}" name="Table72603083403724044364685003280112144176208280" displayName="Table72603083403724044364685003280112144176208280" ref="AH890:AJ911" totalsRowShown="0">
  <autoFilter ref="AH890:AJ911" xr:uid="{6ADAEA3F-BD42-46F2-990B-8AD674339A7B}"/>
  <tableColumns count="3">
    <tableColumn id="1" xr3:uid="{FFA0E579-44E4-44FC-A7CD-0CA036CC7441}" name="time"/>
    <tableColumn id="2" xr3:uid="{E6EB2C44-75B1-45E0-B3E7-D2A848FF011A}" name="moment" dataDxfId="9">
      <calculatedColumnFormula>-(Table72603083403724044364685003280112144176208280[[#This Row],[time]]-2)*2</calculatedColumnFormula>
    </tableColumn>
    <tableColumn id="3" xr3:uid="{A502CA33-028B-4BC9-8C3A-5395E62E965B}" name="Stress"/>
  </tableColumns>
  <tableStyleInfo name="TableStyleLight7" showFirstColumn="0" showLastColumn="0" showRowStripes="1" showColumnStripes="0"/>
</table>
</file>

<file path=xl/tables/table4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2" xr:uid="{01F7D764-F122-4D7C-AA47-0BBCF5FD6FCC}" name="Table82613093413734054374695013381113145177209281" displayName="Table82613093413734054374695013381113145177209281" ref="AN890:AP911" totalsRowShown="0">
  <autoFilter ref="AN890:AP911" xr:uid="{01F7D764-F122-4D7C-AA47-0BBCF5FD6FCC}"/>
  <tableColumns count="3">
    <tableColumn id="1" xr3:uid="{6DF4AF9E-EFA3-4E15-A68C-893490282537}" name="time"/>
    <tableColumn id="2" xr3:uid="{C912A1F9-9E43-4691-B6EC-93554529ED18}" name="moment" dataDxfId="8">
      <calculatedColumnFormula>-(Table82613093413734054374695013381113145177209281[[#This Row],[time]]-2)*2</calculatedColumnFormula>
    </tableColumn>
    <tableColumn id="3" xr3:uid="{709E70A6-B0C4-47CD-97D3-C302B7BBAEFB}" name="Stress"/>
  </tableColumns>
  <tableStyleInfo name="TableStyleLight8" showFirstColumn="0" showLastColumn="0" showRowStripes="1" showColumnStripes="0"/>
</table>
</file>

<file path=xl/tables/table4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3" xr:uid="{452E5ABB-2786-4B27-A71A-CB5A4FE3086A}" name="Table2452623103423744064384705023482114146178210282" displayName="Table2452623103423744064384705023482114146178210282" ref="G890:I911" totalsRowShown="0">
  <autoFilter ref="G890:I911" xr:uid="{452E5ABB-2786-4B27-A71A-CB5A4FE3086A}"/>
  <tableColumns count="3">
    <tableColumn id="1" xr3:uid="{50395C2F-7A37-45D8-AC57-29F6476B3C29}" name="time"/>
    <tableColumn id="2" xr3:uid="{FCFE0EC2-6E73-467C-85BE-6AF35CD856D4}" name="moment" dataDxfId="7">
      <calculatedColumnFormula>-(G891-2)*2</calculatedColumnFormula>
    </tableColumn>
    <tableColumn id="3" xr3:uid="{02210557-19BA-4A67-A53D-DF3A3FE907FE}" name="Stress"/>
  </tableColumns>
  <tableStyleInfo name="TableStyleMedium26" showFirstColumn="0" showLastColumn="0" showRowStripes="1" showColumnStripes="0"/>
</table>
</file>

<file path=xl/tables/table4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4" xr:uid="{BCC255E7-9A25-40BE-8B00-1BD08AD0CB35}" name="Table2462633113433754074394715033583115147179211283" displayName="Table2462633113433754074394715033583115147179211283" ref="M890:O911" totalsRowShown="0">
  <autoFilter ref="M890:O911" xr:uid="{BCC255E7-9A25-40BE-8B00-1BD08AD0CB35}"/>
  <tableColumns count="3">
    <tableColumn id="1" xr3:uid="{D86B9997-CCA8-4838-83C1-0C7DECC94A22}" name="time"/>
    <tableColumn id="2" xr3:uid="{08BD7F45-AB52-4915-8312-DBCAC2E8DDAB}" name="moment" dataDxfId="6">
      <calculatedColumnFormula>-(Table2462633113433754074394715033583115147179211283[[#This Row],[time]]-2)*2</calculatedColumnFormula>
    </tableColumn>
    <tableColumn id="3" xr3:uid="{592E0491-679C-4708-AB34-5BE43F8C3F35}" name="Stress"/>
  </tableColumns>
  <tableStyleInfo name="TableStyleMedium27" showFirstColumn="0" showLastColumn="0" showRowStripes="1" showColumnStripes="0"/>
</table>
</file>

<file path=xl/tables/table4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5" xr:uid="{63C29B4D-6469-48C1-A7C9-C238DC2794C6}" name="Table2472643123443764084404725043684116148180212284" displayName="Table2472643123443764084404725043684116148180212284" ref="S890:U911" totalsRowShown="0">
  <autoFilter ref="S890:U911" xr:uid="{63C29B4D-6469-48C1-A7C9-C238DC2794C6}"/>
  <tableColumns count="3">
    <tableColumn id="1" xr3:uid="{FB6265F6-EB4F-4511-9513-26A63DAC58A4}" name="time"/>
    <tableColumn id="2" xr3:uid="{68E9B037-4F43-4B70-B81A-160AFE5FAD8B}" name="moment" dataDxfId="5">
      <calculatedColumnFormula>-(Table2472643123443764084404725043684116148180212284[[#This Row],[time]]-2)*2</calculatedColumnFormula>
    </tableColumn>
    <tableColumn id="3" xr3:uid="{24BB06DD-D090-4993-9B44-E53BDECCD09E}" name="Stress"/>
  </tableColumns>
  <tableStyleInfo name="TableStyleMedium24" showFirstColumn="0" showLastColumn="0" showRowStripes="1" showColumnStripes="0"/>
</table>
</file>

<file path=xl/tables/table4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6" xr:uid="{827873A0-EF24-49D1-8C93-C5E013D61E7F}" name="Table2482653133453774094414735053785117149181213285" displayName="Table2482653133453774094414735053785117149181213285" ref="Y890:AA911" totalsRowShown="0">
  <autoFilter ref="Y890:AA911" xr:uid="{827873A0-EF24-49D1-8C93-C5E013D61E7F}"/>
  <tableColumns count="3">
    <tableColumn id="1" xr3:uid="{0478AF1D-3621-46ED-ADCF-15B57DF4A561}" name="time"/>
    <tableColumn id="2" xr3:uid="{EACBD24F-1DCD-4B76-BAD7-CF36C4F7D372}" name="moment" dataDxfId="4">
      <calculatedColumnFormula>-(Table2482653133453774094414735053785117149181213285[[#This Row],[time]]-2)*2</calculatedColumnFormula>
    </tableColumn>
    <tableColumn id="3" xr3:uid="{EB89B4DD-CE61-4870-B0ED-C67C5EBD16AA}" name="Stress"/>
  </tableColumns>
  <tableStyleInfo name="TableStyleMedium25" showFirstColumn="0" showLastColumn="0" showRowStripes="1" showColumnStripes="0"/>
</table>
</file>

<file path=xl/tables/table4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7" xr:uid="{D75D3867-0E4D-42CE-815C-CA43B00E400F}" name="Table2492663143463784104424745063886118150182214510" displayName="Table2492663143463784104424745063886118150182214510" ref="AE890:AG911" totalsRowShown="0">
  <autoFilter ref="AE890:AG911" xr:uid="{D75D3867-0E4D-42CE-815C-CA43B00E400F}"/>
  <tableColumns count="3">
    <tableColumn id="1" xr3:uid="{AC988383-DC14-433E-86CB-5DE2DFFDDD7F}" name="time"/>
    <tableColumn id="2" xr3:uid="{4BEA8D12-3505-46D8-9092-95392195F2F0}" name="moment" dataDxfId="3">
      <calculatedColumnFormula>-(Table2492663143463784104424745063886118150182214510[[#This Row],[time]]-2)*2</calculatedColumnFormula>
    </tableColumn>
    <tableColumn id="3" xr3:uid="{557B7EFF-F153-425D-A9D0-9EBFA33D77F4}" name="Stress"/>
  </tableColumns>
  <tableStyleInfo name="TableStyleMedium26" showFirstColumn="0" showLastColumn="0" showRowStripes="1" showColumnStripes="0"/>
</table>
</file>

<file path=xl/tables/table4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8" xr:uid="{7CE31467-A192-4D31-84E3-D1842AFF6820}" name="Table2502673153473794114434755073987119151183215511" displayName="Table2502673153473794114434755073987119151183215511" ref="AK890:AM911" totalsRowShown="0">
  <autoFilter ref="AK890:AM911" xr:uid="{7CE31467-A192-4D31-84E3-D1842AFF6820}"/>
  <tableColumns count="3">
    <tableColumn id="1" xr3:uid="{1017A98A-BB36-434F-89E0-DBD783B6A4EA}" name="time"/>
    <tableColumn id="2" xr3:uid="{A260972F-72FD-402F-B276-03679ADBDB5E}" name="moment" dataDxfId="2">
      <calculatedColumnFormula>-(Table2502673153473794114434755073987119151183215511[[#This Row],[time]]-2)*2</calculatedColumnFormula>
    </tableColumn>
    <tableColumn id="3" xr3:uid="{B48D3999-1E12-42AD-9678-CA031988A1B5}" name="Stress"/>
  </tableColumns>
  <tableStyleInfo name="TableStyleMedium27" showFirstColumn="0" showLastColumn="0" showRowStripes="1" showColumnStripes="0"/>
</table>
</file>

<file path=xl/tables/table4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9" xr:uid="{B6D6B055-7EEC-4DBF-A1A2-6F4A24BA7062}" name="Table2522683163483804124444765084088120152184216512" displayName="Table2522683163483804124444765084088120152184216512" ref="AQ890:AS911" totalsRowShown="0">
  <autoFilter ref="AQ890:AS911" xr:uid="{B6D6B055-7EEC-4DBF-A1A2-6F4A24BA7062}"/>
  <tableColumns count="3">
    <tableColumn id="1" xr3:uid="{3BB700BB-0921-40FA-9563-D9420FB961FE}" name="time"/>
    <tableColumn id="2" xr3:uid="{30BC1B84-5BEC-4CAF-B356-1191B9889D98}" name="moment" dataDxfId="1">
      <calculatedColumnFormula>-(Table2522683163483804124444765084088120152184216512[[#This Row],[time]]-2)*2</calculatedColumnFormula>
    </tableColumn>
    <tableColumn id="3" xr3:uid="{3FA3A676-F0BD-4AF9-B30A-2293C64CF8A8}" name="Stress"/>
  </tableColumns>
  <tableStyleInfo name="TableStyleMedium26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6926D5B5-3336-471D-87CF-6A870E8A2CE5}" name="Table253301" displayName="Table253301" ref="AT67:AV88" totalsRowShown="0">
  <autoFilter ref="AT67:AV88" xr:uid="{6926D5B5-3336-471D-87CF-6A870E8A2CE5}"/>
  <tableColumns count="3">
    <tableColumn id="1" xr3:uid="{99A771BD-397D-4D54-B5EE-76C4A15AEADE}" name="time"/>
    <tableColumn id="2" xr3:uid="{81A7F829-D90C-4D7C-94A0-83FDF02BA721}" name="moment" dataDxfId="432">
      <calculatedColumnFormula>(Table253301[[#This Row],[time]]-2)*2</calculatedColumnFormula>
    </tableColumn>
    <tableColumn id="3" xr3:uid="{153C10AA-2198-4C68-A0E2-072674DF59FC}" name="Stress"/>
  </tableColumns>
  <tableStyleInfo name="TableStyleMedium24" showFirstColumn="0" showLastColumn="0" showRowStripes="1" showColumnStripes="0"/>
</table>
</file>

<file path=xl/tables/table4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0" xr:uid="{01C9CCBE-3A46-4F80-BF2F-54C68C817405}" name="Table2532693173493814134454775094189121153185217513" displayName="Table2532693173493814134454775094189121153185217513" ref="AT890:AV911" totalsRowShown="0">
  <autoFilter ref="AT890:AV911" xr:uid="{01C9CCBE-3A46-4F80-BF2F-54C68C817405}"/>
  <tableColumns count="3">
    <tableColumn id="1" xr3:uid="{BB15F520-DFBC-43E7-B1D9-F3CE3DB4AA1E}" name="time"/>
    <tableColumn id="2" xr3:uid="{8CD41381-7031-405C-AA24-C94B4695E788}" name="moment" dataDxfId="0">
      <calculatedColumnFormula>-(Table2532693173493814134454775094189121153185217513[[#This Row],[time]]-2)*2</calculatedColumnFormula>
    </tableColumn>
    <tableColumn id="3" xr3:uid="{1D66A024-BF1F-4BC3-9DB2-E865CFF24E9B}" name="Stress"/>
  </tableColumns>
  <tableStyleInfo name="TableStyleMedium24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D936C87-F524-4380-823D-04B17477D466}" name="Table1254302" displayName="Table1254302" ref="A97:C118" totalsRowShown="0">
  <autoFilter ref="A97:C118" xr:uid="{5D936C87-F524-4380-823D-04B17477D466}"/>
  <tableColumns count="3">
    <tableColumn id="1" xr3:uid="{FC598B32-4883-4E7F-AD58-BABD2B58BB7B}" name="time"/>
    <tableColumn id="2" xr3:uid="{1DD2F3EB-8064-4EC8-964E-8A5FD16336A1}" name="moment" dataDxfId="431">
      <calculatedColumnFormula>-(Table1254302[[#This Row],[time]]-2)*2</calculatedColumnFormula>
    </tableColumn>
    <tableColumn id="3" xr3:uid="{0F53F030-3274-4D59-B3B9-EE12CB9400A7}" name="Stres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F2B5D8-FA5D-4F77-98F3-9A213DB033FC}" name="Table5" displayName="Table5" ref="V6:X27" totalsRowShown="0">
  <autoFilter ref="V6:X27" xr:uid="{CEF2B5D8-FA5D-4F77-98F3-9A213DB033FC}"/>
  <tableColumns count="3">
    <tableColumn id="1" xr3:uid="{CCB3CD58-D2C9-4689-B432-49DB6B7309A5}" name="time"/>
    <tableColumn id="2" xr3:uid="{CC851F09-29F9-4AF5-9F18-0154EFB85D57}" name="moment" dataDxfId="475">
      <calculatedColumnFormula>(Table5[[#This Row],[time]]-2)*2</calculatedColumnFormula>
    </tableColumn>
    <tableColumn id="3" xr3:uid="{7F1AEBD1-9491-4EF7-9EAD-943E554CDAFE}" name="Stress"/>
  </tableColumns>
  <tableStyleInfo name="TableStyleLight5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F0185A4-0A53-4369-BE72-5E145287BA3D}" name="Table2255303" displayName="Table2255303" ref="D97:F118" totalsRowShown="0">
  <autoFilter ref="D97:F118" xr:uid="{CF0185A4-0A53-4369-BE72-5E145287BA3D}"/>
  <tableColumns count="3">
    <tableColumn id="1" xr3:uid="{F818158F-3A4E-4E99-B69A-265F60DB97C3}" name="time"/>
    <tableColumn id="2" xr3:uid="{15A015C1-E6EE-4AAE-A883-88DDF57ED42A}" name="moment" dataDxfId="430">
      <calculatedColumnFormula>-(Table2255303[[#This Row],[time]]-2)*2</calculatedColumnFormula>
    </tableColumn>
    <tableColumn id="3" xr3:uid="{4BA3AF80-4C04-4A3B-BF2A-DD0193D2EEF2}" name="Stress "/>
  </tableColumns>
  <tableStyleInfo name="TableStyleLight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9A98D70-21F3-4EA9-BB95-7BE8F4ACB0E2}" name="Table3256304" displayName="Table3256304" ref="J97:L118" totalsRowShown="0">
  <autoFilter ref="J97:L118" xr:uid="{F9A98D70-21F3-4EA9-BB95-7BE8F4ACB0E2}"/>
  <tableColumns count="3">
    <tableColumn id="1" xr3:uid="{C0C97E40-9789-4BDE-BD26-F8B9B6886A87}" name="time"/>
    <tableColumn id="2" xr3:uid="{5D1390D8-E1CD-4A5F-9008-739F0080D06D}" name="moment" dataDxfId="429">
      <calculatedColumnFormula>-(Table3256304[[#This Row],[time]]-2)*2</calculatedColumnFormula>
    </tableColumn>
    <tableColumn id="3" xr3:uid="{AB7D011C-C952-4A2D-ADBB-7D2A4A09888E}" name="Stress"/>
  </tableColumns>
  <tableStyleInfo name="TableStyleLight3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ED59AA13-D9D9-45A2-9EBB-34AA8D4A2660}" name="Table4257305" displayName="Table4257305" ref="P97:R118" totalsRowShown="0">
  <autoFilter ref="P97:R118" xr:uid="{ED59AA13-D9D9-45A2-9EBB-34AA8D4A2660}"/>
  <tableColumns count="3">
    <tableColumn id="1" xr3:uid="{201F8C99-BDD0-4D2F-BC1F-EC08399DDFFD}" name="time"/>
    <tableColumn id="2" xr3:uid="{F4035594-66FA-4FE5-9B54-E0B61BB1D368}" name="moment" dataDxfId="428">
      <calculatedColumnFormula>-(Table4257305[[#This Row],[time]]-2)*2</calculatedColumnFormula>
    </tableColumn>
    <tableColumn id="3" xr3:uid="{38165247-68CC-43E5-9BB7-57E43121033B}" name="Stress"/>
  </tableColumns>
  <tableStyleInfo name="TableStyleLight4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69AB592-A640-4C62-864E-8E3849D139F2}" name="Table5258306" displayName="Table5258306" ref="V97:X118" totalsRowShown="0">
  <autoFilter ref="V97:X118" xr:uid="{069AB592-A640-4C62-864E-8E3849D139F2}"/>
  <tableColumns count="3">
    <tableColumn id="1" xr3:uid="{A57BB967-BF0B-4242-A468-F03390A9286F}" name="time"/>
    <tableColumn id="2" xr3:uid="{A771F2D5-A770-410E-B4EF-ADAA45F2C946}" name="moment" dataDxfId="427">
      <calculatedColumnFormula>-(Table5258306[[#This Row],[time]]-2)*2</calculatedColumnFormula>
    </tableColumn>
    <tableColumn id="3" xr3:uid="{F53A5587-963D-4B07-8D20-A481BE44226F}" name="Stress"/>
  </tableColumns>
  <tableStyleInfo name="TableStyleLight5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F2DD63EB-8DBB-4FDC-B6DF-93DA96DA816D}" name="Table6259307" displayName="Table6259307" ref="AB97:AD118" totalsRowShown="0">
  <autoFilter ref="AB97:AD118" xr:uid="{F2DD63EB-8DBB-4FDC-B6DF-93DA96DA816D}"/>
  <tableColumns count="3">
    <tableColumn id="1" xr3:uid="{EAE1283B-3AC7-43B6-998E-1655A196457F}" name="time"/>
    <tableColumn id="2" xr3:uid="{6890136F-6B13-417A-B369-7ED9EFCB1022}" name="moment" dataDxfId="426">
      <calculatedColumnFormula>-(Table6259307[[#This Row],[time]]-2)*2</calculatedColumnFormula>
    </tableColumn>
    <tableColumn id="3" xr3:uid="{056EC83D-096A-46F4-98FF-2412BF433C67}" name="Stress"/>
  </tableColumns>
  <tableStyleInfo name="TableStyleLight6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A0B8BFFA-11D8-4032-A6A0-F04D2760777E}" name="Table7260308" displayName="Table7260308" ref="AH97:AJ118" totalsRowShown="0">
  <autoFilter ref="AH97:AJ118" xr:uid="{A0B8BFFA-11D8-4032-A6A0-F04D2760777E}"/>
  <tableColumns count="3">
    <tableColumn id="1" xr3:uid="{5B85B936-4567-4EA7-B641-27165D785EC6}" name="time"/>
    <tableColumn id="2" xr3:uid="{46426DFD-13DC-442E-B5D3-D3CC8D6AFF9A}" name="moment" dataDxfId="425">
      <calculatedColumnFormula>-(Table7260308[[#This Row],[time]]-2)*2</calculatedColumnFormula>
    </tableColumn>
    <tableColumn id="3" xr3:uid="{ABC0F87E-F058-4873-AE5A-AC3F18D37373}" name="Stress"/>
  </tableColumns>
  <tableStyleInfo name="TableStyleLight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0055810-C806-4CE5-AECA-9A95E3010F2E}" name="Table8261309" displayName="Table8261309" ref="AN97:AP118" totalsRowShown="0">
  <autoFilter ref="AN97:AP118" xr:uid="{F0055810-C806-4CE5-AECA-9A95E3010F2E}"/>
  <tableColumns count="3">
    <tableColumn id="1" xr3:uid="{EFE43EE0-1EDB-4231-80A2-2BF2C46E4D39}" name="time"/>
    <tableColumn id="2" xr3:uid="{CCB2380C-6D22-464C-959D-9595F7E79C4E}" name="moment" dataDxfId="424">
      <calculatedColumnFormula>-(Table8261309[[#This Row],[time]]-2)*2</calculatedColumnFormula>
    </tableColumn>
    <tableColumn id="3" xr3:uid="{89ED2F38-E877-4ADA-99F8-E3744399B3A6}" name="Stress"/>
  </tableColumns>
  <tableStyleInfo name="TableStyleLight8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A2605CA7-E7A9-41A7-AC7E-AE9A88A3CFFE}" name="Table245262310" displayName="Table245262310" ref="G97:I118" totalsRowShown="0">
  <autoFilter ref="G97:I118" xr:uid="{A2605CA7-E7A9-41A7-AC7E-AE9A88A3CFFE}"/>
  <tableColumns count="3">
    <tableColumn id="1" xr3:uid="{DB9C2BDE-B472-483A-8F12-39451D61EB3F}" name="time"/>
    <tableColumn id="2" xr3:uid="{6C043E09-0E98-4703-B12D-C685A6A9AC1E}" name="moment" dataDxfId="423">
      <calculatedColumnFormula>-(Table245262310[[#This Row],[time]]-2)*2</calculatedColumnFormula>
    </tableColumn>
    <tableColumn id="3" xr3:uid="{74367151-7B4B-4471-AC41-ECF99BEAA57B}" name="Stress"/>
  </tableColumns>
  <tableStyleInfo name="TableStyleMedium26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2A743760-C1F8-4B33-87F0-A429FE27233C}" name="Table246263311" displayName="Table246263311" ref="M97:O118" totalsRowShown="0">
  <autoFilter ref="M97:O118" xr:uid="{2A743760-C1F8-4B33-87F0-A429FE27233C}"/>
  <tableColumns count="3">
    <tableColumn id="1" xr3:uid="{6ACD52B8-9007-4AEB-B99C-86E88B47DA0A}" name="time"/>
    <tableColumn id="2" xr3:uid="{EC86F018-E9C6-4907-BFCE-21AB200A18C4}" name="moment" dataDxfId="422">
      <calculatedColumnFormula>-(Table246263311[[#This Row],[time]]-2)*2</calculatedColumnFormula>
    </tableColumn>
    <tableColumn id="3" xr3:uid="{E6E3A10C-6995-48C5-91FA-50BFC284D7E8}" name="Stress"/>
  </tableColumns>
  <tableStyleInfo name="TableStyleMedium2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76A06C9-07DF-4B1C-9097-FA1D5984F9AD}" name="Table247264312" displayName="Table247264312" ref="S97:U118" totalsRowShown="0">
  <autoFilter ref="S97:U118" xr:uid="{076A06C9-07DF-4B1C-9097-FA1D5984F9AD}"/>
  <tableColumns count="3">
    <tableColumn id="1" xr3:uid="{C12F7280-E99E-405D-9A12-26D2A161C9F1}" name="time"/>
    <tableColumn id="2" xr3:uid="{43C0A9DB-C915-4B35-B636-9B8080942E1F}" name="moment" dataDxfId="421">
      <calculatedColumnFormula>-(Table247264312[[#This Row],[time]]-2)*2</calculatedColumnFormula>
    </tableColumn>
    <tableColumn id="3" xr3:uid="{F4E836FC-99E2-405B-B922-2292A5E14B61}" name="Stress"/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AEED6E-844C-4D65-B221-E1A3264B0F1A}" name="Table6" displayName="Table6" ref="AB6:AD27" totalsRowShown="0">
  <autoFilter ref="AB6:AD27" xr:uid="{D7AEED6E-844C-4D65-B221-E1A3264B0F1A}"/>
  <tableColumns count="3">
    <tableColumn id="1" xr3:uid="{6D50F3DB-6596-46F1-AAE6-FF389C9B5847}" name="time"/>
    <tableColumn id="2" xr3:uid="{C0F2279E-BBC1-4A18-9D11-64B91616ED4E}" name="moment" dataDxfId="474">
      <calculatedColumnFormula>(Table6[[#This Row],[time]]-2)*2</calculatedColumnFormula>
    </tableColumn>
    <tableColumn id="3" xr3:uid="{4635BE62-2A86-433D-BD04-BEF8D36A5978}" name="Stress"/>
  </tableColumns>
  <tableStyleInfo name="TableStyleLight6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24C0C567-663C-452F-8359-6245A3540227}" name="Table248265313" displayName="Table248265313" ref="Y97:AA118" totalsRowShown="0">
  <autoFilter ref="Y97:AA118" xr:uid="{24C0C567-663C-452F-8359-6245A3540227}"/>
  <tableColumns count="3">
    <tableColumn id="1" xr3:uid="{AAAEDC94-C727-4475-9412-AD653B1A99FF}" name="time"/>
    <tableColumn id="2" xr3:uid="{670E6B1C-5B01-41B5-946A-E88BAF070D3A}" name="moment" dataDxfId="420">
      <calculatedColumnFormula>-(Table248265313[[#This Row],[time]]-2)*2</calculatedColumnFormula>
    </tableColumn>
    <tableColumn id="3" xr3:uid="{0BEA2ED5-7566-443D-A8E5-49515C8443EA}" name="Stress"/>
  </tableColumns>
  <tableStyleInfo name="TableStyleMedium25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4B99AAB7-A3C8-4FD3-BA40-5813E5955AD3}" name="Table249266314" displayName="Table249266314" ref="AE97:AG118" totalsRowShown="0">
  <autoFilter ref="AE97:AG118" xr:uid="{4B99AAB7-A3C8-4FD3-BA40-5813E5955AD3}"/>
  <tableColumns count="3">
    <tableColumn id="1" xr3:uid="{5A64729A-F289-4CD3-81A9-6DDAB089C965}" name="time"/>
    <tableColumn id="2" xr3:uid="{5F81583C-1146-4048-84D8-77782A131FBB}" name="moment" dataDxfId="419">
      <calculatedColumnFormula>-(Table249266314[[#This Row],[time]]-2)*2</calculatedColumnFormula>
    </tableColumn>
    <tableColumn id="3" xr3:uid="{62317FD7-6E75-4066-B953-D3734F60F9F9}" name="Stress"/>
  </tableColumns>
  <tableStyleInfo name="TableStyleMedium26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7D0A9649-C617-4288-9CD4-A97F358125FB}" name="Table250267315" displayName="Table250267315" ref="AK97:AM118" totalsRowShown="0">
  <autoFilter ref="AK97:AM118" xr:uid="{7D0A9649-C617-4288-9CD4-A97F358125FB}"/>
  <tableColumns count="3">
    <tableColumn id="1" xr3:uid="{971AC6E4-43B4-4971-8A35-D4E9D410EC6B}" name="time"/>
    <tableColumn id="2" xr3:uid="{150356A7-7214-45C0-AF69-A2E9BE46ABF2}" name="moment" dataDxfId="418">
      <calculatedColumnFormula>-(Table250267315[[#This Row],[time]]-2)*2</calculatedColumnFormula>
    </tableColumn>
    <tableColumn id="3" xr3:uid="{BDE61B00-C405-408A-A039-5B83DD4D779B}" name="Stress"/>
  </tableColumns>
  <tableStyleInfo name="TableStyleMedium2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C5CCCF33-1A4B-42F8-9723-9BC919931671}" name="Table252268316" displayName="Table252268316" ref="AQ97:AS118" totalsRowShown="0">
  <autoFilter ref="AQ97:AS118" xr:uid="{C5CCCF33-1A4B-42F8-9723-9BC919931671}"/>
  <tableColumns count="3">
    <tableColumn id="1" xr3:uid="{A58BC87F-5EF5-404B-BEC7-ED81B179EF8B}" name="time"/>
    <tableColumn id="2" xr3:uid="{AA4AA903-C493-41F0-AE8E-ACE574D1B26E}" name="moment" dataDxfId="417">
      <calculatedColumnFormula>-(Table252268316[[#This Row],[time]]-2)*2</calculatedColumnFormula>
    </tableColumn>
    <tableColumn id="3" xr3:uid="{DCD96C74-3DE2-4A5A-863E-5AD3D4941E65}" name="Stress"/>
  </tableColumns>
  <tableStyleInfo name="TableStyleMedium26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E1787DC5-EFFF-4629-ADF8-0A79E7498B7B}" name="Table253269317" displayName="Table253269317" ref="AT97:AV118" totalsRowShown="0">
  <autoFilter ref="AT97:AV118" xr:uid="{E1787DC5-EFFF-4629-ADF8-0A79E7498B7B}"/>
  <tableColumns count="3">
    <tableColumn id="1" xr3:uid="{48984A7D-01D1-4375-B82D-9B2507CC1791}" name="time"/>
    <tableColumn id="2" xr3:uid="{317C5CB1-565D-4A26-BA81-ADC01606FB41}" name="moment" dataDxfId="416">
      <calculatedColumnFormula>-(Table253269317[[#This Row],[time]]-2)*2</calculatedColumnFormula>
    </tableColumn>
    <tableColumn id="3" xr3:uid="{A8EBC400-EAE2-466D-B7B0-DC2A76D059CF}" name="Stress"/>
  </tableColumns>
  <tableStyleInfo name="TableStyleMedium24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44089247-43E2-4049-A182-FBC498A8E5CB}" name="Table1286318" displayName="Table1286318" ref="A128:C149" totalsRowShown="0">
  <autoFilter ref="A128:C149" xr:uid="{44089247-43E2-4049-A182-FBC498A8E5CB}"/>
  <tableColumns count="3">
    <tableColumn id="1" xr3:uid="{50C5387A-FC78-4251-9563-C8C119FCF382}" name="time"/>
    <tableColumn id="2" xr3:uid="{2868BA6C-F898-4F32-9CDE-C0FF47D37D7D}" name="moment" dataDxfId="415">
      <calculatedColumnFormula>(Table1286318[[#This Row],[time]]-2)*2</calculatedColumnFormula>
    </tableColumn>
    <tableColumn id="3" xr3:uid="{4558AF95-5FE3-47E4-BB47-4A8DA9540B53}" name="Stress"/>
  </tableColumns>
  <tableStyleInfo name="TableStyleLight1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F0832031-4DFE-4C34-9939-06D9D6B63A27}" name="Table2287319" displayName="Table2287319" ref="D128:F149" totalsRowShown="0">
  <autoFilter ref="D128:F149" xr:uid="{F0832031-4DFE-4C34-9939-06D9D6B63A27}"/>
  <tableColumns count="3">
    <tableColumn id="1" xr3:uid="{BAA4CFC0-3ADA-4D73-B657-9E1C249EADAD}" name="time"/>
    <tableColumn id="2" xr3:uid="{2C4B0DE4-A45C-4A95-9E50-9A6FDA622E3F}" name="moment" dataDxfId="414">
      <calculatedColumnFormula>(Table2287319[[#This Row],[time]]-2)*2</calculatedColumnFormula>
    </tableColumn>
    <tableColumn id="3" xr3:uid="{DB26939B-B694-42D4-BCD3-59A91794E53E}" name="Stress "/>
  </tableColumns>
  <tableStyleInfo name="TableStyleLight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E48CC5C0-CAD8-40D4-BC21-A98C73DEEC52}" name="Table3288320" displayName="Table3288320" ref="J128:L149" totalsRowShown="0">
  <autoFilter ref="J128:L149" xr:uid="{E48CC5C0-CAD8-40D4-BC21-A98C73DEEC52}"/>
  <tableColumns count="3">
    <tableColumn id="1" xr3:uid="{655B1F66-69A0-4693-8B76-51A36B3797C0}" name="time"/>
    <tableColumn id="2" xr3:uid="{54A61350-7256-4DC7-8979-53552947D9F0}" name="moment" dataDxfId="413">
      <calculatedColumnFormula>(Table3288320[[#This Row],[time]]-2)*2</calculatedColumnFormula>
    </tableColumn>
    <tableColumn id="3" xr3:uid="{89C56AAF-3FFC-483C-9DE8-B78816A328E4}" name="Stress"/>
  </tableColumns>
  <tableStyleInfo name="TableStyleLight3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6C98B9F2-F76F-4D92-9B7D-F7A474ABEB24}" name="Table4289321" displayName="Table4289321" ref="P128:R149" totalsRowShown="0">
  <autoFilter ref="P128:R149" xr:uid="{6C98B9F2-F76F-4D92-9B7D-F7A474ABEB24}"/>
  <tableColumns count="3">
    <tableColumn id="1" xr3:uid="{6A10FBDE-B3F5-4ADC-9F00-368FD5869F94}" name="time"/>
    <tableColumn id="2" xr3:uid="{E9DE16AE-0869-47E7-BB82-4243D06CB3E9}" name="moment" dataDxfId="412">
      <calculatedColumnFormula>(Table4289321[[#This Row],[time]]-2)*2</calculatedColumnFormula>
    </tableColumn>
    <tableColumn id="3" xr3:uid="{A7060215-7133-4C7B-8271-C94E436B3405}" name="Stress"/>
  </tableColumns>
  <tableStyleInfo name="TableStyleLight4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D704E0E5-F31A-425D-9FBC-68E491336B06}" name="Table5290322" displayName="Table5290322" ref="V128:X149" totalsRowShown="0">
  <autoFilter ref="V128:X149" xr:uid="{D704E0E5-F31A-425D-9FBC-68E491336B06}"/>
  <tableColumns count="3">
    <tableColumn id="1" xr3:uid="{E2161BBD-BA1A-473E-9917-3B935B87762F}" name="time"/>
    <tableColumn id="2" xr3:uid="{E48ADF52-7C77-4C2F-8B4C-A1CA70E74EDE}" name="moment" dataDxfId="411">
      <calculatedColumnFormula>(Table5290322[[#This Row],[time]]-2)*2</calculatedColumnFormula>
    </tableColumn>
    <tableColumn id="3" xr3:uid="{3219F66C-90A3-44EF-BD3A-F976F722C78F}" name="Stress"/>
  </tableColumns>
  <tableStyleInfo name="TableStyleLight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8A04FD-616F-4A37-BF9F-B70EFB24BE62}" name="Table7" displayName="Table7" ref="AH6:AJ27" totalsRowShown="0">
  <autoFilter ref="AH6:AJ27" xr:uid="{FD8A04FD-616F-4A37-BF9F-B70EFB24BE62}"/>
  <tableColumns count="3">
    <tableColumn id="1" xr3:uid="{5043859A-B820-4201-A62F-D7B24F07203C}" name="time"/>
    <tableColumn id="2" xr3:uid="{6B0A503C-300C-4C73-9C23-54E8EB4E1C10}" name="moment" dataDxfId="473">
      <calculatedColumnFormula>(Table7[[#This Row],[time]]-2)*2</calculatedColumnFormula>
    </tableColumn>
    <tableColumn id="3" xr3:uid="{21CFAAC7-630A-4471-9DA5-F48FF3F75039}" name="Stress"/>
  </tableColumns>
  <tableStyleInfo name="TableStyleLight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1232054B-79A3-4D4D-ADE6-675245196DB6}" name="Table6291323" displayName="Table6291323" ref="AB128:AD149" totalsRowShown="0">
  <autoFilter ref="AB128:AD149" xr:uid="{1232054B-79A3-4D4D-ADE6-675245196DB6}"/>
  <tableColumns count="3">
    <tableColumn id="1" xr3:uid="{6F2A406D-5851-4C77-A4F5-E7523697925D}" name="time"/>
    <tableColumn id="2" xr3:uid="{F980F1B4-0B3A-4929-B440-BE6B7787BB43}" name="moment" dataDxfId="410">
      <calculatedColumnFormula>(Table6291323[[#This Row],[time]]-2)*2</calculatedColumnFormula>
    </tableColumn>
    <tableColumn id="3" xr3:uid="{69D937F6-8041-4486-92A5-A02197F77C1E}" name="Stress"/>
  </tableColumns>
  <tableStyleInfo name="TableStyleLight6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88095705-A2E7-4B78-88CE-3D6AC417041B}" name="Table7292324" displayName="Table7292324" ref="AH128:AJ149" totalsRowShown="0">
  <autoFilter ref="AH128:AJ149" xr:uid="{88095705-A2E7-4B78-88CE-3D6AC417041B}"/>
  <tableColumns count="3">
    <tableColumn id="1" xr3:uid="{C072F667-A4A5-4D55-92F6-93773DC02424}" name="time"/>
    <tableColumn id="2" xr3:uid="{A34DD207-D07A-461A-BD22-C6D82C8C00E3}" name="moment" dataDxfId="409">
      <calculatedColumnFormula>(Table7292324[[#This Row],[time]]-2)*2</calculatedColumnFormula>
    </tableColumn>
    <tableColumn id="3" xr3:uid="{8A25865C-33E1-4DFE-B5BA-7E4DF12F5C63}" name="Stress"/>
  </tableColumns>
  <tableStyleInfo name="TableStyleLight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A7658D4-C83E-4BA9-9F7C-3BC9FB5C994C}" name="Table8293325" displayName="Table8293325" ref="AN128:AP149" totalsRowShown="0">
  <autoFilter ref="AN128:AP149" xr:uid="{CA7658D4-C83E-4BA9-9F7C-3BC9FB5C994C}"/>
  <tableColumns count="3">
    <tableColumn id="1" xr3:uid="{4D169329-4A1C-4ECC-B4D7-272E416A0050}" name="time"/>
    <tableColumn id="2" xr3:uid="{BD3B007E-09FE-4C13-A4A6-0E8749F6B096}" name="moment" dataDxfId="408">
      <calculatedColumnFormula>(Table8293325[[#This Row],[time]]-2)*2</calculatedColumnFormula>
    </tableColumn>
    <tableColumn id="3" xr3:uid="{ADD44D12-EBA1-4210-8687-4E51E469A3D0}" name="Stress"/>
  </tableColumns>
  <tableStyleInfo name="TableStyleLight8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151782E5-F126-4AF1-948B-DDFC12EB8539}" name="Table245294326" displayName="Table245294326" ref="G128:I149" totalsRowShown="0">
  <autoFilter ref="G128:I149" xr:uid="{151782E5-F126-4AF1-948B-DDFC12EB8539}"/>
  <tableColumns count="3">
    <tableColumn id="1" xr3:uid="{90B1B1E8-76A5-4171-8E7D-AAD8C964180C}" name="time"/>
    <tableColumn id="2" xr3:uid="{42798724-F94F-4D5B-82D1-31A08BE4FCB0}" name="moment" dataDxfId="407">
      <calculatedColumnFormula>(Table245294326[[#This Row],[time]]-2)*2</calculatedColumnFormula>
    </tableColumn>
    <tableColumn id="3" xr3:uid="{5B46D552-479E-46FD-B228-7BFA05763F0B}" name="Stress"/>
  </tableColumns>
  <tableStyleInfo name="TableStyleMedium26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3868F73-E88B-44B7-A2C1-4EC154997521}" name="Table246295327" displayName="Table246295327" ref="M128:O149" totalsRowShown="0">
  <autoFilter ref="M128:O149" xr:uid="{03868F73-E88B-44B7-A2C1-4EC154997521}"/>
  <tableColumns count="3">
    <tableColumn id="1" xr3:uid="{1047D0AD-623D-4DAE-86C2-5A9ED418B68A}" name="time"/>
    <tableColumn id="2" xr3:uid="{6D273CA7-942F-45E7-BCAD-145AC34FC406}" name="moment" dataDxfId="406">
      <calculatedColumnFormula>(Table246295327[[#This Row],[time]]-2)*2</calculatedColumnFormula>
    </tableColumn>
    <tableColumn id="3" xr3:uid="{3DAC3775-F6A8-4C12-B68E-499CCDA75FD2}" name="Stress"/>
  </tableColumns>
  <tableStyleInfo name="TableStyleMedium27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6EFBDE21-EC2C-4584-A766-1AC266780999}" name="Table247296328" displayName="Table247296328" ref="S128:U149" totalsRowShown="0">
  <autoFilter ref="S128:U149" xr:uid="{6EFBDE21-EC2C-4584-A766-1AC266780999}"/>
  <tableColumns count="3">
    <tableColumn id="1" xr3:uid="{198E102D-76F5-4720-89FD-0204195CA2D6}" name="time"/>
    <tableColumn id="2" xr3:uid="{D0695B4E-63CC-4C34-AEB7-D80039C25F6C}" name="moment" dataDxfId="405">
      <calculatedColumnFormula>(Table247296328[[#This Row],[time]]-2)*2</calculatedColumnFormula>
    </tableColumn>
    <tableColumn id="3" xr3:uid="{ADD89E55-F4ED-4D08-8072-3DBE635F077B}" name="Stress"/>
  </tableColumns>
  <tableStyleInfo name="TableStyleMedium24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D2AC6F8C-79C4-4F75-9914-0C8A6C12E5A8}" name="Table248297329" displayName="Table248297329" ref="Y128:AA149" totalsRowShown="0">
  <autoFilter ref="Y128:AA149" xr:uid="{D2AC6F8C-79C4-4F75-9914-0C8A6C12E5A8}"/>
  <tableColumns count="3">
    <tableColumn id="1" xr3:uid="{FF9DFE37-DC5F-4C85-874A-610FA6B2E3E2}" name="time"/>
    <tableColumn id="2" xr3:uid="{BCD0BCF6-61A9-4A3D-8E6E-8A2A1C986990}" name="moment" dataDxfId="404">
      <calculatedColumnFormula>(Table248297329[[#This Row],[time]]-2)*2</calculatedColumnFormula>
    </tableColumn>
    <tableColumn id="3" xr3:uid="{6A2B75CC-FDE5-4C6C-9992-CEFC6F9669CF}" name="Stress"/>
  </tableColumns>
  <tableStyleInfo name="TableStyleMedium25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40F0BD8F-74F3-4916-AE63-71B042C26CBF}" name="Table249298330" displayName="Table249298330" ref="AE128:AG149" totalsRowShown="0">
  <autoFilter ref="AE128:AG149" xr:uid="{40F0BD8F-74F3-4916-AE63-71B042C26CBF}"/>
  <tableColumns count="3">
    <tableColumn id="1" xr3:uid="{2AB796FB-E544-4619-B319-8B03D09206FB}" name="time"/>
    <tableColumn id="2" xr3:uid="{5F6C79EC-B20E-4D71-A272-8F3B54ACEADB}" name="moment" dataDxfId="403">
      <calculatedColumnFormula>(Table249298330[[#This Row],[time]]-2)*2</calculatedColumnFormula>
    </tableColumn>
    <tableColumn id="3" xr3:uid="{5DF62489-2352-4DD2-AA5C-40A715386E4D}" name="Stress"/>
  </tableColumns>
  <tableStyleInfo name="TableStyleMedium26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D9FDB6DF-B734-4D41-A7D4-56A854CE2A2B}" name="Table250299331" displayName="Table250299331" ref="AK128:AM149" totalsRowShown="0">
  <autoFilter ref="AK128:AM149" xr:uid="{D9FDB6DF-B734-4D41-A7D4-56A854CE2A2B}"/>
  <tableColumns count="3">
    <tableColumn id="1" xr3:uid="{A85442DA-CA1A-43C5-AB7B-D5C173D91F1A}" name="time"/>
    <tableColumn id="2" xr3:uid="{0C3D3041-1C12-4A22-B345-0B25D1BA0026}" name="moment" dataDxfId="402">
      <calculatedColumnFormula>(Table250299331[[#This Row],[time]]-2)*2</calculatedColumnFormula>
    </tableColumn>
    <tableColumn id="3" xr3:uid="{59EC5CCF-1A24-44C5-BD42-0DC70920D80D}" name="Stress"/>
  </tableColumns>
  <tableStyleInfo name="TableStyleMedium27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6AB5CD1-A41E-4CAE-BA3E-81990BA7E85D}" name="Table252300332" displayName="Table252300332" ref="AQ128:AS149" totalsRowShown="0">
  <autoFilter ref="AQ128:AS149" xr:uid="{06AB5CD1-A41E-4CAE-BA3E-81990BA7E85D}"/>
  <tableColumns count="3">
    <tableColumn id="1" xr3:uid="{D01FBE4F-29FD-4B43-8263-E9AABCBF3BD3}" name="time"/>
    <tableColumn id="2" xr3:uid="{696AF187-B3FF-4E48-9625-09E01814C0BB}" name="moment" dataDxfId="401">
      <calculatedColumnFormula>(Table252300332[[#This Row],[time]]-2)*2</calculatedColumnFormula>
    </tableColumn>
    <tableColumn id="3" xr3:uid="{D0F8CF0B-1EBF-49F7-AD3B-C9FC71B46BFB}" name="Stress"/>
  </tableColumns>
  <tableStyleInfo name="TableStyleMedium2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CAC2AB-3845-4259-8A23-ADEC36E2E17F}" name="Table8" displayName="Table8" ref="AN6:AP27" totalsRowShown="0">
  <autoFilter ref="AN6:AP27" xr:uid="{C7CAC2AB-3845-4259-8A23-ADEC36E2E17F}"/>
  <tableColumns count="3">
    <tableColumn id="1" xr3:uid="{233AEC2D-57B0-4DDD-BAFC-F03C49F9C81E}" name="time"/>
    <tableColumn id="2" xr3:uid="{034E4D21-4A80-45A4-B975-D227E6AE408A}" name="moment" dataDxfId="472">
      <calculatedColumnFormula>(Table8[[#This Row],[time]]-2)*2</calculatedColumnFormula>
    </tableColumn>
    <tableColumn id="3" xr3:uid="{F2678DC0-811E-4D35-86A6-A87108591848}" name="Stress"/>
  </tableColumns>
  <tableStyleInfo name="TableStyleLight8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8A36967-3999-43B0-AEFB-7DED34A989DB}" name="Table253301333" displayName="Table253301333" ref="AT128:AV149" totalsRowShown="0">
  <autoFilter ref="AT128:AV149" xr:uid="{08A36967-3999-43B0-AEFB-7DED34A989DB}"/>
  <tableColumns count="3">
    <tableColumn id="1" xr3:uid="{9292FF16-AABF-4C22-9DB7-4277068D6FC1}" name="time"/>
    <tableColumn id="2" xr3:uid="{4B785C44-0E18-4CBA-ABB5-F2A4ECFE9865}" name="moment" dataDxfId="400">
      <calculatedColumnFormula>(Table253301333[[#This Row],[time]]-2)*2</calculatedColumnFormula>
    </tableColumn>
    <tableColumn id="3" xr3:uid="{683AF79F-85D8-407B-AFE6-04D9F8DA7805}" name="Stress"/>
  </tableColumns>
  <tableStyleInfo name="TableStyleMedium24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46701F77-42FE-40B9-96C3-0A57044167FD}" name="Table1254302334" displayName="Table1254302334" ref="A158:C179" totalsRowShown="0">
  <autoFilter ref="A158:C179" xr:uid="{46701F77-42FE-40B9-96C3-0A57044167FD}"/>
  <tableColumns count="3">
    <tableColumn id="1" xr3:uid="{12DB4973-9143-408D-AC2A-C13A71F77176}" name="time"/>
    <tableColumn id="2" xr3:uid="{B827D321-4D30-4839-A9E7-7374F6489A56}" name="moment" dataDxfId="399">
      <calculatedColumnFormula>-(Table1254302334[[#This Row],[time]]-2)*2</calculatedColumnFormula>
    </tableColumn>
    <tableColumn id="3" xr3:uid="{12639C7F-DCF3-41A9-BCB1-F39CA7EF67C0}" name="Stress"/>
  </tableColumns>
  <tableStyleInfo name="TableStyleLight1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FB63D3B6-DEE3-411E-9CD2-BDF821D6ABAC}" name="Table2255303335" displayName="Table2255303335" ref="D158:F179" totalsRowShown="0">
  <autoFilter ref="D158:F179" xr:uid="{FB63D3B6-DEE3-411E-9CD2-BDF821D6ABAC}"/>
  <tableColumns count="3">
    <tableColumn id="1" xr3:uid="{E471D9DD-22AC-4BB6-B547-E68DBDF2C5AC}" name="time"/>
    <tableColumn id="2" xr3:uid="{93679B7B-C258-4D96-A037-05A89C06153C}" name="moment" dataDxfId="398">
      <calculatedColumnFormula>-(Table2255303335[[#This Row],[time]]-2)*2</calculatedColumnFormula>
    </tableColumn>
    <tableColumn id="3" xr3:uid="{F0F9029C-ACCC-4113-89EE-3F18FBA9B167}" name="Stress "/>
  </tableColumns>
  <tableStyleInfo name="TableStyleLight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F364D088-95FF-433D-9967-6F03B75967E2}" name="Table3256304336" displayName="Table3256304336" ref="J158:L179" totalsRowShown="0">
  <autoFilter ref="J158:L179" xr:uid="{F364D088-95FF-433D-9967-6F03B75967E2}"/>
  <tableColumns count="3">
    <tableColumn id="1" xr3:uid="{4F3CC0CA-0CC5-4277-ADEA-741B7D92D60D}" name="time"/>
    <tableColumn id="2" xr3:uid="{6F27F683-C411-4A2B-889B-ECC63206C570}" name="moment" dataDxfId="397">
      <calculatedColumnFormula>-(Table3256304336[[#This Row],[time]]-2)*2</calculatedColumnFormula>
    </tableColumn>
    <tableColumn id="3" xr3:uid="{6603807F-29C8-44E2-9B71-5921CE9CB661}" name="Stress"/>
  </tableColumns>
  <tableStyleInfo name="TableStyleLight3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3216D508-12FC-41C8-B56C-FE3F9C28F60D}" name="Table4257305337" displayName="Table4257305337" ref="P158:R179" totalsRowShown="0">
  <autoFilter ref="P158:R179" xr:uid="{3216D508-12FC-41C8-B56C-FE3F9C28F60D}"/>
  <tableColumns count="3">
    <tableColumn id="1" xr3:uid="{810504FD-A87E-4ED4-9BB5-9F7F9DA3EAB2}" name="time"/>
    <tableColumn id="2" xr3:uid="{9E6D5610-BD04-45D4-810F-86959A110266}" name="moment" dataDxfId="396">
      <calculatedColumnFormula>-(Table4257305337[[#This Row],[time]]-2)*2</calculatedColumnFormula>
    </tableColumn>
    <tableColumn id="3" xr3:uid="{6FF560CD-6F50-4F40-8EA1-2041A020E5C0}" name="Stress"/>
  </tableColumns>
  <tableStyleInfo name="TableStyleLight4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70F13F5C-9429-44BF-BA55-6DB6BEBBC63F}" name="Table5258306338" displayName="Table5258306338" ref="V158:X179" totalsRowShown="0">
  <autoFilter ref="V158:X179" xr:uid="{70F13F5C-9429-44BF-BA55-6DB6BEBBC63F}"/>
  <tableColumns count="3">
    <tableColumn id="1" xr3:uid="{7E0CA825-5B8A-44D1-98B4-FE8DF9DBBD04}" name="time"/>
    <tableColumn id="2" xr3:uid="{A51D7F34-F198-465D-8C5D-94B336E03A15}" name="moment" dataDxfId="395">
      <calculatedColumnFormula>-(Table5258306338[[#This Row],[time]]-2)*2</calculatedColumnFormula>
    </tableColumn>
    <tableColumn id="3" xr3:uid="{F65A1E4E-BC5F-4E56-84F2-5684F06E3FA9}" name="Stress"/>
  </tableColumns>
  <tableStyleInfo name="TableStyleLight5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199E0B30-EE64-4FA5-8101-2E2500D80920}" name="Table6259307339" displayName="Table6259307339" ref="AB158:AD179" totalsRowShown="0">
  <autoFilter ref="AB158:AD179" xr:uid="{199E0B30-EE64-4FA5-8101-2E2500D80920}"/>
  <tableColumns count="3">
    <tableColumn id="1" xr3:uid="{38AA44AA-B0C2-4BF9-8171-EC95C656BB85}" name="time"/>
    <tableColumn id="2" xr3:uid="{F9D4163F-58C7-4F98-A248-1B0EF243447D}" name="moment" dataDxfId="394">
      <calculatedColumnFormula>-(Table6259307339[[#This Row],[time]]-2)*2</calculatedColumnFormula>
    </tableColumn>
    <tableColumn id="3" xr3:uid="{DF4D2ADD-4AD9-4461-BF30-8886D0BBB41D}" name="Stress"/>
  </tableColumns>
  <tableStyleInfo name="TableStyleLight6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B86712C7-5157-4773-BAD1-A402871A6C31}" name="Table7260308340" displayName="Table7260308340" ref="AH158:AJ179" totalsRowShown="0">
  <autoFilter ref="AH158:AJ179" xr:uid="{B86712C7-5157-4773-BAD1-A402871A6C31}"/>
  <tableColumns count="3">
    <tableColumn id="1" xr3:uid="{3C37B3A8-2DFF-4C40-88F8-E6D2D57EED7E}" name="time"/>
    <tableColumn id="2" xr3:uid="{E4B8D0E8-5FF9-4271-B00B-829BD26A8681}" name="moment" dataDxfId="393">
      <calculatedColumnFormula>-(Table7260308340[[#This Row],[time]]-2)*2</calculatedColumnFormula>
    </tableColumn>
    <tableColumn id="3" xr3:uid="{4331952E-C438-4D33-A946-9622D1725A06}" name="Stress"/>
  </tableColumns>
  <tableStyleInfo name="TableStyleLight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78417921-358C-4FB4-B738-7961D62D9FC6}" name="Table8261309341" displayName="Table8261309341" ref="AN158:AP179" totalsRowShown="0">
  <autoFilter ref="AN158:AP179" xr:uid="{78417921-358C-4FB4-B738-7961D62D9FC6}"/>
  <tableColumns count="3">
    <tableColumn id="1" xr3:uid="{66BE251D-8CFC-4A12-8E7D-8E5D0A853B1A}" name="time"/>
    <tableColumn id="2" xr3:uid="{500DD2EA-5D64-4074-8F7B-830DEEBD5504}" name="moment" dataDxfId="392">
      <calculatedColumnFormula>-(Table8261309341[[#This Row],[time]]-2)*2</calculatedColumnFormula>
    </tableColumn>
    <tableColumn id="3" xr3:uid="{AEF0CDCF-C91B-472B-B8BF-74BD5CB81C6B}" name="Stress"/>
  </tableColumns>
  <tableStyleInfo name="TableStyleLight8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F12327F5-4887-426A-877F-4727B379C866}" name="Table245262310342" displayName="Table245262310342" ref="G158:I179" totalsRowShown="0">
  <autoFilter ref="G158:I179" xr:uid="{F12327F5-4887-426A-877F-4727B379C866}"/>
  <tableColumns count="3">
    <tableColumn id="1" xr3:uid="{A7BE62BC-10A7-4872-AADE-E354368C89E5}" name="time"/>
    <tableColumn id="2" xr3:uid="{EEFF215E-77E0-4730-BB8C-3ACE00949F78}" name="moment" dataDxfId="391">
      <calculatedColumnFormula>-(Table245262310342[[#This Row],[time]]-2)*2</calculatedColumnFormula>
    </tableColumn>
    <tableColumn id="3" xr3:uid="{613EFE6D-9046-41FA-A0F2-8673548B2462}" name="Stress"/>
  </tableColumns>
  <tableStyleInfo name="TableStyleMedium2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4FA520C-E749-4897-BEF3-DA1E1EB753BA}" name="Table245" displayName="Table245" ref="G6:I27" totalsRowShown="0">
  <autoFilter ref="G6:I27" xr:uid="{24FA520C-E749-4897-BEF3-DA1E1EB753BA}"/>
  <tableColumns count="3">
    <tableColumn id="1" xr3:uid="{58342B70-8737-4808-9990-102DE53F75A2}" name="time"/>
    <tableColumn id="2" xr3:uid="{9458776A-EE81-4780-A128-3122E36AF7D4}" name="moment" dataDxfId="471">
      <calculatedColumnFormula>(Table245[[#This Row],[time]]-2)*2</calculatedColumnFormula>
    </tableColumn>
    <tableColumn id="3" xr3:uid="{BEBD5433-7F4E-4D58-80C8-6DFAA95EA258}" name="Stress"/>
  </tableColumns>
  <tableStyleInfo name="TableStyleMedium26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4AB18D26-1ECD-4302-A449-3E5DADEB59C5}" name="Table246263311343" displayName="Table246263311343" ref="M158:O179" totalsRowShown="0">
  <autoFilter ref="M158:O179" xr:uid="{4AB18D26-1ECD-4302-A449-3E5DADEB59C5}"/>
  <tableColumns count="3">
    <tableColumn id="1" xr3:uid="{6AADE8CC-7F9F-459F-BBE6-AF84F8AB4C43}" name="time"/>
    <tableColumn id="2" xr3:uid="{A8E1A7B5-1130-436D-95AC-C8875C68FF1C}" name="moment" dataDxfId="390">
      <calculatedColumnFormula>-(Table246263311343[[#This Row],[time]]-2)*2</calculatedColumnFormula>
    </tableColumn>
    <tableColumn id="3" xr3:uid="{48E5461F-06DD-4396-B689-9F7D8DCFE93D}" name="Stress"/>
  </tableColumns>
  <tableStyleInfo name="TableStyleMedium27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5E4BCEBB-4BB7-48EA-B461-96A771F50B96}" name="Table247264312344" displayName="Table247264312344" ref="S158:U179" totalsRowShown="0">
  <autoFilter ref="S158:U179" xr:uid="{5E4BCEBB-4BB7-48EA-B461-96A771F50B96}"/>
  <tableColumns count="3">
    <tableColumn id="1" xr3:uid="{3E106107-DEF1-4AB6-BC7D-8D089DF36D7E}" name="time"/>
    <tableColumn id="2" xr3:uid="{3E31AAB9-C7E3-4F42-85F9-C45A6D9188A7}" name="moment" dataDxfId="389">
      <calculatedColumnFormula>-(Table247264312344[[#This Row],[time]]-2)*2</calculatedColumnFormula>
    </tableColumn>
    <tableColumn id="3" xr3:uid="{78FBE357-EC0D-425B-89C8-F5CBEE5BCCC8}" name="Stress"/>
  </tableColumns>
  <tableStyleInfo name="TableStyleMedium24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E843D86-7C75-4061-BCFF-052E60C595C0}" name="Table248265313345" displayName="Table248265313345" ref="Y158:AA179" totalsRowShown="0">
  <autoFilter ref="Y158:AA179" xr:uid="{DE843D86-7C75-4061-BCFF-052E60C595C0}"/>
  <tableColumns count="3">
    <tableColumn id="1" xr3:uid="{325B3753-B925-4933-A404-EF9EFB3B8F39}" name="time"/>
    <tableColumn id="2" xr3:uid="{4B92FA31-5AFA-476B-ADC8-003A9D948BCA}" name="moment" dataDxfId="388">
      <calculatedColumnFormula>-(Table248265313345[[#This Row],[time]]-2)*2</calculatedColumnFormula>
    </tableColumn>
    <tableColumn id="3" xr3:uid="{711FF247-409C-44C1-B2AA-4DB8D0B6A3C3}" name="Stress"/>
  </tableColumns>
  <tableStyleInfo name="TableStyleMedium25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9946F3CE-7F81-4004-9FBC-E29B38ED9322}" name="Table249266314346" displayName="Table249266314346" ref="AE158:AG179" totalsRowShown="0">
  <autoFilter ref="AE158:AG179" xr:uid="{9946F3CE-7F81-4004-9FBC-E29B38ED9322}"/>
  <tableColumns count="3">
    <tableColumn id="1" xr3:uid="{07EF2AA1-2735-40AF-97F0-7B83C6B93F1D}" name="time"/>
    <tableColumn id="2" xr3:uid="{B74E7F44-B08D-472A-97C0-59582A0C5B46}" name="moment" dataDxfId="387">
      <calculatedColumnFormula>-(Table249266314346[[#This Row],[time]]-2)*2</calculatedColumnFormula>
    </tableColumn>
    <tableColumn id="3" xr3:uid="{B4FE6944-3D4D-44A1-9058-8159B227A27B}" name="Stress"/>
  </tableColumns>
  <tableStyleInfo name="TableStyleMedium26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35BAE551-36CA-4206-AFCA-DE95B68692CC}" name="Table250267315347" displayName="Table250267315347" ref="AK158:AM179" totalsRowShown="0">
  <autoFilter ref="AK158:AM179" xr:uid="{35BAE551-36CA-4206-AFCA-DE95B68692CC}"/>
  <tableColumns count="3">
    <tableColumn id="1" xr3:uid="{EF2CA93C-D1FD-43BC-9F40-339EF4FCAC31}" name="time"/>
    <tableColumn id="2" xr3:uid="{AAF01E49-90A8-4E2E-BB4D-9F6594223447}" name="moment" dataDxfId="386">
      <calculatedColumnFormula>-(Table250267315347[[#This Row],[time]]-2)*2</calculatedColumnFormula>
    </tableColumn>
    <tableColumn id="3" xr3:uid="{A4A9AE74-D38B-4DA8-9C23-548FDA42AC7F}" name="Stress"/>
  </tableColumns>
  <tableStyleInfo name="TableStyleMedium27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BEA097F2-6F69-48B0-A8A2-8A61B79DE485}" name="Table252268316348" displayName="Table252268316348" ref="AQ158:AS179" totalsRowShown="0">
  <autoFilter ref="AQ158:AS179" xr:uid="{BEA097F2-6F69-48B0-A8A2-8A61B79DE485}"/>
  <tableColumns count="3">
    <tableColumn id="1" xr3:uid="{9CC4CB39-EE85-4737-8DF0-8BE7C93AEDD4}" name="time"/>
    <tableColumn id="2" xr3:uid="{1F2E820B-2910-474C-BFB6-E22C24E8589A}" name="moment" dataDxfId="385">
      <calculatedColumnFormula>-(Table252268316348[[#This Row],[time]]-2)*2</calculatedColumnFormula>
    </tableColumn>
    <tableColumn id="3" xr3:uid="{13146223-E088-4327-83F2-B2FC676EA214}" name="Stress"/>
  </tableColumns>
  <tableStyleInfo name="TableStyleMedium26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2EEC79B5-3305-45D2-A47A-B6CFCA00652E}" name="Table253269317349" displayName="Table253269317349" ref="AT158:AV179" totalsRowShown="0">
  <autoFilter ref="AT158:AV179" xr:uid="{2EEC79B5-3305-45D2-A47A-B6CFCA00652E}"/>
  <tableColumns count="3">
    <tableColumn id="1" xr3:uid="{B769921E-4D0F-4DE6-8E8F-772885FB0EC7}" name="time"/>
    <tableColumn id="2" xr3:uid="{08149DBE-B250-4F8D-8A4F-B6144AAC8CB2}" name="moment" dataDxfId="384">
      <calculatedColumnFormula>-(Table253269317349[[#This Row],[time]]-2)*2</calculatedColumnFormula>
    </tableColumn>
    <tableColumn id="3" xr3:uid="{D9CAF13C-835B-435A-9A93-8F2ED644FBCE}" name="Stress"/>
  </tableColumns>
  <tableStyleInfo name="TableStyleMedium24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8D8609E-C1E1-4BE3-8BD6-1B210C3E3340}" name="Table1286318350" displayName="Table1286318350" ref="A189:C210" totalsRowShown="0">
  <autoFilter ref="A189:C210" xr:uid="{88D8609E-C1E1-4BE3-8BD6-1B210C3E3340}"/>
  <tableColumns count="3">
    <tableColumn id="1" xr3:uid="{A817AB5F-2FE5-41B3-97B8-2E6F52F72EA2}" name="time"/>
    <tableColumn id="2" xr3:uid="{A22FF239-283B-46E6-9869-A5B2858A6958}" name="moment" dataDxfId="383">
      <calculatedColumnFormula>(Table1286318350[[#This Row],[time]]-2)*2</calculatedColumnFormula>
    </tableColumn>
    <tableColumn id="3" xr3:uid="{3C8C5051-C3DA-4EB6-8A28-28DA0D168B9F}" name="Stress"/>
  </tableColumns>
  <tableStyleInfo name="TableStyleLight1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74F9E25F-7523-49C6-9BD3-8C4E0F7F2C6A}" name="Table2287319351" displayName="Table2287319351" ref="D189:F210" totalsRowShown="0">
  <autoFilter ref="D189:F210" xr:uid="{74F9E25F-7523-49C6-9BD3-8C4E0F7F2C6A}"/>
  <tableColumns count="3">
    <tableColumn id="1" xr3:uid="{67882F56-B3A1-4E81-B2E2-62CCCF1F998A}" name="time"/>
    <tableColumn id="2" xr3:uid="{55CDA2FA-F9AD-4E3A-8B70-757C4178DD7F}" name="moment" dataDxfId="382">
      <calculatedColumnFormula>(Table2287319351[[#This Row],[time]]-2)*2</calculatedColumnFormula>
    </tableColumn>
    <tableColumn id="3" xr3:uid="{F70A8CA6-0F8A-4B27-8FE0-23ED6BD9BFD2}" name="Stress "/>
  </tableColumns>
  <tableStyleInfo name="TableStyleLight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2982F6BF-F41F-448F-87E4-D267146B2D7F}" name="Table3288320352" displayName="Table3288320352" ref="J189:L210" totalsRowShown="0">
  <autoFilter ref="J189:L210" xr:uid="{2982F6BF-F41F-448F-87E4-D267146B2D7F}"/>
  <tableColumns count="3">
    <tableColumn id="1" xr3:uid="{9F1AC04A-00DD-4701-801A-53B6B5B3E6AA}" name="time"/>
    <tableColumn id="2" xr3:uid="{DD86B843-13DF-4373-BB41-8A8C96158825}" name="moment" dataDxfId="381">
      <calculatedColumnFormula>(Table3288320352[[#This Row],[time]]-2)*2</calculatedColumnFormula>
    </tableColumn>
    <tableColumn id="3" xr3:uid="{71CC29DD-2C5D-40A7-A4A5-D5EFA810DED3}" name="Stress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17.xml"/><Relationship Id="rId299" Type="http://schemas.openxmlformats.org/officeDocument/2006/relationships/table" Target="../tables/table299.xml"/><Relationship Id="rId21" Type="http://schemas.openxmlformats.org/officeDocument/2006/relationships/table" Target="../tables/table21.xml"/><Relationship Id="rId63" Type="http://schemas.openxmlformats.org/officeDocument/2006/relationships/table" Target="../tables/table63.xml"/><Relationship Id="rId159" Type="http://schemas.openxmlformats.org/officeDocument/2006/relationships/table" Target="../tables/table159.xml"/><Relationship Id="rId324" Type="http://schemas.openxmlformats.org/officeDocument/2006/relationships/table" Target="../tables/table324.xml"/><Relationship Id="rId366" Type="http://schemas.openxmlformats.org/officeDocument/2006/relationships/table" Target="../tables/table366.xml"/><Relationship Id="rId170" Type="http://schemas.openxmlformats.org/officeDocument/2006/relationships/table" Target="../tables/table170.xml"/><Relationship Id="rId226" Type="http://schemas.openxmlformats.org/officeDocument/2006/relationships/table" Target="../tables/table226.xml"/><Relationship Id="rId433" Type="http://schemas.openxmlformats.org/officeDocument/2006/relationships/table" Target="../tables/table433.xml"/><Relationship Id="rId268" Type="http://schemas.openxmlformats.org/officeDocument/2006/relationships/table" Target="../tables/table268.xml"/><Relationship Id="rId475" Type="http://schemas.openxmlformats.org/officeDocument/2006/relationships/table" Target="../tables/table475.xml"/><Relationship Id="rId32" Type="http://schemas.openxmlformats.org/officeDocument/2006/relationships/table" Target="../tables/table32.xml"/><Relationship Id="rId74" Type="http://schemas.openxmlformats.org/officeDocument/2006/relationships/table" Target="../tables/table74.xml"/><Relationship Id="rId128" Type="http://schemas.openxmlformats.org/officeDocument/2006/relationships/table" Target="../tables/table128.xml"/><Relationship Id="rId335" Type="http://schemas.openxmlformats.org/officeDocument/2006/relationships/table" Target="../tables/table335.xml"/><Relationship Id="rId377" Type="http://schemas.openxmlformats.org/officeDocument/2006/relationships/table" Target="../tables/table377.xml"/><Relationship Id="rId5" Type="http://schemas.openxmlformats.org/officeDocument/2006/relationships/table" Target="../tables/table5.xml"/><Relationship Id="rId181" Type="http://schemas.openxmlformats.org/officeDocument/2006/relationships/table" Target="../tables/table181.xml"/><Relationship Id="rId237" Type="http://schemas.openxmlformats.org/officeDocument/2006/relationships/table" Target="../tables/table237.xml"/><Relationship Id="rId402" Type="http://schemas.openxmlformats.org/officeDocument/2006/relationships/table" Target="../tables/table402.xml"/><Relationship Id="rId279" Type="http://schemas.openxmlformats.org/officeDocument/2006/relationships/table" Target="../tables/table279.xml"/><Relationship Id="rId444" Type="http://schemas.openxmlformats.org/officeDocument/2006/relationships/table" Target="../tables/table444.xml"/><Relationship Id="rId43" Type="http://schemas.openxmlformats.org/officeDocument/2006/relationships/table" Target="../tables/table43.xml"/><Relationship Id="rId139" Type="http://schemas.openxmlformats.org/officeDocument/2006/relationships/table" Target="../tables/table139.xml"/><Relationship Id="rId290" Type="http://schemas.openxmlformats.org/officeDocument/2006/relationships/table" Target="../tables/table290.xml"/><Relationship Id="rId304" Type="http://schemas.openxmlformats.org/officeDocument/2006/relationships/table" Target="../tables/table304.xml"/><Relationship Id="rId346" Type="http://schemas.openxmlformats.org/officeDocument/2006/relationships/table" Target="../tables/table346.xml"/><Relationship Id="rId388" Type="http://schemas.openxmlformats.org/officeDocument/2006/relationships/table" Target="../tables/table388.xml"/><Relationship Id="rId85" Type="http://schemas.openxmlformats.org/officeDocument/2006/relationships/table" Target="../tables/table85.xml"/><Relationship Id="rId150" Type="http://schemas.openxmlformats.org/officeDocument/2006/relationships/table" Target="../tables/table150.xml"/><Relationship Id="rId192" Type="http://schemas.openxmlformats.org/officeDocument/2006/relationships/table" Target="../tables/table192.xml"/><Relationship Id="rId206" Type="http://schemas.openxmlformats.org/officeDocument/2006/relationships/table" Target="../tables/table206.xml"/><Relationship Id="rId413" Type="http://schemas.openxmlformats.org/officeDocument/2006/relationships/table" Target="../tables/table413.xml"/><Relationship Id="rId248" Type="http://schemas.openxmlformats.org/officeDocument/2006/relationships/table" Target="../tables/table248.xml"/><Relationship Id="rId455" Type="http://schemas.openxmlformats.org/officeDocument/2006/relationships/table" Target="../tables/table455.xml"/><Relationship Id="rId12" Type="http://schemas.openxmlformats.org/officeDocument/2006/relationships/table" Target="../tables/table12.xml"/><Relationship Id="rId108" Type="http://schemas.openxmlformats.org/officeDocument/2006/relationships/table" Target="../tables/table108.xml"/><Relationship Id="rId315" Type="http://schemas.openxmlformats.org/officeDocument/2006/relationships/table" Target="../tables/table315.xml"/><Relationship Id="rId357" Type="http://schemas.openxmlformats.org/officeDocument/2006/relationships/table" Target="../tables/table357.xml"/><Relationship Id="rId54" Type="http://schemas.openxmlformats.org/officeDocument/2006/relationships/table" Target="../tables/table54.xml"/><Relationship Id="rId96" Type="http://schemas.openxmlformats.org/officeDocument/2006/relationships/table" Target="../tables/table96.xml"/><Relationship Id="rId161" Type="http://schemas.openxmlformats.org/officeDocument/2006/relationships/table" Target="../tables/table161.xml"/><Relationship Id="rId217" Type="http://schemas.openxmlformats.org/officeDocument/2006/relationships/table" Target="../tables/table217.xml"/><Relationship Id="rId399" Type="http://schemas.openxmlformats.org/officeDocument/2006/relationships/table" Target="../tables/table399.xml"/><Relationship Id="rId259" Type="http://schemas.openxmlformats.org/officeDocument/2006/relationships/table" Target="../tables/table259.xml"/><Relationship Id="rId424" Type="http://schemas.openxmlformats.org/officeDocument/2006/relationships/table" Target="../tables/table424.xml"/><Relationship Id="rId466" Type="http://schemas.openxmlformats.org/officeDocument/2006/relationships/table" Target="../tables/table466.xml"/><Relationship Id="rId23" Type="http://schemas.openxmlformats.org/officeDocument/2006/relationships/table" Target="../tables/table23.xml"/><Relationship Id="rId119" Type="http://schemas.openxmlformats.org/officeDocument/2006/relationships/table" Target="../tables/table119.xml"/><Relationship Id="rId270" Type="http://schemas.openxmlformats.org/officeDocument/2006/relationships/table" Target="../tables/table270.xml"/><Relationship Id="rId326" Type="http://schemas.openxmlformats.org/officeDocument/2006/relationships/table" Target="../tables/table326.xml"/><Relationship Id="rId65" Type="http://schemas.openxmlformats.org/officeDocument/2006/relationships/table" Target="../tables/table65.xml"/><Relationship Id="rId130" Type="http://schemas.openxmlformats.org/officeDocument/2006/relationships/table" Target="../tables/table130.xml"/><Relationship Id="rId368" Type="http://schemas.openxmlformats.org/officeDocument/2006/relationships/table" Target="../tables/table368.xml"/><Relationship Id="rId172" Type="http://schemas.openxmlformats.org/officeDocument/2006/relationships/table" Target="../tables/table172.xml"/><Relationship Id="rId228" Type="http://schemas.openxmlformats.org/officeDocument/2006/relationships/table" Target="../tables/table228.xml"/><Relationship Id="rId435" Type="http://schemas.openxmlformats.org/officeDocument/2006/relationships/table" Target="../tables/table435.xml"/><Relationship Id="rId477" Type="http://schemas.openxmlformats.org/officeDocument/2006/relationships/table" Target="../tables/table477.xml"/><Relationship Id="rId281" Type="http://schemas.openxmlformats.org/officeDocument/2006/relationships/table" Target="../tables/table281.xml"/><Relationship Id="rId337" Type="http://schemas.openxmlformats.org/officeDocument/2006/relationships/table" Target="../tables/table337.xml"/><Relationship Id="rId34" Type="http://schemas.openxmlformats.org/officeDocument/2006/relationships/table" Target="../tables/table34.xml"/><Relationship Id="rId76" Type="http://schemas.openxmlformats.org/officeDocument/2006/relationships/table" Target="../tables/table76.xml"/><Relationship Id="rId141" Type="http://schemas.openxmlformats.org/officeDocument/2006/relationships/table" Target="../tables/table141.xml"/><Relationship Id="rId379" Type="http://schemas.openxmlformats.org/officeDocument/2006/relationships/table" Target="../tables/table379.xml"/><Relationship Id="rId7" Type="http://schemas.openxmlformats.org/officeDocument/2006/relationships/table" Target="../tables/table7.xml"/><Relationship Id="rId183" Type="http://schemas.openxmlformats.org/officeDocument/2006/relationships/table" Target="../tables/table183.xml"/><Relationship Id="rId239" Type="http://schemas.openxmlformats.org/officeDocument/2006/relationships/table" Target="../tables/table239.xml"/><Relationship Id="rId390" Type="http://schemas.openxmlformats.org/officeDocument/2006/relationships/table" Target="../tables/table390.xml"/><Relationship Id="rId404" Type="http://schemas.openxmlformats.org/officeDocument/2006/relationships/table" Target="../tables/table404.xml"/><Relationship Id="rId446" Type="http://schemas.openxmlformats.org/officeDocument/2006/relationships/table" Target="../tables/table446.xml"/><Relationship Id="rId250" Type="http://schemas.openxmlformats.org/officeDocument/2006/relationships/table" Target="../tables/table250.xml"/><Relationship Id="rId292" Type="http://schemas.openxmlformats.org/officeDocument/2006/relationships/table" Target="../tables/table292.xml"/><Relationship Id="rId306" Type="http://schemas.openxmlformats.org/officeDocument/2006/relationships/table" Target="../tables/table306.xml"/><Relationship Id="rId45" Type="http://schemas.openxmlformats.org/officeDocument/2006/relationships/table" Target="../tables/table45.xml"/><Relationship Id="rId87" Type="http://schemas.openxmlformats.org/officeDocument/2006/relationships/table" Target="../tables/table87.xml"/><Relationship Id="rId110" Type="http://schemas.openxmlformats.org/officeDocument/2006/relationships/table" Target="../tables/table110.xml"/><Relationship Id="rId348" Type="http://schemas.openxmlformats.org/officeDocument/2006/relationships/table" Target="../tables/table348.xml"/><Relationship Id="rId152" Type="http://schemas.openxmlformats.org/officeDocument/2006/relationships/table" Target="../tables/table152.xml"/><Relationship Id="rId194" Type="http://schemas.openxmlformats.org/officeDocument/2006/relationships/table" Target="../tables/table194.xml"/><Relationship Id="rId208" Type="http://schemas.openxmlformats.org/officeDocument/2006/relationships/table" Target="../tables/table208.xml"/><Relationship Id="rId415" Type="http://schemas.openxmlformats.org/officeDocument/2006/relationships/table" Target="../tables/table415.xml"/><Relationship Id="rId457" Type="http://schemas.openxmlformats.org/officeDocument/2006/relationships/table" Target="../tables/table457.xml"/><Relationship Id="rId261" Type="http://schemas.openxmlformats.org/officeDocument/2006/relationships/table" Target="../tables/table261.xml"/><Relationship Id="rId14" Type="http://schemas.openxmlformats.org/officeDocument/2006/relationships/table" Target="../tables/table14.xml"/><Relationship Id="rId56" Type="http://schemas.openxmlformats.org/officeDocument/2006/relationships/table" Target="../tables/table56.xml"/><Relationship Id="rId317" Type="http://schemas.openxmlformats.org/officeDocument/2006/relationships/table" Target="../tables/table317.xml"/><Relationship Id="rId359" Type="http://schemas.openxmlformats.org/officeDocument/2006/relationships/table" Target="../tables/table359.xml"/><Relationship Id="rId98" Type="http://schemas.openxmlformats.org/officeDocument/2006/relationships/table" Target="../tables/table98.xml"/><Relationship Id="rId121" Type="http://schemas.openxmlformats.org/officeDocument/2006/relationships/table" Target="../tables/table121.xml"/><Relationship Id="rId163" Type="http://schemas.openxmlformats.org/officeDocument/2006/relationships/table" Target="../tables/table163.xml"/><Relationship Id="rId219" Type="http://schemas.openxmlformats.org/officeDocument/2006/relationships/table" Target="../tables/table219.xml"/><Relationship Id="rId370" Type="http://schemas.openxmlformats.org/officeDocument/2006/relationships/table" Target="../tables/table370.xml"/><Relationship Id="rId426" Type="http://schemas.openxmlformats.org/officeDocument/2006/relationships/table" Target="../tables/table426.xml"/><Relationship Id="rId230" Type="http://schemas.openxmlformats.org/officeDocument/2006/relationships/table" Target="../tables/table230.xml"/><Relationship Id="rId468" Type="http://schemas.openxmlformats.org/officeDocument/2006/relationships/table" Target="../tables/table468.xml"/><Relationship Id="rId25" Type="http://schemas.openxmlformats.org/officeDocument/2006/relationships/table" Target="../tables/table25.xml"/><Relationship Id="rId67" Type="http://schemas.openxmlformats.org/officeDocument/2006/relationships/table" Target="../tables/table67.xml"/><Relationship Id="rId272" Type="http://schemas.openxmlformats.org/officeDocument/2006/relationships/table" Target="../tables/table272.xml"/><Relationship Id="rId328" Type="http://schemas.openxmlformats.org/officeDocument/2006/relationships/table" Target="../tables/table328.xml"/><Relationship Id="rId132" Type="http://schemas.openxmlformats.org/officeDocument/2006/relationships/table" Target="../tables/table132.xml"/><Relationship Id="rId174" Type="http://schemas.openxmlformats.org/officeDocument/2006/relationships/table" Target="../tables/table174.xml"/><Relationship Id="rId381" Type="http://schemas.openxmlformats.org/officeDocument/2006/relationships/table" Target="../tables/table381.xml"/><Relationship Id="rId241" Type="http://schemas.openxmlformats.org/officeDocument/2006/relationships/table" Target="../tables/table241.xml"/><Relationship Id="rId437" Type="http://schemas.openxmlformats.org/officeDocument/2006/relationships/table" Target="../tables/table437.xml"/><Relationship Id="rId479" Type="http://schemas.openxmlformats.org/officeDocument/2006/relationships/table" Target="../tables/table479.xml"/><Relationship Id="rId36" Type="http://schemas.openxmlformats.org/officeDocument/2006/relationships/table" Target="../tables/table36.xml"/><Relationship Id="rId283" Type="http://schemas.openxmlformats.org/officeDocument/2006/relationships/table" Target="../tables/table283.xml"/><Relationship Id="rId339" Type="http://schemas.openxmlformats.org/officeDocument/2006/relationships/table" Target="../tables/table339.xml"/><Relationship Id="rId78" Type="http://schemas.openxmlformats.org/officeDocument/2006/relationships/table" Target="../tables/table78.xml"/><Relationship Id="rId101" Type="http://schemas.openxmlformats.org/officeDocument/2006/relationships/table" Target="../tables/table101.xml"/><Relationship Id="rId143" Type="http://schemas.openxmlformats.org/officeDocument/2006/relationships/table" Target="../tables/table143.xml"/><Relationship Id="rId185" Type="http://schemas.openxmlformats.org/officeDocument/2006/relationships/table" Target="../tables/table185.xml"/><Relationship Id="rId350" Type="http://schemas.openxmlformats.org/officeDocument/2006/relationships/table" Target="../tables/table350.xml"/><Relationship Id="rId406" Type="http://schemas.openxmlformats.org/officeDocument/2006/relationships/table" Target="../tables/table406.xml"/><Relationship Id="rId9" Type="http://schemas.openxmlformats.org/officeDocument/2006/relationships/table" Target="../tables/table9.xml"/><Relationship Id="rId210" Type="http://schemas.openxmlformats.org/officeDocument/2006/relationships/table" Target="../tables/table210.xml"/><Relationship Id="rId392" Type="http://schemas.openxmlformats.org/officeDocument/2006/relationships/table" Target="../tables/table392.xml"/><Relationship Id="rId448" Type="http://schemas.openxmlformats.org/officeDocument/2006/relationships/table" Target="../tables/table448.xml"/><Relationship Id="rId252" Type="http://schemas.openxmlformats.org/officeDocument/2006/relationships/table" Target="../tables/table252.xml"/><Relationship Id="rId294" Type="http://schemas.openxmlformats.org/officeDocument/2006/relationships/table" Target="../tables/table294.xml"/><Relationship Id="rId308" Type="http://schemas.openxmlformats.org/officeDocument/2006/relationships/table" Target="../tables/table308.xml"/><Relationship Id="rId47" Type="http://schemas.openxmlformats.org/officeDocument/2006/relationships/table" Target="../tables/table47.xml"/><Relationship Id="rId89" Type="http://schemas.openxmlformats.org/officeDocument/2006/relationships/table" Target="../tables/table89.xml"/><Relationship Id="rId112" Type="http://schemas.openxmlformats.org/officeDocument/2006/relationships/table" Target="../tables/table112.xml"/><Relationship Id="rId154" Type="http://schemas.openxmlformats.org/officeDocument/2006/relationships/table" Target="../tables/table154.xml"/><Relationship Id="rId361" Type="http://schemas.openxmlformats.org/officeDocument/2006/relationships/table" Target="../tables/table361.xml"/><Relationship Id="rId196" Type="http://schemas.openxmlformats.org/officeDocument/2006/relationships/table" Target="../tables/table196.xml"/><Relationship Id="rId417" Type="http://schemas.openxmlformats.org/officeDocument/2006/relationships/table" Target="../tables/table417.xml"/><Relationship Id="rId459" Type="http://schemas.openxmlformats.org/officeDocument/2006/relationships/table" Target="../tables/table459.xml"/><Relationship Id="rId16" Type="http://schemas.openxmlformats.org/officeDocument/2006/relationships/table" Target="../tables/table16.xml"/><Relationship Id="rId221" Type="http://schemas.openxmlformats.org/officeDocument/2006/relationships/table" Target="../tables/table221.xml"/><Relationship Id="rId263" Type="http://schemas.openxmlformats.org/officeDocument/2006/relationships/table" Target="../tables/table263.xml"/><Relationship Id="rId319" Type="http://schemas.openxmlformats.org/officeDocument/2006/relationships/table" Target="../tables/table319.xml"/><Relationship Id="rId470" Type="http://schemas.openxmlformats.org/officeDocument/2006/relationships/table" Target="../tables/table470.xml"/><Relationship Id="rId58" Type="http://schemas.openxmlformats.org/officeDocument/2006/relationships/table" Target="../tables/table58.xml"/><Relationship Id="rId123" Type="http://schemas.openxmlformats.org/officeDocument/2006/relationships/table" Target="../tables/table123.xml"/><Relationship Id="rId330" Type="http://schemas.openxmlformats.org/officeDocument/2006/relationships/table" Target="../tables/table330.xml"/><Relationship Id="rId165" Type="http://schemas.openxmlformats.org/officeDocument/2006/relationships/table" Target="../tables/table165.xml"/><Relationship Id="rId372" Type="http://schemas.openxmlformats.org/officeDocument/2006/relationships/table" Target="../tables/table372.xml"/><Relationship Id="rId428" Type="http://schemas.openxmlformats.org/officeDocument/2006/relationships/table" Target="../tables/table428.xml"/><Relationship Id="rId232" Type="http://schemas.openxmlformats.org/officeDocument/2006/relationships/table" Target="../tables/table232.xml"/><Relationship Id="rId274" Type="http://schemas.openxmlformats.org/officeDocument/2006/relationships/table" Target="../tables/table274.xml"/><Relationship Id="rId27" Type="http://schemas.openxmlformats.org/officeDocument/2006/relationships/table" Target="../tables/table27.xml"/><Relationship Id="rId69" Type="http://schemas.openxmlformats.org/officeDocument/2006/relationships/table" Target="../tables/table69.xml"/><Relationship Id="rId134" Type="http://schemas.openxmlformats.org/officeDocument/2006/relationships/table" Target="../tables/table134.xml"/><Relationship Id="rId80" Type="http://schemas.openxmlformats.org/officeDocument/2006/relationships/table" Target="../tables/table80.xml"/><Relationship Id="rId176" Type="http://schemas.openxmlformats.org/officeDocument/2006/relationships/table" Target="../tables/table176.xml"/><Relationship Id="rId341" Type="http://schemas.openxmlformats.org/officeDocument/2006/relationships/table" Target="../tables/table341.xml"/><Relationship Id="rId383" Type="http://schemas.openxmlformats.org/officeDocument/2006/relationships/table" Target="../tables/table383.xml"/><Relationship Id="rId439" Type="http://schemas.openxmlformats.org/officeDocument/2006/relationships/table" Target="../tables/table439.xml"/><Relationship Id="rId201" Type="http://schemas.openxmlformats.org/officeDocument/2006/relationships/table" Target="../tables/table201.xml"/><Relationship Id="rId243" Type="http://schemas.openxmlformats.org/officeDocument/2006/relationships/table" Target="../tables/table243.xml"/><Relationship Id="rId285" Type="http://schemas.openxmlformats.org/officeDocument/2006/relationships/table" Target="../tables/table285.xml"/><Relationship Id="rId450" Type="http://schemas.openxmlformats.org/officeDocument/2006/relationships/table" Target="../tables/table450.xml"/><Relationship Id="rId38" Type="http://schemas.openxmlformats.org/officeDocument/2006/relationships/table" Target="../tables/table38.xml"/><Relationship Id="rId103" Type="http://schemas.openxmlformats.org/officeDocument/2006/relationships/table" Target="../tables/table103.xml"/><Relationship Id="rId310" Type="http://schemas.openxmlformats.org/officeDocument/2006/relationships/table" Target="../tables/table310.xml"/><Relationship Id="rId91" Type="http://schemas.openxmlformats.org/officeDocument/2006/relationships/table" Target="../tables/table91.xml"/><Relationship Id="rId145" Type="http://schemas.openxmlformats.org/officeDocument/2006/relationships/table" Target="../tables/table145.xml"/><Relationship Id="rId187" Type="http://schemas.openxmlformats.org/officeDocument/2006/relationships/table" Target="../tables/table187.xml"/><Relationship Id="rId352" Type="http://schemas.openxmlformats.org/officeDocument/2006/relationships/table" Target="../tables/table352.xml"/><Relationship Id="rId394" Type="http://schemas.openxmlformats.org/officeDocument/2006/relationships/table" Target="../tables/table394.xml"/><Relationship Id="rId408" Type="http://schemas.openxmlformats.org/officeDocument/2006/relationships/table" Target="../tables/table408.xml"/><Relationship Id="rId212" Type="http://schemas.openxmlformats.org/officeDocument/2006/relationships/table" Target="../tables/table212.xml"/><Relationship Id="rId254" Type="http://schemas.openxmlformats.org/officeDocument/2006/relationships/table" Target="../tables/table254.xml"/><Relationship Id="rId49" Type="http://schemas.openxmlformats.org/officeDocument/2006/relationships/table" Target="../tables/table49.xml"/><Relationship Id="rId114" Type="http://schemas.openxmlformats.org/officeDocument/2006/relationships/table" Target="../tables/table114.xml"/><Relationship Id="rId296" Type="http://schemas.openxmlformats.org/officeDocument/2006/relationships/table" Target="../tables/table296.xml"/><Relationship Id="rId461" Type="http://schemas.openxmlformats.org/officeDocument/2006/relationships/table" Target="../tables/table461.xml"/><Relationship Id="rId60" Type="http://schemas.openxmlformats.org/officeDocument/2006/relationships/table" Target="../tables/table60.xml"/><Relationship Id="rId156" Type="http://schemas.openxmlformats.org/officeDocument/2006/relationships/table" Target="../tables/table156.xml"/><Relationship Id="rId198" Type="http://schemas.openxmlformats.org/officeDocument/2006/relationships/table" Target="../tables/table198.xml"/><Relationship Id="rId321" Type="http://schemas.openxmlformats.org/officeDocument/2006/relationships/table" Target="../tables/table321.xml"/><Relationship Id="rId363" Type="http://schemas.openxmlformats.org/officeDocument/2006/relationships/table" Target="../tables/table363.xml"/><Relationship Id="rId419" Type="http://schemas.openxmlformats.org/officeDocument/2006/relationships/table" Target="../tables/table419.xml"/><Relationship Id="rId223" Type="http://schemas.openxmlformats.org/officeDocument/2006/relationships/table" Target="../tables/table223.xml"/><Relationship Id="rId430" Type="http://schemas.openxmlformats.org/officeDocument/2006/relationships/table" Target="../tables/table430.xml"/><Relationship Id="rId18" Type="http://schemas.openxmlformats.org/officeDocument/2006/relationships/table" Target="../tables/table18.xml"/><Relationship Id="rId265" Type="http://schemas.openxmlformats.org/officeDocument/2006/relationships/table" Target="../tables/table265.xml"/><Relationship Id="rId472" Type="http://schemas.openxmlformats.org/officeDocument/2006/relationships/table" Target="../tables/table472.xml"/><Relationship Id="rId125" Type="http://schemas.openxmlformats.org/officeDocument/2006/relationships/table" Target="../tables/table125.xml"/><Relationship Id="rId167" Type="http://schemas.openxmlformats.org/officeDocument/2006/relationships/table" Target="../tables/table167.xml"/><Relationship Id="rId332" Type="http://schemas.openxmlformats.org/officeDocument/2006/relationships/table" Target="../tables/table332.xml"/><Relationship Id="rId374" Type="http://schemas.openxmlformats.org/officeDocument/2006/relationships/table" Target="../tables/table374.xml"/><Relationship Id="rId71" Type="http://schemas.openxmlformats.org/officeDocument/2006/relationships/table" Target="../tables/table71.xml"/><Relationship Id="rId234" Type="http://schemas.openxmlformats.org/officeDocument/2006/relationships/table" Target="../tables/table234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276" Type="http://schemas.openxmlformats.org/officeDocument/2006/relationships/table" Target="../tables/table276.xml"/><Relationship Id="rId441" Type="http://schemas.openxmlformats.org/officeDocument/2006/relationships/table" Target="../tables/table441.xml"/><Relationship Id="rId40" Type="http://schemas.openxmlformats.org/officeDocument/2006/relationships/table" Target="../tables/table40.xml"/><Relationship Id="rId136" Type="http://schemas.openxmlformats.org/officeDocument/2006/relationships/table" Target="../tables/table136.xml"/><Relationship Id="rId178" Type="http://schemas.openxmlformats.org/officeDocument/2006/relationships/table" Target="../tables/table178.xml"/><Relationship Id="rId301" Type="http://schemas.openxmlformats.org/officeDocument/2006/relationships/table" Target="../tables/table301.xml"/><Relationship Id="rId343" Type="http://schemas.openxmlformats.org/officeDocument/2006/relationships/table" Target="../tables/table343.xml"/><Relationship Id="rId82" Type="http://schemas.openxmlformats.org/officeDocument/2006/relationships/table" Target="../tables/table82.xml"/><Relationship Id="rId203" Type="http://schemas.openxmlformats.org/officeDocument/2006/relationships/table" Target="../tables/table203.xml"/><Relationship Id="rId385" Type="http://schemas.openxmlformats.org/officeDocument/2006/relationships/table" Target="../tables/table385.xml"/><Relationship Id="rId245" Type="http://schemas.openxmlformats.org/officeDocument/2006/relationships/table" Target="../tables/table245.xml"/><Relationship Id="rId287" Type="http://schemas.openxmlformats.org/officeDocument/2006/relationships/table" Target="../tables/table287.xml"/><Relationship Id="rId410" Type="http://schemas.openxmlformats.org/officeDocument/2006/relationships/table" Target="../tables/table410.xml"/><Relationship Id="rId452" Type="http://schemas.openxmlformats.org/officeDocument/2006/relationships/table" Target="../tables/table452.xml"/><Relationship Id="rId105" Type="http://schemas.openxmlformats.org/officeDocument/2006/relationships/table" Target="../tables/table105.xml"/><Relationship Id="rId147" Type="http://schemas.openxmlformats.org/officeDocument/2006/relationships/table" Target="../tables/table147.xml"/><Relationship Id="rId312" Type="http://schemas.openxmlformats.org/officeDocument/2006/relationships/table" Target="../tables/table312.xml"/><Relationship Id="rId354" Type="http://schemas.openxmlformats.org/officeDocument/2006/relationships/table" Target="../tables/table354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93" Type="http://schemas.openxmlformats.org/officeDocument/2006/relationships/table" Target="../tables/table93.xml"/><Relationship Id="rId189" Type="http://schemas.openxmlformats.org/officeDocument/2006/relationships/table" Target="../tables/table189.xml"/><Relationship Id="rId375" Type="http://schemas.openxmlformats.org/officeDocument/2006/relationships/table" Target="../tables/table375.xml"/><Relationship Id="rId396" Type="http://schemas.openxmlformats.org/officeDocument/2006/relationships/table" Target="../tables/table396.xml"/><Relationship Id="rId3" Type="http://schemas.openxmlformats.org/officeDocument/2006/relationships/table" Target="../tables/table3.xml"/><Relationship Id="rId214" Type="http://schemas.openxmlformats.org/officeDocument/2006/relationships/table" Target="../tables/table214.xml"/><Relationship Id="rId235" Type="http://schemas.openxmlformats.org/officeDocument/2006/relationships/table" Target="../tables/table235.xml"/><Relationship Id="rId256" Type="http://schemas.openxmlformats.org/officeDocument/2006/relationships/table" Target="../tables/table256.xml"/><Relationship Id="rId277" Type="http://schemas.openxmlformats.org/officeDocument/2006/relationships/table" Target="../tables/table277.xml"/><Relationship Id="rId298" Type="http://schemas.openxmlformats.org/officeDocument/2006/relationships/table" Target="../tables/table298.xml"/><Relationship Id="rId400" Type="http://schemas.openxmlformats.org/officeDocument/2006/relationships/table" Target="../tables/table400.xml"/><Relationship Id="rId421" Type="http://schemas.openxmlformats.org/officeDocument/2006/relationships/table" Target="../tables/table421.xml"/><Relationship Id="rId442" Type="http://schemas.openxmlformats.org/officeDocument/2006/relationships/table" Target="../tables/table442.xml"/><Relationship Id="rId463" Type="http://schemas.openxmlformats.org/officeDocument/2006/relationships/table" Target="../tables/table463.xml"/><Relationship Id="rId116" Type="http://schemas.openxmlformats.org/officeDocument/2006/relationships/table" Target="../tables/table116.xml"/><Relationship Id="rId137" Type="http://schemas.openxmlformats.org/officeDocument/2006/relationships/table" Target="../tables/table137.xml"/><Relationship Id="rId158" Type="http://schemas.openxmlformats.org/officeDocument/2006/relationships/table" Target="../tables/table158.xml"/><Relationship Id="rId302" Type="http://schemas.openxmlformats.org/officeDocument/2006/relationships/table" Target="../tables/table302.xml"/><Relationship Id="rId323" Type="http://schemas.openxmlformats.org/officeDocument/2006/relationships/table" Target="../tables/table323.xml"/><Relationship Id="rId344" Type="http://schemas.openxmlformats.org/officeDocument/2006/relationships/table" Target="../tables/table344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62" Type="http://schemas.openxmlformats.org/officeDocument/2006/relationships/table" Target="../tables/table62.xml"/><Relationship Id="rId83" Type="http://schemas.openxmlformats.org/officeDocument/2006/relationships/table" Target="../tables/table83.xml"/><Relationship Id="rId179" Type="http://schemas.openxmlformats.org/officeDocument/2006/relationships/table" Target="../tables/table179.xml"/><Relationship Id="rId365" Type="http://schemas.openxmlformats.org/officeDocument/2006/relationships/table" Target="../tables/table365.xml"/><Relationship Id="rId386" Type="http://schemas.openxmlformats.org/officeDocument/2006/relationships/table" Target="../tables/table386.xml"/><Relationship Id="rId190" Type="http://schemas.openxmlformats.org/officeDocument/2006/relationships/table" Target="../tables/table190.xml"/><Relationship Id="rId204" Type="http://schemas.openxmlformats.org/officeDocument/2006/relationships/table" Target="../tables/table204.xml"/><Relationship Id="rId225" Type="http://schemas.openxmlformats.org/officeDocument/2006/relationships/table" Target="../tables/table225.xml"/><Relationship Id="rId246" Type="http://schemas.openxmlformats.org/officeDocument/2006/relationships/table" Target="../tables/table246.xml"/><Relationship Id="rId267" Type="http://schemas.openxmlformats.org/officeDocument/2006/relationships/table" Target="../tables/table267.xml"/><Relationship Id="rId288" Type="http://schemas.openxmlformats.org/officeDocument/2006/relationships/table" Target="../tables/table288.xml"/><Relationship Id="rId411" Type="http://schemas.openxmlformats.org/officeDocument/2006/relationships/table" Target="../tables/table411.xml"/><Relationship Id="rId432" Type="http://schemas.openxmlformats.org/officeDocument/2006/relationships/table" Target="../tables/table432.xml"/><Relationship Id="rId453" Type="http://schemas.openxmlformats.org/officeDocument/2006/relationships/table" Target="../tables/table453.xml"/><Relationship Id="rId474" Type="http://schemas.openxmlformats.org/officeDocument/2006/relationships/table" Target="../tables/table474.xml"/><Relationship Id="rId106" Type="http://schemas.openxmlformats.org/officeDocument/2006/relationships/table" Target="../tables/table106.xml"/><Relationship Id="rId127" Type="http://schemas.openxmlformats.org/officeDocument/2006/relationships/table" Target="../tables/table127.xml"/><Relationship Id="rId313" Type="http://schemas.openxmlformats.org/officeDocument/2006/relationships/table" Target="../tables/table313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52" Type="http://schemas.openxmlformats.org/officeDocument/2006/relationships/table" Target="../tables/table52.xml"/><Relationship Id="rId73" Type="http://schemas.openxmlformats.org/officeDocument/2006/relationships/table" Target="../tables/table73.xml"/><Relationship Id="rId94" Type="http://schemas.openxmlformats.org/officeDocument/2006/relationships/table" Target="../tables/table94.xml"/><Relationship Id="rId148" Type="http://schemas.openxmlformats.org/officeDocument/2006/relationships/table" Target="../tables/table148.xml"/><Relationship Id="rId169" Type="http://schemas.openxmlformats.org/officeDocument/2006/relationships/table" Target="../tables/table169.xml"/><Relationship Id="rId334" Type="http://schemas.openxmlformats.org/officeDocument/2006/relationships/table" Target="../tables/table334.xml"/><Relationship Id="rId355" Type="http://schemas.openxmlformats.org/officeDocument/2006/relationships/table" Target="../tables/table355.xml"/><Relationship Id="rId376" Type="http://schemas.openxmlformats.org/officeDocument/2006/relationships/table" Target="../tables/table376.xml"/><Relationship Id="rId397" Type="http://schemas.openxmlformats.org/officeDocument/2006/relationships/table" Target="../tables/table397.xml"/><Relationship Id="rId4" Type="http://schemas.openxmlformats.org/officeDocument/2006/relationships/table" Target="../tables/table4.xml"/><Relationship Id="rId180" Type="http://schemas.openxmlformats.org/officeDocument/2006/relationships/table" Target="../tables/table180.xml"/><Relationship Id="rId215" Type="http://schemas.openxmlformats.org/officeDocument/2006/relationships/table" Target="../tables/table215.xml"/><Relationship Id="rId236" Type="http://schemas.openxmlformats.org/officeDocument/2006/relationships/table" Target="../tables/table236.xml"/><Relationship Id="rId257" Type="http://schemas.openxmlformats.org/officeDocument/2006/relationships/table" Target="../tables/table257.xml"/><Relationship Id="rId278" Type="http://schemas.openxmlformats.org/officeDocument/2006/relationships/table" Target="../tables/table278.xml"/><Relationship Id="rId401" Type="http://schemas.openxmlformats.org/officeDocument/2006/relationships/table" Target="../tables/table401.xml"/><Relationship Id="rId422" Type="http://schemas.openxmlformats.org/officeDocument/2006/relationships/table" Target="../tables/table422.xml"/><Relationship Id="rId443" Type="http://schemas.openxmlformats.org/officeDocument/2006/relationships/table" Target="../tables/table443.xml"/><Relationship Id="rId464" Type="http://schemas.openxmlformats.org/officeDocument/2006/relationships/table" Target="../tables/table464.xml"/><Relationship Id="rId303" Type="http://schemas.openxmlformats.org/officeDocument/2006/relationships/table" Target="../tables/table303.xml"/><Relationship Id="rId42" Type="http://schemas.openxmlformats.org/officeDocument/2006/relationships/table" Target="../tables/table42.xml"/><Relationship Id="rId84" Type="http://schemas.openxmlformats.org/officeDocument/2006/relationships/table" Target="../tables/table84.xml"/><Relationship Id="rId138" Type="http://schemas.openxmlformats.org/officeDocument/2006/relationships/table" Target="../tables/table138.xml"/><Relationship Id="rId345" Type="http://schemas.openxmlformats.org/officeDocument/2006/relationships/table" Target="../tables/table345.xml"/><Relationship Id="rId387" Type="http://schemas.openxmlformats.org/officeDocument/2006/relationships/table" Target="../tables/table387.xml"/><Relationship Id="rId191" Type="http://schemas.openxmlformats.org/officeDocument/2006/relationships/table" Target="../tables/table191.xml"/><Relationship Id="rId205" Type="http://schemas.openxmlformats.org/officeDocument/2006/relationships/table" Target="../tables/table205.xml"/><Relationship Id="rId247" Type="http://schemas.openxmlformats.org/officeDocument/2006/relationships/table" Target="../tables/table247.xml"/><Relationship Id="rId412" Type="http://schemas.openxmlformats.org/officeDocument/2006/relationships/table" Target="../tables/table412.xml"/><Relationship Id="rId107" Type="http://schemas.openxmlformats.org/officeDocument/2006/relationships/table" Target="../tables/table107.xml"/><Relationship Id="rId289" Type="http://schemas.openxmlformats.org/officeDocument/2006/relationships/table" Target="../tables/table289.xml"/><Relationship Id="rId454" Type="http://schemas.openxmlformats.org/officeDocument/2006/relationships/table" Target="../tables/table454.xml"/><Relationship Id="rId11" Type="http://schemas.openxmlformats.org/officeDocument/2006/relationships/table" Target="../tables/table11.xml"/><Relationship Id="rId53" Type="http://schemas.openxmlformats.org/officeDocument/2006/relationships/table" Target="../tables/table53.xml"/><Relationship Id="rId149" Type="http://schemas.openxmlformats.org/officeDocument/2006/relationships/table" Target="../tables/table149.xml"/><Relationship Id="rId314" Type="http://schemas.openxmlformats.org/officeDocument/2006/relationships/table" Target="../tables/table314.xml"/><Relationship Id="rId356" Type="http://schemas.openxmlformats.org/officeDocument/2006/relationships/table" Target="../tables/table356.xml"/><Relationship Id="rId398" Type="http://schemas.openxmlformats.org/officeDocument/2006/relationships/table" Target="../tables/table398.xml"/><Relationship Id="rId95" Type="http://schemas.openxmlformats.org/officeDocument/2006/relationships/table" Target="../tables/table95.xml"/><Relationship Id="rId160" Type="http://schemas.openxmlformats.org/officeDocument/2006/relationships/table" Target="../tables/table160.xml"/><Relationship Id="rId216" Type="http://schemas.openxmlformats.org/officeDocument/2006/relationships/table" Target="../tables/table216.xml"/><Relationship Id="rId423" Type="http://schemas.openxmlformats.org/officeDocument/2006/relationships/table" Target="../tables/table423.xml"/><Relationship Id="rId258" Type="http://schemas.openxmlformats.org/officeDocument/2006/relationships/table" Target="../tables/table258.xml"/><Relationship Id="rId465" Type="http://schemas.openxmlformats.org/officeDocument/2006/relationships/table" Target="../tables/table465.xml"/><Relationship Id="rId22" Type="http://schemas.openxmlformats.org/officeDocument/2006/relationships/table" Target="../tables/table22.xml"/><Relationship Id="rId64" Type="http://schemas.openxmlformats.org/officeDocument/2006/relationships/table" Target="../tables/table64.xml"/><Relationship Id="rId118" Type="http://schemas.openxmlformats.org/officeDocument/2006/relationships/table" Target="../tables/table118.xml"/><Relationship Id="rId325" Type="http://schemas.openxmlformats.org/officeDocument/2006/relationships/table" Target="../tables/table325.xml"/><Relationship Id="rId367" Type="http://schemas.openxmlformats.org/officeDocument/2006/relationships/table" Target="../tables/table367.xml"/><Relationship Id="rId171" Type="http://schemas.openxmlformats.org/officeDocument/2006/relationships/table" Target="../tables/table171.xml"/><Relationship Id="rId227" Type="http://schemas.openxmlformats.org/officeDocument/2006/relationships/table" Target="../tables/table227.xml"/><Relationship Id="rId269" Type="http://schemas.openxmlformats.org/officeDocument/2006/relationships/table" Target="../tables/table269.xml"/><Relationship Id="rId434" Type="http://schemas.openxmlformats.org/officeDocument/2006/relationships/table" Target="../tables/table434.xml"/><Relationship Id="rId476" Type="http://schemas.openxmlformats.org/officeDocument/2006/relationships/table" Target="../tables/table476.xml"/><Relationship Id="rId33" Type="http://schemas.openxmlformats.org/officeDocument/2006/relationships/table" Target="../tables/table33.xml"/><Relationship Id="rId129" Type="http://schemas.openxmlformats.org/officeDocument/2006/relationships/table" Target="../tables/table129.xml"/><Relationship Id="rId280" Type="http://schemas.openxmlformats.org/officeDocument/2006/relationships/table" Target="../tables/table280.xml"/><Relationship Id="rId336" Type="http://schemas.openxmlformats.org/officeDocument/2006/relationships/table" Target="../tables/table336.xml"/><Relationship Id="rId75" Type="http://schemas.openxmlformats.org/officeDocument/2006/relationships/table" Target="../tables/table75.xml"/><Relationship Id="rId140" Type="http://schemas.openxmlformats.org/officeDocument/2006/relationships/table" Target="../tables/table140.xml"/><Relationship Id="rId182" Type="http://schemas.openxmlformats.org/officeDocument/2006/relationships/table" Target="../tables/table182.xml"/><Relationship Id="rId378" Type="http://schemas.openxmlformats.org/officeDocument/2006/relationships/table" Target="../tables/table378.xml"/><Relationship Id="rId403" Type="http://schemas.openxmlformats.org/officeDocument/2006/relationships/table" Target="../tables/table403.xml"/><Relationship Id="rId6" Type="http://schemas.openxmlformats.org/officeDocument/2006/relationships/table" Target="../tables/table6.xml"/><Relationship Id="rId238" Type="http://schemas.openxmlformats.org/officeDocument/2006/relationships/table" Target="../tables/table238.xml"/><Relationship Id="rId445" Type="http://schemas.openxmlformats.org/officeDocument/2006/relationships/table" Target="../tables/table445.xml"/><Relationship Id="rId291" Type="http://schemas.openxmlformats.org/officeDocument/2006/relationships/table" Target="../tables/table291.xml"/><Relationship Id="rId305" Type="http://schemas.openxmlformats.org/officeDocument/2006/relationships/table" Target="../tables/table305.xml"/><Relationship Id="rId347" Type="http://schemas.openxmlformats.org/officeDocument/2006/relationships/table" Target="../tables/table347.xml"/><Relationship Id="rId44" Type="http://schemas.openxmlformats.org/officeDocument/2006/relationships/table" Target="../tables/table44.xml"/><Relationship Id="rId86" Type="http://schemas.openxmlformats.org/officeDocument/2006/relationships/table" Target="../tables/table86.xml"/><Relationship Id="rId151" Type="http://schemas.openxmlformats.org/officeDocument/2006/relationships/table" Target="../tables/table151.xml"/><Relationship Id="rId389" Type="http://schemas.openxmlformats.org/officeDocument/2006/relationships/table" Target="../tables/table389.xml"/><Relationship Id="rId193" Type="http://schemas.openxmlformats.org/officeDocument/2006/relationships/table" Target="../tables/table193.xml"/><Relationship Id="rId207" Type="http://schemas.openxmlformats.org/officeDocument/2006/relationships/table" Target="../tables/table207.xml"/><Relationship Id="rId249" Type="http://schemas.openxmlformats.org/officeDocument/2006/relationships/table" Target="../tables/table249.xml"/><Relationship Id="rId414" Type="http://schemas.openxmlformats.org/officeDocument/2006/relationships/table" Target="../tables/table414.xml"/><Relationship Id="rId456" Type="http://schemas.openxmlformats.org/officeDocument/2006/relationships/table" Target="../tables/table456.xml"/><Relationship Id="rId13" Type="http://schemas.openxmlformats.org/officeDocument/2006/relationships/table" Target="../tables/table13.xml"/><Relationship Id="rId109" Type="http://schemas.openxmlformats.org/officeDocument/2006/relationships/table" Target="../tables/table109.xml"/><Relationship Id="rId260" Type="http://schemas.openxmlformats.org/officeDocument/2006/relationships/table" Target="../tables/table260.xml"/><Relationship Id="rId316" Type="http://schemas.openxmlformats.org/officeDocument/2006/relationships/table" Target="../tables/table316.xml"/><Relationship Id="rId55" Type="http://schemas.openxmlformats.org/officeDocument/2006/relationships/table" Target="../tables/table55.xml"/><Relationship Id="rId97" Type="http://schemas.openxmlformats.org/officeDocument/2006/relationships/table" Target="../tables/table97.xml"/><Relationship Id="rId120" Type="http://schemas.openxmlformats.org/officeDocument/2006/relationships/table" Target="../tables/table120.xml"/><Relationship Id="rId358" Type="http://schemas.openxmlformats.org/officeDocument/2006/relationships/table" Target="../tables/table358.xml"/><Relationship Id="rId162" Type="http://schemas.openxmlformats.org/officeDocument/2006/relationships/table" Target="../tables/table162.xml"/><Relationship Id="rId218" Type="http://schemas.openxmlformats.org/officeDocument/2006/relationships/table" Target="../tables/table218.xml"/><Relationship Id="rId425" Type="http://schemas.openxmlformats.org/officeDocument/2006/relationships/table" Target="../tables/table425.xml"/><Relationship Id="rId467" Type="http://schemas.openxmlformats.org/officeDocument/2006/relationships/table" Target="../tables/table467.xml"/><Relationship Id="rId271" Type="http://schemas.openxmlformats.org/officeDocument/2006/relationships/table" Target="../tables/table271.xml"/><Relationship Id="rId24" Type="http://schemas.openxmlformats.org/officeDocument/2006/relationships/table" Target="../tables/table24.xml"/><Relationship Id="rId66" Type="http://schemas.openxmlformats.org/officeDocument/2006/relationships/table" Target="../tables/table66.xml"/><Relationship Id="rId131" Type="http://schemas.openxmlformats.org/officeDocument/2006/relationships/table" Target="../tables/table131.xml"/><Relationship Id="rId327" Type="http://schemas.openxmlformats.org/officeDocument/2006/relationships/table" Target="../tables/table327.xml"/><Relationship Id="rId369" Type="http://schemas.openxmlformats.org/officeDocument/2006/relationships/table" Target="../tables/table369.xml"/><Relationship Id="rId173" Type="http://schemas.openxmlformats.org/officeDocument/2006/relationships/table" Target="../tables/table173.xml"/><Relationship Id="rId229" Type="http://schemas.openxmlformats.org/officeDocument/2006/relationships/table" Target="../tables/table229.xml"/><Relationship Id="rId380" Type="http://schemas.openxmlformats.org/officeDocument/2006/relationships/table" Target="../tables/table380.xml"/><Relationship Id="rId436" Type="http://schemas.openxmlformats.org/officeDocument/2006/relationships/table" Target="../tables/table436.xml"/><Relationship Id="rId240" Type="http://schemas.openxmlformats.org/officeDocument/2006/relationships/table" Target="../tables/table240.xml"/><Relationship Id="rId478" Type="http://schemas.openxmlformats.org/officeDocument/2006/relationships/table" Target="../tables/table478.xml"/><Relationship Id="rId35" Type="http://schemas.openxmlformats.org/officeDocument/2006/relationships/table" Target="../tables/table35.xml"/><Relationship Id="rId77" Type="http://schemas.openxmlformats.org/officeDocument/2006/relationships/table" Target="../tables/table77.xml"/><Relationship Id="rId100" Type="http://schemas.openxmlformats.org/officeDocument/2006/relationships/table" Target="../tables/table100.xml"/><Relationship Id="rId282" Type="http://schemas.openxmlformats.org/officeDocument/2006/relationships/table" Target="../tables/table282.xml"/><Relationship Id="rId338" Type="http://schemas.openxmlformats.org/officeDocument/2006/relationships/table" Target="../tables/table338.xml"/><Relationship Id="rId8" Type="http://schemas.openxmlformats.org/officeDocument/2006/relationships/table" Target="../tables/table8.xml"/><Relationship Id="rId142" Type="http://schemas.openxmlformats.org/officeDocument/2006/relationships/table" Target="../tables/table142.xml"/><Relationship Id="rId184" Type="http://schemas.openxmlformats.org/officeDocument/2006/relationships/table" Target="../tables/table184.xml"/><Relationship Id="rId391" Type="http://schemas.openxmlformats.org/officeDocument/2006/relationships/table" Target="../tables/table391.xml"/><Relationship Id="rId405" Type="http://schemas.openxmlformats.org/officeDocument/2006/relationships/table" Target="../tables/table405.xml"/><Relationship Id="rId447" Type="http://schemas.openxmlformats.org/officeDocument/2006/relationships/table" Target="../tables/table447.xml"/><Relationship Id="rId251" Type="http://schemas.openxmlformats.org/officeDocument/2006/relationships/table" Target="../tables/table251.xml"/><Relationship Id="rId46" Type="http://schemas.openxmlformats.org/officeDocument/2006/relationships/table" Target="../tables/table46.xml"/><Relationship Id="rId293" Type="http://schemas.openxmlformats.org/officeDocument/2006/relationships/table" Target="../tables/table293.xml"/><Relationship Id="rId307" Type="http://schemas.openxmlformats.org/officeDocument/2006/relationships/table" Target="../tables/table307.xml"/><Relationship Id="rId349" Type="http://schemas.openxmlformats.org/officeDocument/2006/relationships/table" Target="../tables/table349.xml"/><Relationship Id="rId88" Type="http://schemas.openxmlformats.org/officeDocument/2006/relationships/table" Target="../tables/table88.xml"/><Relationship Id="rId111" Type="http://schemas.openxmlformats.org/officeDocument/2006/relationships/table" Target="../tables/table111.xml"/><Relationship Id="rId153" Type="http://schemas.openxmlformats.org/officeDocument/2006/relationships/table" Target="../tables/table153.xml"/><Relationship Id="rId195" Type="http://schemas.openxmlformats.org/officeDocument/2006/relationships/table" Target="../tables/table195.xml"/><Relationship Id="rId209" Type="http://schemas.openxmlformats.org/officeDocument/2006/relationships/table" Target="../tables/table209.xml"/><Relationship Id="rId360" Type="http://schemas.openxmlformats.org/officeDocument/2006/relationships/table" Target="../tables/table360.xml"/><Relationship Id="rId416" Type="http://schemas.openxmlformats.org/officeDocument/2006/relationships/table" Target="../tables/table416.xml"/><Relationship Id="rId220" Type="http://schemas.openxmlformats.org/officeDocument/2006/relationships/table" Target="../tables/table220.xml"/><Relationship Id="rId458" Type="http://schemas.openxmlformats.org/officeDocument/2006/relationships/table" Target="../tables/table458.xml"/><Relationship Id="rId15" Type="http://schemas.openxmlformats.org/officeDocument/2006/relationships/table" Target="../tables/table15.xml"/><Relationship Id="rId57" Type="http://schemas.openxmlformats.org/officeDocument/2006/relationships/table" Target="../tables/table57.xml"/><Relationship Id="rId262" Type="http://schemas.openxmlformats.org/officeDocument/2006/relationships/table" Target="../tables/table262.xml"/><Relationship Id="rId318" Type="http://schemas.openxmlformats.org/officeDocument/2006/relationships/table" Target="../tables/table318.xml"/><Relationship Id="rId99" Type="http://schemas.openxmlformats.org/officeDocument/2006/relationships/table" Target="../tables/table99.xml"/><Relationship Id="rId122" Type="http://schemas.openxmlformats.org/officeDocument/2006/relationships/table" Target="../tables/table122.xml"/><Relationship Id="rId164" Type="http://schemas.openxmlformats.org/officeDocument/2006/relationships/table" Target="../tables/table164.xml"/><Relationship Id="rId371" Type="http://schemas.openxmlformats.org/officeDocument/2006/relationships/table" Target="../tables/table371.xml"/><Relationship Id="rId427" Type="http://schemas.openxmlformats.org/officeDocument/2006/relationships/table" Target="../tables/table427.xml"/><Relationship Id="rId469" Type="http://schemas.openxmlformats.org/officeDocument/2006/relationships/table" Target="../tables/table469.xml"/><Relationship Id="rId26" Type="http://schemas.openxmlformats.org/officeDocument/2006/relationships/table" Target="../tables/table26.xml"/><Relationship Id="rId231" Type="http://schemas.openxmlformats.org/officeDocument/2006/relationships/table" Target="../tables/table231.xml"/><Relationship Id="rId273" Type="http://schemas.openxmlformats.org/officeDocument/2006/relationships/table" Target="../tables/table273.xml"/><Relationship Id="rId329" Type="http://schemas.openxmlformats.org/officeDocument/2006/relationships/table" Target="../tables/table329.xml"/><Relationship Id="rId480" Type="http://schemas.openxmlformats.org/officeDocument/2006/relationships/table" Target="../tables/table480.xml"/><Relationship Id="rId68" Type="http://schemas.openxmlformats.org/officeDocument/2006/relationships/table" Target="../tables/table68.xml"/><Relationship Id="rId133" Type="http://schemas.openxmlformats.org/officeDocument/2006/relationships/table" Target="../tables/table133.xml"/><Relationship Id="rId175" Type="http://schemas.openxmlformats.org/officeDocument/2006/relationships/table" Target="../tables/table175.xml"/><Relationship Id="rId340" Type="http://schemas.openxmlformats.org/officeDocument/2006/relationships/table" Target="../tables/table340.xml"/><Relationship Id="rId200" Type="http://schemas.openxmlformats.org/officeDocument/2006/relationships/table" Target="../tables/table200.xml"/><Relationship Id="rId382" Type="http://schemas.openxmlformats.org/officeDocument/2006/relationships/table" Target="../tables/table382.xml"/><Relationship Id="rId438" Type="http://schemas.openxmlformats.org/officeDocument/2006/relationships/table" Target="../tables/table438.xml"/><Relationship Id="rId242" Type="http://schemas.openxmlformats.org/officeDocument/2006/relationships/table" Target="../tables/table242.xml"/><Relationship Id="rId284" Type="http://schemas.openxmlformats.org/officeDocument/2006/relationships/table" Target="../tables/table284.xml"/><Relationship Id="rId37" Type="http://schemas.openxmlformats.org/officeDocument/2006/relationships/table" Target="../tables/table37.xml"/><Relationship Id="rId79" Type="http://schemas.openxmlformats.org/officeDocument/2006/relationships/table" Target="../tables/table79.xml"/><Relationship Id="rId102" Type="http://schemas.openxmlformats.org/officeDocument/2006/relationships/table" Target="../tables/table102.xml"/><Relationship Id="rId144" Type="http://schemas.openxmlformats.org/officeDocument/2006/relationships/table" Target="../tables/table144.xml"/><Relationship Id="rId90" Type="http://schemas.openxmlformats.org/officeDocument/2006/relationships/table" Target="../tables/table90.xml"/><Relationship Id="rId186" Type="http://schemas.openxmlformats.org/officeDocument/2006/relationships/table" Target="../tables/table186.xml"/><Relationship Id="rId351" Type="http://schemas.openxmlformats.org/officeDocument/2006/relationships/table" Target="../tables/table351.xml"/><Relationship Id="rId393" Type="http://schemas.openxmlformats.org/officeDocument/2006/relationships/table" Target="../tables/table393.xml"/><Relationship Id="rId407" Type="http://schemas.openxmlformats.org/officeDocument/2006/relationships/table" Target="../tables/table407.xml"/><Relationship Id="rId449" Type="http://schemas.openxmlformats.org/officeDocument/2006/relationships/table" Target="../tables/table449.xml"/><Relationship Id="rId211" Type="http://schemas.openxmlformats.org/officeDocument/2006/relationships/table" Target="../tables/table211.xml"/><Relationship Id="rId253" Type="http://schemas.openxmlformats.org/officeDocument/2006/relationships/table" Target="../tables/table253.xml"/><Relationship Id="rId295" Type="http://schemas.openxmlformats.org/officeDocument/2006/relationships/table" Target="../tables/table295.xml"/><Relationship Id="rId309" Type="http://schemas.openxmlformats.org/officeDocument/2006/relationships/table" Target="../tables/table309.xml"/><Relationship Id="rId460" Type="http://schemas.openxmlformats.org/officeDocument/2006/relationships/table" Target="../tables/table460.xml"/><Relationship Id="rId48" Type="http://schemas.openxmlformats.org/officeDocument/2006/relationships/table" Target="../tables/table48.xml"/><Relationship Id="rId113" Type="http://schemas.openxmlformats.org/officeDocument/2006/relationships/table" Target="../tables/table113.xml"/><Relationship Id="rId320" Type="http://schemas.openxmlformats.org/officeDocument/2006/relationships/table" Target="../tables/table320.xml"/><Relationship Id="rId155" Type="http://schemas.openxmlformats.org/officeDocument/2006/relationships/table" Target="../tables/table155.xml"/><Relationship Id="rId197" Type="http://schemas.openxmlformats.org/officeDocument/2006/relationships/table" Target="../tables/table197.xml"/><Relationship Id="rId362" Type="http://schemas.openxmlformats.org/officeDocument/2006/relationships/table" Target="../tables/table362.xml"/><Relationship Id="rId418" Type="http://schemas.openxmlformats.org/officeDocument/2006/relationships/table" Target="../tables/table418.xml"/><Relationship Id="rId222" Type="http://schemas.openxmlformats.org/officeDocument/2006/relationships/table" Target="../tables/table222.xml"/><Relationship Id="rId264" Type="http://schemas.openxmlformats.org/officeDocument/2006/relationships/table" Target="../tables/table264.xml"/><Relationship Id="rId471" Type="http://schemas.openxmlformats.org/officeDocument/2006/relationships/table" Target="../tables/table471.xml"/><Relationship Id="rId17" Type="http://schemas.openxmlformats.org/officeDocument/2006/relationships/table" Target="../tables/table17.xml"/><Relationship Id="rId59" Type="http://schemas.openxmlformats.org/officeDocument/2006/relationships/table" Target="../tables/table59.xml"/><Relationship Id="rId124" Type="http://schemas.openxmlformats.org/officeDocument/2006/relationships/table" Target="../tables/table124.xml"/><Relationship Id="rId70" Type="http://schemas.openxmlformats.org/officeDocument/2006/relationships/table" Target="../tables/table70.xml"/><Relationship Id="rId166" Type="http://schemas.openxmlformats.org/officeDocument/2006/relationships/table" Target="../tables/table166.xml"/><Relationship Id="rId331" Type="http://schemas.openxmlformats.org/officeDocument/2006/relationships/table" Target="../tables/table331.xml"/><Relationship Id="rId373" Type="http://schemas.openxmlformats.org/officeDocument/2006/relationships/table" Target="../tables/table373.xml"/><Relationship Id="rId429" Type="http://schemas.openxmlformats.org/officeDocument/2006/relationships/table" Target="../tables/table429.xml"/><Relationship Id="rId1" Type="http://schemas.openxmlformats.org/officeDocument/2006/relationships/table" Target="../tables/table1.xml"/><Relationship Id="rId233" Type="http://schemas.openxmlformats.org/officeDocument/2006/relationships/table" Target="../tables/table233.xml"/><Relationship Id="rId440" Type="http://schemas.openxmlformats.org/officeDocument/2006/relationships/table" Target="../tables/table440.xml"/><Relationship Id="rId28" Type="http://schemas.openxmlformats.org/officeDocument/2006/relationships/table" Target="../tables/table28.xml"/><Relationship Id="rId275" Type="http://schemas.openxmlformats.org/officeDocument/2006/relationships/table" Target="../tables/table275.xml"/><Relationship Id="rId300" Type="http://schemas.openxmlformats.org/officeDocument/2006/relationships/table" Target="../tables/table300.xml"/><Relationship Id="rId81" Type="http://schemas.openxmlformats.org/officeDocument/2006/relationships/table" Target="../tables/table81.xml"/><Relationship Id="rId135" Type="http://schemas.openxmlformats.org/officeDocument/2006/relationships/table" Target="../tables/table135.xml"/><Relationship Id="rId177" Type="http://schemas.openxmlformats.org/officeDocument/2006/relationships/table" Target="../tables/table177.xml"/><Relationship Id="rId342" Type="http://schemas.openxmlformats.org/officeDocument/2006/relationships/table" Target="../tables/table342.xml"/><Relationship Id="rId384" Type="http://schemas.openxmlformats.org/officeDocument/2006/relationships/table" Target="../tables/table384.xml"/><Relationship Id="rId202" Type="http://schemas.openxmlformats.org/officeDocument/2006/relationships/table" Target="../tables/table202.xml"/><Relationship Id="rId244" Type="http://schemas.openxmlformats.org/officeDocument/2006/relationships/table" Target="../tables/table244.xml"/><Relationship Id="rId39" Type="http://schemas.openxmlformats.org/officeDocument/2006/relationships/table" Target="../tables/table39.xml"/><Relationship Id="rId286" Type="http://schemas.openxmlformats.org/officeDocument/2006/relationships/table" Target="../tables/table286.xml"/><Relationship Id="rId451" Type="http://schemas.openxmlformats.org/officeDocument/2006/relationships/table" Target="../tables/table451.xml"/><Relationship Id="rId50" Type="http://schemas.openxmlformats.org/officeDocument/2006/relationships/table" Target="../tables/table50.xml"/><Relationship Id="rId104" Type="http://schemas.openxmlformats.org/officeDocument/2006/relationships/table" Target="../tables/table104.xml"/><Relationship Id="rId146" Type="http://schemas.openxmlformats.org/officeDocument/2006/relationships/table" Target="../tables/table146.xml"/><Relationship Id="rId188" Type="http://schemas.openxmlformats.org/officeDocument/2006/relationships/table" Target="../tables/table188.xml"/><Relationship Id="rId311" Type="http://schemas.openxmlformats.org/officeDocument/2006/relationships/table" Target="../tables/table311.xml"/><Relationship Id="rId353" Type="http://schemas.openxmlformats.org/officeDocument/2006/relationships/table" Target="../tables/table353.xml"/><Relationship Id="rId395" Type="http://schemas.openxmlformats.org/officeDocument/2006/relationships/table" Target="../tables/table395.xml"/><Relationship Id="rId409" Type="http://schemas.openxmlformats.org/officeDocument/2006/relationships/table" Target="../tables/table409.xml"/><Relationship Id="rId92" Type="http://schemas.openxmlformats.org/officeDocument/2006/relationships/table" Target="../tables/table92.xml"/><Relationship Id="rId213" Type="http://schemas.openxmlformats.org/officeDocument/2006/relationships/table" Target="../tables/table213.xml"/><Relationship Id="rId420" Type="http://schemas.openxmlformats.org/officeDocument/2006/relationships/table" Target="../tables/table420.xml"/><Relationship Id="rId255" Type="http://schemas.openxmlformats.org/officeDocument/2006/relationships/table" Target="../tables/table255.xml"/><Relationship Id="rId297" Type="http://schemas.openxmlformats.org/officeDocument/2006/relationships/table" Target="../tables/table297.xml"/><Relationship Id="rId462" Type="http://schemas.openxmlformats.org/officeDocument/2006/relationships/table" Target="../tables/table462.xml"/><Relationship Id="rId115" Type="http://schemas.openxmlformats.org/officeDocument/2006/relationships/table" Target="../tables/table115.xml"/><Relationship Id="rId157" Type="http://schemas.openxmlformats.org/officeDocument/2006/relationships/table" Target="../tables/table157.xml"/><Relationship Id="rId322" Type="http://schemas.openxmlformats.org/officeDocument/2006/relationships/table" Target="../tables/table322.xml"/><Relationship Id="rId364" Type="http://schemas.openxmlformats.org/officeDocument/2006/relationships/table" Target="../tables/table364.xml"/><Relationship Id="rId61" Type="http://schemas.openxmlformats.org/officeDocument/2006/relationships/table" Target="../tables/table61.xml"/><Relationship Id="rId199" Type="http://schemas.openxmlformats.org/officeDocument/2006/relationships/table" Target="../tables/table199.xml"/><Relationship Id="rId19" Type="http://schemas.openxmlformats.org/officeDocument/2006/relationships/table" Target="../tables/table19.xml"/><Relationship Id="rId224" Type="http://schemas.openxmlformats.org/officeDocument/2006/relationships/table" Target="../tables/table224.xml"/><Relationship Id="rId266" Type="http://schemas.openxmlformats.org/officeDocument/2006/relationships/table" Target="../tables/table266.xml"/><Relationship Id="rId431" Type="http://schemas.openxmlformats.org/officeDocument/2006/relationships/table" Target="../tables/table431.xml"/><Relationship Id="rId473" Type="http://schemas.openxmlformats.org/officeDocument/2006/relationships/table" Target="../tables/table473.xml"/><Relationship Id="rId30" Type="http://schemas.openxmlformats.org/officeDocument/2006/relationships/table" Target="../tables/table30.xml"/><Relationship Id="rId126" Type="http://schemas.openxmlformats.org/officeDocument/2006/relationships/table" Target="../tables/table126.xml"/><Relationship Id="rId168" Type="http://schemas.openxmlformats.org/officeDocument/2006/relationships/table" Target="../tables/table168.xml"/><Relationship Id="rId333" Type="http://schemas.openxmlformats.org/officeDocument/2006/relationships/table" Target="../tables/table3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E856-A8DD-4AC7-A051-A2650694856E}">
  <dimension ref="A1:AV913"/>
  <sheetViews>
    <sheetView tabSelected="1" topLeftCell="A886" zoomScaleNormal="100" workbookViewId="0">
      <selection activeCell="C891" sqref="C891:C911"/>
    </sheetView>
  </sheetViews>
  <sheetFormatPr defaultRowHeight="14.45"/>
  <cols>
    <col min="7" max="9" width="10.140625" customWidth="1"/>
    <col min="13" max="15" width="10.140625" customWidth="1"/>
    <col min="19" max="21" width="10.140625" customWidth="1"/>
    <col min="25" max="27" width="10.140625" customWidth="1"/>
    <col min="31" max="33" width="10.140625" customWidth="1"/>
    <col min="37" max="39" width="10.140625" customWidth="1"/>
    <col min="43" max="48" width="10.140625" customWidth="1"/>
  </cols>
  <sheetData>
    <row r="1" spans="1:48">
      <c r="A1" s="1" t="s">
        <v>0</v>
      </c>
    </row>
    <row r="2" spans="1:48">
      <c r="A2" t="s">
        <v>1</v>
      </c>
      <c r="D2" t="s">
        <v>2</v>
      </c>
    </row>
    <row r="3" spans="1:48">
      <c r="A3" t="s">
        <v>3</v>
      </c>
      <c r="D3" t="s">
        <v>4</v>
      </c>
      <c r="E3" t="s">
        <v>5</v>
      </c>
    </row>
    <row r="5" spans="1:48">
      <c r="A5" t="s">
        <v>6</v>
      </c>
      <c r="D5" t="s">
        <v>7</v>
      </c>
      <c r="G5" t="s">
        <v>8</v>
      </c>
      <c r="J5" t="s">
        <v>9</v>
      </c>
      <c r="M5" t="s">
        <v>10</v>
      </c>
      <c r="P5" t="s">
        <v>11</v>
      </c>
      <c r="S5" t="s">
        <v>12</v>
      </c>
      <c r="V5" t="s">
        <v>13</v>
      </c>
      <c r="Y5" t="s">
        <v>14</v>
      </c>
      <c r="AB5" t="s">
        <v>15</v>
      </c>
      <c r="AE5" t="s">
        <v>16</v>
      </c>
      <c r="AH5" t="s">
        <v>17</v>
      </c>
      <c r="AK5" t="s">
        <v>18</v>
      </c>
      <c r="AN5" t="s">
        <v>19</v>
      </c>
      <c r="AQ5" t="s">
        <v>20</v>
      </c>
      <c r="AT5" t="s">
        <v>21</v>
      </c>
    </row>
    <row r="6" spans="1:48">
      <c r="A6" t="s">
        <v>22</v>
      </c>
      <c r="B6" t="s">
        <v>23</v>
      </c>
      <c r="C6" t="s">
        <v>24</v>
      </c>
      <c r="D6" t="s">
        <v>22</v>
      </c>
      <c r="E6" t="s">
        <v>23</v>
      </c>
      <c r="F6" t="s">
        <v>25</v>
      </c>
      <c r="G6" t="s">
        <v>22</v>
      </c>
      <c r="H6" t="s">
        <v>23</v>
      </c>
      <c r="I6" t="s">
        <v>24</v>
      </c>
      <c r="J6" t="s">
        <v>22</v>
      </c>
      <c r="K6" t="s">
        <v>23</v>
      </c>
      <c r="L6" t="s">
        <v>24</v>
      </c>
      <c r="M6" t="s">
        <v>22</v>
      </c>
      <c r="N6" t="s">
        <v>23</v>
      </c>
      <c r="O6" t="s">
        <v>24</v>
      </c>
      <c r="P6" t="s">
        <v>22</v>
      </c>
      <c r="Q6" t="s">
        <v>23</v>
      </c>
      <c r="R6" t="s">
        <v>24</v>
      </c>
      <c r="S6" t="s">
        <v>22</v>
      </c>
      <c r="T6" t="s">
        <v>23</v>
      </c>
      <c r="U6" t="s">
        <v>24</v>
      </c>
      <c r="V6" t="s">
        <v>22</v>
      </c>
      <c r="W6" t="s">
        <v>23</v>
      </c>
      <c r="X6" t="s">
        <v>24</v>
      </c>
      <c r="Y6" t="s">
        <v>22</v>
      </c>
      <c r="Z6" t="s">
        <v>23</v>
      </c>
      <c r="AA6" t="s">
        <v>24</v>
      </c>
      <c r="AB6" t="s">
        <v>22</v>
      </c>
      <c r="AC6" t="s">
        <v>23</v>
      </c>
      <c r="AD6" t="s">
        <v>24</v>
      </c>
      <c r="AE6" t="s">
        <v>22</v>
      </c>
      <c r="AF6" t="s">
        <v>23</v>
      </c>
      <c r="AG6" t="s">
        <v>24</v>
      </c>
      <c r="AH6" t="s">
        <v>22</v>
      </c>
      <c r="AI6" t="s">
        <v>23</v>
      </c>
      <c r="AJ6" t="s">
        <v>24</v>
      </c>
      <c r="AK6" t="s">
        <v>22</v>
      </c>
      <c r="AL6" t="s">
        <v>23</v>
      </c>
      <c r="AM6" t="s">
        <v>24</v>
      </c>
      <c r="AN6" t="s">
        <v>22</v>
      </c>
      <c r="AO6" t="s">
        <v>23</v>
      </c>
      <c r="AP6" t="s">
        <v>24</v>
      </c>
      <c r="AQ6" t="s">
        <v>22</v>
      </c>
      <c r="AR6" t="s">
        <v>23</v>
      </c>
      <c r="AS6" t="s">
        <v>24</v>
      </c>
      <c r="AT6" t="s">
        <v>22</v>
      </c>
      <c r="AU6" t="s">
        <v>23</v>
      </c>
      <c r="AV6" t="s">
        <v>24</v>
      </c>
    </row>
    <row r="7" spans="1:48">
      <c r="A7" s="2">
        <v>2</v>
      </c>
      <c r="B7">
        <f>(Table1[[#This Row],[time]]-2)*2</f>
        <v>0</v>
      </c>
      <c r="C7" s="4">
        <v>8.3800000000000004E-5</v>
      </c>
      <c r="D7" s="2">
        <v>2</v>
      </c>
      <c r="E7">
        <f>(Table2[[#This Row],[time]]-2)*2</f>
        <v>0</v>
      </c>
      <c r="F7" s="4">
        <v>8.7899999999999995E-5</v>
      </c>
      <c r="G7" s="2">
        <v>2</v>
      </c>
      <c r="H7">
        <f>(Table245[[#This Row],[time]]-2)*2</f>
        <v>0</v>
      </c>
      <c r="I7" s="4">
        <v>5.8699999999999997E-5</v>
      </c>
      <c r="J7" s="2">
        <v>2</v>
      </c>
      <c r="K7">
        <f>(Table3[[#This Row],[time]]-2)*2</f>
        <v>0</v>
      </c>
      <c r="L7" s="4">
        <v>7.8399999999999995E-5</v>
      </c>
      <c r="M7" s="2">
        <v>2</v>
      </c>
      <c r="N7">
        <f>(Table246[[#This Row],[time]]-2)*2</f>
        <v>0</v>
      </c>
      <c r="O7" s="4">
        <v>8.4800000000000001E-5</v>
      </c>
      <c r="P7" s="2">
        <v>2</v>
      </c>
      <c r="Q7">
        <f>(Table4[[#This Row],[time]]-2)*2</f>
        <v>0</v>
      </c>
      <c r="R7" s="3">
        <v>0.86555300000000002</v>
      </c>
      <c r="S7" s="2">
        <v>2</v>
      </c>
      <c r="T7">
        <f>(Table247[[#This Row],[time]]-2)*2</f>
        <v>0</v>
      </c>
      <c r="U7" s="3">
        <v>3.81839E-2</v>
      </c>
      <c r="V7" s="2">
        <v>2</v>
      </c>
      <c r="W7">
        <f>(Table5[[#This Row],[time]]-2)*2</f>
        <v>0</v>
      </c>
      <c r="X7" s="3">
        <v>0.23164899999999999</v>
      </c>
      <c r="Y7" s="2">
        <v>2</v>
      </c>
      <c r="Z7">
        <f>(Table248[[#This Row],[time]]-2)*2</f>
        <v>0</v>
      </c>
      <c r="AA7" s="3">
        <v>6.2713199999999997E-2</v>
      </c>
      <c r="AB7" s="2">
        <v>2</v>
      </c>
      <c r="AC7">
        <f>(Table6[[#This Row],[time]]-2)*2</f>
        <v>0</v>
      </c>
      <c r="AD7" s="3">
        <v>0.39689099999999999</v>
      </c>
      <c r="AE7" s="2">
        <v>2</v>
      </c>
      <c r="AF7">
        <f>(Table249[[#This Row],[time]]-2)*2</f>
        <v>0</v>
      </c>
      <c r="AG7" s="3">
        <v>0.27399400000000002</v>
      </c>
      <c r="AH7" s="2">
        <v>2</v>
      </c>
      <c r="AI7">
        <f>(Table7[[#This Row],[time]]-2)*2</f>
        <v>0</v>
      </c>
      <c r="AJ7" s="3">
        <v>0.22108900000000001</v>
      </c>
      <c r="AK7" s="2">
        <v>2</v>
      </c>
      <c r="AL7">
        <f>(Table250[[#This Row],[time]]-2)*2</f>
        <v>0</v>
      </c>
      <c r="AM7" s="3">
        <v>2.7729900000000001</v>
      </c>
      <c r="AN7" s="2">
        <v>2</v>
      </c>
      <c r="AO7">
        <f>(Table8[[#This Row],[time]]-2)*2</f>
        <v>0</v>
      </c>
      <c r="AP7" s="3">
        <v>2.4062600000000001</v>
      </c>
      <c r="AQ7" s="2">
        <v>2</v>
      </c>
      <c r="AR7">
        <f>(Table252[[#This Row],[time]]-2)*2</f>
        <v>0</v>
      </c>
      <c r="AS7" s="3">
        <v>2.3566300000000002E-3</v>
      </c>
      <c r="AT7" s="2">
        <v>2</v>
      </c>
      <c r="AU7">
        <f>(Table253[[#This Row],[time]]-2)*2</f>
        <v>0</v>
      </c>
      <c r="AV7" s="3">
        <v>6.2116799999999998E-3</v>
      </c>
    </row>
    <row r="8" spans="1:48">
      <c r="A8" s="5">
        <v>2.0512600000000001</v>
      </c>
      <c r="B8">
        <f>(Table1[[#This Row],[time]]-2)*2</f>
        <v>0.10252000000000017</v>
      </c>
      <c r="C8" s="6">
        <v>4.2507299999999998E-2</v>
      </c>
      <c r="D8" s="5">
        <v>2.0512600000000001</v>
      </c>
      <c r="E8">
        <f>(Table2[[#This Row],[time]]-2)*2</f>
        <v>0.10252000000000017</v>
      </c>
      <c r="F8" s="7">
        <v>9.2E-5</v>
      </c>
      <c r="G8" s="5">
        <v>2.0512600000000001</v>
      </c>
      <c r="H8">
        <f>(Table245[[#This Row],[time]]-2)*2</f>
        <v>0.10252000000000017</v>
      </c>
      <c r="I8" s="7">
        <v>6.0000000000000002E-5</v>
      </c>
      <c r="J8" s="5">
        <v>2.0512600000000001</v>
      </c>
      <c r="K8">
        <f>(Table3[[#This Row],[time]]-2)*2</f>
        <v>0.10252000000000017</v>
      </c>
      <c r="L8" s="7">
        <v>8.3999999999999995E-5</v>
      </c>
      <c r="M8" s="5">
        <v>2.0512600000000001</v>
      </c>
      <c r="N8">
        <f>(Table246[[#This Row],[time]]-2)*2</f>
        <v>0.10252000000000017</v>
      </c>
      <c r="O8" s="6">
        <v>6.1776699999999997E-3</v>
      </c>
      <c r="P8" s="5">
        <v>2.0512600000000001</v>
      </c>
      <c r="Q8">
        <f>(Table4[[#This Row],[time]]-2)*2</f>
        <v>0.10252000000000017</v>
      </c>
      <c r="R8" s="6">
        <v>1.29992</v>
      </c>
      <c r="S8" s="5">
        <v>2.0512600000000001</v>
      </c>
      <c r="T8">
        <f>(Table247[[#This Row],[time]]-2)*2</f>
        <v>0.10252000000000017</v>
      </c>
      <c r="U8" s="6">
        <v>0.12936400000000001</v>
      </c>
      <c r="V8" s="5">
        <v>2.0512600000000001</v>
      </c>
      <c r="W8">
        <f>(Table5[[#This Row],[time]]-2)*2</f>
        <v>0.10252000000000017</v>
      </c>
      <c r="X8" s="6">
        <v>0.34716000000000002</v>
      </c>
      <c r="Y8" s="5">
        <v>2.0512600000000001</v>
      </c>
      <c r="Z8">
        <f>(Table248[[#This Row],[time]]-2)*2</f>
        <v>0.10252000000000017</v>
      </c>
      <c r="AA8" s="6">
        <v>0.17010500000000001</v>
      </c>
      <c r="AB8" s="5">
        <v>2.0512600000000001</v>
      </c>
      <c r="AC8">
        <f>(Table6[[#This Row],[time]]-2)*2</f>
        <v>0.10252000000000017</v>
      </c>
      <c r="AD8" s="6">
        <v>0.69016900000000003</v>
      </c>
      <c r="AE8" s="5">
        <v>2.0512600000000001</v>
      </c>
      <c r="AF8">
        <f>(Table249[[#This Row],[time]]-2)*2</f>
        <v>0.10252000000000017</v>
      </c>
      <c r="AG8" s="6">
        <v>0.410385</v>
      </c>
      <c r="AH8" s="5">
        <v>2.0512600000000001</v>
      </c>
      <c r="AI8">
        <f>(Table7[[#This Row],[time]]-2)*2</f>
        <v>0.10252000000000017</v>
      </c>
      <c r="AJ8" s="6">
        <v>0.73838199999999998</v>
      </c>
      <c r="AK8" s="5">
        <v>2.0512600000000001</v>
      </c>
      <c r="AL8">
        <f>(Table250[[#This Row],[time]]-2)*2</f>
        <v>0.10252000000000017</v>
      </c>
      <c r="AM8" s="6">
        <v>3.2425600000000001</v>
      </c>
      <c r="AN8" s="5">
        <v>2.0512600000000001</v>
      </c>
      <c r="AO8">
        <f>(Table8[[#This Row],[time]]-2)*2</f>
        <v>0.10252000000000017</v>
      </c>
      <c r="AP8" s="6">
        <v>2.5226000000000002</v>
      </c>
      <c r="AQ8" s="5">
        <v>2.0512600000000001</v>
      </c>
      <c r="AR8">
        <f>(Table252[[#This Row],[time]]-2)*2</f>
        <v>0.10252000000000017</v>
      </c>
      <c r="AS8" s="6">
        <v>2.0658300000000001E-2</v>
      </c>
      <c r="AT8" s="5">
        <v>2.0512600000000001</v>
      </c>
      <c r="AU8">
        <f>(Table253[[#This Row],[time]]-2)*2</f>
        <v>0.10252000000000017</v>
      </c>
      <c r="AV8" s="6">
        <v>1.5373100000000001E-2</v>
      </c>
    </row>
    <row r="9" spans="1:48">
      <c r="A9" s="5">
        <v>2.1009099999999998</v>
      </c>
      <c r="B9">
        <f>(Table1[[#This Row],[time]]-2)*2</f>
        <v>0.20181999999999967</v>
      </c>
      <c r="C9" s="6">
        <v>0.217887</v>
      </c>
      <c r="D9" s="5">
        <v>2.1009099999999998</v>
      </c>
      <c r="E9">
        <f>(Table2[[#This Row],[time]]-2)*2</f>
        <v>0.20181999999999967</v>
      </c>
      <c r="F9" s="7">
        <v>9.0299999999999999E-5</v>
      </c>
      <c r="G9" s="5">
        <v>2.1009099999999998</v>
      </c>
      <c r="H9">
        <f>(Table245[[#This Row],[time]]-2)*2</f>
        <v>0.20181999999999967</v>
      </c>
      <c r="I9" s="7">
        <v>6.3399999999999996E-5</v>
      </c>
      <c r="J9" s="5">
        <v>2.1009099999999998</v>
      </c>
      <c r="K9">
        <f>(Table3[[#This Row],[time]]-2)*2</f>
        <v>0.20181999999999967</v>
      </c>
      <c r="L9" s="7">
        <v>8.3399999999999994E-5</v>
      </c>
      <c r="M9" s="5">
        <v>2.1009099999999998</v>
      </c>
      <c r="N9">
        <f>(Table246[[#This Row],[time]]-2)*2</f>
        <v>0.20181999999999967</v>
      </c>
      <c r="O9" s="6">
        <v>3.015E-2</v>
      </c>
      <c r="P9" s="5">
        <v>2.1009099999999998</v>
      </c>
      <c r="Q9">
        <f>(Table4[[#This Row],[time]]-2)*2</f>
        <v>0.20181999999999967</v>
      </c>
      <c r="R9" s="6">
        <v>0.96986000000000006</v>
      </c>
      <c r="S9" s="5">
        <v>2.1009099999999998</v>
      </c>
      <c r="T9">
        <f>(Table247[[#This Row],[time]]-2)*2</f>
        <v>0.20181999999999967</v>
      </c>
      <c r="U9" s="6">
        <v>0.35093999999999997</v>
      </c>
      <c r="V9" s="5">
        <v>2.1009099999999998</v>
      </c>
      <c r="W9">
        <f>(Table5[[#This Row],[time]]-2)*2</f>
        <v>0.20181999999999967</v>
      </c>
      <c r="X9" s="6">
        <v>0.28153699999999998</v>
      </c>
      <c r="Y9" s="5">
        <v>2.1009099999999998</v>
      </c>
      <c r="Z9">
        <f>(Table248[[#This Row],[time]]-2)*2</f>
        <v>0.20181999999999967</v>
      </c>
      <c r="AA9" s="6">
        <v>0.31277899999999997</v>
      </c>
      <c r="AB9" s="5">
        <v>2.1009099999999998</v>
      </c>
      <c r="AC9">
        <f>(Table6[[#This Row],[time]]-2)*2</f>
        <v>0.20181999999999967</v>
      </c>
      <c r="AD9" s="6">
        <v>0.88195900000000005</v>
      </c>
      <c r="AE9" s="5">
        <v>2.1009099999999998</v>
      </c>
      <c r="AF9">
        <f>(Table249[[#This Row],[time]]-2)*2</f>
        <v>0.20181999999999967</v>
      </c>
      <c r="AG9" s="6">
        <v>0.55557599999999996</v>
      </c>
      <c r="AH9" s="5">
        <v>2.1009099999999998</v>
      </c>
      <c r="AI9">
        <f>(Table7[[#This Row],[time]]-2)*2</f>
        <v>0.20181999999999967</v>
      </c>
      <c r="AJ9" s="6">
        <v>1.38619</v>
      </c>
      <c r="AK9" s="5">
        <v>2.1009099999999998</v>
      </c>
      <c r="AL9">
        <f>(Table250[[#This Row],[time]]-2)*2</f>
        <v>0.20181999999999967</v>
      </c>
      <c r="AM9" s="6">
        <v>3.6057100000000002</v>
      </c>
      <c r="AN9" s="5">
        <v>2.1009099999999998</v>
      </c>
      <c r="AO9">
        <f>(Table8[[#This Row],[time]]-2)*2</f>
        <v>0.20181999999999967</v>
      </c>
      <c r="AP9" s="6">
        <v>2.4794399999999999</v>
      </c>
      <c r="AQ9" s="5">
        <v>2.1009099999999998</v>
      </c>
      <c r="AR9">
        <f>(Table252[[#This Row],[time]]-2)*2</f>
        <v>0.20181999999999967</v>
      </c>
      <c r="AS9" s="6">
        <v>4.3435399999999999E-2</v>
      </c>
      <c r="AT9" s="5">
        <v>2.1009099999999998</v>
      </c>
      <c r="AU9">
        <f>(Table253[[#This Row],[time]]-2)*2</f>
        <v>0.20181999999999967</v>
      </c>
      <c r="AV9" s="6">
        <v>2.0735900000000002E-2</v>
      </c>
    </row>
    <row r="10" spans="1:48">
      <c r="A10" s="5">
        <v>2.1553499999999999</v>
      </c>
      <c r="B10">
        <f>(Table1[[#This Row],[time]]-2)*2</f>
        <v>0.31069999999999975</v>
      </c>
      <c r="C10" s="6">
        <v>0.61479600000000001</v>
      </c>
      <c r="D10" s="5">
        <v>2.1553499999999999</v>
      </c>
      <c r="E10">
        <f>(Table2[[#This Row],[time]]-2)*2</f>
        <v>0.31069999999999975</v>
      </c>
      <c r="F10" s="7">
        <v>8.3800000000000004E-5</v>
      </c>
      <c r="G10" s="5">
        <v>2.1553499999999999</v>
      </c>
      <c r="H10">
        <f>(Table245[[#This Row],[time]]-2)*2</f>
        <v>0.31069999999999975</v>
      </c>
      <c r="I10" s="6">
        <v>0.17342199999999999</v>
      </c>
      <c r="J10" s="5">
        <v>2.1553499999999999</v>
      </c>
      <c r="K10">
        <f>(Table3[[#This Row],[time]]-2)*2</f>
        <v>0.31069999999999975</v>
      </c>
      <c r="L10" s="7">
        <v>7.7999999999999999E-5</v>
      </c>
      <c r="M10" s="5">
        <v>2.1553499999999999</v>
      </c>
      <c r="N10">
        <f>(Table246[[#This Row],[time]]-2)*2</f>
        <v>0.31069999999999975</v>
      </c>
      <c r="O10" s="6">
        <v>6.7871600000000004E-2</v>
      </c>
      <c r="P10" s="5">
        <v>2.1553499999999999</v>
      </c>
      <c r="Q10">
        <f>(Table4[[#This Row],[time]]-2)*2</f>
        <v>0.31069999999999975</v>
      </c>
      <c r="R10" s="6">
        <v>0.26055499999999998</v>
      </c>
      <c r="S10" s="5">
        <v>2.1553499999999999</v>
      </c>
      <c r="T10">
        <f>(Table247[[#This Row],[time]]-2)*2</f>
        <v>0.31069999999999975</v>
      </c>
      <c r="U10" s="6">
        <v>0.59400399999999998</v>
      </c>
      <c r="V10" s="5">
        <v>2.1553499999999999</v>
      </c>
      <c r="W10">
        <f>(Table5[[#This Row],[time]]-2)*2</f>
        <v>0.31069999999999975</v>
      </c>
      <c r="X10" s="6">
        <v>8.2552799999999996E-2</v>
      </c>
      <c r="Y10" s="5">
        <v>2.1553499999999999</v>
      </c>
      <c r="Z10">
        <f>(Table248[[#This Row],[time]]-2)*2</f>
        <v>0.31069999999999975</v>
      </c>
      <c r="AA10" s="6">
        <v>0.64593900000000004</v>
      </c>
      <c r="AB10" s="5">
        <v>2.1553499999999999</v>
      </c>
      <c r="AC10">
        <f>(Table6[[#This Row],[time]]-2)*2</f>
        <v>0.31069999999999975</v>
      </c>
      <c r="AD10" s="6">
        <v>1.2318199999999999</v>
      </c>
      <c r="AE10" s="5">
        <v>2.1553499999999999</v>
      </c>
      <c r="AF10">
        <f>(Table249[[#This Row],[time]]-2)*2</f>
        <v>0.31069999999999975</v>
      </c>
      <c r="AG10" s="6">
        <v>1.13798</v>
      </c>
      <c r="AH10" s="5">
        <v>2.1553499999999999</v>
      </c>
      <c r="AI10">
        <f>(Table7[[#This Row],[time]]-2)*2</f>
        <v>0.31069999999999975</v>
      </c>
      <c r="AJ10" s="6">
        <v>2.1085199999999999</v>
      </c>
      <c r="AK10" s="5">
        <v>2.1553499999999999</v>
      </c>
      <c r="AL10">
        <f>(Table250[[#This Row],[time]]-2)*2</f>
        <v>0.31069999999999975</v>
      </c>
      <c r="AM10" s="6">
        <v>3.9339499999999998</v>
      </c>
      <c r="AN10" s="5">
        <v>2.1553499999999999</v>
      </c>
      <c r="AO10">
        <f>(Table8[[#This Row],[time]]-2)*2</f>
        <v>0.31069999999999975</v>
      </c>
      <c r="AP10" s="6">
        <v>2.3713099999999998</v>
      </c>
      <c r="AQ10" s="5">
        <v>2.1553499999999999</v>
      </c>
      <c r="AR10">
        <f>(Table252[[#This Row],[time]]-2)*2</f>
        <v>0.31069999999999975</v>
      </c>
      <c r="AS10" s="6">
        <v>0.19142200000000001</v>
      </c>
      <c r="AT10" s="5">
        <v>2.1553499999999999</v>
      </c>
      <c r="AU10">
        <f>(Table253[[#This Row],[time]]-2)*2</f>
        <v>0.31069999999999975</v>
      </c>
      <c r="AV10" s="6">
        <v>2.5359199999999998E-2</v>
      </c>
    </row>
    <row r="11" spans="1:48">
      <c r="A11" s="5">
        <v>2.2006100000000002</v>
      </c>
      <c r="B11">
        <f>(Table1[[#This Row],[time]]-2)*2</f>
        <v>0.40122000000000035</v>
      </c>
      <c r="C11" s="6">
        <v>1.1125799999999999</v>
      </c>
      <c r="D11" s="5">
        <v>2.2006100000000002</v>
      </c>
      <c r="E11">
        <f>(Table2[[#This Row],[time]]-2)*2</f>
        <v>0.40122000000000035</v>
      </c>
      <c r="F11" s="7">
        <v>7.6899999999999999E-5</v>
      </c>
      <c r="G11" s="5">
        <v>2.2006100000000002</v>
      </c>
      <c r="H11">
        <f>(Table245[[#This Row],[time]]-2)*2</f>
        <v>0.40122000000000035</v>
      </c>
      <c r="I11" s="6">
        <v>0.36188599999999999</v>
      </c>
      <c r="J11" s="5">
        <v>2.2006100000000002</v>
      </c>
      <c r="K11">
        <f>(Table3[[#This Row],[time]]-2)*2</f>
        <v>0.40122000000000035</v>
      </c>
      <c r="L11" s="7">
        <v>7.2299999999999996E-5</v>
      </c>
      <c r="M11" s="5">
        <v>2.2006100000000002</v>
      </c>
      <c r="N11">
        <f>(Table246[[#This Row],[time]]-2)*2</f>
        <v>0.40122000000000035</v>
      </c>
      <c r="O11" s="6">
        <v>0.169985</v>
      </c>
      <c r="P11" s="5">
        <v>2.2006100000000002</v>
      </c>
      <c r="Q11">
        <f>(Table4[[#This Row],[time]]-2)*2</f>
        <v>0.40122000000000035</v>
      </c>
      <c r="R11" s="7">
        <v>8.8700000000000001E-5</v>
      </c>
      <c r="S11" s="5">
        <v>2.2006100000000002</v>
      </c>
      <c r="T11">
        <f>(Table247[[#This Row],[time]]-2)*2</f>
        <v>0.40122000000000035</v>
      </c>
      <c r="U11" s="6">
        <v>1.1048100000000001</v>
      </c>
      <c r="V11" s="5">
        <v>2.2006100000000002</v>
      </c>
      <c r="W11">
        <f>(Table5[[#This Row],[time]]-2)*2</f>
        <v>0.40122000000000035</v>
      </c>
      <c r="X11" s="7">
        <v>7.4099999999999999E-5</v>
      </c>
      <c r="Y11" s="5">
        <v>2.2006100000000002</v>
      </c>
      <c r="Z11">
        <f>(Table248[[#This Row],[time]]-2)*2</f>
        <v>0.40122000000000035</v>
      </c>
      <c r="AA11" s="6">
        <v>1.11039</v>
      </c>
      <c r="AB11" s="5">
        <v>2.2006100000000002</v>
      </c>
      <c r="AC11">
        <f>(Table6[[#This Row],[time]]-2)*2</f>
        <v>0.40122000000000035</v>
      </c>
      <c r="AD11" s="6">
        <v>1.46648</v>
      </c>
      <c r="AE11" s="5">
        <v>2.2006100000000002</v>
      </c>
      <c r="AF11">
        <f>(Table249[[#This Row],[time]]-2)*2</f>
        <v>0.40122000000000035</v>
      </c>
      <c r="AG11" s="6">
        <v>1.8884099999999999</v>
      </c>
      <c r="AH11" s="5">
        <v>2.2006100000000002</v>
      </c>
      <c r="AI11">
        <f>(Table7[[#This Row],[time]]-2)*2</f>
        <v>0.40122000000000035</v>
      </c>
      <c r="AJ11" s="6">
        <v>2.5449600000000001</v>
      </c>
      <c r="AK11" s="5">
        <v>2.2006100000000002</v>
      </c>
      <c r="AL11">
        <f>(Table250[[#This Row],[time]]-2)*2</f>
        <v>0.40122000000000035</v>
      </c>
      <c r="AM11" s="6">
        <v>4.18879</v>
      </c>
      <c r="AN11" s="5">
        <v>2.2006100000000002</v>
      </c>
      <c r="AO11">
        <f>(Table8[[#This Row],[time]]-2)*2</f>
        <v>0.40122000000000035</v>
      </c>
      <c r="AP11" s="6">
        <v>2.2135400000000001</v>
      </c>
      <c r="AQ11" s="5">
        <v>2.2006100000000002</v>
      </c>
      <c r="AR11">
        <f>(Table252[[#This Row],[time]]-2)*2</f>
        <v>0.40122000000000035</v>
      </c>
      <c r="AS11" s="6">
        <v>0.32933299999999999</v>
      </c>
      <c r="AT11" s="5">
        <v>2.2006100000000002</v>
      </c>
      <c r="AU11">
        <f>(Table253[[#This Row],[time]]-2)*2</f>
        <v>0.40122000000000035</v>
      </c>
      <c r="AV11" s="6">
        <v>4.7054899999999997E-2</v>
      </c>
    </row>
    <row r="12" spans="1:48">
      <c r="A12" s="5">
        <v>2.2520899999999999</v>
      </c>
      <c r="B12">
        <f>(Table1[[#This Row],[time]]-2)*2</f>
        <v>0.50417999999999985</v>
      </c>
      <c r="C12" s="6">
        <v>1.9166099999999999</v>
      </c>
      <c r="D12" s="5">
        <v>2.2520899999999999</v>
      </c>
      <c r="E12">
        <f>(Table2[[#This Row],[time]]-2)*2</f>
        <v>0.50417999999999985</v>
      </c>
      <c r="F12" s="7">
        <v>6.9499999999999995E-5</v>
      </c>
      <c r="G12" s="5">
        <v>2.2520899999999999</v>
      </c>
      <c r="H12">
        <f>(Table245[[#This Row],[time]]-2)*2</f>
        <v>0.50417999999999985</v>
      </c>
      <c r="I12" s="6">
        <v>0.62717800000000001</v>
      </c>
      <c r="J12" s="5">
        <v>2.2520899999999999</v>
      </c>
      <c r="K12">
        <f>(Table3[[#This Row],[time]]-2)*2</f>
        <v>0.50417999999999985</v>
      </c>
      <c r="L12" s="7">
        <v>6.3899999999999995E-5</v>
      </c>
      <c r="M12" s="5">
        <v>2.2520899999999999</v>
      </c>
      <c r="N12">
        <f>(Table246[[#This Row],[time]]-2)*2</f>
        <v>0.50417999999999985</v>
      </c>
      <c r="O12" s="6">
        <v>0.375467</v>
      </c>
      <c r="P12" s="5">
        <v>2.2520899999999999</v>
      </c>
      <c r="Q12">
        <f>(Table4[[#This Row],[time]]-2)*2</f>
        <v>0.50417999999999985</v>
      </c>
      <c r="R12" s="7">
        <v>7.7999999999999999E-5</v>
      </c>
      <c r="S12" s="5">
        <v>2.2520899999999999</v>
      </c>
      <c r="T12">
        <f>(Table247[[#This Row],[time]]-2)*2</f>
        <v>0.50417999999999985</v>
      </c>
      <c r="U12" s="6">
        <v>1.6926300000000001</v>
      </c>
      <c r="V12" s="5">
        <v>2.2520899999999999</v>
      </c>
      <c r="W12">
        <f>(Table5[[#This Row],[time]]-2)*2</f>
        <v>0.50417999999999985</v>
      </c>
      <c r="X12" s="7">
        <v>6.5199999999999999E-5</v>
      </c>
      <c r="Y12" s="5">
        <v>2.2520899999999999</v>
      </c>
      <c r="Z12">
        <f>(Table248[[#This Row],[time]]-2)*2</f>
        <v>0.50417999999999985</v>
      </c>
      <c r="AA12" s="6">
        <v>1.78206</v>
      </c>
      <c r="AB12" s="5">
        <v>2.2520899999999999</v>
      </c>
      <c r="AC12">
        <f>(Table6[[#This Row],[time]]-2)*2</f>
        <v>0.50417999999999985</v>
      </c>
      <c r="AD12" s="6">
        <v>1.6768700000000001</v>
      </c>
      <c r="AE12" s="5">
        <v>2.2520899999999999</v>
      </c>
      <c r="AF12">
        <f>(Table249[[#This Row],[time]]-2)*2</f>
        <v>0.50417999999999985</v>
      </c>
      <c r="AG12" s="6">
        <v>2.8687100000000001</v>
      </c>
      <c r="AH12" s="5">
        <v>2.2520899999999999</v>
      </c>
      <c r="AI12">
        <f>(Table7[[#This Row],[time]]-2)*2</f>
        <v>0.50417999999999985</v>
      </c>
      <c r="AJ12" s="6">
        <v>2.8584499999999999</v>
      </c>
      <c r="AK12" s="5">
        <v>2.2520899999999999</v>
      </c>
      <c r="AL12">
        <f>(Table250[[#This Row],[time]]-2)*2</f>
        <v>0.50417999999999985</v>
      </c>
      <c r="AM12" s="6">
        <v>4.3781999999999996</v>
      </c>
      <c r="AN12" s="5">
        <v>2.2520899999999999</v>
      </c>
      <c r="AO12">
        <f>(Table8[[#This Row],[time]]-2)*2</f>
        <v>0.50417999999999985</v>
      </c>
      <c r="AP12" s="6">
        <v>1.95597</v>
      </c>
      <c r="AQ12" s="5">
        <v>2.2520899999999999</v>
      </c>
      <c r="AR12">
        <f>(Table252[[#This Row],[time]]-2)*2</f>
        <v>0.50417999999999985</v>
      </c>
      <c r="AS12" s="6">
        <v>0.71710600000000002</v>
      </c>
      <c r="AT12" s="5">
        <v>2.2520899999999999</v>
      </c>
      <c r="AU12">
        <f>(Table253[[#This Row],[time]]-2)*2</f>
        <v>0.50417999999999985</v>
      </c>
      <c r="AV12" s="6">
        <v>8.2720000000000002E-2</v>
      </c>
    </row>
    <row r="13" spans="1:48">
      <c r="A13" s="5">
        <v>2.3056100000000002</v>
      </c>
      <c r="B13">
        <f>(Table1[[#This Row],[time]]-2)*2</f>
        <v>0.61122000000000032</v>
      </c>
      <c r="C13" s="6">
        <v>2.9449800000000002</v>
      </c>
      <c r="D13" s="5">
        <v>2.3056100000000002</v>
      </c>
      <c r="E13">
        <f>(Table2[[#This Row],[time]]-2)*2</f>
        <v>0.61122000000000032</v>
      </c>
      <c r="F13" s="7">
        <v>6.5400000000000004E-5</v>
      </c>
      <c r="G13" s="5">
        <v>2.3056100000000002</v>
      </c>
      <c r="H13">
        <f>(Table245[[#This Row],[time]]-2)*2</f>
        <v>0.61122000000000032</v>
      </c>
      <c r="I13" s="6">
        <v>1.0038100000000001</v>
      </c>
      <c r="J13" s="5">
        <v>2.3056100000000002</v>
      </c>
      <c r="K13">
        <f>(Table3[[#This Row],[time]]-2)*2</f>
        <v>0.61122000000000032</v>
      </c>
      <c r="L13" s="7">
        <v>5.9500000000000003E-5</v>
      </c>
      <c r="M13" s="5">
        <v>2.3056100000000002</v>
      </c>
      <c r="N13">
        <f>(Table246[[#This Row],[time]]-2)*2</f>
        <v>0.61122000000000032</v>
      </c>
      <c r="O13" s="6">
        <v>0.76134400000000002</v>
      </c>
      <c r="P13" s="5">
        <v>2.3056100000000002</v>
      </c>
      <c r="Q13">
        <f>(Table4[[#This Row],[time]]-2)*2</f>
        <v>0.61122000000000032</v>
      </c>
      <c r="R13" s="7">
        <v>6.8800000000000005E-5</v>
      </c>
      <c r="S13" s="5">
        <v>2.3056100000000002</v>
      </c>
      <c r="T13">
        <f>(Table247[[#This Row],[time]]-2)*2</f>
        <v>0.61122000000000032</v>
      </c>
      <c r="U13" s="6">
        <v>2.2299000000000002</v>
      </c>
      <c r="V13" s="5">
        <v>2.3056100000000002</v>
      </c>
      <c r="W13">
        <f>(Table5[[#This Row],[time]]-2)*2</f>
        <v>0.61122000000000032</v>
      </c>
      <c r="X13" s="7">
        <v>5.7399999999999999E-5</v>
      </c>
      <c r="Y13" s="5">
        <v>2.3056100000000002</v>
      </c>
      <c r="Z13">
        <f>(Table248[[#This Row],[time]]-2)*2</f>
        <v>0.61122000000000032</v>
      </c>
      <c r="AA13" s="6">
        <v>2.2154600000000002</v>
      </c>
      <c r="AB13" s="5">
        <v>2.3056100000000002</v>
      </c>
      <c r="AC13">
        <f>(Table6[[#This Row],[time]]-2)*2</f>
        <v>0.61122000000000032</v>
      </c>
      <c r="AD13" s="6">
        <v>1.8774999999999999</v>
      </c>
      <c r="AE13" s="5">
        <v>2.3056100000000002</v>
      </c>
      <c r="AF13">
        <f>(Table249[[#This Row],[time]]-2)*2</f>
        <v>0.61122000000000032</v>
      </c>
      <c r="AG13" s="6">
        <v>3.78295</v>
      </c>
      <c r="AH13" s="5">
        <v>2.3056100000000002</v>
      </c>
      <c r="AI13">
        <f>(Table7[[#This Row],[time]]-2)*2</f>
        <v>0.61122000000000032</v>
      </c>
      <c r="AJ13" s="6">
        <v>3.00569</v>
      </c>
      <c r="AK13" s="5">
        <v>2.3056100000000002</v>
      </c>
      <c r="AL13">
        <f>(Table250[[#This Row],[time]]-2)*2</f>
        <v>0.61122000000000032</v>
      </c>
      <c r="AM13" s="6">
        <v>4.51762</v>
      </c>
      <c r="AN13" s="5">
        <v>2.3056100000000002</v>
      </c>
      <c r="AO13">
        <f>(Table8[[#This Row],[time]]-2)*2</f>
        <v>0.61122000000000032</v>
      </c>
      <c r="AP13" s="6">
        <v>1.7306600000000001</v>
      </c>
      <c r="AQ13" s="5">
        <v>2.3056100000000002</v>
      </c>
      <c r="AR13">
        <f>(Table252[[#This Row],[time]]-2)*2</f>
        <v>0.61122000000000032</v>
      </c>
      <c r="AS13" s="6">
        <v>1.3625</v>
      </c>
      <c r="AT13" s="5">
        <v>2.3056100000000002</v>
      </c>
      <c r="AU13">
        <f>(Table253[[#This Row],[time]]-2)*2</f>
        <v>0.61122000000000032</v>
      </c>
      <c r="AV13" s="6">
        <v>0.11651599999999999</v>
      </c>
    </row>
    <row r="14" spans="1:48">
      <c r="A14" s="5">
        <v>2.3655499999999998</v>
      </c>
      <c r="B14">
        <f>(Table1[[#This Row],[time]]-2)*2</f>
        <v>0.73109999999999964</v>
      </c>
      <c r="C14" s="6">
        <v>3.8943699999999999</v>
      </c>
      <c r="D14" s="5">
        <v>2.3655499999999998</v>
      </c>
      <c r="E14">
        <f>(Table2[[#This Row],[time]]-2)*2</f>
        <v>0.73109999999999964</v>
      </c>
      <c r="F14" s="7">
        <v>6.2600000000000004E-5</v>
      </c>
      <c r="G14" s="5">
        <v>2.3655499999999998</v>
      </c>
      <c r="H14">
        <f>(Table245[[#This Row],[time]]-2)*2</f>
        <v>0.73109999999999964</v>
      </c>
      <c r="I14" s="6">
        <v>2.0182799999999999</v>
      </c>
      <c r="J14" s="5">
        <v>2.3655499999999998</v>
      </c>
      <c r="K14">
        <f>(Table3[[#This Row],[time]]-2)*2</f>
        <v>0.73109999999999964</v>
      </c>
      <c r="L14" s="7">
        <v>5.7800000000000002E-5</v>
      </c>
      <c r="M14" s="5">
        <v>2.3655499999999998</v>
      </c>
      <c r="N14">
        <f>(Table246[[#This Row],[time]]-2)*2</f>
        <v>0.73109999999999964</v>
      </c>
      <c r="O14" s="6">
        <v>1.3341499999999999</v>
      </c>
      <c r="P14" s="5">
        <v>2.3655499999999998</v>
      </c>
      <c r="Q14">
        <f>(Table4[[#This Row],[time]]-2)*2</f>
        <v>0.73109999999999964</v>
      </c>
      <c r="R14" s="7">
        <v>6.3999999999999997E-5</v>
      </c>
      <c r="S14" s="5">
        <v>2.3655499999999998</v>
      </c>
      <c r="T14">
        <f>(Table247[[#This Row],[time]]-2)*2</f>
        <v>0.73109999999999964</v>
      </c>
      <c r="U14" s="6">
        <v>2.7726199999999999</v>
      </c>
      <c r="V14" s="5">
        <v>2.3655499999999998</v>
      </c>
      <c r="W14">
        <f>(Table5[[#This Row],[time]]-2)*2</f>
        <v>0.73109999999999964</v>
      </c>
      <c r="X14" s="7">
        <v>5.4500000000000003E-5</v>
      </c>
      <c r="Y14" s="5">
        <v>2.3655499999999998</v>
      </c>
      <c r="Z14">
        <f>(Table248[[#This Row],[time]]-2)*2</f>
        <v>0.73109999999999964</v>
      </c>
      <c r="AA14" s="6">
        <v>2.54827</v>
      </c>
      <c r="AB14" s="5">
        <v>2.3655499999999998</v>
      </c>
      <c r="AC14">
        <f>(Table6[[#This Row],[time]]-2)*2</f>
        <v>0.73109999999999964</v>
      </c>
      <c r="AD14" s="6">
        <v>2.0978400000000001</v>
      </c>
      <c r="AE14" s="5">
        <v>2.3655499999999998</v>
      </c>
      <c r="AF14">
        <f>(Table249[[#This Row],[time]]-2)*2</f>
        <v>0.73109999999999964</v>
      </c>
      <c r="AG14" s="6">
        <v>4.5431999999999997</v>
      </c>
      <c r="AH14" s="5">
        <v>2.3655499999999998</v>
      </c>
      <c r="AI14">
        <f>(Table7[[#This Row],[time]]-2)*2</f>
        <v>0.73109999999999964</v>
      </c>
      <c r="AJ14" s="6">
        <v>3.04122</v>
      </c>
      <c r="AK14" s="5">
        <v>2.3655499999999998</v>
      </c>
      <c r="AL14">
        <f>(Table250[[#This Row],[time]]-2)*2</f>
        <v>0.73109999999999964</v>
      </c>
      <c r="AM14" s="6">
        <v>4.7448300000000003</v>
      </c>
      <c r="AN14" s="5">
        <v>2.3655499999999998</v>
      </c>
      <c r="AO14">
        <f>(Table8[[#This Row],[time]]-2)*2</f>
        <v>0.73109999999999964</v>
      </c>
      <c r="AP14" s="6">
        <v>1.49709</v>
      </c>
      <c r="AQ14" s="5">
        <v>2.3655499999999998</v>
      </c>
      <c r="AR14">
        <f>(Table252[[#This Row],[time]]-2)*2</f>
        <v>0.73109999999999964</v>
      </c>
      <c r="AS14" s="6">
        <v>1.58785</v>
      </c>
      <c r="AT14" s="5">
        <v>2.3655499999999998</v>
      </c>
      <c r="AU14">
        <f>(Table253[[#This Row],[time]]-2)*2</f>
        <v>0.73109999999999964</v>
      </c>
      <c r="AV14" s="6">
        <v>0.18535599999999999</v>
      </c>
    </row>
    <row r="15" spans="1:48">
      <c r="A15" s="5">
        <v>2.40191</v>
      </c>
      <c r="B15">
        <f>(Table1[[#This Row],[time]]-2)*2</f>
        <v>0.80381999999999998</v>
      </c>
      <c r="C15" s="6">
        <v>4.3493199999999996</v>
      </c>
      <c r="D15" s="5">
        <v>2.40191</v>
      </c>
      <c r="E15">
        <f>(Table2[[#This Row],[time]]-2)*2</f>
        <v>0.80381999999999998</v>
      </c>
      <c r="F15" s="7">
        <v>6.1699999999999995E-5</v>
      </c>
      <c r="G15" s="5">
        <v>2.40191</v>
      </c>
      <c r="H15">
        <f>(Table245[[#This Row],[time]]-2)*2</f>
        <v>0.80381999999999998</v>
      </c>
      <c r="I15" s="6">
        <v>3.0104199999999999</v>
      </c>
      <c r="J15" s="5">
        <v>2.40191</v>
      </c>
      <c r="K15">
        <f>(Table3[[#This Row],[time]]-2)*2</f>
        <v>0.80381999999999998</v>
      </c>
      <c r="L15" s="7">
        <v>5.8699999999999997E-5</v>
      </c>
      <c r="M15" s="5">
        <v>2.40191</v>
      </c>
      <c r="N15">
        <f>(Table246[[#This Row],[time]]-2)*2</f>
        <v>0.80381999999999998</v>
      </c>
      <c r="O15" s="6">
        <v>1.6754899999999999</v>
      </c>
      <c r="P15" s="5">
        <v>2.40191</v>
      </c>
      <c r="Q15">
        <f>(Table4[[#This Row],[time]]-2)*2</f>
        <v>0.80381999999999998</v>
      </c>
      <c r="R15" s="7">
        <v>6.1400000000000002E-5</v>
      </c>
      <c r="S15" s="5">
        <v>2.40191</v>
      </c>
      <c r="T15">
        <f>(Table247[[#This Row],[time]]-2)*2</f>
        <v>0.80381999999999998</v>
      </c>
      <c r="U15" s="6">
        <v>3.0871200000000001</v>
      </c>
      <c r="V15" s="5">
        <v>2.40191</v>
      </c>
      <c r="W15">
        <f>(Table5[[#This Row],[time]]-2)*2</f>
        <v>0.80381999999999998</v>
      </c>
      <c r="X15" s="7">
        <v>5.2599999999999998E-5</v>
      </c>
      <c r="Y15" s="5">
        <v>2.40191</v>
      </c>
      <c r="Z15">
        <f>(Table248[[#This Row],[time]]-2)*2</f>
        <v>0.80381999999999998</v>
      </c>
      <c r="AA15" s="6">
        <v>2.7145600000000001</v>
      </c>
      <c r="AB15" s="5">
        <v>2.40191</v>
      </c>
      <c r="AC15">
        <f>(Table6[[#This Row],[time]]-2)*2</f>
        <v>0.80381999999999998</v>
      </c>
      <c r="AD15" s="6">
        <v>2.2158199999999999</v>
      </c>
      <c r="AE15" s="5">
        <v>2.40191</v>
      </c>
      <c r="AF15">
        <f>(Table249[[#This Row],[time]]-2)*2</f>
        <v>0.80381999999999998</v>
      </c>
      <c r="AG15" s="6">
        <v>4.9907899999999996</v>
      </c>
      <c r="AH15" s="5">
        <v>2.40191</v>
      </c>
      <c r="AI15">
        <f>(Table7[[#This Row],[time]]-2)*2</f>
        <v>0.80381999999999998</v>
      </c>
      <c r="AJ15" s="6">
        <v>3.0214699999999999</v>
      </c>
      <c r="AK15" s="5">
        <v>2.40191</v>
      </c>
      <c r="AL15">
        <f>(Table250[[#This Row],[time]]-2)*2</f>
        <v>0.80381999999999998</v>
      </c>
      <c r="AM15" s="6">
        <v>4.87636</v>
      </c>
      <c r="AN15" s="5">
        <v>2.40191</v>
      </c>
      <c r="AO15">
        <f>(Table8[[#This Row],[time]]-2)*2</f>
        <v>0.80381999999999998</v>
      </c>
      <c r="AP15" s="6">
        <v>1.44876</v>
      </c>
      <c r="AQ15" s="5">
        <v>2.40191</v>
      </c>
      <c r="AR15">
        <f>(Table252[[#This Row],[time]]-2)*2</f>
        <v>0.80381999999999998</v>
      </c>
      <c r="AS15" s="6">
        <v>1.69279</v>
      </c>
      <c r="AT15" s="5">
        <v>2.40191</v>
      </c>
      <c r="AU15">
        <f>(Table253[[#This Row],[time]]-2)*2</f>
        <v>0.80381999999999998</v>
      </c>
      <c r="AV15" s="6">
        <v>0.22612499999999999</v>
      </c>
    </row>
    <row r="16" spans="1:48">
      <c r="A16" s="5">
        <v>2.4653</v>
      </c>
      <c r="B16">
        <f>(Table1[[#This Row],[time]]-2)*2</f>
        <v>0.93060000000000009</v>
      </c>
      <c r="C16" s="6">
        <v>5.2849399999999997</v>
      </c>
      <c r="D16" s="5">
        <v>2.4653</v>
      </c>
      <c r="E16">
        <f>(Table2[[#This Row],[time]]-2)*2</f>
        <v>0.93060000000000009</v>
      </c>
      <c r="F16" s="7">
        <v>5.8400000000000003E-5</v>
      </c>
      <c r="G16" s="5">
        <v>2.4653</v>
      </c>
      <c r="H16">
        <f>(Table245[[#This Row],[time]]-2)*2</f>
        <v>0.93060000000000009</v>
      </c>
      <c r="I16" s="6">
        <v>4.5410899999999996</v>
      </c>
      <c r="J16" s="5">
        <v>2.4653</v>
      </c>
      <c r="K16">
        <f>(Table3[[#This Row],[time]]-2)*2</f>
        <v>0.93060000000000009</v>
      </c>
      <c r="L16" s="7">
        <v>5.63E-5</v>
      </c>
      <c r="M16" s="5">
        <v>2.4653</v>
      </c>
      <c r="N16">
        <f>(Table246[[#This Row],[time]]-2)*2</f>
        <v>0.93060000000000009</v>
      </c>
      <c r="O16" s="6">
        <v>2.2353999999999998</v>
      </c>
      <c r="P16" s="5">
        <v>2.4653</v>
      </c>
      <c r="Q16">
        <f>(Table4[[#This Row],[time]]-2)*2</f>
        <v>0.93060000000000009</v>
      </c>
      <c r="R16" s="7">
        <v>5.7599999999999997E-5</v>
      </c>
      <c r="S16" s="5">
        <v>2.4653</v>
      </c>
      <c r="T16">
        <f>(Table247[[#This Row],[time]]-2)*2</f>
        <v>0.93060000000000009</v>
      </c>
      <c r="U16" s="6">
        <v>3.53254</v>
      </c>
      <c r="V16" s="5">
        <v>2.4653</v>
      </c>
      <c r="W16">
        <f>(Table5[[#This Row],[time]]-2)*2</f>
        <v>0.93060000000000009</v>
      </c>
      <c r="X16" s="7">
        <v>4.9299999999999999E-5</v>
      </c>
      <c r="Y16" s="5">
        <v>2.4653</v>
      </c>
      <c r="Z16">
        <f>(Table248[[#This Row],[time]]-2)*2</f>
        <v>0.93060000000000009</v>
      </c>
      <c r="AA16" s="6">
        <v>3.0869</v>
      </c>
      <c r="AB16" s="5">
        <v>2.4653</v>
      </c>
      <c r="AC16">
        <f>(Table6[[#This Row],[time]]-2)*2</f>
        <v>0.93060000000000009</v>
      </c>
      <c r="AD16" s="6">
        <v>2.3976000000000002</v>
      </c>
      <c r="AE16" s="5">
        <v>2.4653</v>
      </c>
      <c r="AF16">
        <f>(Table249[[#This Row],[time]]-2)*2</f>
        <v>0.93060000000000009</v>
      </c>
      <c r="AG16" s="6">
        <v>5.6840599999999997</v>
      </c>
      <c r="AH16" s="5">
        <v>2.4653</v>
      </c>
      <c r="AI16">
        <f>(Table7[[#This Row],[time]]-2)*2</f>
        <v>0.93060000000000009</v>
      </c>
      <c r="AJ16" s="6">
        <v>2.9386199999999998</v>
      </c>
      <c r="AK16" s="5">
        <v>2.4653</v>
      </c>
      <c r="AL16">
        <f>(Table250[[#This Row],[time]]-2)*2</f>
        <v>0.93060000000000009</v>
      </c>
      <c r="AM16" s="6">
        <v>5.20695</v>
      </c>
      <c r="AN16" s="5">
        <v>2.4653</v>
      </c>
      <c r="AO16">
        <f>(Table8[[#This Row],[time]]-2)*2</f>
        <v>0.93060000000000009</v>
      </c>
      <c r="AP16" s="6">
        <v>1.5016799999999999</v>
      </c>
      <c r="AQ16" s="5">
        <v>2.4653</v>
      </c>
      <c r="AR16">
        <f>(Table252[[#This Row],[time]]-2)*2</f>
        <v>0.93060000000000009</v>
      </c>
      <c r="AS16" s="6">
        <v>2.25345</v>
      </c>
      <c r="AT16" s="5">
        <v>2.4653</v>
      </c>
      <c r="AU16">
        <f>(Table253[[#This Row],[time]]-2)*2</f>
        <v>0.93060000000000009</v>
      </c>
      <c r="AV16" s="6">
        <v>0.33170500000000003</v>
      </c>
    </row>
    <row r="17" spans="1:48">
      <c r="A17" s="5">
        <v>2.5187900000000001</v>
      </c>
      <c r="B17">
        <f>(Table1[[#This Row],[time]]-2)*2</f>
        <v>1.0375800000000002</v>
      </c>
      <c r="C17" s="6">
        <v>6.19489</v>
      </c>
      <c r="D17" s="5">
        <v>2.5187900000000001</v>
      </c>
      <c r="E17">
        <f>(Table2[[#This Row],[time]]-2)*2</f>
        <v>1.0375800000000002</v>
      </c>
      <c r="F17" s="7">
        <v>5.63E-5</v>
      </c>
      <c r="G17" s="5">
        <v>2.5187900000000001</v>
      </c>
      <c r="H17">
        <f>(Table245[[#This Row],[time]]-2)*2</f>
        <v>1.0375800000000002</v>
      </c>
      <c r="I17" s="6">
        <v>5.57477</v>
      </c>
      <c r="J17" s="5">
        <v>2.5187900000000001</v>
      </c>
      <c r="K17">
        <f>(Table3[[#This Row],[time]]-2)*2</f>
        <v>1.0375800000000002</v>
      </c>
      <c r="L17" s="7">
        <v>5.4200000000000003E-5</v>
      </c>
      <c r="M17" s="5">
        <v>2.5187900000000001</v>
      </c>
      <c r="N17">
        <f>(Table246[[#This Row],[time]]-2)*2</f>
        <v>1.0375800000000002</v>
      </c>
      <c r="O17" s="6">
        <v>2.6944900000000001</v>
      </c>
      <c r="P17" s="5">
        <v>2.5187900000000001</v>
      </c>
      <c r="Q17">
        <f>(Table4[[#This Row],[time]]-2)*2</f>
        <v>1.0375800000000002</v>
      </c>
      <c r="R17" s="7">
        <v>5.4599999999999999E-5</v>
      </c>
      <c r="S17" s="5">
        <v>2.5187900000000001</v>
      </c>
      <c r="T17">
        <f>(Table247[[#This Row],[time]]-2)*2</f>
        <v>1.0375800000000002</v>
      </c>
      <c r="U17" s="6">
        <v>3.8210099999999998</v>
      </c>
      <c r="V17" s="5">
        <v>2.5187900000000001</v>
      </c>
      <c r="W17">
        <f>(Table5[[#This Row],[time]]-2)*2</f>
        <v>1.0375800000000002</v>
      </c>
      <c r="X17" s="7">
        <v>4.71E-5</v>
      </c>
      <c r="Y17" s="5">
        <v>2.5187900000000001</v>
      </c>
      <c r="Z17">
        <f>(Table248[[#This Row],[time]]-2)*2</f>
        <v>1.0375800000000002</v>
      </c>
      <c r="AA17" s="6">
        <v>3.4758399999999998</v>
      </c>
      <c r="AB17" s="5">
        <v>2.5187900000000001</v>
      </c>
      <c r="AC17">
        <f>(Table6[[#This Row],[time]]-2)*2</f>
        <v>1.0375800000000002</v>
      </c>
      <c r="AD17" s="6">
        <v>2.4840200000000001</v>
      </c>
      <c r="AE17" s="5">
        <v>2.5187900000000001</v>
      </c>
      <c r="AF17">
        <f>(Table249[[#This Row],[time]]-2)*2</f>
        <v>1.0375800000000002</v>
      </c>
      <c r="AG17" s="6">
        <v>6.2564799999999998</v>
      </c>
      <c r="AH17" s="5">
        <v>2.5187900000000001</v>
      </c>
      <c r="AI17">
        <f>(Table7[[#This Row],[time]]-2)*2</f>
        <v>1.0375800000000002</v>
      </c>
      <c r="AJ17" s="6">
        <v>2.7607599999999999</v>
      </c>
      <c r="AK17" s="5">
        <v>2.5187900000000001</v>
      </c>
      <c r="AL17">
        <f>(Table250[[#This Row],[time]]-2)*2</f>
        <v>1.0375800000000002</v>
      </c>
      <c r="AM17" s="6">
        <v>5.5791500000000003</v>
      </c>
      <c r="AN17" s="5">
        <v>2.5187900000000001</v>
      </c>
      <c r="AO17">
        <f>(Table8[[#This Row],[time]]-2)*2</f>
        <v>1.0375800000000002</v>
      </c>
      <c r="AP17" s="6">
        <v>1.65141</v>
      </c>
      <c r="AQ17" s="5">
        <v>2.5187900000000001</v>
      </c>
      <c r="AR17">
        <f>(Table252[[#This Row],[time]]-2)*2</f>
        <v>1.0375800000000002</v>
      </c>
      <c r="AS17" s="6">
        <v>2.6293899999999999</v>
      </c>
      <c r="AT17" s="5">
        <v>2.5187900000000001</v>
      </c>
      <c r="AU17">
        <f>(Table253[[#This Row],[time]]-2)*2</f>
        <v>1.0375800000000002</v>
      </c>
      <c r="AV17" s="6">
        <v>0.50619499999999995</v>
      </c>
    </row>
    <row r="18" spans="1:48">
      <c r="A18" s="5">
        <v>2.5529000000000002</v>
      </c>
      <c r="B18">
        <f>(Table1[[#This Row],[time]]-2)*2</f>
        <v>1.1058000000000003</v>
      </c>
      <c r="C18" s="6">
        <v>6.7294999999999998</v>
      </c>
      <c r="D18" s="5">
        <v>2.5529000000000002</v>
      </c>
      <c r="E18">
        <f>(Table2[[#This Row],[time]]-2)*2</f>
        <v>1.1058000000000003</v>
      </c>
      <c r="F18" s="7">
        <v>5.4799999999999997E-5</v>
      </c>
      <c r="G18" s="5">
        <v>2.5529000000000002</v>
      </c>
      <c r="H18">
        <f>(Table245[[#This Row],[time]]-2)*2</f>
        <v>1.1058000000000003</v>
      </c>
      <c r="I18" s="6">
        <v>6.2714299999999996</v>
      </c>
      <c r="J18" s="5">
        <v>2.5529000000000002</v>
      </c>
      <c r="K18">
        <f>(Table3[[#This Row],[time]]-2)*2</f>
        <v>1.1058000000000003</v>
      </c>
      <c r="L18" s="7">
        <v>5.2899999999999998E-5</v>
      </c>
      <c r="M18" s="5">
        <v>2.5529000000000002</v>
      </c>
      <c r="N18">
        <f>(Table246[[#This Row],[time]]-2)*2</f>
        <v>1.1058000000000003</v>
      </c>
      <c r="O18" s="6">
        <v>2.9703400000000002</v>
      </c>
      <c r="P18" s="5">
        <v>2.5529000000000002</v>
      </c>
      <c r="Q18">
        <f>(Table4[[#This Row],[time]]-2)*2</f>
        <v>1.1058000000000003</v>
      </c>
      <c r="R18" s="7">
        <v>5.2800000000000003E-5</v>
      </c>
      <c r="S18" s="5">
        <v>2.5529000000000002</v>
      </c>
      <c r="T18">
        <f>(Table247[[#This Row],[time]]-2)*2</f>
        <v>1.1058000000000003</v>
      </c>
      <c r="U18" s="6">
        <v>3.9609899999999998</v>
      </c>
      <c r="V18" s="5">
        <v>2.5529000000000002</v>
      </c>
      <c r="W18">
        <f>(Table5[[#This Row],[time]]-2)*2</f>
        <v>1.1058000000000003</v>
      </c>
      <c r="X18" s="7">
        <v>4.5599999999999997E-5</v>
      </c>
      <c r="Y18" s="5">
        <v>2.5529000000000002</v>
      </c>
      <c r="Z18">
        <f>(Table248[[#This Row],[time]]-2)*2</f>
        <v>1.1058000000000003</v>
      </c>
      <c r="AA18" s="6">
        <v>3.7181299999999999</v>
      </c>
      <c r="AB18" s="5">
        <v>2.5529000000000002</v>
      </c>
      <c r="AC18">
        <f>(Table6[[#This Row],[time]]-2)*2</f>
        <v>1.1058000000000003</v>
      </c>
      <c r="AD18" s="6">
        <v>2.49302</v>
      </c>
      <c r="AE18" s="5">
        <v>2.5529000000000002</v>
      </c>
      <c r="AF18">
        <f>(Table249[[#This Row],[time]]-2)*2</f>
        <v>1.1058000000000003</v>
      </c>
      <c r="AG18" s="6">
        <v>6.6435899999999997</v>
      </c>
      <c r="AH18" s="5">
        <v>2.5529000000000002</v>
      </c>
      <c r="AI18">
        <f>(Table7[[#This Row],[time]]-2)*2</f>
        <v>1.1058000000000003</v>
      </c>
      <c r="AJ18" s="6">
        <v>2.6455500000000001</v>
      </c>
      <c r="AK18" s="5">
        <v>2.5529000000000002</v>
      </c>
      <c r="AL18">
        <f>(Table250[[#This Row],[time]]-2)*2</f>
        <v>1.1058000000000003</v>
      </c>
      <c r="AM18" s="6">
        <v>5.8238500000000002</v>
      </c>
      <c r="AN18" s="5">
        <v>2.5529000000000002</v>
      </c>
      <c r="AO18">
        <f>(Table8[[#This Row],[time]]-2)*2</f>
        <v>1.1058000000000003</v>
      </c>
      <c r="AP18" s="6">
        <v>1.75135</v>
      </c>
      <c r="AQ18" s="5">
        <v>2.5529000000000002</v>
      </c>
      <c r="AR18">
        <f>(Table252[[#This Row],[time]]-2)*2</f>
        <v>1.1058000000000003</v>
      </c>
      <c r="AS18" s="6">
        <v>2.9188800000000001</v>
      </c>
      <c r="AT18" s="5">
        <v>2.5529000000000002</v>
      </c>
      <c r="AU18">
        <f>(Table253[[#This Row],[time]]-2)*2</f>
        <v>1.1058000000000003</v>
      </c>
      <c r="AV18" s="6">
        <v>0.60088600000000003</v>
      </c>
    </row>
    <row r="19" spans="1:48">
      <c r="A19" s="5">
        <v>2.6011700000000002</v>
      </c>
      <c r="B19">
        <f>(Table1[[#This Row],[time]]-2)*2</f>
        <v>1.2023400000000004</v>
      </c>
      <c r="C19" s="6">
        <v>7.50169</v>
      </c>
      <c r="D19" s="5">
        <v>2.6011700000000002</v>
      </c>
      <c r="E19">
        <f>(Table2[[#This Row],[time]]-2)*2</f>
        <v>1.2023400000000004</v>
      </c>
      <c r="F19" s="7">
        <v>5.3300000000000001E-5</v>
      </c>
      <c r="G19" s="5">
        <v>2.6011700000000002</v>
      </c>
      <c r="H19">
        <f>(Table245[[#This Row],[time]]-2)*2</f>
        <v>1.2023400000000004</v>
      </c>
      <c r="I19" s="6">
        <v>7.2464300000000001</v>
      </c>
      <c r="J19" s="5">
        <v>2.6011700000000002</v>
      </c>
      <c r="K19">
        <f>(Table3[[#This Row],[time]]-2)*2</f>
        <v>1.2023400000000004</v>
      </c>
      <c r="L19" s="7">
        <v>5.13E-5</v>
      </c>
      <c r="M19" s="5">
        <v>2.6011700000000002</v>
      </c>
      <c r="N19">
        <f>(Table246[[#This Row],[time]]-2)*2</f>
        <v>1.2023400000000004</v>
      </c>
      <c r="O19" s="6">
        <v>3.3318300000000001</v>
      </c>
      <c r="P19" s="5">
        <v>2.6011700000000002</v>
      </c>
      <c r="Q19">
        <f>(Table4[[#This Row],[time]]-2)*2</f>
        <v>1.2023400000000004</v>
      </c>
      <c r="R19" s="7">
        <v>5.0599999999999997E-5</v>
      </c>
      <c r="S19" s="5">
        <v>2.6011700000000002</v>
      </c>
      <c r="T19">
        <f>(Table247[[#This Row],[time]]-2)*2</f>
        <v>1.2023400000000004</v>
      </c>
      <c r="U19" s="6">
        <v>4.1180599999999998</v>
      </c>
      <c r="V19" s="5">
        <v>2.6011700000000002</v>
      </c>
      <c r="W19">
        <f>(Table5[[#This Row],[time]]-2)*2</f>
        <v>1.2023400000000004</v>
      </c>
      <c r="X19" s="7">
        <v>4.3099999999999997E-5</v>
      </c>
      <c r="Y19" s="5">
        <v>2.6011700000000002</v>
      </c>
      <c r="Z19">
        <f>(Table248[[#This Row],[time]]-2)*2</f>
        <v>1.2023400000000004</v>
      </c>
      <c r="AA19" s="6">
        <v>4.30647</v>
      </c>
      <c r="AB19" s="5">
        <v>2.6011700000000002</v>
      </c>
      <c r="AC19">
        <f>(Table6[[#This Row],[time]]-2)*2</f>
        <v>1.2023400000000004</v>
      </c>
      <c r="AD19" s="6">
        <v>2.4596399999999998</v>
      </c>
      <c r="AE19" s="5">
        <v>2.6011700000000002</v>
      </c>
      <c r="AF19">
        <f>(Table249[[#This Row],[time]]-2)*2</f>
        <v>1.2023400000000004</v>
      </c>
      <c r="AG19" s="6">
        <v>7.1768000000000001</v>
      </c>
      <c r="AH19" s="5">
        <v>2.6011700000000002</v>
      </c>
      <c r="AI19">
        <f>(Table7[[#This Row],[time]]-2)*2</f>
        <v>1.2023400000000004</v>
      </c>
      <c r="AJ19" s="6">
        <v>2.48691</v>
      </c>
      <c r="AK19" s="5">
        <v>2.6011700000000002</v>
      </c>
      <c r="AL19">
        <f>(Table250[[#This Row],[time]]-2)*2</f>
        <v>1.2023400000000004</v>
      </c>
      <c r="AM19" s="6">
        <v>6.1109299999999998</v>
      </c>
      <c r="AN19" s="5">
        <v>2.6011700000000002</v>
      </c>
      <c r="AO19">
        <f>(Table8[[#This Row],[time]]-2)*2</f>
        <v>1.2023400000000004</v>
      </c>
      <c r="AP19" s="6">
        <v>1.82361</v>
      </c>
      <c r="AQ19" s="5">
        <v>2.6011700000000002</v>
      </c>
      <c r="AR19">
        <f>(Table252[[#This Row],[time]]-2)*2</f>
        <v>1.2023400000000004</v>
      </c>
      <c r="AS19" s="6">
        <v>3.28118</v>
      </c>
      <c r="AT19" s="5">
        <v>2.6011700000000002</v>
      </c>
      <c r="AU19">
        <f>(Table253[[#This Row],[time]]-2)*2</f>
        <v>1.2023400000000004</v>
      </c>
      <c r="AV19" s="6">
        <v>0.71095699999999995</v>
      </c>
    </row>
    <row r="20" spans="1:48">
      <c r="A20" s="5">
        <v>2.65273</v>
      </c>
      <c r="B20">
        <f>(Table1[[#This Row],[time]]-2)*2</f>
        <v>1.3054600000000001</v>
      </c>
      <c r="C20" s="6">
        <v>8.3926800000000004</v>
      </c>
      <c r="D20" s="5">
        <v>2.65273</v>
      </c>
      <c r="E20">
        <f>(Table2[[#This Row],[time]]-2)*2</f>
        <v>1.3054600000000001</v>
      </c>
      <c r="F20" s="7">
        <v>5.1199999999999998E-5</v>
      </c>
      <c r="G20" s="5">
        <v>2.65273</v>
      </c>
      <c r="H20">
        <f>(Table245[[#This Row],[time]]-2)*2</f>
        <v>1.3054600000000001</v>
      </c>
      <c r="I20" s="6">
        <v>8.32104</v>
      </c>
      <c r="J20" s="5">
        <v>2.65273</v>
      </c>
      <c r="K20">
        <f>(Table3[[#This Row],[time]]-2)*2</f>
        <v>1.3054600000000001</v>
      </c>
      <c r="L20" s="7">
        <v>4.85E-5</v>
      </c>
      <c r="M20" s="5">
        <v>2.65273</v>
      </c>
      <c r="N20">
        <f>(Table246[[#This Row],[time]]-2)*2</f>
        <v>1.3054600000000001</v>
      </c>
      <c r="O20" s="6">
        <v>3.7044999999999999</v>
      </c>
      <c r="P20" s="5">
        <v>2.65273</v>
      </c>
      <c r="Q20">
        <f>(Table4[[#This Row],[time]]-2)*2</f>
        <v>1.3054600000000001</v>
      </c>
      <c r="R20" s="7">
        <v>4.8300000000000002E-5</v>
      </c>
      <c r="S20" s="5">
        <v>2.65273</v>
      </c>
      <c r="T20">
        <f>(Table247[[#This Row],[time]]-2)*2</f>
        <v>1.3054600000000001</v>
      </c>
      <c r="U20" s="6">
        <v>4.2377700000000003</v>
      </c>
      <c r="V20" s="5">
        <v>2.65273</v>
      </c>
      <c r="W20">
        <f>(Table5[[#This Row],[time]]-2)*2</f>
        <v>1.3054600000000001</v>
      </c>
      <c r="X20" s="7">
        <v>4.1199999999999999E-5</v>
      </c>
      <c r="Y20" s="5">
        <v>2.65273</v>
      </c>
      <c r="Z20">
        <f>(Table248[[#This Row],[time]]-2)*2</f>
        <v>1.3054600000000001</v>
      </c>
      <c r="AA20" s="6">
        <v>5.0444500000000003</v>
      </c>
      <c r="AB20" s="5">
        <v>2.65273</v>
      </c>
      <c r="AC20">
        <f>(Table6[[#This Row],[time]]-2)*2</f>
        <v>1.3054600000000001</v>
      </c>
      <c r="AD20" s="6">
        <v>2.3591600000000001</v>
      </c>
      <c r="AE20" s="5">
        <v>2.65273</v>
      </c>
      <c r="AF20">
        <f>(Table249[[#This Row],[time]]-2)*2</f>
        <v>1.3054600000000001</v>
      </c>
      <c r="AG20" s="6">
        <v>7.6450399999999998</v>
      </c>
      <c r="AH20" s="5">
        <v>2.65273</v>
      </c>
      <c r="AI20">
        <f>(Table7[[#This Row],[time]]-2)*2</f>
        <v>1.3054600000000001</v>
      </c>
      <c r="AJ20" s="6">
        <v>2.27719</v>
      </c>
      <c r="AK20" s="5">
        <v>2.65273</v>
      </c>
      <c r="AL20">
        <f>(Table250[[#This Row],[time]]-2)*2</f>
        <v>1.3054600000000001</v>
      </c>
      <c r="AM20" s="6">
        <v>6.34659</v>
      </c>
      <c r="AN20" s="5">
        <v>2.65273</v>
      </c>
      <c r="AO20">
        <f>(Table8[[#This Row],[time]]-2)*2</f>
        <v>1.3054600000000001</v>
      </c>
      <c r="AP20" s="6">
        <v>1.8711</v>
      </c>
      <c r="AQ20" s="5">
        <v>2.65273</v>
      </c>
      <c r="AR20">
        <f>(Table252[[#This Row],[time]]-2)*2</f>
        <v>1.3054600000000001</v>
      </c>
      <c r="AS20" s="6">
        <v>3.7401800000000001</v>
      </c>
      <c r="AT20" s="5">
        <v>2.65273</v>
      </c>
      <c r="AU20">
        <f>(Table253[[#This Row],[time]]-2)*2</f>
        <v>1.3054600000000001</v>
      </c>
      <c r="AV20" s="6">
        <v>0.815639</v>
      </c>
    </row>
    <row r="21" spans="1:48">
      <c r="A21" s="5">
        <v>2.7052</v>
      </c>
      <c r="B21">
        <f>(Table1[[#This Row],[time]]-2)*2</f>
        <v>1.4104000000000001</v>
      </c>
      <c r="C21" s="6">
        <v>9.4724000000000004</v>
      </c>
      <c r="D21" s="5">
        <v>2.7052</v>
      </c>
      <c r="E21">
        <f>(Table2[[#This Row],[time]]-2)*2</f>
        <v>1.4104000000000001</v>
      </c>
      <c r="F21" s="7">
        <v>4.8999999999999998E-5</v>
      </c>
      <c r="G21" s="5">
        <v>2.7052</v>
      </c>
      <c r="H21">
        <f>(Table245[[#This Row],[time]]-2)*2</f>
        <v>1.4104000000000001</v>
      </c>
      <c r="I21" s="6">
        <v>9.5572999999999997</v>
      </c>
      <c r="J21" s="5">
        <v>2.7052</v>
      </c>
      <c r="K21">
        <f>(Table3[[#This Row],[time]]-2)*2</f>
        <v>1.4104000000000001</v>
      </c>
      <c r="L21" s="7">
        <v>4.5599999999999997E-5</v>
      </c>
      <c r="M21" s="5">
        <v>2.7052</v>
      </c>
      <c r="N21">
        <f>(Table246[[#This Row],[time]]-2)*2</f>
        <v>1.4104000000000001</v>
      </c>
      <c r="O21" s="6">
        <v>4.0513000000000003</v>
      </c>
      <c r="P21" s="5">
        <v>2.7052</v>
      </c>
      <c r="Q21">
        <f>(Table4[[#This Row],[time]]-2)*2</f>
        <v>1.4104000000000001</v>
      </c>
      <c r="R21" s="7">
        <v>4.6100000000000002E-5</v>
      </c>
      <c r="S21" s="5">
        <v>2.7052</v>
      </c>
      <c r="T21">
        <f>(Table247[[#This Row],[time]]-2)*2</f>
        <v>1.4104000000000001</v>
      </c>
      <c r="U21" s="6">
        <v>4.3161800000000001</v>
      </c>
      <c r="V21" s="5">
        <v>2.7052</v>
      </c>
      <c r="W21">
        <f>(Table5[[#This Row],[time]]-2)*2</f>
        <v>1.4104000000000001</v>
      </c>
      <c r="X21" s="7">
        <v>3.93E-5</v>
      </c>
      <c r="Y21" s="5">
        <v>2.7052</v>
      </c>
      <c r="Z21">
        <f>(Table248[[#This Row],[time]]-2)*2</f>
        <v>1.4104000000000001</v>
      </c>
      <c r="AA21" s="6">
        <v>5.8636499999999998</v>
      </c>
      <c r="AB21" s="5">
        <v>2.7052</v>
      </c>
      <c r="AC21">
        <f>(Table6[[#This Row],[time]]-2)*2</f>
        <v>1.4104000000000001</v>
      </c>
      <c r="AD21" s="6">
        <v>2.2223999999999999</v>
      </c>
      <c r="AE21" s="5">
        <v>2.7052</v>
      </c>
      <c r="AF21">
        <f>(Table249[[#This Row],[time]]-2)*2</f>
        <v>1.4104000000000001</v>
      </c>
      <c r="AG21" s="6">
        <v>7.9939299999999998</v>
      </c>
      <c r="AH21" s="5">
        <v>2.7052</v>
      </c>
      <c r="AI21">
        <f>(Table7[[#This Row],[time]]-2)*2</f>
        <v>1.4104000000000001</v>
      </c>
      <c r="AJ21" s="6">
        <v>2.0882900000000002</v>
      </c>
      <c r="AK21" s="5">
        <v>2.7052</v>
      </c>
      <c r="AL21">
        <f>(Table250[[#This Row],[time]]-2)*2</f>
        <v>1.4104000000000001</v>
      </c>
      <c r="AM21" s="6">
        <v>6.5355100000000004</v>
      </c>
      <c r="AN21" s="5">
        <v>2.7052</v>
      </c>
      <c r="AO21">
        <f>(Table8[[#This Row],[time]]-2)*2</f>
        <v>1.4104000000000001</v>
      </c>
      <c r="AP21" s="6">
        <v>1.8620000000000001</v>
      </c>
      <c r="AQ21" s="5">
        <v>2.7052</v>
      </c>
      <c r="AR21">
        <f>(Table252[[#This Row],[time]]-2)*2</f>
        <v>1.4104000000000001</v>
      </c>
      <c r="AS21" s="6">
        <v>4.1623099999999997</v>
      </c>
      <c r="AT21" s="5">
        <v>2.7052</v>
      </c>
      <c r="AU21">
        <f>(Table253[[#This Row],[time]]-2)*2</f>
        <v>1.4104000000000001</v>
      </c>
      <c r="AV21" s="6">
        <v>0.90903699999999998</v>
      </c>
    </row>
    <row r="22" spans="1:48">
      <c r="A22" s="5">
        <v>2.7639800000000001</v>
      </c>
      <c r="B22">
        <f>(Table1[[#This Row],[time]]-2)*2</f>
        <v>1.5279600000000002</v>
      </c>
      <c r="C22" s="6">
        <v>10.840999999999999</v>
      </c>
      <c r="D22" s="5">
        <v>2.7639800000000001</v>
      </c>
      <c r="E22">
        <f>(Table2[[#This Row],[time]]-2)*2</f>
        <v>1.5279600000000002</v>
      </c>
      <c r="F22" s="7">
        <v>4.6799999999999999E-5</v>
      </c>
      <c r="G22" s="5">
        <v>2.7639800000000001</v>
      </c>
      <c r="H22">
        <f>(Table245[[#This Row],[time]]-2)*2</f>
        <v>1.5279600000000002</v>
      </c>
      <c r="I22" s="6">
        <v>10.882400000000001</v>
      </c>
      <c r="J22" s="5">
        <v>2.7639800000000001</v>
      </c>
      <c r="K22">
        <f>(Table3[[#This Row],[time]]-2)*2</f>
        <v>1.5279600000000002</v>
      </c>
      <c r="L22" s="7">
        <v>4.35E-5</v>
      </c>
      <c r="M22" s="5">
        <v>2.7639800000000001</v>
      </c>
      <c r="N22">
        <f>(Table246[[#This Row],[time]]-2)*2</f>
        <v>1.5279600000000002</v>
      </c>
      <c r="O22" s="6">
        <v>4.4016200000000003</v>
      </c>
      <c r="P22" s="5">
        <v>2.7639800000000001</v>
      </c>
      <c r="Q22">
        <f>(Table4[[#This Row],[time]]-2)*2</f>
        <v>1.5279600000000002</v>
      </c>
      <c r="R22" s="7">
        <v>4.3600000000000003E-5</v>
      </c>
      <c r="S22" s="5">
        <v>2.7639800000000001</v>
      </c>
      <c r="T22">
        <f>(Table247[[#This Row],[time]]-2)*2</f>
        <v>1.5279600000000002</v>
      </c>
      <c r="U22" s="6">
        <v>4.3735400000000002</v>
      </c>
      <c r="V22" s="5">
        <v>2.7639800000000001</v>
      </c>
      <c r="W22">
        <f>(Table5[[#This Row],[time]]-2)*2</f>
        <v>1.5279600000000002</v>
      </c>
      <c r="X22" s="7">
        <v>3.7200000000000003E-5</v>
      </c>
      <c r="Y22" s="5">
        <v>2.7639800000000001</v>
      </c>
      <c r="Z22">
        <f>(Table248[[#This Row],[time]]-2)*2</f>
        <v>1.5279600000000002</v>
      </c>
      <c r="AA22" s="6">
        <v>6.8220700000000001</v>
      </c>
      <c r="AB22" s="5">
        <v>2.7639800000000001</v>
      </c>
      <c r="AC22">
        <f>(Table6[[#This Row],[time]]-2)*2</f>
        <v>1.5279600000000002</v>
      </c>
      <c r="AD22" s="6">
        <v>2.0596800000000002</v>
      </c>
      <c r="AE22" s="5">
        <v>2.7639800000000001</v>
      </c>
      <c r="AF22">
        <f>(Table249[[#This Row],[time]]-2)*2</f>
        <v>1.5279600000000002</v>
      </c>
      <c r="AG22" s="6">
        <v>8.4039900000000003</v>
      </c>
      <c r="AH22" s="5">
        <v>2.7639800000000001</v>
      </c>
      <c r="AI22">
        <f>(Table7[[#This Row],[time]]-2)*2</f>
        <v>1.5279600000000002</v>
      </c>
      <c r="AJ22" s="6">
        <v>1.9114</v>
      </c>
      <c r="AK22" s="5">
        <v>2.7639800000000001</v>
      </c>
      <c r="AL22">
        <f>(Table250[[#This Row],[time]]-2)*2</f>
        <v>1.5279600000000002</v>
      </c>
      <c r="AM22" s="6">
        <v>6.8151599999999997</v>
      </c>
      <c r="AN22" s="5">
        <v>2.7639800000000001</v>
      </c>
      <c r="AO22">
        <f>(Table8[[#This Row],[time]]-2)*2</f>
        <v>1.5279600000000002</v>
      </c>
      <c r="AP22" s="6">
        <v>1.7664500000000001</v>
      </c>
      <c r="AQ22" s="5">
        <v>2.7639800000000001</v>
      </c>
      <c r="AR22">
        <f>(Table252[[#This Row],[time]]-2)*2</f>
        <v>1.5279600000000002</v>
      </c>
      <c r="AS22" s="6">
        <v>4.7296199999999997</v>
      </c>
      <c r="AT22" s="5">
        <v>2.7639800000000001</v>
      </c>
      <c r="AU22">
        <f>(Table253[[#This Row],[time]]-2)*2</f>
        <v>1.5279600000000002</v>
      </c>
      <c r="AV22" s="6">
        <v>0.99127799999999999</v>
      </c>
    </row>
    <row r="23" spans="1:48">
      <c r="A23" s="5">
        <v>2.8007599999999999</v>
      </c>
      <c r="B23">
        <f>(Table1[[#This Row],[time]]-2)*2</f>
        <v>1.6015199999999998</v>
      </c>
      <c r="C23" s="6">
        <v>11.792899999999999</v>
      </c>
      <c r="D23" s="5">
        <v>2.8007599999999999</v>
      </c>
      <c r="E23">
        <f>(Table2[[#This Row],[time]]-2)*2</f>
        <v>1.6015199999999998</v>
      </c>
      <c r="F23" s="7">
        <v>4.5200000000000001E-5</v>
      </c>
      <c r="G23" s="5">
        <v>2.8007599999999999</v>
      </c>
      <c r="H23">
        <f>(Table245[[#This Row],[time]]-2)*2</f>
        <v>1.6015199999999998</v>
      </c>
      <c r="I23" s="6">
        <v>11.5379</v>
      </c>
      <c r="J23" s="5">
        <v>2.8007599999999999</v>
      </c>
      <c r="K23">
        <f>(Table3[[#This Row],[time]]-2)*2</f>
        <v>1.6015199999999998</v>
      </c>
      <c r="L23" s="7">
        <v>4.1499999999999999E-5</v>
      </c>
      <c r="M23" s="5">
        <v>2.8007599999999999</v>
      </c>
      <c r="N23">
        <f>(Table246[[#This Row],[time]]-2)*2</f>
        <v>1.6015199999999998</v>
      </c>
      <c r="O23" s="6">
        <v>4.5960999999999999</v>
      </c>
      <c r="P23" s="5">
        <v>2.8007599999999999</v>
      </c>
      <c r="Q23">
        <f>(Table4[[#This Row],[time]]-2)*2</f>
        <v>1.6015199999999998</v>
      </c>
      <c r="R23" s="7">
        <v>4.21E-5</v>
      </c>
      <c r="S23" s="5">
        <v>2.8007599999999999</v>
      </c>
      <c r="T23">
        <f>(Table247[[#This Row],[time]]-2)*2</f>
        <v>1.6015199999999998</v>
      </c>
      <c r="U23" s="6">
        <v>4.3937999999999997</v>
      </c>
      <c r="V23" s="5">
        <v>2.8007599999999999</v>
      </c>
      <c r="W23">
        <f>(Table5[[#This Row],[time]]-2)*2</f>
        <v>1.6015199999999998</v>
      </c>
      <c r="X23" s="7">
        <v>3.5800000000000003E-5</v>
      </c>
      <c r="Y23" s="5">
        <v>2.8007599999999999</v>
      </c>
      <c r="Z23">
        <f>(Table248[[#This Row],[time]]-2)*2</f>
        <v>1.6015199999999998</v>
      </c>
      <c r="AA23" s="6">
        <v>7.4705199999999996</v>
      </c>
      <c r="AB23" s="5">
        <v>2.8007599999999999</v>
      </c>
      <c r="AC23">
        <f>(Table6[[#This Row],[time]]-2)*2</f>
        <v>1.6015199999999998</v>
      </c>
      <c r="AD23" s="6">
        <v>1.9351100000000001</v>
      </c>
      <c r="AE23" s="5">
        <v>2.8007599999999999</v>
      </c>
      <c r="AF23">
        <f>(Table249[[#This Row],[time]]-2)*2</f>
        <v>1.6015199999999998</v>
      </c>
      <c r="AG23" s="6">
        <v>8.7007300000000001</v>
      </c>
      <c r="AH23" s="5">
        <v>2.8007599999999999</v>
      </c>
      <c r="AI23">
        <f>(Table7[[#This Row],[time]]-2)*2</f>
        <v>1.6015199999999998</v>
      </c>
      <c r="AJ23" s="6">
        <v>1.7833300000000001</v>
      </c>
      <c r="AK23" s="5">
        <v>2.8007599999999999</v>
      </c>
      <c r="AL23">
        <f>(Table250[[#This Row],[time]]-2)*2</f>
        <v>1.6015199999999998</v>
      </c>
      <c r="AM23" s="6">
        <v>6.9858000000000002</v>
      </c>
      <c r="AN23" s="5">
        <v>2.8007599999999999</v>
      </c>
      <c r="AO23">
        <f>(Table8[[#This Row],[time]]-2)*2</f>
        <v>1.6015199999999998</v>
      </c>
      <c r="AP23" s="6">
        <v>1.6360300000000001</v>
      </c>
      <c r="AQ23" s="5">
        <v>2.8007599999999999</v>
      </c>
      <c r="AR23">
        <f>(Table252[[#This Row],[time]]-2)*2</f>
        <v>1.6015199999999998</v>
      </c>
      <c r="AS23" s="6">
        <v>5.1006299999999998</v>
      </c>
      <c r="AT23" s="5">
        <v>2.8007599999999999</v>
      </c>
      <c r="AU23">
        <f>(Table253[[#This Row],[time]]-2)*2</f>
        <v>1.6015199999999998</v>
      </c>
      <c r="AV23" s="6">
        <v>1.02349</v>
      </c>
    </row>
    <row r="24" spans="1:48">
      <c r="A24" s="5">
        <v>2.8722300000000001</v>
      </c>
      <c r="B24">
        <f>(Table1[[#This Row],[time]]-2)*2</f>
        <v>1.7444600000000001</v>
      </c>
      <c r="C24" s="6">
        <v>14.1295</v>
      </c>
      <c r="D24" s="5">
        <v>2.8722300000000001</v>
      </c>
      <c r="E24">
        <f>(Table2[[#This Row],[time]]-2)*2</f>
        <v>1.7444600000000001</v>
      </c>
      <c r="F24" s="7">
        <v>4.2200000000000003E-5</v>
      </c>
      <c r="G24" s="5">
        <v>2.8722300000000001</v>
      </c>
      <c r="H24">
        <f>(Table245[[#This Row],[time]]-2)*2</f>
        <v>1.7444600000000001</v>
      </c>
      <c r="I24" s="6">
        <v>12.8842</v>
      </c>
      <c r="J24" s="5">
        <v>2.8722300000000001</v>
      </c>
      <c r="K24">
        <f>(Table3[[#This Row],[time]]-2)*2</f>
        <v>1.7444600000000001</v>
      </c>
      <c r="L24" s="7">
        <v>3.82E-5</v>
      </c>
      <c r="M24" s="5">
        <v>2.8722300000000001</v>
      </c>
      <c r="N24">
        <f>(Table246[[#This Row],[time]]-2)*2</f>
        <v>1.7444600000000001</v>
      </c>
      <c r="O24" s="6">
        <v>4.91134</v>
      </c>
      <c r="P24" s="5">
        <v>2.8722300000000001</v>
      </c>
      <c r="Q24">
        <f>(Table4[[#This Row],[time]]-2)*2</f>
        <v>1.7444600000000001</v>
      </c>
      <c r="R24" s="7">
        <v>3.9199999999999997E-5</v>
      </c>
      <c r="S24" s="5">
        <v>2.8722300000000001</v>
      </c>
      <c r="T24">
        <f>(Table247[[#This Row],[time]]-2)*2</f>
        <v>1.7444600000000001</v>
      </c>
      <c r="U24" s="6">
        <v>4.4350699999999996</v>
      </c>
      <c r="V24" s="5">
        <v>2.8722300000000001</v>
      </c>
      <c r="W24">
        <f>(Table5[[#This Row],[time]]-2)*2</f>
        <v>1.7444600000000001</v>
      </c>
      <c r="X24" s="7">
        <v>3.3099999999999998E-5</v>
      </c>
      <c r="Y24" s="5">
        <v>2.8722300000000001</v>
      </c>
      <c r="Z24">
        <f>(Table248[[#This Row],[time]]-2)*2</f>
        <v>1.7444600000000001</v>
      </c>
      <c r="AA24" s="6">
        <v>8.8238699999999994</v>
      </c>
      <c r="AB24" s="5">
        <v>2.8722300000000001</v>
      </c>
      <c r="AC24">
        <f>(Table6[[#This Row],[time]]-2)*2</f>
        <v>1.7444600000000001</v>
      </c>
      <c r="AD24" s="6">
        <v>1.7259500000000001</v>
      </c>
      <c r="AE24" s="5">
        <v>2.8722300000000001</v>
      </c>
      <c r="AF24">
        <f>(Table249[[#This Row],[time]]-2)*2</f>
        <v>1.7444600000000001</v>
      </c>
      <c r="AG24" s="6">
        <v>9.12636</v>
      </c>
      <c r="AH24" s="5">
        <v>2.8722300000000001</v>
      </c>
      <c r="AI24">
        <f>(Table7[[#This Row],[time]]-2)*2</f>
        <v>1.7444600000000001</v>
      </c>
      <c r="AJ24" s="6">
        <v>1.57734</v>
      </c>
      <c r="AK24" s="5">
        <v>2.8722300000000001</v>
      </c>
      <c r="AL24">
        <f>(Table250[[#This Row],[time]]-2)*2</f>
        <v>1.7444600000000001</v>
      </c>
      <c r="AM24" s="6">
        <v>7.2819200000000004</v>
      </c>
      <c r="AN24" s="5">
        <v>2.8722300000000001</v>
      </c>
      <c r="AO24">
        <f>(Table8[[#This Row],[time]]-2)*2</f>
        <v>1.7444600000000001</v>
      </c>
      <c r="AP24" s="6">
        <v>1.3683399999999999</v>
      </c>
      <c r="AQ24" s="5">
        <v>2.8722300000000001</v>
      </c>
      <c r="AR24">
        <f>(Table252[[#This Row],[time]]-2)*2</f>
        <v>1.7444600000000001</v>
      </c>
      <c r="AS24" s="6">
        <v>5.8398199999999996</v>
      </c>
      <c r="AT24" s="5">
        <v>2.8722300000000001</v>
      </c>
      <c r="AU24">
        <f>(Table253[[#This Row],[time]]-2)*2</f>
        <v>1.7444600000000001</v>
      </c>
      <c r="AV24" s="6">
        <v>1.0575399999999999</v>
      </c>
    </row>
    <row r="25" spans="1:48">
      <c r="A25" s="5">
        <v>2.9222299999999999</v>
      </c>
      <c r="B25">
        <f>(Table1[[#This Row],[time]]-2)*2</f>
        <v>1.8444599999999998</v>
      </c>
      <c r="C25" s="6">
        <v>15.908200000000001</v>
      </c>
      <c r="D25" s="5">
        <v>2.9222299999999999</v>
      </c>
      <c r="E25">
        <f>(Table2[[#This Row],[time]]-2)*2</f>
        <v>1.8444599999999998</v>
      </c>
      <c r="F25" s="7">
        <v>4.0200000000000001E-5</v>
      </c>
      <c r="G25" s="5">
        <v>2.9222299999999999</v>
      </c>
      <c r="H25">
        <f>(Table245[[#This Row],[time]]-2)*2</f>
        <v>1.8444599999999998</v>
      </c>
      <c r="I25" s="6">
        <v>13.775600000000001</v>
      </c>
      <c r="J25" s="5">
        <v>2.9222299999999999</v>
      </c>
      <c r="K25">
        <f>(Table3[[#This Row],[time]]-2)*2</f>
        <v>1.8444599999999998</v>
      </c>
      <c r="L25" s="7">
        <v>3.6300000000000001E-5</v>
      </c>
      <c r="M25" s="5">
        <v>2.9222299999999999</v>
      </c>
      <c r="N25">
        <f>(Table246[[#This Row],[time]]-2)*2</f>
        <v>1.8444599999999998</v>
      </c>
      <c r="O25" s="6">
        <v>5.0855800000000002</v>
      </c>
      <c r="P25" s="5">
        <v>2.9222299999999999</v>
      </c>
      <c r="Q25">
        <f>(Table4[[#This Row],[time]]-2)*2</f>
        <v>1.8444599999999998</v>
      </c>
      <c r="R25" s="7">
        <v>3.7200000000000003E-5</v>
      </c>
      <c r="S25" s="5">
        <v>2.9222299999999999</v>
      </c>
      <c r="T25">
        <f>(Table247[[#This Row],[time]]-2)*2</f>
        <v>1.8444599999999998</v>
      </c>
      <c r="U25" s="6">
        <v>4.4720500000000003</v>
      </c>
      <c r="V25" s="5">
        <v>2.9222299999999999</v>
      </c>
      <c r="W25">
        <f>(Table5[[#This Row],[time]]-2)*2</f>
        <v>1.8444599999999998</v>
      </c>
      <c r="X25" s="7">
        <v>3.1199999999999999E-5</v>
      </c>
      <c r="Y25" s="5">
        <v>2.9222299999999999</v>
      </c>
      <c r="Z25">
        <f>(Table248[[#This Row],[time]]-2)*2</f>
        <v>1.8444599999999998</v>
      </c>
      <c r="AA25" s="6">
        <v>9.9623899999999992</v>
      </c>
      <c r="AB25" s="5">
        <v>2.9222299999999999</v>
      </c>
      <c r="AC25">
        <f>(Table6[[#This Row],[time]]-2)*2</f>
        <v>1.8444599999999998</v>
      </c>
      <c r="AD25" s="6">
        <v>1.5743400000000001</v>
      </c>
      <c r="AE25" s="5">
        <v>2.9222299999999999</v>
      </c>
      <c r="AF25">
        <f>(Table249[[#This Row],[time]]-2)*2</f>
        <v>1.8444599999999998</v>
      </c>
      <c r="AG25" s="6">
        <v>9.3938100000000002</v>
      </c>
      <c r="AH25" s="5">
        <v>2.9222299999999999</v>
      </c>
      <c r="AI25">
        <f>(Table7[[#This Row],[time]]-2)*2</f>
        <v>1.8444599999999998</v>
      </c>
      <c r="AJ25" s="6">
        <v>1.45129</v>
      </c>
      <c r="AK25" s="5">
        <v>2.9222299999999999</v>
      </c>
      <c r="AL25">
        <f>(Table250[[#This Row],[time]]-2)*2</f>
        <v>1.8444599999999998</v>
      </c>
      <c r="AM25" s="6">
        <v>7.5225499999999998</v>
      </c>
      <c r="AN25" s="5">
        <v>2.9222299999999999</v>
      </c>
      <c r="AO25">
        <f>(Table8[[#This Row],[time]]-2)*2</f>
        <v>1.8444599999999998</v>
      </c>
      <c r="AP25" s="6">
        <v>1.1658299999999999</v>
      </c>
      <c r="AQ25" s="5">
        <v>2.9222299999999999</v>
      </c>
      <c r="AR25">
        <f>(Table252[[#This Row],[time]]-2)*2</f>
        <v>1.8444599999999998</v>
      </c>
      <c r="AS25" s="6">
        <v>6.4155899999999999</v>
      </c>
      <c r="AT25" s="5">
        <v>2.9222299999999999</v>
      </c>
      <c r="AU25">
        <f>(Table253[[#This Row],[time]]-2)*2</f>
        <v>1.8444599999999998</v>
      </c>
      <c r="AV25" s="6">
        <v>1.0425199999999999</v>
      </c>
    </row>
    <row r="26" spans="1:48">
      <c r="A26" s="5">
        <v>2.9569899999999998</v>
      </c>
      <c r="B26">
        <f>(Table1[[#This Row],[time]]-2)*2</f>
        <v>1.9139799999999996</v>
      </c>
      <c r="C26" s="6">
        <v>15.4854</v>
      </c>
      <c r="D26" s="5">
        <v>2.9569899999999998</v>
      </c>
      <c r="E26">
        <f>(Table2[[#This Row],[time]]-2)*2</f>
        <v>1.9139799999999996</v>
      </c>
      <c r="F26" s="7">
        <v>3.8800000000000001E-5</v>
      </c>
      <c r="G26" s="5">
        <v>2.9569899999999998</v>
      </c>
      <c r="H26">
        <f>(Table245[[#This Row],[time]]-2)*2</f>
        <v>1.9139799999999996</v>
      </c>
      <c r="I26" s="6">
        <v>14.342599999999999</v>
      </c>
      <c r="J26" s="5">
        <v>2.9569899999999998</v>
      </c>
      <c r="K26">
        <f>(Table3[[#This Row],[time]]-2)*2</f>
        <v>1.9139799999999996</v>
      </c>
      <c r="L26" s="7">
        <v>3.4999999999999997E-5</v>
      </c>
      <c r="M26" s="5">
        <v>2.9569899999999998</v>
      </c>
      <c r="N26">
        <f>(Table246[[#This Row],[time]]-2)*2</f>
        <v>1.9139799999999996</v>
      </c>
      <c r="O26" s="6">
        <v>5.2010800000000001</v>
      </c>
      <c r="P26" s="5">
        <v>2.9569899999999998</v>
      </c>
      <c r="Q26">
        <f>(Table4[[#This Row],[time]]-2)*2</f>
        <v>1.9139799999999996</v>
      </c>
      <c r="R26" s="7">
        <v>3.57E-5</v>
      </c>
      <c r="S26" s="5">
        <v>2.9569899999999998</v>
      </c>
      <c r="T26">
        <f>(Table247[[#This Row],[time]]-2)*2</f>
        <v>1.9139799999999996</v>
      </c>
      <c r="U26" s="6">
        <v>4.5060599999999997</v>
      </c>
      <c r="V26" s="5">
        <v>2.9569899999999998</v>
      </c>
      <c r="W26">
        <f>(Table5[[#This Row],[time]]-2)*2</f>
        <v>1.9139799999999996</v>
      </c>
      <c r="X26" s="7">
        <v>2.9899999999999998E-5</v>
      </c>
      <c r="Y26" s="5">
        <v>2.9569899999999998</v>
      </c>
      <c r="Z26">
        <f>(Table248[[#This Row],[time]]-2)*2</f>
        <v>1.9139799999999996</v>
      </c>
      <c r="AA26" s="6">
        <v>10.840299999999999</v>
      </c>
      <c r="AB26" s="5">
        <v>2.9569899999999998</v>
      </c>
      <c r="AC26">
        <f>(Table6[[#This Row],[time]]-2)*2</f>
        <v>1.9139799999999996</v>
      </c>
      <c r="AD26" s="6">
        <v>1.4605399999999999</v>
      </c>
      <c r="AE26" s="5">
        <v>2.9569899999999998</v>
      </c>
      <c r="AF26">
        <f>(Table249[[#This Row],[time]]-2)*2</f>
        <v>1.9139799999999996</v>
      </c>
      <c r="AG26" s="6">
        <v>9.7759900000000002</v>
      </c>
      <c r="AH26" s="5">
        <v>2.9569899999999998</v>
      </c>
      <c r="AI26">
        <f>(Table7[[#This Row],[time]]-2)*2</f>
        <v>1.9139799999999996</v>
      </c>
      <c r="AJ26" s="6">
        <v>1.3575299999999999</v>
      </c>
      <c r="AK26" s="5">
        <v>2.9569899999999998</v>
      </c>
      <c r="AL26">
        <f>(Table250[[#This Row],[time]]-2)*2</f>
        <v>1.9139799999999996</v>
      </c>
      <c r="AM26" s="6">
        <v>7.69468</v>
      </c>
      <c r="AN26" s="5">
        <v>2.9569899999999998</v>
      </c>
      <c r="AO26">
        <f>(Table8[[#This Row],[time]]-2)*2</f>
        <v>1.9139799999999996</v>
      </c>
      <c r="AP26" s="6">
        <v>1.0268600000000001</v>
      </c>
      <c r="AQ26" s="5">
        <v>2.9569899999999998</v>
      </c>
      <c r="AR26">
        <f>(Table252[[#This Row],[time]]-2)*2</f>
        <v>1.9139799999999996</v>
      </c>
      <c r="AS26" s="6">
        <v>6.8125799999999996</v>
      </c>
      <c r="AT26" s="5">
        <v>2.9569899999999998</v>
      </c>
      <c r="AU26">
        <f>(Table253[[#This Row],[time]]-2)*2</f>
        <v>1.9139799999999996</v>
      </c>
      <c r="AV26" s="6">
        <v>1.01762</v>
      </c>
    </row>
    <row r="27" spans="1:48">
      <c r="A27" s="8">
        <v>3</v>
      </c>
      <c r="B27">
        <f>(Table1[[#This Row],[time]]-2)*2</f>
        <v>2</v>
      </c>
      <c r="C27" s="9">
        <v>13.1205</v>
      </c>
      <c r="D27" s="8">
        <v>3</v>
      </c>
      <c r="E27">
        <f>(Table2[[#This Row],[time]]-2)*2</f>
        <v>2</v>
      </c>
      <c r="F27" s="10">
        <v>3.6999999999999998E-5</v>
      </c>
      <c r="G27" s="8">
        <v>3</v>
      </c>
      <c r="H27">
        <f>(Table245[[#This Row],[time]]-2)*2</f>
        <v>2</v>
      </c>
      <c r="I27" s="9">
        <v>14.919</v>
      </c>
      <c r="J27" s="8">
        <v>3</v>
      </c>
      <c r="K27">
        <f>(Table3[[#This Row],[time]]-2)*2</f>
        <v>2</v>
      </c>
      <c r="L27" s="10">
        <v>3.3399999999999999E-5</v>
      </c>
      <c r="M27" s="8">
        <v>3</v>
      </c>
      <c r="N27">
        <f>(Table246[[#This Row],[time]]-2)*2</f>
        <v>2</v>
      </c>
      <c r="O27" s="9">
        <v>5.3135300000000001</v>
      </c>
      <c r="P27" s="8">
        <v>3</v>
      </c>
      <c r="Q27">
        <f>(Table4[[#This Row],[time]]-2)*2</f>
        <v>2</v>
      </c>
      <c r="R27" s="10">
        <v>3.3899999999999997E-5</v>
      </c>
      <c r="S27" s="8">
        <v>3</v>
      </c>
      <c r="T27">
        <f>(Table247[[#This Row],[time]]-2)*2</f>
        <v>2</v>
      </c>
      <c r="U27" s="9">
        <v>4.5486800000000001</v>
      </c>
      <c r="V27" s="8">
        <v>3</v>
      </c>
      <c r="W27">
        <f>(Table5[[#This Row],[time]]-2)*2</f>
        <v>2</v>
      </c>
      <c r="X27" s="10">
        <v>2.8200000000000001E-5</v>
      </c>
      <c r="Y27" s="8">
        <v>3</v>
      </c>
      <c r="Z27">
        <f>(Table248[[#This Row],[time]]-2)*2</f>
        <v>2</v>
      </c>
      <c r="AA27" s="9">
        <v>11.8901</v>
      </c>
      <c r="AB27" s="8">
        <v>3</v>
      </c>
      <c r="AC27">
        <f>(Table6[[#This Row],[time]]-2)*2</f>
        <v>2</v>
      </c>
      <c r="AD27" s="9">
        <v>1.3219700000000001</v>
      </c>
      <c r="AE27" s="8">
        <v>3</v>
      </c>
      <c r="AF27">
        <f>(Table249[[#This Row],[time]]-2)*2</f>
        <v>2</v>
      </c>
      <c r="AG27" s="9">
        <v>10.227499999999999</v>
      </c>
      <c r="AH27" s="8">
        <v>3</v>
      </c>
      <c r="AI27">
        <f>(Table7[[#This Row],[time]]-2)*2</f>
        <v>2</v>
      </c>
      <c r="AJ27" s="9">
        <v>1.2498199999999999</v>
      </c>
      <c r="AK27" s="8">
        <v>3</v>
      </c>
      <c r="AL27">
        <f>(Table250[[#This Row],[time]]-2)*2</f>
        <v>2</v>
      </c>
      <c r="AM27" s="9">
        <v>7.93546</v>
      </c>
      <c r="AN27" s="8">
        <v>3</v>
      </c>
      <c r="AO27">
        <f>(Table8[[#This Row],[time]]-2)*2</f>
        <v>2</v>
      </c>
      <c r="AP27" s="9">
        <v>0.85195600000000005</v>
      </c>
      <c r="AQ27" s="8">
        <v>3</v>
      </c>
      <c r="AR27">
        <f>(Table252[[#This Row],[time]]-2)*2</f>
        <v>2</v>
      </c>
      <c r="AS27" s="9">
        <v>7.2913100000000002</v>
      </c>
      <c r="AT27" s="8">
        <v>3</v>
      </c>
      <c r="AU27">
        <f>(Table253[[#This Row],[time]]-2)*2</f>
        <v>2</v>
      </c>
      <c r="AV27" s="9">
        <v>0.97206700000000001</v>
      </c>
    </row>
    <row r="28" spans="1:48">
      <c r="A28" t="s">
        <v>26</v>
      </c>
      <c r="C28">
        <f>AVERAGE(C7:C27)</f>
        <v>6.6641301952380942</v>
      </c>
      <c r="D28" t="s">
        <v>26</v>
      </c>
      <c r="F28">
        <f t="shared" ref="F28:AV28" si="0">AVERAGE(F7:F27)</f>
        <v>6.0157142857142863E-5</v>
      </c>
      <c r="G28" t="s">
        <v>26</v>
      </c>
      <c r="I28">
        <f t="shared" si="0"/>
        <v>6.0499494333333335</v>
      </c>
      <c r="J28" t="s">
        <v>26</v>
      </c>
      <c r="L28">
        <f t="shared" si="0"/>
        <v>5.5842857142857158E-5</v>
      </c>
      <c r="M28" t="s">
        <v>26</v>
      </c>
      <c r="O28">
        <f t="shared" si="0"/>
        <v>2.5198966700000001</v>
      </c>
      <c r="P28" t="s">
        <v>26</v>
      </c>
      <c r="R28">
        <f t="shared" si="0"/>
        <v>0.16175193333333335</v>
      </c>
      <c r="S28" t="s">
        <v>26</v>
      </c>
      <c r="U28">
        <f t="shared" si="0"/>
        <v>2.9864438999999998</v>
      </c>
      <c r="V28" t="s">
        <v>26</v>
      </c>
      <c r="X28">
        <f t="shared" si="0"/>
        <v>4.4936361904761898E-2</v>
      </c>
      <c r="Y28" t="s">
        <v>26</v>
      </c>
      <c r="AA28">
        <f t="shared" si="0"/>
        <v>4.4222364857142864</v>
      </c>
      <c r="AB28" t="s">
        <v>26</v>
      </c>
      <c r="AD28">
        <f t="shared" si="0"/>
        <v>1.7632751904761907</v>
      </c>
      <c r="AE28" t="s">
        <v>26</v>
      </c>
      <c r="AG28">
        <f t="shared" si="0"/>
        <v>5.59429880952381</v>
      </c>
      <c r="AH28" t="s">
        <v>26</v>
      </c>
      <c r="AJ28">
        <f t="shared" si="0"/>
        <v>2.0692381428571429</v>
      </c>
      <c r="AK28" t="s">
        <v>26</v>
      </c>
      <c r="AM28">
        <f t="shared" si="0"/>
        <v>5.5285504761904765</v>
      </c>
      <c r="AN28" t="s">
        <v>26</v>
      </c>
      <c r="AP28">
        <f t="shared" si="0"/>
        <v>1.7572498095238092</v>
      </c>
      <c r="AQ28" t="s">
        <v>26</v>
      </c>
      <c r="AS28">
        <f t="shared" si="0"/>
        <v>2.9105900633333333</v>
      </c>
      <c r="AT28" t="s">
        <v>26</v>
      </c>
      <c r="AV28">
        <f t="shared" si="0"/>
        <v>0.50973265619047614</v>
      </c>
    </row>
    <row r="29" spans="1:48">
      <c r="A29" t="s">
        <v>27</v>
      </c>
      <c r="C29">
        <f>MAX(C7:C27)</f>
        <v>15.908200000000001</v>
      </c>
      <c r="D29" t="s">
        <v>27</v>
      </c>
      <c r="F29">
        <f t="shared" ref="F29:AV29" si="1">MAX(F7:F27)</f>
        <v>9.2E-5</v>
      </c>
      <c r="G29" t="s">
        <v>27</v>
      </c>
      <c r="I29">
        <f t="shared" si="1"/>
        <v>14.919</v>
      </c>
      <c r="J29" t="s">
        <v>27</v>
      </c>
      <c r="L29">
        <f t="shared" si="1"/>
        <v>8.3999999999999995E-5</v>
      </c>
      <c r="M29" t="s">
        <v>27</v>
      </c>
      <c r="O29">
        <f t="shared" si="1"/>
        <v>5.3135300000000001</v>
      </c>
      <c r="P29" t="s">
        <v>27</v>
      </c>
      <c r="R29">
        <f t="shared" si="1"/>
        <v>1.29992</v>
      </c>
      <c r="S29" t="s">
        <v>27</v>
      </c>
      <c r="U29">
        <f t="shared" si="1"/>
        <v>4.5486800000000001</v>
      </c>
      <c r="V29" t="s">
        <v>27</v>
      </c>
      <c r="X29">
        <f t="shared" si="1"/>
        <v>0.34716000000000002</v>
      </c>
      <c r="Y29" t="s">
        <v>27</v>
      </c>
      <c r="AA29">
        <f t="shared" si="1"/>
        <v>11.8901</v>
      </c>
      <c r="AB29" t="s">
        <v>27</v>
      </c>
      <c r="AD29">
        <f t="shared" si="1"/>
        <v>2.49302</v>
      </c>
      <c r="AE29" t="s">
        <v>27</v>
      </c>
      <c r="AG29">
        <f t="shared" si="1"/>
        <v>10.227499999999999</v>
      </c>
      <c r="AH29" t="s">
        <v>27</v>
      </c>
      <c r="AJ29">
        <f t="shared" si="1"/>
        <v>3.04122</v>
      </c>
      <c r="AK29" t="s">
        <v>27</v>
      </c>
      <c r="AM29">
        <f t="shared" si="1"/>
        <v>7.93546</v>
      </c>
      <c r="AN29" t="s">
        <v>27</v>
      </c>
      <c r="AP29">
        <f t="shared" si="1"/>
        <v>2.5226000000000002</v>
      </c>
      <c r="AQ29" t="s">
        <v>27</v>
      </c>
      <c r="AS29">
        <f t="shared" si="1"/>
        <v>7.2913100000000002</v>
      </c>
      <c r="AT29" t="s">
        <v>27</v>
      </c>
      <c r="AV29">
        <f t="shared" si="1"/>
        <v>1.0575399999999999</v>
      </c>
    </row>
    <row r="31" spans="1:48">
      <c r="A31" t="s">
        <v>28</v>
      </c>
      <c r="D31" t="s">
        <v>2</v>
      </c>
    </row>
    <row r="32" spans="1:48">
      <c r="A32" t="s">
        <v>29</v>
      </c>
      <c r="D32" t="s">
        <v>4</v>
      </c>
      <c r="E32" t="s">
        <v>5</v>
      </c>
    </row>
    <row r="33" spans="1:48">
      <c r="D33" t="s">
        <v>30</v>
      </c>
    </row>
    <row r="35" spans="1:48">
      <c r="A35" t="s">
        <v>6</v>
      </c>
      <c r="D35" t="s">
        <v>7</v>
      </c>
      <c r="G35" t="s">
        <v>8</v>
      </c>
      <c r="J35" t="s">
        <v>9</v>
      </c>
      <c r="M35" t="s">
        <v>10</v>
      </c>
      <c r="P35" t="s">
        <v>11</v>
      </c>
      <c r="S35" t="s">
        <v>12</v>
      </c>
      <c r="V35" t="s">
        <v>13</v>
      </c>
      <c r="Y35" t="s">
        <v>14</v>
      </c>
      <c r="AB35" t="s">
        <v>15</v>
      </c>
      <c r="AE35" t="s">
        <v>16</v>
      </c>
      <c r="AH35" t="s">
        <v>17</v>
      </c>
      <c r="AK35" t="s">
        <v>18</v>
      </c>
      <c r="AN35" t="s">
        <v>19</v>
      </c>
      <c r="AQ35" t="s">
        <v>20</v>
      </c>
      <c r="AT35" t="s">
        <v>21</v>
      </c>
    </row>
    <row r="36" spans="1:48">
      <c r="A36" t="s">
        <v>22</v>
      </c>
      <c r="B36" t="s">
        <v>23</v>
      </c>
      <c r="C36" t="s">
        <v>24</v>
      </c>
      <c r="D36" t="s">
        <v>22</v>
      </c>
      <c r="E36" t="s">
        <v>23</v>
      </c>
      <c r="F36" t="s">
        <v>25</v>
      </c>
      <c r="G36" t="s">
        <v>22</v>
      </c>
      <c r="H36" t="s">
        <v>23</v>
      </c>
      <c r="I36" t="s">
        <v>24</v>
      </c>
      <c r="J36" t="s">
        <v>22</v>
      </c>
      <c r="K36" t="s">
        <v>23</v>
      </c>
      <c r="L36" t="s">
        <v>24</v>
      </c>
      <c r="M36" t="s">
        <v>22</v>
      </c>
      <c r="N36" t="s">
        <v>23</v>
      </c>
      <c r="O36" t="s">
        <v>24</v>
      </c>
      <c r="P36" t="s">
        <v>22</v>
      </c>
      <c r="Q36" t="s">
        <v>23</v>
      </c>
      <c r="R36" t="s">
        <v>24</v>
      </c>
      <c r="S36" t="s">
        <v>22</v>
      </c>
      <c r="T36" t="s">
        <v>23</v>
      </c>
      <c r="U36" t="s">
        <v>24</v>
      </c>
      <c r="V36" t="s">
        <v>22</v>
      </c>
      <c r="W36" t="s">
        <v>23</v>
      </c>
      <c r="X36" t="s">
        <v>24</v>
      </c>
      <c r="Y36" t="s">
        <v>22</v>
      </c>
      <c r="Z36" t="s">
        <v>23</v>
      </c>
      <c r="AA36" t="s">
        <v>24</v>
      </c>
      <c r="AB36" t="s">
        <v>22</v>
      </c>
      <c r="AC36" t="s">
        <v>23</v>
      </c>
      <c r="AD36" t="s">
        <v>24</v>
      </c>
      <c r="AE36" t="s">
        <v>22</v>
      </c>
      <c r="AF36" t="s">
        <v>23</v>
      </c>
      <c r="AG36" t="s">
        <v>24</v>
      </c>
      <c r="AH36" t="s">
        <v>22</v>
      </c>
      <c r="AI36" t="s">
        <v>23</v>
      </c>
      <c r="AJ36" t="s">
        <v>24</v>
      </c>
      <c r="AK36" t="s">
        <v>22</v>
      </c>
      <c r="AL36" t="s">
        <v>23</v>
      </c>
      <c r="AM36" t="s">
        <v>24</v>
      </c>
      <c r="AN36" t="s">
        <v>22</v>
      </c>
      <c r="AO36" t="s">
        <v>23</v>
      </c>
      <c r="AP36" t="s">
        <v>24</v>
      </c>
      <c r="AQ36" t="s">
        <v>22</v>
      </c>
      <c r="AR36" t="s">
        <v>23</v>
      </c>
      <c r="AS36" t="s">
        <v>24</v>
      </c>
      <c r="AT36" t="s">
        <v>22</v>
      </c>
      <c r="AU36" t="s">
        <v>23</v>
      </c>
      <c r="AV36" t="s">
        <v>24</v>
      </c>
    </row>
    <row r="37" spans="1:48">
      <c r="A37" s="2">
        <v>2</v>
      </c>
      <c r="B37">
        <f>-(Table1254[[#This Row],[time]]-2)*2</f>
        <v>0</v>
      </c>
      <c r="C37" s="3">
        <v>2.6244700000000001</v>
      </c>
      <c r="D37" s="2">
        <v>2</v>
      </c>
      <c r="E37">
        <f>-(Table2255[[#This Row],[time]]-2)*2</f>
        <v>0</v>
      </c>
      <c r="F37" s="4">
        <v>7.3499999999999998E-5</v>
      </c>
      <c r="G37" s="2">
        <v>2</v>
      </c>
      <c r="H37">
        <f>-(Table245262[[#This Row],[time]]-2)*2</f>
        <v>0</v>
      </c>
      <c r="I37" s="3">
        <v>0.53706299999999996</v>
      </c>
      <c r="J37" s="2">
        <v>2</v>
      </c>
      <c r="K37">
        <f>-(Table3256[[#This Row],[time]]-2)*2</f>
        <v>0</v>
      </c>
      <c r="L37" s="4">
        <v>7.8999999999999996E-5</v>
      </c>
      <c r="M37" s="2">
        <v>2</v>
      </c>
      <c r="N37">
        <f>-(Table246263[[#This Row],[time]]-2)*2</f>
        <v>0</v>
      </c>
      <c r="O37" s="4">
        <v>6.6299999999999999E-5</v>
      </c>
      <c r="P37" s="2">
        <v>2</v>
      </c>
      <c r="Q37">
        <f>-(Table4257[[#This Row],[time]]-2)*2</f>
        <v>0</v>
      </c>
      <c r="R37" s="4">
        <v>8.4800000000000001E-5</v>
      </c>
      <c r="S37" s="2">
        <v>2</v>
      </c>
      <c r="T37">
        <f>-(Table247264[[#This Row],[time]]-2)*2</f>
        <v>0</v>
      </c>
      <c r="U37" s="4">
        <v>2.97E-5</v>
      </c>
      <c r="V37" s="2">
        <v>2</v>
      </c>
      <c r="W37">
        <f>-(Table5258[[#This Row],[time]]-2)*2</f>
        <v>0</v>
      </c>
      <c r="X37" s="3">
        <v>4.6108E-3</v>
      </c>
      <c r="Y37" s="2">
        <v>2</v>
      </c>
      <c r="Z37">
        <f>-(Table248265[[#This Row],[time]]-2)*2</f>
        <v>0</v>
      </c>
      <c r="AA37" s="4">
        <v>7.9300000000000003E-5</v>
      </c>
      <c r="AB37" s="2">
        <v>2</v>
      </c>
      <c r="AC37">
        <f>-(Table6259[[#This Row],[time]]-2)*2</f>
        <v>0</v>
      </c>
      <c r="AD37" s="3">
        <v>5.84041E-2</v>
      </c>
      <c r="AE37" s="2">
        <v>2</v>
      </c>
      <c r="AF37">
        <f>-(Table249266[[#This Row],[time]]-2)*2</f>
        <v>0</v>
      </c>
      <c r="AG37" s="4">
        <v>7.4300000000000004E-5</v>
      </c>
      <c r="AH37" s="2">
        <v>2</v>
      </c>
      <c r="AI37">
        <f>-(Table7260[[#This Row],[time]]-2)*2</f>
        <v>0</v>
      </c>
      <c r="AJ37" s="4">
        <v>5.9700000000000001E-5</v>
      </c>
      <c r="AK37" s="2">
        <v>2</v>
      </c>
      <c r="AL37">
        <f>-(Table250267[[#This Row],[time]]-2)*2</f>
        <v>0</v>
      </c>
      <c r="AM37" s="3">
        <v>2.0222799999999999</v>
      </c>
      <c r="AN37" s="2">
        <v>2</v>
      </c>
      <c r="AO37">
        <f>-(Table8261[[#This Row],[time]]-2)*2</f>
        <v>0</v>
      </c>
      <c r="AP37" s="3">
        <v>2.4062600000000001</v>
      </c>
      <c r="AQ37" s="2">
        <v>2</v>
      </c>
      <c r="AR37">
        <f>-(Table252268[[#This Row],[time]]-2)*2</f>
        <v>0</v>
      </c>
      <c r="AS37" s="3">
        <v>0.60125200000000001</v>
      </c>
      <c r="AT37" s="2">
        <v>2</v>
      </c>
      <c r="AU37">
        <f>-(Table253269[[#This Row],[time]]-2)*2</f>
        <v>0</v>
      </c>
      <c r="AV37" s="3">
        <v>6.7204899999999998E-2</v>
      </c>
    </row>
    <row r="38" spans="1:48">
      <c r="A38" s="5">
        <v>2.0522999999999998</v>
      </c>
      <c r="B38">
        <f>-(Table1254[[#This Row],[time]]-2)*2</f>
        <v>-0.10459999999999958</v>
      </c>
      <c r="C38" s="6">
        <v>1.82497</v>
      </c>
      <c r="D38" s="5">
        <v>2.0522999999999998</v>
      </c>
      <c r="E38">
        <f>-(Table2255[[#This Row],[time]]-2)*2</f>
        <v>-0.10459999999999958</v>
      </c>
      <c r="F38" s="6">
        <v>0.19566600000000001</v>
      </c>
      <c r="G38" s="5">
        <v>2.0522999999999998</v>
      </c>
      <c r="H38">
        <f>-(Table245262[[#This Row],[time]]-2)*2</f>
        <v>-0.10459999999999958</v>
      </c>
      <c r="I38" s="6">
        <v>0.94631100000000001</v>
      </c>
      <c r="J38" s="5">
        <v>2.0522999999999998</v>
      </c>
      <c r="K38">
        <f>-(Table3256[[#This Row],[time]]-2)*2</f>
        <v>-0.10459999999999958</v>
      </c>
      <c r="L38" s="6">
        <v>3.9282200000000003E-2</v>
      </c>
      <c r="M38" s="5">
        <v>2.0522999999999998</v>
      </c>
      <c r="N38">
        <f>-(Table246263[[#This Row],[time]]-2)*2</f>
        <v>-0.10459999999999958</v>
      </c>
      <c r="O38" s="7">
        <v>6.6000000000000005E-5</v>
      </c>
      <c r="P38" s="5">
        <v>2.0522999999999998</v>
      </c>
      <c r="Q38">
        <f>-(Table4257[[#This Row],[time]]-2)*2</f>
        <v>-0.10459999999999958</v>
      </c>
      <c r="R38" s="6">
        <v>6.8783400000000001E-3</v>
      </c>
      <c r="S38" s="5">
        <v>2.0522999999999998</v>
      </c>
      <c r="T38">
        <f>-(Table247264[[#This Row],[time]]-2)*2</f>
        <v>-0.10459999999999958</v>
      </c>
      <c r="U38" s="7">
        <v>2.8099999999999999E-5</v>
      </c>
      <c r="V38" s="5">
        <v>2.0522999999999998</v>
      </c>
      <c r="W38">
        <f>-(Table5258[[#This Row],[time]]-2)*2</f>
        <v>-0.10459999999999958</v>
      </c>
      <c r="X38" s="6">
        <v>0.34233999999999998</v>
      </c>
      <c r="Y38" s="5">
        <v>2.0522999999999998</v>
      </c>
      <c r="Z38">
        <f>-(Table248265[[#This Row],[time]]-2)*2</f>
        <v>-0.10459999999999958</v>
      </c>
      <c r="AA38" s="7">
        <v>8.0900000000000001E-5</v>
      </c>
      <c r="AB38" s="5">
        <v>2.0522999999999998</v>
      </c>
      <c r="AC38">
        <f>-(Table6259[[#This Row],[time]]-2)*2</f>
        <v>-0.10459999999999958</v>
      </c>
      <c r="AD38" s="6">
        <v>0.313892</v>
      </c>
      <c r="AE38" s="5">
        <v>2.0522999999999998</v>
      </c>
      <c r="AF38">
        <f>-(Table249266[[#This Row],[time]]-2)*2</f>
        <v>-0.10459999999999958</v>
      </c>
      <c r="AG38" s="7">
        <v>7.6199999999999995E-5</v>
      </c>
      <c r="AH38" s="5">
        <v>2.0522999999999998</v>
      </c>
      <c r="AI38">
        <f>-(Table7260[[#This Row],[time]]-2)*2</f>
        <v>-0.10459999999999958</v>
      </c>
      <c r="AJ38" s="7">
        <v>6.3399999999999996E-5</v>
      </c>
      <c r="AK38" s="5">
        <v>2.0522999999999998</v>
      </c>
      <c r="AL38">
        <f>-(Table250267[[#This Row],[time]]-2)*2</f>
        <v>-0.10459999999999958</v>
      </c>
      <c r="AM38" s="6">
        <v>2.1537899999999999</v>
      </c>
      <c r="AN38" s="5">
        <v>2.0522999999999998</v>
      </c>
      <c r="AO38">
        <f>-(Table8261[[#This Row],[time]]-2)*2</f>
        <v>-0.10459999999999958</v>
      </c>
      <c r="AP38" s="6">
        <v>2.5846300000000002</v>
      </c>
      <c r="AQ38" s="5">
        <v>2.0522999999999998</v>
      </c>
      <c r="AR38">
        <f>-(Table252268[[#This Row],[time]]-2)*2</f>
        <v>-0.10459999999999958</v>
      </c>
      <c r="AS38" s="6">
        <v>0.71902299999999997</v>
      </c>
      <c r="AT38" s="5">
        <v>2.0522999999999998</v>
      </c>
      <c r="AU38">
        <f>-(Table253269[[#This Row],[time]]-2)*2</f>
        <v>-0.10459999999999958</v>
      </c>
      <c r="AV38" s="6">
        <v>0.19439999999999999</v>
      </c>
    </row>
    <row r="39" spans="1:48">
      <c r="A39" s="5">
        <v>2.11876</v>
      </c>
      <c r="B39">
        <f>-(Table1254[[#This Row],[time]]-2)*2</f>
        <v>-0.23751999999999995</v>
      </c>
      <c r="C39" s="6">
        <v>1.30599</v>
      </c>
      <c r="D39" s="5">
        <v>2.11876</v>
      </c>
      <c r="E39">
        <f>-(Table2255[[#This Row],[time]]-2)*2</f>
        <v>-0.23751999999999995</v>
      </c>
      <c r="F39" s="6">
        <v>0.608317</v>
      </c>
      <c r="G39" s="5">
        <v>2.11876</v>
      </c>
      <c r="H39">
        <f>-(Table245262[[#This Row],[time]]-2)*2</f>
        <v>-0.23751999999999995</v>
      </c>
      <c r="I39" s="6">
        <v>0.687608</v>
      </c>
      <c r="J39" s="5">
        <v>2.11876</v>
      </c>
      <c r="K39">
        <f>-(Table3256[[#This Row],[time]]-2)*2</f>
        <v>-0.23751999999999995</v>
      </c>
      <c r="L39" s="6">
        <v>0.39096999999999998</v>
      </c>
      <c r="M39" s="5">
        <v>2.11876</v>
      </c>
      <c r="N39">
        <f>-(Table246263[[#This Row],[time]]-2)*2</f>
        <v>-0.23751999999999995</v>
      </c>
      <c r="O39" s="7">
        <v>5.77E-5</v>
      </c>
      <c r="P39" s="5">
        <v>2.11876</v>
      </c>
      <c r="Q39">
        <f>-(Table4257[[#This Row],[time]]-2)*2</f>
        <v>-0.23751999999999995</v>
      </c>
      <c r="R39" s="6">
        <v>0.13459399999999999</v>
      </c>
      <c r="S39" s="5">
        <v>2.11876</v>
      </c>
      <c r="T39">
        <f>-(Table247264[[#This Row],[time]]-2)*2</f>
        <v>-0.23751999999999995</v>
      </c>
      <c r="U39" s="7">
        <v>3.1399999999999998E-5</v>
      </c>
      <c r="V39" s="5">
        <v>2.11876</v>
      </c>
      <c r="W39">
        <f>-(Table5258[[#This Row],[time]]-2)*2</f>
        <v>-0.23751999999999995</v>
      </c>
      <c r="X39" s="6">
        <v>0.72556699999999996</v>
      </c>
      <c r="Y39" s="5">
        <v>2.11876</v>
      </c>
      <c r="Z39">
        <f>-(Table248265[[#This Row],[time]]-2)*2</f>
        <v>-0.23751999999999995</v>
      </c>
      <c r="AA39" s="7">
        <v>8.2600000000000002E-5</v>
      </c>
      <c r="AB39" s="5">
        <v>2.11876</v>
      </c>
      <c r="AC39">
        <f>-(Table6259[[#This Row],[time]]-2)*2</f>
        <v>-0.23751999999999995</v>
      </c>
      <c r="AD39" s="6">
        <v>0.75367200000000001</v>
      </c>
      <c r="AE39" s="5">
        <v>2.11876</v>
      </c>
      <c r="AF39">
        <f>-(Table249266[[#This Row],[time]]-2)*2</f>
        <v>-0.23751999999999995</v>
      </c>
      <c r="AG39" s="7">
        <v>7.8800000000000004E-5</v>
      </c>
      <c r="AH39" s="5">
        <v>2.11876</v>
      </c>
      <c r="AI39">
        <f>-(Table7260[[#This Row],[time]]-2)*2</f>
        <v>-0.23751999999999995</v>
      </c>
      <c r="AJ39" s="6">
        <v>0.111613</v>
      </c>
      <c r="AK39" s="5">
        <v>2.11876</v>
      </c>
      <c r="AL39">
        <f>-(Table250267[[#This Row],[time]]-2)*2</f>
        <v>-0.23751999999999995</v>
      </c>
      <c r="AM39" s="6">
        <v>2.2522500000000001</v>
      </c>
      <c r="AN39" s="5">
        <v>2.11876</v>
      </c>
      <c r="AO39">
        <f>-(Table8261[[#This Row],[time]]-2)*2</f>
        <v>-0.23751999999999995</v>
      </c>
      <c r="AP39" s="6">
        <v>2.6192500000000001</v>
      </c>
      <c r="AQ39" s="5">
        <v>2.11876</v>
      </c>
      <c r="AR39">
        <f>-(Table252268[[#This Row],[time]]-2)*2</f>
        <v>-0.23751999999999995</v>
      </c>
      <c r="AS39" s="6">
        <v>0.81163700000000005</v>
      </c>
      <c r="AT39" s="5">
        <v>2.11876</v>
      </c>
      <c r="AU39">
        <f>-(Table253269[[#This Row],[time]]-2)*2</f>
        <v>-0.23751999999999995</v>
      </c>
      <c r="AV39" s="6">
        <v>0.402559</v>
      </c>
    </row>
    <row r="40" spans="1:48">
      <c r="A40" s="5">
        <v>2.1616200000000001</v>
      </c>
      <c r="B40">
        <f>-(Table1254[[#This Row],[time]]-2)*2</f>
        <v>-0.32324000000000019</v>
      </c>
      <c r="C40" s="6">
        <v>1.19746</v>
      </c>
      <c r="D40" s="5">
        <v>2.1616200000000001</v>
      </c>
      <c r="E40">
        <f>-(Table2255[[#This Row],[time]]-2)*2</f>
        <v>-0.32324000000000019</v>
      </c>
      <c r="F40" s="6">
        <v>0.85975800000000002</v>
      </c>
      <c r="G40" s="5">
        <v>2.1616200000000001</v>
      </c>
      <c r="H40">
        <f>-(Table245262[[#This Row],[time]]-2)*2</f>
        <v>-0.32324000000000019</v>
      </c>
      <c r="I40" s="6">
        <v>0.50415699999999997</v>
      </c>
      <c r="J40" s="5">
        <v>2.1616200000000001</v>
      </c>
      <c r="K40">
        <f>-(Table3256[[#This Row],[time]]-2)*2</f>
        <v>-0.32324000000000019</v>
      </c>
      <c r="L40" s="6">
        <v>0.666736</v>
      </c>
      <c r="M40" s="5">
        <v>2.1616200000000001</v>
      </c>
      <c r="N40">
        <f>-(Table246263[[#This Row],[time]]-2)*2</f>
        <v>-0.32324000000000019</v>
      </c>
      <c r="O40" s="7">
        <v>5.1499999999999998E-5</v>
      </c>
      <c r="P40" s="5">
        <v>2.1616200000000001</v>
      </c>
      <c r="Q40">
        <f>-(Table4257[[#This Row],[time]]-2)*2</f>
        <v>-0.32324000000000019</v>
      </c>
      <c r="R40" s="6">
        <v>0.33714100000000002</v>
      </c>
      <c r="S40" s="5">
        <v>2.1616200000000001</v>
      </c>
      <c r="T40">
        <f>-(Table247264[[#This Row],[time]]-2)*2</f>
        <v>-0.32324000000000019</v>
      </c>
      <c r="U40" s="7">
        <v>3.1999999999999999E-5</v>
      </c>
      <c r="V40" s="5">
        <v>2.1616200000000001</v>
      </c>
      <c r="W40">
        <f>-(Table5258[[#This Row],[time]]-2)*2</f>
        <v>-0.32324000000000019</v>
      </c>
      <c r="X40" s="6">
        <v>0.91805000000000003</v>
      </c>
      <c r="Y40" s="5">
        <v>2.1616200000000001</v>
      </c>
      <c r="Z40">
        <f>-(Table248265[[#This Row],[time]]-2)*2</f>
        <v>-0.32324000000000019</v>
      </c>
      <c r="AA40" s="7">
        <v>8.0599999999999994E-5</v>
      </c>
      <c r="AB40" s="5">
        <v>2.1616200000000001</v>
      </c>
      <c r="AC40">
        <f>-(Table6259[[#This Row],[time]]-2)*2</f>
        <v>-0.32324000000000019</v>
      </c>
      <c r="AD40" s="6">
        <v>1.3174999999999999</v>
      </c>
      <c r="AE40" s="5">
        <v>2.1616200000000001</v>
      </c>
      <c r="AF40">
        <f>-(Table249266[[#This Row],[time]]-2)*2</f>
        <v>-0.32324000000000019</v>
      </c>
      <c r="AG40" s="7">
        <v>7.6799999999999997E-5</v>
      </c>
      <c r="AH40" s="5">
        <v>2.1616200000000001</v>
      </c>
      <c r="AI40">
        <f>-(Table7260[[#This Row],[time]]-2)*2</f>
        <v>-0.32324000000000019</v>
      </c>
      <c r="AJ40" s="6">
        <v>0.24898300000000001</v>
      </c>
      <c r="AK40" s="5">
        <v>2.1616200000000001</v>
      </c>
      <c r="AL40">
        <f>-(Table250267[[#This Row],[time]]-2)*2</f>
        <v>-0.32324000000000019</v>
      </c>
      <c r="AM40" s="6">
        <v>2.2881399999999998</v>
      </c>
      <c r="AN40" s="5">
        <v>2.1616200000000001</v>
      </c>
      <c r="AO40">
        <f>-(Table8261[[#This Row],[time]]-2)*2</f>
        <v>-0.32324000000000019</v>
      </c>
      <c r="AP40" s="6">
        <v>2.61361</v>
      </c>
      <c r="AQ40" s="5">
        <v>2.1616200000000001</v>
      </c>
      <c r="AR40">
        <f>-(Table252268[[#This Row],[time]]-2)*2</f>
        <v>-0.32324000000000019</v>
      </c>
      <c r="AS40" s="6">
        <v>0.87104099999999995</v>
      </c>
      <c r="AT40" s="5">
        <v>2.1616200000000001</v>
      </c>
      <c r="AU40">
        <f>-(Table253269[[#This Row],[time]]-2)*2</f>
        <v>-0.32324000000000019</v>
      </c>
      <c r="AV40" s="6">
        <v>0.51794499999999999</v>
      </c>
    </row>
    <row r="41" spans="1:48">
      <c r="A41" s="5">
        <v>2.2103899999999999</v>
      </c>
      <c r="B41">
        <f>-(Table1254[[#This Row],[time]]-2)*2</f>
        <v>-0.42077999999999971</v>
      </c>
      <c r="C41" s="6">
        <v>1.02701</v>
      </c>
      <c r="D41" s="5">
        <v>2.2103899999999999</v>
      </c>
      <c r="E41">
        <f>-(Table2255[[#This Row],[time]]-2)*2</f>
        <v>-0.42077999999999971</v>
      </c>
      <c r="F41" s="6">
        <v>1.11612</v>
      </c>
      <c r="G41" s="5">
        <v>2.2103899999999999</v>
      </c>
      <c r="H41">
        <f>-(Table245262[[#This Row],[time]]-2)*2</f>
        <v>-0.42077999999999971</v>
      </c>
      <c r="I41" s="6">
        <v>0.31582300000000002</v>
      </c>
      <c r="J41" s="5">
        <v>2.2103899999999999</v>
      </c>
      <c r="K41">
        <f>-(Table3256[[#This Row],[time]]-2)*2</f>
        <v>-0.42077999999999971</v>
      </c>
      <c r="L41" s="6">
        <v>0.92899500000000002</v>
      </c>
      <c r="M41" s="5">
        <v>2.2103899999999999</v>
      </c>
      <c r="N41">
        <f>-(Table246263[[#This Row],[time]]-2)*2</f>
        <v>-0.42077999999999971</v>
      </c>
      <c r="O41" s="7">
        <v>4.9100000000000001E-5</v>
      </c>
      <c r="P41" s="5">
        <v>2.2103899999999999</v>
      </c>
      <c r="Q41">
        <f>-(Table4257[[#This Row],[time]]-2)*2</f>
        <v>-0.42077999999999971</v>
      </c>
      <c r="R41" s="6">
        <v>0.53636799999999996</v>
      </c>
      <c r="S41" s="5">
        <v>2.2103899999999999</v>
      </c>
      <c r="T41">
        <f>-(Table247264[[#This Row],[time]]-2)*2</f>
        <v>-0.42077999999999971</v>
      </c>
      <c r="U41" s="7">
        <v>3.5099999999999999E-5</v>
      </c>
      <c r="V41" s="5">
        <v>2.2103899999999999</v>
      </c>
      <c r="W41">
        <f>-(Table5258[[#This Row],[time]]-2)*2</f>
        <v>-0.42077999999999971</v>
      </c>
      <c r="X41" s="6">
        <v>1.1000000000000001</v>
      </c>
      <c r="Y41" s="5">
        <v>2.2103899999999999</v>
      </c>
      <c r="Z41">
        <f>-(Table248265[[#This Row],[time]]-2)*2</f>
        <v>-0.42077999999999971</v>
      </c>
      <c r="AA41" s="7">
        <v>7.8499999999999997E-5</v>
      </c>
      <c r="AB41" s="5">
        <v>2.2103899999999999</v>
      </c>
      <c r="AC41">
        <f>-(Table6259[[#This Row],[time]]-2)*2</f>
        <v>-0.42077999999999971</v>
      </c>
      <c r="AD41" s="6">
        <v>1.70505</v>
      </c>
      <c r="AE41" s="5">
        <v>2.2103899999999999</v>
      </c>
      <c r="AF41">
        <f>-(Table249266[[#This Row],[time]]-2)*2</f>
        <v>-0.42077999999999971</v>
      </c>
      <c r="AG41" s="7">
        <v>7.5300000000000001E-5</v>
      </c>
      <c r="AH41" s="5">
        <v>2.2103899999999999</v>
      </c>
      <c r="AI41">
        <f>-(Table7260[[#This Row],[time]]-2)*2</f>
        <v>-0.42077999999999971</v>
      </c>
      <c r="AJ41" s="6">
        <v>0.90691100000000002</v>
      </c>
      <c r="AK41" s="5">
        <v>2.2103899999999999</v>
      </c>
      <c r="AL41">
        <f>-(Table250267[[#This Row],[time]]-2)*2</f>
        <v>-0.42077999999999971</v>
      </c>
      <c r="AM41" s="6">
        <v>2.2890199999999998</v>
      </c>
      <c r="AN41" s="5">
        <v>2.2103899999999999</v>
      </c>
      <c r="AO41">
        <f>-(Table8261[[#This Row],[time]]-2)*2</f>
        <v>-0.42077999999999971</v>
      </c>
      <c r="AP41" s="6">
        <v>2.6607099999999999</v>
      </c>
      <c r="AQ41" s="5">
        <v>2.2103899999999999</v>
      </c>
      <c r="AR41">
        <f>-(Table252268[[#This Row],[time]]-2)*2</f>
        <v>-0.42077999999999971</v>
      </c>
      <c r="AS41" s="6">
        <v>0.94411900000000004</v>
      </c>
      <c r="AT41" s="5">
        <v>2.2103899999999999</v>
      </c>
      <c r="AU41">
        <f>-(Table253269[[#This Row],[time]]-2)*2</f>
        <v>-0.42077999999999971</v>
      </c>
      <c r="AV41" s="6">
        <v>0.63844699999999999</v>
      </c>
    </row>
    <row r="42" spans="1:48">
      <c r="A42" s="5">
        <v>2.25339</v>
      </c>
      <c r="B42">
        <f>-(Table1254[[#This Row],[time]]-2)*2</f>
        <v>-0.50678000000000001</v>
      </c>
      <c r="C42" s="6">
        <v>0.82905399999999996</v>
      </c>
      <c r="D42" s="5">
        <v>2.25339</v>
      </c>
      <c r="E42">
        <f>-(Table2255[[#This Row],[time]]-2)*2</f>
        <v>-0.50678000000000001</v>
      </c>
      <c r="F42" s="6">
        <v>1.3399700000000001</v>
      </c>
      <c r="G42" s="5">
        <v>2.25339</v>
      </c>
      <c r="H42">
        <f>-(Table245262[[#This Row],[time]]-2)*2</f>
        <v>-0.50678000000000001</v>
      </c>
      <c r="I42" s="6">
        <v>0.15344099999999999</v>
      </c>
      <c r="J42" s="5">
        <v>2.25339</v>
      </c>
      <c r="K42">
        <f>-(Table3256[[#This Row],[time]]-2)*2</f>
        <v>-0.50678000000000001</v>
      </c>
      <c r="L42" s="6">
        <v>1.12384</v>
      </c>
      <c r="M42" s="5">
        <v>2.25339</v>
      </c>
      <c r="N42">
        <f>-(Table246263[[#This Row],[time]]-2)*2</f>
        <v>-0.50678000000000001</v>
      </c>
      <c r="O42" s="7">
        <v>4.7299999999999998E-5</v>
      </c>
      <c r="P42" s="5">
        <v>2.25339</v>
      </c>
      <c r="Q42">
        <f>-(Table4257[[#This Row],[time]]-2)*2</f>
        <v>-0.50678000000000001</v>
      </c>
      <c r="R42" s="6">
        <v>0.70274099999999995</v>
      </c>
      <c r="S42" s="5">
        <v>2.25339</v>
      </c>
      <c r="T42">
        <f>-(Table247264[[#This Row],[time]]-2)*2</f>
        <v>-0.50678000000000001</v>
      </c>
      <c r="U42" s="7">
        <v>3.6600000000000002E-5</v>
      </c>
      <c r="V42" s="5">
        <v>2.25339</v>
      </c>
      <c r="W42">
        <f>-(Table5258[[#This Row],[time]]-2)*2</f>
        <v>-0.50678000000000001</v>
      </c>
      <c r="X42" s="6">
        <v>1.21017</v>
      </c>
      <c r="Y42" s="5">
        <v>2.25339</v>
      </c>
      <c r="Z42">
        <f>-(Table248265[[#This Row],[time]]-2)*2</f>
        <v>-0.50678000000000001</v>
      </c>
      <c r="AA42" s="7">
        <v>7.7000000000000001E-5</v>
      </c>
      <c r="AB42" s="5">
        <v>2.25339</v>
      </c>
      <c r="AC42">
        <f>-(Table6259[[#This Row],[time]]-2)*2</f>
        <v>-0.50678000000000001</v>
      </c>
      <c r="AD42" s="6">
        <v>2.0280100000000001</v>
      </c>
      <c r="AE42" s="5">
        <v>2.25339</v>
      </c>
      <c r="AF42">
        <f>-(Table249266[[#This Row],[time]]-2)*2</f>
        <v>-0.50678000000000001</v>
      </c>
      <c r="AG42" s="7">
        <v>7.4499999999999995E-5</v>
      </c>
      <c r="AH42" s="5">
        <v>2.25339</v>
      </c>
      <c r="AI42">
        <f>-(Table7260[[#This Row],[time]]-2)*2</f>
        <v>-0.50678000000000001</v>
      </c>
      <c r="AJ42" s="6">
        <v>1.4536500000000001</v>
      </c>
      <c r="AK42" s="5">
        <v>2.25339</v>
      </c>
      <c r="AL42">
        <f>-(Table250267[[#This Row],[time]]-2)*2</f>
        <v>-0.50678000000000001</v>
      </c>
      <c r="AM42" s="6">
        <v>2.2414499999999999</v>
      </c>
      <c r="AN42" s="5">
        <v>2.25339</v>
      </c>
      <c r="AO42">
        <f>-(Table8261[[#This Row],[time]]-2)*2</f>
        <v>-0.50678000000000001</v>
      </c>
      <c r="AP42" s="6">
        <v>2.8131300000000001</v>
      </c>
      <c r="AQ42" s="5">
        <v>2.25339</v>
      </c>
      <c r="AR42">
        <f>-(Table252268[[#This Row],[time]]-2)*2</f>
        <v>-0.50678000000000001</v>
      </c>
      <c r="AS42" s="6">
        <v>0.99609400000000003</v>
      </c>
      <c r="AT42" s="5">
        <v>2.25339</v>
      </c>
      <c r="AU42">
        <f>-(Table253269[[#This Row],[time]]-2)*2</f>
        <v>-0.50678000000000001</v>
      </c>
      <c r="AV42" s="6">
        <v>0.72570599999999996</v>
      </c>
    </row>
    <row r="43" spans="1:48">
      <c r="A43" s="5">
        <v>2.3002099999999999</v>
      </c>
      <c r="B43">
        <f>-(Table1254[[#This Row],[time]]-2)*2</f>
        <v>-0.60041999999999973</v>
      </c>
      <c r="C43" s="6">
        <v>0.58970199999999995</v>
      </c>
      <c r="D43" s="5">
        <v>2.3002099999999999</v>
      </c>
      <c r="E43">
        <f>-(Table2255[[#This Row],[time]]-2)*2</f>
        <v>-0.60041999999999973</v>
      </c>
      <c r="F43" s="6">
        <v>1.5735600000000001</v>
      </c>
      <c r="G43" s="5">
        <v>2.3002099999999999</v>
      </c>
      <c r="H43">
        <f>-(Table245262[[#This Row],[time]]-2)*2</f>
        <v>-0.60041999999999973</v>
      </c>
      <c r="I43" s="6">
        <v>2.3246800000000001E-2</v>
      </c>
      <c r="J43" s="5">
        <v>2.3002099999999999</v>
      </c>
      <c r="K43">
        <f>-(Table3256[[#This Row],[time]]-2)*2</f>
        <v>-0.60041999999999973</v>
      </c>
      <c r="L43" s="6">
        <v>1.33989</v>
      </c>
      <c r="M43" s="5">
        <v>2.3002099999999999</v>
      </c>
      <c r="N43">
        <f>-(Table246263[[#This Row],[time]]-2)*2</f>
        <v>-0.60041999999999973</v>
      </c>
      <c r="O43" s="7">
        <v>4.5000000000000003E-5</v>
      </c>
      <c r="P43" s="5">
        <v>2.3002099999999999</v>
      </c>
      <c r="Q43">
        <f>-(Table4257[[#This Row],[time]]-2)*2</f>
        <v>-0.60041999999999973</v>
      </c>
      <c r="R43" s="6">
        <v>0.87390000000000001</v>
      </c>
      <c r="S43" s="5">
        <v>2.3002099999999999</v>
      </c>
      <c r="T43">
        <f>-(Table247264[[#This Row],[time]]-2)*2</f>
        <v>-0.60041999999999973</v>
      </c>
      <c r="U43" s="7">
        <v>3.6000000000000001E-5</v>
      </c>
      <c r="V43" s="5">
        <v>2.3002099999999999</v>
      </c>
      <c r="W43">
        <f>-(Table5258[[#This Row],[time]]-2)*2</f>
        <v>-0.60041999999999973</v>
      </c>
      <c r="X43" s="6">
        <v>1.33613</v>
      </c>
      <c r="Y43" s="5">
        <v>2.3002099999999999</v>
      </c>
      <c r="Z43">
        <f>-(Table248265[[#This Row],[time]]-2)*2</f>
        <v>-0.60041999999999973</v>
      </c>
      <c r="AA43" s="7">
        <v>7.5599999999999994E-5</v>
      </c>
      <c r="AB43" s="5">
        <v>2.3002099999999999</v>
      </c>
      <c r="AC43">
        <f>-(Table6259[[#This Row],[time]]-2)*2</f>
        <v>-0.60041999999999973</v>
      </c>
      <c r="AD43" s="6">
        <v>2.3839100000000002</v>
      </c>
      <c r="AE43" s="5">
        <v>2.3002099999999999</v>
      </c>
      <c r="AF43">
        <f>-(Table249266[[#This Row],[time]]-2)*2</f>
        <v>-0.60041999999999973</v>
      </c>
      <c r="AG43" s="7">
        <v>7.4099999999999999E-5</v>
      </c>
      <c r="AH43" s="5">
        <v>2.3002099999999999</v>
      </c>
      <c r="AI43">
        <f>-(Table7260[[#This Row],[time]]-2)*2</f>
        <v>-0.60041999999999973</v>
      </c>
      <c r="AJ43" s="6">
        <v>2.0659200000000002</v>
      </c>
      <c r="AK43" s="5">
        <v>2.3002099999999999</v>
      </c>
      <c r="AL43">
        <f>-(Table250267[[#This Row],[time]]-2)*2</f>
        <v>-0.60041999999999973</v>
      </c>
      <c r="AM43" s="6">
        <v>2.2036899999999999</v>
      </c>
      <c r="AN43" s="5">
        <v>2.3002099999999999</v>
      </c>
      <c r="AO43">
        <f>-(Table8261[[#This Row],[time]]-2)*2</f>
        <v>-0.60041999999999973</v>
      </c>
      <c r="AP43" s="6">
        <v>3.06413</v>
      </c>
      <c r="AQ43" s="5">
        <v>2.3002099999999999</v>
      </c>
      <c r="AR43">
        <f>-(Table252268[[#This Row],[time]]-2)*2</f>
        <v>-0.60041999999999973</v>
      </c>
      <c r="AS43" s="6">
        <v>1.0576300000000001</v>
      </c>
      <c r="AT43" s="5">
        <v>2.3002099999999999</v>
      </c>
      <c r="AU43">
        <f>-(Table253269[[#This Row],[time]]-2)*2</f>
        <v>-0.60041999999999973</v>
      </c>
      <c r="AV43" s="6">
        <v>0.82206400000000002</v>
      </c>
    </row>
    <row r="44" spans="1:48">
      <c r="A44" s="5">
        <v>2.3502399999999999</v>
      </c>
      <c r="B44">
        <f>-(Table1254[[#This Row],[time]]-2)*2</f>
        <v>-0.70047999999999977</v>
      </c>
      <c r="C44" s="6">
        <v>0.33552300000000002</v>
      </c>
      <c r="D44" s="5">
        <v>2.3502399999999999</v>
      </c>
      <c r="E44">
        <f>-(Table2255[[#This Row],[time]]-2)*2</f>
        <v>-0.70047999999999977</v>
      </c>
      <c r="F44" s="6">
        <v>1.8523799999999999</v>
      </c>
      <c r="G44" s="5">
        <v>2.3502399999999999</v>
      </c>
      <c r="H44">
        <f>-(Table245262[[#This Row],[time]]-2)*2</f>
        <v>-0.70047999999999977</v>
      </c>
      <c r="I44" s="6">
        <v>1.2572E-2</v>
      </c>
      <c r="J44" s="5">
        <v>2.3502399999999999</v>
      </c>
      <c r="K44">
        <f>-(Table3256[[#This Row],[time]]-2)*2</f>
        <v>-0.70047999999999977</v>
      </c>
      <c r="L44" s="6">
        <v>1.5754900000000001</v>
      </c>
      <c r="M44" s="5">
        <v>2.3502399999999999</v>
      </c>
      <c r="N44">
        <f>-(Table246263[[#This Row],[time]]-2)*2</f>
        <v>-0.70047999999999977</v>
      </c>
      <c r="O44" s="7">
        <v>4.2200000000000003E-5</v>
      </c>
      <c r="P44" s="5">
        <v>2.3502399999999999</v>
      </c>
      <c r="Q44">
        <f>-(Table4257[[#This Row],[time]]-2)*2</f>
        <v>-0.70047999999999977</v>
      </c>
      <c r="R44" s="6">
        <v>1.0499400000000001</v>
      </c>
      <c r="S44" s="5">
        <v>2.3502399999999999</v>
      </c>
      <c r="T44">
        <f>-(Table247264[[#This Row],[time]]-2)*2</f>
        <v>-0.70047999999999977</v>
      </c>
      <c r="U44" s="7">
        <v>3.6000000000000001E-5</v>
      </c>
      <c r="V44" s="5">
        <v>2.3502399999999999</v>
      </c>
      <c r="W44">
        <f>-(Table5258[[#This Row],[time]]-2)*2</f>
        <v>-0.70047999999999977</v>
      </c>
      <c r="X44" s="6">
        <v>1.4340999999999999</v>
      </c>
      <c r="Y44" s="5">
        <v>2.3502399999999999</v>
      </c>
      <c r="Z44">
        <f>-(Table248265[[#This Row],[time]]-2)*2</f>
        <v>-0.70047999999999977</v>
      </c>
      <c r="AA44" s="7">
        <v>7.4300000000000004E-5</v>
      </c>
      <c r="AB44" s="5">
        <v>2.3502399999999999</v>
      </c>
      <c r="AC44">
        <f>-(Table6259[[#This Row],[time]]-2)*2</f>
        <v>-0.70047999999999977</v>
      </c>
      <c r="AD44" s="6">
        <v>2.6417299999999999</v>
      </c>
      <c r="AE44" s="5">
        <v>2.3502399999999999</v>
      </c>
      <c r="AF44">
        <f>-(Table249266[[#This Row],[time]]-2)*2</f>
        <v>-0.70047999999999977</v>
      </c>
      <c r="AG44" s="7">
        <v>7.3899999999999994E-5</v>
      </c>
      <c r="AH44" s="5">
        <v>2.3502399999999999</v>
      </c>
      <c r="AI44">
        <f>-(Table7260[[#This Row],[time]]-2)*2</f>
        <v>-0.70047999999999977</v>
      </c>
      <c r="AJ44" s="6">
        <v>2.66479</v>
      </c>
      <c r="AK44" s="5">
        <v>2.3502399999999999</v>
      </c>
      <c r="AL44">
        <f>-(Table250267[[#This Row],[time]]-2)*2</f>
        <v>-0.70047999999999977</v>
      </c>
      <c r="AM44" s="6">
        <v>2.1180400000000001</v>
      </c>
      <c r="AN44" s="5">
        <v>2.3502399999999999</v>
      </c>
      <c r="AO44">
        <f>-(Table8261[[#This Row],[time]]-2)*2</f>
        <v>-0.70047999999999977</v>
      </c>
      <c r="AP44" s="6">
        <v>3.3283999999999998</v>
      </c>
      <c r="AQ44" s="5">
        <v>2.3502399999999999</v>
      </c>
      <c r="AR44">
        <f>-(Table252268[[#This Row],[time]]-2)*2</f>
        <v>-0.70047999999999977</v>
      </c>
      <c r="AS44" s="6">
        <v>1.0979399999999999</v>
      </c>
      <c r="AT44" s="5">
        <v>2.3502399999999999</v>
      </c>
      <c r="AU44">
        <f>-(Table253269[[#This Row],[time]]-2)*2</f>
        <v>-0.70047999999999977</v>
      </c>
      <c r="AV44" s="6">
        <v>1.18448</v>
      </c>
    </row>
    <row r="45" spans="1:48">
      <c r="A45" s="5">
        <v>2.42245</v>
      </c>
      <c r="B45">
        <f>-(Table1254[[#This Row],[time]]-2)*2</f>
        <v>-0.84489999999999998</v>
      </c>
      <c r="C45" s="6">
        <v>4.5611699999999998E-2</v>
      </c>
      <c r="D45" s="5">
        <v>2.42245</v>
      </c>
      <c r="E45">
        <f>-(Table2255[[#This Row],[time]]-2)*2</f>
        <v>-0.84489999999999998</v>
      </c>
      <c r="F45" s="6">
        <v>2.3236500000000002</v>
      </c>
      <c r="G45" s="5">
        <v>2.42245</v>
      </c>
      <c r="H45">
        <f>-(Table245262[[#This Row],[time]]-2)*2</f>
        <v>-0.84489999999999998</v>
      </c>
      <c r="I45" s="6">
        <v>2.0583099999999998E-3</v>
      </c>
      <c r="J45" s="5">
        <v>2.42245</v>
      </c>
      <c r="K45">
        <f>-(Table3256[[#This Row],[time]]-2)*2</f>
        <v>-0.84489999999999998</v>
      </c>
      <c r="L45" s="6">
        <v>1.93607</v>
      </c>
      <c r="M45" s="5">
        <v>2.42245</v>
      </c>
      <c r="N45">
        <f>-(Table246263[[#This Row],[time]]-2)*2</f>
        <v>-0.84489999999999998</v>
      </c>
      <c r="O45" s="7">
        <v>3.8699999999999999E-5</v>
      </c>
      <c r="P45" s="5">
        <v>2.42245</v>
      </c>
      <c r="Q45">
        <f>-(Table4257[[#This Row],[time]]-2)*2</f>
        <v>-0.84489999999999998</v>
      </c>
      <c r="R45" s="6">
        <v>1.34257</v>
      </c>
      <c r="S45" s="5">
        <v>2.42245</v>
      </c>
      <c r="T45">
        <f>-(Table247264[[#This Row],[time]]-2)*2</f>
        <v>-0.84489999999999998</v>
      </c>
      <c r="U45" s="7">
        <v>3.6000000000000001E-5</v>
      </c>
      <c r="V45" s="5">
        <v>2.42245</v>
      </c>
      <c r="W45">
        <f>-(Table5258[[#This Row],[time]]-2)*2</f>
        <v>-0.84489999999999998</v>
      </c>
      <c r="X45" s="6">
        <v>1.6011299999999999</v>
      </c>
      <c r="Y45" s="5">
        <v>2.42245</v>
      </c>
      <c r="Z45">
        <f>-(Table248265[[#This Row],[time]]-2)*2</f>
        <v>-0.84489999999999998</v>
      </c>
      <c r="AA45" s="7">
        <v>7.2000000000000002E-5</v>
      </c>
      <c r="AB45" s="5">
        <v>2.42245</v>
      </c>
      <c r="AC45">
        <f>-(Table6259[[#This Row],[time]]-2)*2</f>
        <v>-0.84489999999999998</v>
      </c>
      <c r="AD45" s="6">
        <v>2.91974</v>
      </c>
      <c r="AE45" s="5">
        <v>2.42245</v>
      </c>
      <c r="AF45">
        <f>-(Table249266[[#This Row],[time]]-2)*2</f>
        <v>-0.84489999999999998</v>
      </c>
      <c r="AG45" s="7">
        <v>7.3499999999999998E-5</v>
      </c>
      <c r="AH45" s="5">
        <v>2.42245</v>
      </c>
      <c r="AI45">
        <f>-(Table7260[[#This Row],[time]]-2)*2</f>
        <v>-0.84489999999999998</v>
      </c>
      <c r="AJ45" s="6">
        <v>3.4716900000000002</v>
      </c>
      <c r="AK45" s="5">
        <v>2.42245</v>
      </c>
      <c r="AL45">
        <f>-(Table250267[[#This Row],[time]]-2)*2</f>
        <v>-0.84489999999999998</v>
      </c>
      <c r="AM45" s="6">
        <v>1.99333</v>
      </c>
      <c r="AN45" s="5">
        <v>2.42245</v>
      </c>
      <c r="AO45">
        <f>-(Table8261[[#This Row],[time]]-2)*2</f>
        <v>-0.84489999999999998</v>
      </c>
      <c r="AP45" s="6">
        <v>3.5938699999999999</v>
      </c>
      <c r="AQ45" s="5">
        <v>2.42245</v>
      </c>
      <c r="AR45">
        <f>-(Table252268[[#This Row],[time]]-2)*2</f>
        <v>-0.84489999999999998</v>
      </c>
      <c r="AS45" s="6">
        <v>1.14045</v>
      </c>
      <c r="AT45" s="5">
        <v>2.42245</v>
      </c>
      <c r="AU45">
        <f>-(Table253269[[#This Row],[time]]-2)*2</f>
        <v>-0.84489999999999998</v>
      </c>
      <c r="AV45" s="6">
        <v>1.8301799999999999</v>
      </c>
    </row>
    <row r="46" spans="1:48">
      <c r="A46" s="5">
        <v>2.45953</v>
      </c>
      <c r="B46">
        <f>-(Table1254[[#This Row],[time]]-2)*2</f>
        <v>-0.91905999999999999</v>
      </c>
      <c r="C46" s="6">
        <v>2.34038E-4</v>
      </c>
      <c r="D46" s="5">
        <v>2.45953</v>
      </c>
      <c r="E46">
        <f>-(Table2255[[#This Row],[time]]-2)*2</f>
        <v>-0.91905999999999999</v>
      </c>
      <c r="F46" s="7">
        <v>2.59</v>
      </c>
      <c r="G46" s="5">
        <v>2.45953</v>
      </c>
      <c r="H46">
        <f>-(Table245262[[#This Row],[time]]-2)*2</f>
        <v>-0.91905999999999999</v>
      </c>
      <c r="I46" s="7">
        <v>9.8800000000000003E-5</v>
      </c>
      <c r="J46" s="5">
        <v>2.45953</v>
      </c>
      <c r="K46">
        <f>-(Table3256[[#This Row],[time]]-2)*2</f>
        <v>-0.91905999999999999</v>
      </c>
      <c r="L46" s="6">
        <v>2.1356199999999999</v>
      </c>
      <c r="M46" s="5">
        <v>2.45953</v>
      </c>
      <c r="N46">
        <f>-(Table246263[[#This Row],[time]]-2)*2</f>
        <v>-0.91905999999999999</v>
      </c>
      <c r="O46" s="7">
        <v>3.7499999999999997E-5</v>
      </c>
      <c r="P46" s="5">
        <v>2.45953</v>
      </c>
      <c r="Q46">
        <f>-(Table4257[[#This Row],[time]]-2)*2</f>
        <v>-0.91905999999999999</v>
      </c>
      <c r="R46" s="6">
        <v>1.49665</v>
      </c>
      <c r="S46" s="5">
        <v>2.45953</v>
      </c>
      <c r="T46">
        <f>-(Table247264[[#This Row],[time]]-2)*2</f>
        <v>-0.91905999999999999</v>
      </c>
      <c r="U46" s="7">
        <v>3.6000000000000001E-5</v>
      </c>
      <c r="V46" s="5">
        <v>2.45953</v>
      </c>
      <c r="W46">
        <f>-(Table5258[[#This Row],[time]]-2)*2</f>
        <v>-0.91905999999999999</v>
      </c>
      <c r="X46" s="6">
        <v>1.67232</v>
      </c>
      <c r="Y46" s="5">
        <v>2.45953</v>
      </c>
      <c r="Z46">
        <f>-(Table248265[[#This Row],[time]]-2)*2</f>
        <v>-0.91905999999999999</v>
      </c>
      <c r="AA46" s="7">
        <v>7.0900000000000002E-5</v>
      </c>
      <c r="AB46" s="5">
        <v>2.45953</v>
      </c>
      <c r="AC46">
        <f>-(Table6259[[#This Row],[time]]-2)*2</f>
        <v>-0.91905999999999999</v>
      </c>
      <c r="AD46" s="6">
        <v>3.0424099999999998</v>
      </c>
      <c r="AE46" s="5">
        <v>2.45953</v>
      </c>
      <c r="AF46">
        <f>-(Table249266[[#This Row],[time]]-2)*2</f>
        <v>-0.91905999999999999</v>
      </c>
      <c r="AG46" s="7">
        <v>7.2999999999999999E-5</v>
      </c>
      <c r="AH46" s="5">
        <v>2.45953</v>
      </c>
      <c r="AI46">
        <f>-(Table7260[[#This Row],[time]]-2)*2</f>
        <v>-0.91905999999999999</v>
      </c>
      <c r="AJ46" s="6">
        <v>3.8630399999999998</v>
      </c>
      <c r="AK46" s="5">
        <v>2.45953</v>
      </c>
      <c r="AL46">
        <f>-(Table250267[[#This Row],[time]]-2)*2</f>
        <v>-0.91905999999999999</v>
      </c>
      <c r="AM46" s="6">
        <v>1.90855</v>
      </c>
      <c r="AN46" s="5">
        <v>2.45953</v>
      </c>
      <c r="AO46">
        <f>-(Table8261[[#This Row],[time]]-2)*2</f>
        <v>-0.91905999999999999</v>
      </c>
      <c r="AP46" s="6">
        <v>3.7421500000000001</v>
      </c>
      <c r="AQ46" s="5">
        <v>2.45953</v>
      </c>
      <c r="AR46">
        <f>-(Table252268[[#This Row],[time]]-2)*2</f>
        <v>-0.91905999999999999</v>
      </c>
      <c r="AS46" s="6">
        <v>1.1393500000000001</v>
      </c>
      <c r="AT46" s="5">
        <v>2.45953</v>
      </c>
      <c r="AU46">
        <f>-(Table253269[[#This Row],[time]]-2)*2</f>
        <v>-0.91905999999999999</v>
      </c>
      <c r="AV46" s="6">
        <v>2.1465900000000002</v>
      </c>
    </row>
    <row r="47" spans="1:48">
      <c r="A47" s="5">
        <v>2.5129199999999998</v>
      </c>
      <c r="B47">
        <f>-(Table1254[[#This Row],[time]]-2)*2</f>
        <v>-1.0258399999999996</v>
      </c>
      <c r="C47" s="7">
        <v>9.1399999999999999E-5</v>
      </c>
      <c r="D47" s="5">
        <v>2.5129199999999998</v>
      </c>
      <c r="E47">
        <f>-(Table2255[[#This Row],[time]]-2)*2</f>
        <v>-1.0258399999999996</v>
      </c>
      <c r="F47" s="7">
        <v>2.95</v>
      </c>
      <c r="G47" s="5">
        <v>2.5129199999999998</v>
      </c>
      <c r="H47">
        <f>-(Table245262[[#This Row],[time]]-2)*2</f>
        <v>-1.0258399999999996</v>
      </c>
      <c r="I47" s="7">
        <v>9.0400000000000002E-5</v>
      </c>
      <c r="J47" s="5">
        <v>2.5129199999999998</v>
      </c>
      <c r="K47">
        <f>-(Table3256[[#This Row],[time]]-2)*2</f>
        <v>-1.0258399999999996</v>
      </c>
      <c r="L47" s="6">
        <v>2.4189799999999999</v>
      </c>
      <c r="M47" s="5">
        <v>2.5129199999999998</v>
      </c>
      <c r="N47">
        <f>-(Table246263[[#This Row],[time]]-2)*2</f>
        <v>-1.0258399999999996</v>
      </c>
      <c r="O47" s="7">
        <v>3.6399999999999997E-5</v>
      </c>
      <c r="P47" s="5">
        <v>2.5129199999999998</v>
      </c>
      <c r="Q47">
        <f>-(Table4257[[#This Row],[time]]-2)*2</f>
        <v>-1.0258399999999996</v>
      </c>
      <c r="R47" s="6">
        <v>1.7369600000000001</v>
      </c>
      <c r="S47" s="5">
        <v>2.5129199999999998</v>
      </c>
      <c r="T47">
        <f>-(Table247264[[#This Row],[time]]-2)*2</f>
        <v>-1.0258399999999996</v>
      </c>
      <c r="U47" s="7">
        <v>3.6199999999999999E-5</v>
      </c>
      <c r="V47" s="5">
        <v>2.5129199999999998</v>
      </c>
      <c r="W47">
        <f>-(Table5258[[#This Row],[time]]-2)*2</f>
        <v>-1.0258399999999996</v>
      </c>
      <c r="X47" s="6">
        <v>1.78756</v>
      </c>
      <c r="Y47" s="5">
        <v>2.5129199999999998</v>
      </c>
      <c r="Z47">
        <f>-(Table248265[[#This Row],[time]]-2)*2</f>
        <v>-1.0258399999999996</v>
      </c>
      <c r="AA47" s="7">
        <v>6.9200000000000002E-5</v>
      </c>
      <c r="AB47" s="5">
        <v>2.5129199999999998</v>
      </c>
      <c r="AC47">
        <f>-(Table6259[[#This Row],[time]]-2)*2</f>
        <v>-1.0258399999999996</v>
      </c>
      <c r="AD47" s="6">
        <v>3.2646000000000002</v>
      </c>
      <c r="AE47" s="5">
        <v>2.5129199999999998</v>
      </c>
      <c r="AF47">
        <f>-(Table249266[[#This Row],[time]]-2)*2</f>
        <v>-1.0258399999999996</v>
      </c>
      <c r="AG47" s="7">
        <v>7.2000000000000002E-5</v>
      </c>
      <c r="AH47" s="5">
        <v>2.5129199999999998</v>
      </c>
      <c r="AI47">
        <f>-(Table7260[[#This Row],[time]]-2)*2</f>
        <v>-1.0258399999999996</v>
      </c>
      <c r="AJ47" s="6">
        <v>4.36951</v>
      </c>
      <c r="AK47" s="5">
        <v>2.5129199999999998</v>
      </c>
      <c r="AL47">
        <f>-(Table250267[[#This Row],[time]]-2)*2</f>
        <v>-1.0258399999999996</v>
      </c>
      <c r="AM47" s="6">
        <v>1.8019099999999999</v>
      </c>
      <c r="AN47" s="5">
        <v>2.5129199999999998</v>
      </c>
      <c r="AO47">
        <f>-(Table8261[[#This Row],[time]]-2)*2</f>
        <v>-1.0258399999999996</v>
      </c>
      <c r="AP47" s="6">
        <v>3.92916</v>
      </c>
      <c r="AQ47" s="5">
        <v>2.5129199999999998</v>
      </c>
      <c r="AR47">
        <f>-(Table252268[[#This Row],[time]]-2)*2</f>
        <v>-1.0258399999999996</v>
      </c>
      <c r="AS47" s="6">
        <v>1.13826</v>
      </c>
      <c r="AT47" s="5">
        <v>2.5129199999999998</v>
      </c>
      <c r="AU47">
        <f>-(Table253269[[#This Row],[time]]-2)*2</f>
        <v>-1.0258399999999996</v>
      </c>
      <c r="AV47" s="6">
        <v>2.59992</v>
      </c>
    </row>
    <row r="48" spans="1:48">
      <c r="A48" s="5">
        <v>2.5609600000000001</v>
      </c>
      <c r="B48">
        <f>-(Table1254[[#This Row],[time]]-2)*2</f>
        <v>-1.1219200000000003</v>
      </c>
      <c r="C48" s="7">
        <v>8.8999999999999995E-5</v>
      </c>
      <c r="D48" s="5">
        <v>2.5609600000000001</v>
      </c>
      <c r="E48">
        <f>-(Table2255[[#This Row],[time]]-2)*2</f>
        <v>-1.1219200000000003</v>
      </c>
      <c r="F48" s="7">
        <v>3.26</v>
      </c>
      <c r="G48" s="5">
        <v>2.5609600000000001</v>
      </c>
      <c r="H48">
        <f>-(Table245262[[#This Row],[time]]-2)*2</f>
        <v>-1.1219200000000003</v>
      </c>
      <c r="I48" s="7">
        <v>8.8200000000000003E-5</v>
      </c>
      <c r="J48" s="5">
        <v>2.5609600000000001</v>
      </c>
      <c r="K48">
        <f>-(Table3256[[#This Row],[time]]-2)*2</f>
        <v>-1.1219200000000003</v>
      </c>
      <c r="L48" s="6">
        <v>2.69279</v>
      </c>
      <c r="M48" s="5">
        <v>2.5609600000000001</v>
      </c>
      <c r="N48">
        <f>-(Table246263[[#This Row],[time]]-2)*2</f>
        <v>-1.1219200000000003</v>
      </c>
      <c r="O48" s="7">
        <v>3.5500000000000002E-5</v>
      </c>
      <c r="P48" s="5">
        <v>2.5609600000000001</v>
      </c>
      <c r="Q48">
        <f>-(Table4257[[#This Row],[time]]-2)*2</f>
        <v>-1.1219200000000003</v>
      </c>
      <c r="R48" s="6">
        <v>1.9647699999999999</v>
      </c>
      <c r="S48" s="5">
        <v>2.5609600000000001</v>
      </c>
      <c r="T48">
        <f>-(Table247264[[#This Row],[time]]-2)*2</f>
        <v>-1.1219200000000003</v>
      </c>
      <c r="U48" s="7">
        <v>3.6100000000000003E-5</v>
      </c>
      <c r="V48" s="5">
        <v>2.5609600000000001</v>
      </c>
      <c r="W48">
        <f>-(Table5258[[#This Row],[time]]-2)*2</f>
        <v>-1.1219200000000003</v>
      </c>
      <c r="X48" s="6">
        <v>1.89957</v>
      </c>
      <c r="Y48" s="5">
        <v>2.5609600000000001</v>
      </c>
      <c r="Z48">
        <f>-(Table248265[[#This Row],[time]]-2)*2</f>
        <v>-1.1219200000000003</v>
      </c>
      <c r="AA48" s="7">
        <v>6.7899999999999997E-5</v>
      </c>
      <c r="AB48" s="5">
        <v>2.5609600000000001</v>
      </c>
      <c r="AC48">
        <f>-(Table6259[[#This Row],[time]]-2)*2</f>
        <v>-1.1219200000000003</v>
      </c>
      <c r="AD48" s="6">
        <v>3.5773700000000002</v>
      </c>
      <c r="AE48" s="5">
        <v>2.5609600000000001</v>
      </c>
      <c r="AF48">
        <f>-(Table249266[[#This Row],[time]]-2)*2</f>
        <v>-1.1219200000000003</v>
      </c>
      <c r="AG48" s="7">
        <v>7.1099999999999994E-5</v>
      </c>
      <c r="AH48" s="5">
        <v>2.5609600000000001</v>
      </c>
      <c r="AI48">
        <f>-(Table7260[[#This Row],[time]]-2)*2</f>
        <v>-1.1219200000000003</v>
      </c>
      <c r="AJ48" s="6">
        <v>4.7948500000000003</v>
      </c>
      <c r="AK48" s="5">
        <v>2.5609600000000001</v>
      </c>
      <c r="AL48">
        <f>-(Table250267[[#This Row],[time]]-2)*2</f>
        <v>-1.1219200000000003</v>
      </c>
      <c r="AM48" s="6">
        <v>1.7121299999999999</v>
      </c>
      <c r="AN48" s="5">
        <v>2.5609600000000001</v>
      </c>
      <c r="AO48">
        <f>-(Table8261[[#This Row],[time]]-2)*2</f>
        <v>-1.1219200000000003</v>
      </c>
      <c r="AP48" s="6">
        <v>4.1242000000000001</v>
      </c>
      <c r="AQ48" s="5">
        <v>2.5609600000000001</v>
      </c>
      <c r="AR48">
        <f>-(Table252268[[#This Row],[time]]-2)*2</f>
        <v>-1.1219200000000003</v>
      </c>
      <c r="AS48" s="6">
        <v>1.1150100000000001</v>
      </c>
      <c r="AT48" s="5">
        <v>2.5609600000000001</v>
      </c>
      <c r="AU48">
        <f>-(Table253269[[#This Row],[time]]-2)*2</f>
        <v>-1.1219200000000003</v>
      </c>
      <c r="AV48" s="6">
        <v>3.0059200000000001</v>
      </c>
    </row>
    <row r="49" spans="1:48">
      <c r="A49" s="5">
        <v>2.6203400000000001</v>
      </c>
      <c r="B49">
        <f>-(Table1254[[#This Row],[time]]-2)*2</f>
        <v>-1.2406800000000002</v>
      </c>
      <c r="C49" s="7">
        <v>8.5900000000000001E-5</v>
      </c>
      <c r="D49" s="5">
        <v>2.6203400000000001</v>
      </c>
      <c r="E49">
        <f>-(Table2255[[#This Row],[time]]-2)*2</f>
        <v>-1.2406800000000002</v>
      </c>
      <c r="F49" s="7">
        <v>3.59</v>
      </c>
      <c r="G49" s="5">
        <v>2.6203400000000001</v>
      </c>
      <c r="H49">
        <f>-(Table245262[[#This Row],[time]]-2)*2</f>
        <v>-1.2406800000000002</v>
      </c>
      <c r="I49" s="7">
        <v>8.5500000000000005E-5</v>
      </c>
      <c r="J49" s="5">
        <v>2.6203400000000001</v>
      </c>
      <c r="K49">
        <f>-(Table3256[[#This Row],[time]]-2)*2</f>
        <v>-1.2406800000000002</v>
      </c>
      <c r="L49" s="6">
        <v>3.0317799999999999</v>
      </c>
      <c r="M49" s="5">
        <v>2.6203400000000001</v>
      </c>
      <c r="N49">
        <f>-(Table246263[[#This Row],[time]]-2)*2</f>
        <v>-1.2406800000000002</v>
      </c>
      <c r="O49" s="7">
        <v>3.4700000000000003E-5</v>
      </c>
      <c r="P49" s="5">
        <v>2.6203400000000001</v>
      </c>
      <c r="Q49">
        <f>-(Table4257[[#This Row],[time]]-2)*2</f>
        <v>-1.2406800000000002</v>
      </c>
      <c r="R49" s="6">
        <v>2.2743699999999998</v>
      </c>
      <c r="S49" s="5">
        <v>2.6203400000000001</v>
      </c>
      <c r="T49">
        <f>-(Table247264[[#This Row],[time]]-2)*2</f>
        <v>-1.2406800000000002</v>
      </c>
      <c r="U49" s="7">
        <v>3.5899999999999998E-5</v>
      </c>
      <c r="V49" s="5">
        <v>2.6203400000000001</v>
      </c>
      <c r="W49">
        <f>-(Table5258[[#This Row],[time]]-2)*2</f>
        <v>-1.2406800000000002</v>
      </c>
      <c r="X49" s="6">
        <v>2.0439600000000002</v>
      </c>
      <c r="Y49" s="5">
        <v>2.6203400000000001</v>
      </c>
      <c r="Z49">
        <f>-(Table248265[[#This Row],[time]]-2)*2</f>
        <v>-1.2406800000000002</v>
      </c>
      <c r="AA49" s="7">
        <v>6.6400000000000001E-5</v>
      </c>
      <c r="AB49" s="5">
        <v>2.6203400000000001</v>
      </c>
      <c r="AC49">
        <f>-(Table6259[[#This Row],[time]]-2)*2</f>
        <v>-1.2406800000000002</v>
      </c>
      <c r="AD49" s="6">
        <v>4.032</v>
      </c>
      <c r="AE49" s="5">
        <v>2.6203400000000001</v>
      </c>
      <c r="AF49">
        <f>-(Table249266[[#This Row],[time]]-2)*2</f>
        <v>-1.2406800000000002</v>
      </c>
      <c r="AG49" s="7">
        <v>6.9999999999999994E-5</v>
      </c>
      <c r="AH49" s="5">
        <v>2.6203400000000001</v>
      </c>
      <c r="AI49">
        <f>-(Table7260[[#This Row],[time]]-2)*2</f>
        <v>-1.2406800000000002</v>
      </c>
      <c r="AJ49" s="6">
        <v>5.2758399999999996</v>
      </c>
      <c r="AK49" s="5">
        <v>2.6203400000000001</v>
      </c>
      <c r="AL49">
        <f>-(Table250267[[#This Row],[time]]-2)*2</f>
        <v>-1.2406800000000002</v>
      </c>
      <c r="AM49" s="6">
        <v>1.5704400000000001</v>
      </c>
      <c r="AN49" s="5">
        <v>2.6203400000000001</v>
      </c>
      <c r="AO49">
        <f>-(Table8261[[#This Row],[time]]-2)*2</f>
        <v>-1.2406800000000002</v>
      </c>
      <c r="AP49" s="6">
        <v>4.36904</v>
      </c>
      <c r="AQ49" s="5">
        <v>2.6203400000000001</v>
      </c>
      <c r="AR49">
        <f>-(Table252268[[#This Row],[time]]-2)*2</f>
        <v>-1.2406800000000002</v>
      </c>
      <c r="AS49" s="6">
        <v>1.0317000000000001</v>
      </c>
      <c r="AT49" s="5">
        <v>2.6203400000000001</v>
      </c>
      <c r="AU49">
        <f>-(Table253269[[#This Row],[time]]-2)*2</f>
        <v>-1.2406800000000002</v>
      </c>
      <c r="AV49" s="6">
        <v>3.4973399999999999</v>
      </c>
    </row>
    <row r="50" spans="1:48">
      <c r="A50" s="5">
        <v>2.6625299999999998</v>
      </c>
      <c r="B50">
        <f>-(Table1254[[#This Row],[time]]-2)*2</f>
        <v>-1.3250599999999997</v>
      </c>
      <c r="C50" s="7">
        <v>8.3700000000000002E-5</v>
      </c>
      <c r="D50" s="5">
        <v>2.6625299999999998</v>
      </c>
      <c r="E50">
        <f>-(Table2255[[#This Row],[time]]-2)*2</f>
        <v>-1.3250599999999997</v>
      </c>
      <c r="F50" s="7">
        <v>3.82</v>
      </c>
      <c r="G50" s="5">
        <v>2.6625299999999998</v>
      </c>
      <c r="H50">
        <f>-(Table245262[[#This Row],[time]]-2)*2</f>
        <v>-1.3250599999999997</v>
      </c>
      <c r="I50" s="7">
        <v>8.3599999999999999E-5</v>
      </c>
      <c r="J50" s="5">
        <v>2.6625299999999998</v>
      </c>
      <c r="K50">
        <f>-(Table3256[[#This Row],[time]]-2)*2</f>
        <v>-1.3250599999999997</v>
      </c>
      <c r="L50" s="6">
        <v>3.2864200000000001</v>
      </c>
      <c r="M50" s="5">
        <v>2.6625299999999998</v>
      </c>
      <c r="N50">
        <f>-(Table246263[[#This Row],[time]]-2)*2</f>
        <v>-1.3250599999999997</v>
      </c>
      <c r="O50" s="7">
        <v>3.3500000000000001E-5</v>
      </c>
      <c r="P50" s="5">
        <v>2.6625299999999998</v>
      </c>
      <c r="Q50">
        <f>-(Table4257[[#This Row],[time]]-2)*2</f>
        <v>-1.3250599999999997</v>
      </c>
      <c r="R50" s="6">
        <v>2.5001799999999998</v>
      </c>
      <c r="S50" s="5">
        <v>2.6625299999999998</v>
      </c>
      <c r="T50">
        <f>-(Table247264[[#This Row],[time]]-2)*2</f>
        <v>-1.3250599999999997</v>
      </c>
      <c r="U50" s="7">
        <v>3.54E-5</v>
      </c>
      <c r="V50" s="5">
        <v>2.6625299999999998</v>
      </c>
      <c r="W50">
        <f>-(Table5258[[#This Row],[time]]-2)*2</f>
        <v>-1.3250599999999997</v>
      </c>
      <c r="X50" s="6">
        <v>2.1564399999999999</v>
      </c>
      <c r="Y50" s="5">
        <v>2.6625299999999998</v>
      </c>
      <c r="Z50">
        <f>-(Table248265[[#This Row],[time]]-2)*2</f>
        <v>-1.3250599999999997</v>
      </c>
      <c r="AA50" s="7">
        <v>6.5500000000000006E-5</v>
      </c>
      <c r="AB50" s="5">
        <v>2.6625299999999998</v>
      </c>
      <c r="AC50">
        <f>-(Table6259[[#This Row],[time]]-2)*2</f>
        <v>-1.3250599999999997</v>
      </c>
      <c r="AD50" s="6">
        <v>4.4175800000000001</v>
      </c>
      <c r="AE50" s="5">
        <v>2.6625299999999998</v>
      </c>
      <c r="AF50">
        <f>-(Table249266[[#This Row],[time]]-2)*2</f>
        <v>-1.3250599999999997</v>
      </c>
      <c r="AG50" s="7">
        <v>6.9200000000000002E-5</v>
      </c>
      <c r="AH50" s="5">
        <v>2.6625299999999998</v>
      </c>
      <c r="AI50">
        <f>-(Table7260[[#This Row],[time]]-2)*2</f>
        <v>-1.3250599999999997</v>
      </c>
      <c r="AJ50" s="6">
        <v>5.6118199999999998</v>
      </c>
      <c r="AK50" s="5">
        <v>2.6625299999999998</v>
      </c>
      <c r="AL50">
        <f>-(Table250267[[#This Row],[time]]-2)*2</f>
        <v>-1.3250599999999997</v>
      </c>
      <c r="AM50" s="6">
        <v>1.44784</v>
      </c>
      <c r="AN50" s="5">
        <v>2.6625299999999998</v>
      </c>
      <c r="AO50">
        <f>-(Table8261[[#This Row],[time]]-2)*2</f>
        <v>-1.3250599999999997</v>
      </c>
      <c r="AP50" s="6">
        <v>4.5456200000000004</v>
      </c>
      <c r="AQ50" s="5">
        <v>2.6625299999999998</v>
      </c>
      <c r="AR50">
        <f>-(Table252268[[#This Row],[time]]-2)*2</f>
        <v>-1.3250599999999997</v>
      </c>
      <c r="AS50" s="6">
        <v>0.95668900000000001</v>
      </c>
      <c r="AT50" s="5">
        <v>2.6625299999999998</v>
      </c>
      <c r="AU50">
        <f>-(Table253269[[#This Row],[time]]-2)*2</f>
        <v>-1.3250599999999997</v>
      </c>
      <c r="AV50" s="6">
        <v>3.8257699999999999</v>
      </c>
    </row>
    <row r="51" spans="1:48">
      <c r="A51" s="5">
        <v>2.7047099999999999</v>
      </c>
      <c r="B51">
        <f>-(Table1254[[#This Row],[time]]-2)*2</f>
        <v>-1.4094199999999999</v>
      </c>
      <c r="C51" s="7">
        <v>8.1500000000000002E-5</v>
      </c>
      <c r="D51" s="5">
        <v>2.7047099999999999</v>
      </c>
      <c r="E51">
        <f>-(Table2255[[#This Row],[time]]-2)*2</f>
        <v>-1.4094199999999999</v>
      </c>
      <c r="F51" s="7">
        <v>4.0199999999999996</v>
      </c>
      <c r="G51" s="5">
        <v>2.7047099999999999</v>
      </c>
      <c r="H51">
        <f>-(Table245262[[#This Row],[time]]-2)*2</f>
        <v>-1.4094199999999999</v>
      </c>
      <c r="I51" s="7">
        <v>8.1600000000000005E-5</v>
      </c>
      <c r="J51" s="5">
        <v>2.7047099999999999</v>
      </c>
      <c r="K51">
        <f>-(Table3256[[#This Row],[time]]-2)*2</f>
        <v>-1.4094199999999999</v>
      </c>
      <c r="L51" s="6">
        <v>3.5225499999999998</v>
      </c>
      <c r="M51" s="5">
        <v>2.7047099999999999</v>
      </c>
      <c r="N51">
        <f>-(Table246263[[#This Row],[time]]-2)*2</f>
        <v>-1.4094199999999999</v>
      </c>
      <c r="O51" s="7">
        <v>3.15E-5</v>
      </c>
      <c r="P51" s="5">
        <v>2.7047099999999999</v>
      </c>
      <c r="Q51">
        <f>-(Table4257[[#This Row],[time]]-2)*2</f>
        <v>-1.4094199999999999</v>
      </c>
      <c r="R51" s="6">
        <v>2.6959499999999998</v>
      </c>
      <c r="S51" s="5">
        <v>2.7047099999999999</v>
      </c>
      <c r="T51">
        <f>-(Table247264[[#This Row],[time]]-2)*2</f>
        <v>-1.4094199999999999</v>
      </c>
      <c r="U51" s="7">
        <v>3.4600000000000001E-5</v>
      </c>
      <c r="V51" s="5">
        <v>2.7047099999999999</v>
      </c>
      <c r="W51">
        <f>-(Table5258[[#This Row],[time]]-2)*2</f>
        <v>-1.4094199999999999</v>
      </c>
      <c r="X51" s="6">
        <v>2.27765</v>
      </c>
      <c r="Y51" s="5">
        <v>2.7047099999999999</v>
      </c>
      <c r="Z51">
        <f>-(Table248265[[#This Row],[time]]-2)*2</f>
        <v>-1.4094199999999999</v>
      </c>
      <c r="AA51" s="7">
        <v>6.4599999999999998E-5</v>
      </c>
      <c r="AB51" s="5">
        <v>2.7047099999999999</v>
      </c>
      <c r="AC51">
        <f>-(Table6259[[#This Row],[time]]-2)*2</f>
        <v>-1.4094199999999999</v>
      </c>
      <c r="AD51" s="6">
        <v>4.9032400000000003</v>
      </c>
      <c r="AE51" s="5">
        <v>2.7047099999999999</v>
      </c>
      <c r="AF51">
        <f>-(Table249266[[#This Row],[time]]-2)*2</f>
        <v>-1.4094199999999999</v>
      </c>
      <c r="AG51" s="7">
        <v>6.8300000000000007E-5</v>
      </c>
      <c r="AH51" s="5">
        <v>2.7047099999999999</v>
      </c>
      <c r="AI51">
        <f>-(Table7260[[#This Row],[time]]-2)*2</f>
        <v>-1.4094199999999999</v>
      </c>
      <c r="AJ51" s="6">
        <v>5.9723899999999999</v>
      </c>
      <c r="AK51" s="5">
        <v>2.7047099999999999</v>
      </c>
      <c r="AL51">
        <f>-(Table250267[[#This Row],[time]]-2)*2</f>
        <v>-1.4094199999999999</v>
      </c>
      <c r="AM51" s="6">
        <v>1.34538</v>
      </c>
      <c r="AN51" s="5">
        <v>2.7047099999999999</v>
      </c>
      <c r="AO51">
        <f>-(Table8261[[#This Row],[time]]-2)*2</f>
        <v>-1.4094199999999999</v>
      </c>
      <c r="AP51" s="6">
        <v>4.7873599999999996</v>
      </c>
      <c r="AQ51" s="5">
        <v>2.7047099999999999</v>
      </c>
      <c r="AR51">
        <f>-(Table252268[[#This Row],[time]]-2)*2</f>
        <v>-1.4094199999999999</v>
      </c>
      <c r="AS51" s="6">
        <v>0.88543400000000005</v>
      </c>
      <c r="AT51" s="5">
        <v>2.7047099999999999</v>
      </c>
      <c r="AU51">
        <f>-(Table253269[[#This Row],[time]]-2)*2</f>
        <v>-1.4094199999999999</v>
      </c>
      <c r="AV51" s="6">
        <v>4.1513400000000003</v>
      </c>
    </row>
    <row r="52" spans="1:48">
      <c r="A52" s="5">
        <v>2.7890899999999998</v>
      </c>
      <c r="B52">
        <f>-(Table1254[[#This Row],[time]]-2)*2</f>
        <v>-1.5781799999999997</v>
      </c>
      <c r="C52" s="7">
        <v>7.7100000000000004E-5</v>
      </c>
      <c r="D52" s="5">
        <v>2.7890899999999998</v>
      </c>
      <c r="E52">
        <f>-(Table2255[[#This Row],[time]]-2)*2</f>
        <v>-1.5781799999999997</v>
      </c>
      <c r="F52" s="7">
        <v>4.45</v>
      </c>
      <c r="G52" s="5">
        <v>2.7890899999999998</v>
      </c>
      <c r="H52">
        <f>-(Table245262[[#This Row],[time]]-2)*2</f>
        <v>-1.5781799999999997</v>
      </c>
      <c r="I52" s="7">
        <v>7.7700000000000005E-5</v>
      </c>
      <c r="J52" s="5">
        <v>2.7890899999999998</v>
      </c>
      <c r="K52">
        <f>-(Table3256[[#This Row],[time]]-2)*2</f>
        <v>-1.5781799999999997</v>
      </c>
      <c r="L52" s="6">
        <v>3.9862099999999998</v>
      </c>
      <c r="M52" s="5">
        <v>2.7890899999999998</v>
      </c>
      <c r="N52">
        <f>-(Table246263[[#This Row],[time]]-2)*2</f>
        <v>-1.5781799999999997</v>
      </c>
      <c r="O52" s="7">
        <v>2.69E-5</v>
      </c>
      <c r="P52" s="5">
        <v>2.7890899999999998</v>
      </c>
      <c r="Q52">
        <f>-(Table4257[[#This Row],[time]]-2)*2</f>
        <v>-1.5781799999999997</v>
      </c>
      <c r="R52" s="6">
        <v>3.0346700000000002</v>
      </c>
      <c r="S52" s="5">
        <v>2.7890899999999998</v>
      </c>
      <c r="T52">
        <f>-(Table247264[[#This Row],[time]]-2)*2</f>
        <v>-1.5781799999999997</v>
      </c>
      <c r="U52" s="7">
        <v>3.2799999999999998E-5</v>
      </c>
      <c r="V52" s="5">
        <v>2.7890899999999998</v>
      </c>
      <c r="W52">
        <f>-(Table5258[[#This Row],[time]]-2)*2</f>
        <v>-1.5781799999999997</v>
      </c>
      <c r="X52" s="6">
        <v>2.5413700000000001</v>
      </c>
      <c r="Y52" s="5">
        <v>2.7890899999999998</v>
      </c>
      <c r="Z52">
        <f>-(Table248265[[#This Row],[time]]-2)*2</f>
        <v>-1.5781799999999997</v>
      </c>
      <c r="AA52" s="7">
        <v>6.2799999999999995E-5</v>
      </c>
      <c r="AB52" s="5">
        <v>2.7890899999999998</v>
      </c>
      <c r="AC52">
        <f>-(Table6259[[#This Row],[time]]-2)*2</f>
        <v>-1.5781799999999997</v>
      </c>
      <c r="AD52" s="6">
        <v>5.97187</v>
      </c>
      <c r="AE52" s="5">
        <v>2.7890899999999998</v>
      </c>
      <c r="AF52">
        <f>-(Table249266[[#This Row],[time]]-2)*2</f>
        <v>-1.5781799999999997</v>
      </c>
      <c r="AG52" s="7">
        <v>6.6299999999999999E-5</v>
      </c>
      <c r="AH52" s="5">
        <v>2.7890899999999998</v>
      </c>
      <c r="AI52">
        <f>-(Table7260[[#This Row],[time]]-2)*2</f>
        <v>-1.5781799999999997</v>
      </c>
      <c r="AJ52" s="6">
        <v>6.6094999999999997</v>
      </c>
      <c r="AK52" s="5">
        <v>2.7890899999999998</v>
      </c>
      <c r="AL52">
        <f>-(Table250267[[#This Row],[time]]-2)*2</f>
        <v>-1.5781799999999997</v>
      </c>
      <c r="AM52" s="6">
        <v>1.1456500000000001</v>
      </c>
      <c r="AN52" s="5">
        <v>2.7890899999999998</v>
      </c>
      <c r="AO52">
        <f>-(Table8261[[#This Row],[time]]-2)*2</f>
        <v>-1.5781799999999997</v>
      </c>
      <c r="AP52" s="6">
        <v>5.2809900000000001</v>
      </c>
      <c r="AQ52" s="5">
        <v>2.7890899999999998</v>
      </c>
      <c r="AR52">
        <f>-(Table252268[[#This Row],[time]]-2)*2</f>
        <v>-1.5781799999999997</v>
      </c>
      <c r="AS52" s="6">
        <v>0.73014900000000005</v>
      </c>
      <c r="AT52" s="5">
        <v>2.7890899999999998</v>
      </c>
      <c r="AU52">
        <f>-(Table253269[[#This Row],[time]]-2)*2</f>
        <v>-1.5781799999999997</v>
      </c>
      <c r="AV52" s="6">
        <v>4.6766500000000004</v>
      </c>
    </row>
    <row r="53" spans="1:48">
      <c r="A53" s="5">
        <v>2.83128</v>
      </c>
      <c r="B53">
        <f>-(Table1254[[#This Row],[time]]-2)*2</f>
        <v>-1.66256</v>
      </c>
      <c r="C53" s="7">
        <v>7.4900000000000005E-5</v>
      </c>
      <c r="D53" s="5">
        <v>2.83128</v>
      </c>
      <c r="E53">
        <f>-(Table2255[[#This Row],[time]]-2)*2</f>
        <v>-1.66256</v>
      </c>
      <c r="F53" s="7">
        <v>4.67</v>
      </c>
      <c r="G53" s="5">
        <v>2.83128</v>
      </c>
      <c r="H53">
        <f>-(Table245262[[#This Row],[time]]-2)*2</f>
        <v>-1.66256</v>
      </c>
      <c r="I53" s="7">
        <v>7.5699999999999997E-5</v>
      </c>
      <c r="J53" s="5">
        <v>2.83128</v>
      </c>
      <c r="K53">
        <f>-(Table3256[[#This Row],[time]]-2)*2</f>
        <v>-1.66256</v>
      </c>
      <c r="L53" s="6">
        <v>4.2054299999999998</v>
      </c>
      <c r="M53" s="5">
        <v>2.83128</v>
      </c>
      <c r="N53">
        <f>-(Table246263[[#This Row],[time]]-2)*2</f>
        <v>-1.66256</v>
      </c>
      <c r="O53" s="7">
        <v>2.4300000000000001E-5</v>
      </c>
      <c r="P53" s="5">
        <v>2.83128</v>
      </c>
      <c r="Q53">
        <f>-(Table4257[[#This Row],[time]]-2)*2</f>
        <v>-1.66256</v>
      </c>
      <c r="R53" s="6">
        <v>3.1806299999999998</v>
      </c>
      <c r="S53" s="5">
        <v>2.83128</v>
      </c>
      <c r="T53">
        <f>-(Table247264[[#This Row],[time]]-2)*2</f>
        <v>-1.66256</v>
      </c>
      <c r="U53" s="7">
        <v>3.1699999999999998E-5</v>
      </c>
      <c r="V53" s="5">
        <v>2.83128</v>
      </c>
      <c r="W53">
        <f>-(Table5258[[#This Row],[time]]-2)*2</f>
        <v>-1.66256</v>
      </c>
      <c r="X53" s="6">
        <v>2.6825000000000001</v>
      </c>
      <c r="Y53" s="5">
        <v>2.83128</v>
      </c>
      <c r="Z53">
        <f>-(Table248265[[#This Row],[time]]-2)*2</f>
        <v>-1.66256</v>
      </c>
      <c r="AA53" s="7">
        <v>6.1799999999999998E-5</v>
      </c>
      <c r="AB53" s="5">
        <v>2.83128</v>
      </c>
      <c r="AC53">
        <f>-(Table6259[[#This Row],[time]]-2)*2</f>
        <v>-1.66256</v>
      </c>
      <c r="AD53" s="6">
        <v>6.6046500000000004</v>
      </c>
      <c r="AE53" s="5">
        <v>2.83128</v>
      </c>
      <c r="AF53">
        <f>-(Table249266[[#This Row],[time]]-2)*2</f>
        <v>-1.66256</v>
      </c>
      <c r="AG53" s="7">
        <v>6.5199999999999999E-5</v>
      </c>
      <c r="AH53" s="5">
        <v>2.83128</v>
      </c>
      <c r="AI53">
        <f>-(Table7260[[#This Row],[time]]-2)*2</f>
        <v>-1.66256</v>
      </c>
      <c r="AJ53" s="6">
        <v>6.9565599999999996</v>
      </c>
      <c r="AK53" s="5">
        <v>2.83128</v>
      </c>
      <c r="AL53">
        <f>-(Table250267[[#This Row],[time]]-2)*2</f>
        <v>-1.66256</v>
      </c>
      <c r="AM53" s="6">
        <v>1.0206900000000001</v>
      </c>
      <c r="AN53" s="5">
        <v>2.83128</v>
      </c>
      <c r="AO53">
        <f>-(Table8261[[#This Row],[time]]-2)*2</f>
        <v>-1.66256</v>
      </c>
      <c r="AP53" s="6">
        <v>5.5656800000000004</v>
      </c>
      <c r="AQ53" s="5">
        <v>2.83128</v>
      </c>
      <c r="AR53">
        <f>-(Table252268[[#This Row],[time]]-2)*2</f>
        <v>-1.66256</v>
      </c>
      <c r="AS53" s="6">
        <v>0.64394899999999999</v>
      </c>
      <c r="AT53" s="5">
        <v>2.83128</v>
      </c>
      <c r="AU53">
        <f>-(Table253269[[#This Row],[time]]-2)*2</f>
        <v>-1.66256</v>
      </c>
      <c r="AV53" s="6">
        <v>4.9147699999999999</v>
      </c>
    </row>
    <row r="54" spans="1:48">
      <c r="A54" s="5">
        <v>2.8734600000000001</v>
      </c>
      <c r="B54">
        <f>-(Table1254[[#This Row],[time]]-2)*2</f>
        <v>-1.7469200000000003</v>
      </c>
      <c r="C54" s="7">
        <v>7.2700000000000005E-5</v>
      </c>
      <c r="D54" s="5">
        <v>2.8734600000000001</v>
      </c>
      <c r="E54">
        <f>-(Table2255[[#This Row],[time]]-2)*2</f>
        <v>-1.7469200000000003</v>
      </c>
      <c r="F54" s="7">
        <v>4.88</v>
      </c>
      <c r="G54" s="5">
        <v>2.8734600000000001</v>
      </c>
      <c r="H54">
        <f>-(Table245262[[#This Row],[time]]-2)*2</f>
        <v>-1.7469200000000003</v>
      </c>
      <c r="I54" s="7">
        <v>7.3700000000000002E-5</v>
      </c>
      <c r="J54" s="5">
        <v>2.8734600000000001</v>
      </c>
      <c r="K54">
        <f>-(Table3256[[#This Row],[time]]-2)*2</f>
        <v>-1.7469200000000003</v>
      </c>
      <c r="L54" s="6">
        <v>4.4182899999999998</v>
      </c>
      <c r="M54" s="5">
        <v>2.8734600000000001</v>
      </c>
      <c r="N54">
        <f>-(Table246263[[#This Row],[time]]-2)*2</f>
        <v>-1.7469200000000003</v>
      </c>
      <c r="O54" s="7">
        <v>2.1699999999999999E-5</v>
      </c>
      <c r="P54" s="5">
        <v>2.8734600000000001</v>
      </c>
      <c r="Q54">
        <f>-(Table4257[[#This Row],[time]]-2)*2</f>
        <v>-1.7469200000000003</v>
      </c>
      <c r="R54" s="6">
        <v>3.2936700000000001</v>
      </c>
      <c r="S54" s="5">
        <v>2.8734600000000001</v>
      </c>
      <c r="T54">
        <f>-(Table247264[[#This Row],[time]]-2)*2</f>
        <v>-1.7469200000000003</v>
      </c>
      <c r="U54" s="7">
        <v>3.0599999999999998E-5</v>
      </c>
      <c r="V54" s="5">
        <v>2.8734600000000001</v>
      </c>
      <c r="W54">
        <f>-(Table5258[[#This Row],[time]]-2)*2</f>
        <v>-1.7469200000000003</v>
      </c>
      <c r="X54" s="6">
        <v>2.8351199999999999</v>
      </c>
      <c r="Y54" s="5">
        <v>2.8734600000000001</v>
      </c>
      <c r="Z54">
        <f>-(Table248265[[#This Row],[time]]-2)*2</f>
        <v>-1.7469200000000003</v>
      </c>
      <c r="AA54" s="7">
        <v>6.0699999999999998E-5</v>
      </c>
      <c r="AB54" s="5">
        <v>2.8734600000000001</v>
      </c>
      <c r="AC54">
        <f>-(Table6259[[#This Row],[time]]-2)*2</f>
        <v>-1.7469200000000003</v>
      </c>
      <c r="AD54" s="6">
        <v>7.3447500000000003</v>
      </c>
      <c r="AE54" s="5">
        <v>2.8734600000000001</v>
      </c>
      <c r="AF54">
        <f>-(Table249266[[#This Row],[time]]-2)*2</f>
        <v>-1.7469200000000003</v>
      </c>
      <c r="AG54" s="7">
        <v>6.3999999999999997E-5</v>
      </c>
      <c r="AH54" s="5">
        <v>2.8734600000000001</v>
      </c>
      <c r="AI54">
        <f>-(Table7260[[#This Row],[time]]-2)*2</f>
        <v>-1.7469200000000003</v>
      </c>
      <c r="AJ54" s="6">
        <v>7.2720900000000004</v>
      </c>
      <c r="AK54" s="5">
        <v>2.8734600000000001</v>
      </c>
      <c r="AL54">
        <f>-(Table250267[[#This Row],[time]]-2)*2</f>
        <v>-1.7469200000000003</v>
      </c>
      <c r="AM54" s="6">
        <v>0.88536300000000001</v>
      </c>
      <c r="AN54" s="5">
        <v>2.8734600000000001</v>
      </c>
      <c r="AO54">
        <f>-(Table8261[[#This Row],[time]]-2)*2</f>
        <v>-1.7469200000000003</v>
      </c>
      <c r="AP54" s="6">
        <v>5.87385</v>
      </c>
      <c r="AQ54" s="5">
        <v>2.8734600000000001</v>
      </c>
      <c r="AR54">
        <f>-(Table252268[[#This Row],[time]]-2)*2</f>
        <v>-1.7469200000000003</v>
      </c>
      <c r="AS54" s="6">
        <v>0.55651600000000001</v>
      </c>
      <c r="AT54" s="5">
        <v>2.8734600000000001</v>
      </c>
      <c r="AU54">
        <f>-(Table253269[[#This Row],[time]]-2)*2</f>
        <v>-1.7469200000000003</v>
      </c>
      <c r="AV54" s="6">
        <v>5.1630200000000004</v>
      </c>
    </row>
    <row r="55" spans="1:48">
      <c r="A55" s="5">
        <v>2.91038</v>
      </c>
      <c r="B55">
        <f>-(Table1254[[#This Row],[time]]-2)*2</f>
        <v>-1.8207599999999999</v>
      </c>
      <c r="C55" s="7">
        <v>7.0699999999999997E-5</v>
      </c>
      <c r="D55" s="5">
        <v>2.91038</v>
      </c>
      <c r="E55">
        <f>-(Table2255[[#This Row],[time]]-2)*2</f>
        <v>-1.8207599999999999</v>
      </c>
      <c r="F55" s="7">
        <v>5.0599999999999996</v>
      </c>
      <c r="G55" s="5">
        <v>2.91038</v>
      </c>
      <c r="H55">
        <f>-(Table245262[[#This Row],[time]]-2)*2</f>
        <v>-1.8207599999999999</v>
      </c>
      <c r="I55" s="7">
        <v>7.1899999999999999E-5</v>
      </c>
      <c r="J55" s="5">
        <v>2.91038</v>
      </c>
      <c r="K55">
        <f>-(Table3256[[#This Row],[time]]-2)*2</f>
        <v>-1.8207599999999999</v>
      </c>
      <c r="L55" s="6">
        <v>4.5937799999999998</v>
      </c>
      <c r="M55" s="5">
        <v>2.91038</v>
      </c>
      <c r="N55">
        <f>-(Table246263[[#This Row],[time]]-2)*2</f>
        <v>-1.8207599999999999</v>
      </c>
      <c r="O55" s="7">
        <v>1.9400000000000001E-5</v>
      </c>
      <c r="P55" s="5">
        <v>2.91038</v>
      </c>
      <c r="Q55">
        <f>-(Table4257[[#This Row],[time]]-2)*2</f>
        <v>-1.8207599999999999</v>
      </c>
      <c r="R55" s="6">
        <v>3.38626</v>
      </c>
      <c r="S55" s="5">
        <v>2.91038</v>
      </c>
      <c r="T55">
        <f>-(Table247264[[#This Row],[time]]-2)*2</f>
        <v>-1.8207599999999999</v>
      </c>
      <c r="U55" s="7">
        <v>2.9600000000000001E-5</v>
      </c>
      <c r="V55" s="5">
        <v>2.91038</v>
      </c>
      <c r="W55">
        <f>-(Table5258[[#This Row],[time]]-2)*2</f>
        <v>-1.8207599999999999</v>
      </c>
      <c r="X55" s="6">
        <v>2.9763899999999999</v>
      </c>
      <c r="Y55" s="5">
        <v>2.91038</v>
      </c>
      <c r="Z55">
        <f>-(Table248265[[#This Row],[time]]-2)*2</f>
        <v>-1.8207599999999999</v>
      </c>
      <c r="AA55" s="7">
        <v>5.9700000000000001E-5</v>
      </c>
      <c r="AB55" s="5">
        <v>2.91038</v>
      </c>
      <c r="AC55">
        <f>-(Table6259[[#This Row],[time]]-2)*2</f>
        <v>-1.8207599999999999</v>
      </c>
      <c r="AD55" s="6">
        <v>8.0746099999999998</v>
      </c>
      <c r="AE55" s="5">
        <v>2.91038</v>
      </c>
      <c r="AF55">
        <f>-(Table249266[[#This Row],[time]]-2)*2</f>
        <v>-1.8207599999999999</v>
      </c>
      <c r="AG55" s="7">
        <v>6.3E-5</v>
      </c>
      <c r="AH55" s="5">
        <v>2.91038</v>
      </c>
      <c r="AI55">
        <f>-(Table7260[[#This Row],[time]]-2)*2</f>
        <v>-1.8207599999999999</v>
      </c>
      <c r="AJ55" s="6">
        <v>7.5511900000000001</v>
      </c>
      <c r="AK55" s="5">
        <v>2.91038</v>
      </c>
      <c r="AL55">
        <f>-(Table250267[[#This Row],[time]]-2)*2</f>
        <v>-1.8207599999999999</v>
      </c>
      <c r="AM55" s="6">
        <v>0.76350600000000002</v>
      </c>
      <c r="AN55" s="5">
        <v>2.91038</v>
      </c>
      <c r="AO55">
        <f>-(Table8261[[#This Row],[time]]-2)*2</f>
        <v>-1.8207599999999999</v>
      </c>
      <c r="AP55" s="6">
        <v>6.1403699999999999</v>
      </c>
      <c r="AQ55" s="5">
        <v>2.91038</v>
      </c>
      <c r="AR55">
        <f>-(Table252268[[#This Row],[time]]-2)*2</f>
        <v>-1.8207599999999999</v>
      </c>
      <c r="AS55" s="6">
        <v>0.47553000000000001</v>
      </c>
      <c r="AT55" s="5">
        <v>2.91038</v>
      </c>
      <c r="AU55">
        <f>-(Table253269[[#This Row],[time]]-2)*2</f>
        <v>-1.8207599999999999</v>
      </c>
      <c r="AV55" s="6">
        <v>5.3734500000000001</v>
      </c>
    </row>
    <row r="56" spans="1:48">
      <c r="A56" s="5">
        <v>2.9697</v>
      </c>
      <c r="B56">
        <f>-(Table1254[[#This Row],[time]]-2)*2</f>
        <v>-1.9394</v>
      </c>
      <c r="C56" s="7">
        <v>6.7600000000000003E-5</v>
      </c>
      <c r="D56" s="5">
        <v>2.9697</v>
      </c>
      <c r="E56">
        <f>-(Table2255[[#This Row],[time]]-2)*2</f>
        <v>-1.9394</v>
      </c>
      <c r="F56" s="7">
        <v>5.3</v>
      </c>
      <c r="G56" s="5">
        <v>2.9697</v>
      </c>
      <c r="H56">
        <f>-(Table245262[[#This Row],[time]]-2)*2</f>
        <v>-1.9394</v>
      </c>
      <c r="I56" s="7">
        <v>6.9099999999999999E-5</v>
      </c>
      <c r="J56" s="5">
        <v>2.9697</v>
      </c>
      <c r="K56">
        <f>-(Table3256[[#This Row],[time]]-2)*2</f>
        <v>-1.9394</v>
      </c>
      <c r="L56" s="6">
        <v>4.85093</v>
      </c>
      <c r="M56" s="5">
        <v>2.9697</v>
      </c>
      <c r="N56">
        <f>-(Table246263[[#This Row],[time]]-2)*2</f>
        <v>-1.9394</v>
      </c>
      <c r="O56" s="7">
        <v>1.5800000000000001E-5</v>
      </c>
      <c r="P56" s="5">
        <v>2.9697</v>
      </c>
      <c r="Q56">
        <f>-(Table4257[[#This Row],[time]]-2)*2</f>
        <v>-1.9394</v>
      </c>
      <c r="R56" s="6">
        <v>3.4942199999999999</v>
      </c>
      <c r="S56" s="5">
        <v>2.9697</v>
      </c>
      <c r="T56">
        <f>-(Table247264[[#This Row],[time]]-2)*2</f>
        <v>-1.9394</v>
      </c>
      <c r="U56" s="7">
        <v>2.7699999999999999E-5</v>
      </c>
      <c r="V56" s="5">
        <v>2.9697</v>
      </c>
      <c r="W56">
        <f>-(Table5258[[#This Row],[time]]-2)*2</f>
        <v>-1.9394</v>
      </c>
      <c r="X56" s="6">
        <v>3.2159499999999999</v>
      </c>
      <c r="Y56" s="5">
        <v>2.9697</v>
      </c>
      <c r="Z56">
        <f>-(Table248265[[#This Row],[time]]-2)*2</f>
        <v>-1.9394</v>
      </c>
      <c r="AA56" s="7">
        <v>5.8199999999999998E-5</v>
      </c>
      <c r="AB56" s="5">
        <v>2.9697</v>
      </c>
      <c r="AC56">
        <f>-(Table6259[[#This Row],[time]]-2)*2</f>
        <v>-1.9394</v>
      </c>
      <c r="AD56" s="6">
        <v>9.2584599999999995</v>
      </c>
      <c r="AE56" s="5">
        <v>2.9697</v>
      </c>
      <c r="AF56">
        <f>-(Table249266[[#This Row],[time]]-2)*2</f>
        <v>-1.9394</v>
      </c>
      <c r="AG56" s="7">
        <v>6.1299999999999999E-5</v>
      </c>
      <c r="AH56" s="5">
        <v>2.9697</v>
      </c>
      <c r="AI56">
        <f>-(Table7260[[#This Row],[time]]-2)*2</f>
        <v>-1.9394</v>
      </c>
      <c r="AJ56" s="6">
        <v>7.9751200000000004</v>
      </c>
      <c r="AK56" s="5">
        <v>2.9697</v>
      </c>
      <c r="AL56">
        <f>-(Table250267[[#This Row],[time]]-2)*2</f>
        <v>-1.9394</v>
      </c>
      <c r="AM56" s="6">
        <v>0.56464199999999998</v>
      </c>
      <c r="AN56" s="5">
        <v>2.9697</v>
      </c>
      <c r="AO56">
        <f>-(Table8261[[#This Row],[time]]-2)*2</f>
        <v>-1.9394</v>
      </c>
      <c r="AP56" s="6">
        <v>6.5553699999999999</v>
      </c>
      <c r="AQ56" s="5">
        <v>2.9697</v>
      </c>
      <c r="AR56">
        <f>-(Table252268[[#This Row],[time]]-2)*2</f>
        <v>-1.9394</v>
      </c>
      <c r="AS56" s="6">
        <v>0.34379599999999999</v>
      </c>
      <c r="AT56" s="5">
        <v>2.9697</v>
      </c>
      <c r="AU56">
        <f>-(Table253269[[#This Row],[time]]-2)*2</f>
        <v>-1.9394</v>
      </c>
      <c r="AV56" s="6">
        <v>5.6874500000000001</v>
      </c>
    </row>
    <row r="57" spans="1:48">
      <c r="A57" s="8">
        <v>3</v>
      </c>
      <c r="B57">
        <f>-(Table1254[[#This Row],[time]]-2)*2</f>
        <v>-2</v>
      </c>
      <c r="C57" s="10">
        <v>6.6099999999999994E-5</v>
      </c>
      <c r="D57" s="8">
        <v>3</v>
      </c>
      <c r="E57">
        <f>-(Table2255[[#This Row],[time]]-2)*2</f>
        <v>-2</v>
      </c>
      <c r="F57" s="10">
        <v>5.43</v>
      </c>
      <c r="G57" s="8">
        <v>3</v>
      </c>
      <c r="H57">
        <f>-(Table245262[[#This Row],[time]]-2)*2</f>
        <v>-2</v>
      </c>
      <c r="I57" s="10">
        <v>6.7600000000000003E-5</v>
      </c>
      <c r="J57" s="8">
        <v>3</v>
      </c>
      <c r="K57">
        <f>-(Table3256[[#This Row],[time]]-2)*2</f>
        <v>-2</v>
      </c>
      <c r="L57" s="9">
        <v>4.9804300000000001</v>
      </c>
      <c r="M57" s="8">
        <v>3</v>
      </c>
      <c r="N57">
        <f>-(Table246263[[#This Row],[time]]-2)*2</f>
        <v>-2</v>
      </c>
      <c r="O57" s="10">
        <v>1.4100000000000001E-5</v>
      </c>
      <c r="P57" s="8">
        <v>3</v>
      </c>
      <c r="Q57">
        <f>-(Table4257[[#This Row],[time]]-2)*2</f>
        <v>-2</v>
      </c>
      <c r="R57" s="9">
        <v>3.5451299999999999</v>
      </c>
      <c r="S57" s="8">
        <v>3</v>
      </c>
      <c r="T57">
        <f>-(Table247264[[#This Row],[time]]-2)*2</f>
        <v>-2</v>
      </c>
      <c r="U57" s="10">
        <v>2.6699999999999998E-5</v>
      </c>
      <c r="V57" s="8">
        <v>3</v>
      </c>
      <c r="W57">
        <f>-(Table5258[[#This Row],[time]]-2)*2</f>
        <v>-2</v>
      </c>
      <c r="X57" s="9">
        <v>3.3332199999999998</v>
      </c>
      <c r="Y57" s="8">
        <v>3</v>
      </c>
      <c r="Z57">
        <f>-(Table248265[[#This Row],[time]]-2)*2</f>
        <v>-2</v>
      </c>
      <c r="AA57" s="10">
        <v>5.7500000000000002E-5</v>
      </c>
      <c r="AB57" s="8">
        <v>3</v>
      </c>
      <c r="AC57">
        <f>-(Table6259[[#This Row],[time]]-2)*2</f>
        <v>-2</v>
      </c>
      <c r="AD57" s="9">
        <v>9.9869900000000005</v>
      </c>
      <c r="AE57" s="8">
        <v>3</v>
      </c>
      <c r="AF57">
        <f>-(Table249266[[#This Row],[time]]-2)*2</f>
        <v>-2</v>
      </c>
      <c r="AG57" s="10">
        <v>6.05E-5</v>
      </c>
      <c r="AH57" s="8">
        <v>3</v>
      </c>
      <c r="AI57">
        <f>-(Table7260[[#This Row],[time]]-2)*2</f>
        <v>-2</v>
      </c>
      <c r="AJ57" s="9">
        <v>8.1480800000000002</v>
      </c>
      <c r="AK57" s="8">
        <v>3</v>
      </c>
      <c r="AL57">
        <f>-(Table250267[[#This Row],[time]]-2)*2</f>
        <v>-2</v>
      </c>
      <c r="AM57" s="9">
        <v>0.458125</v>
      </c>
      <c r="AN57" s="8">
        <v>3</v>
      </c>
      <c r="AO57">
        <f>-(Table8261[[#This Row],[time]]-2)*2</f>
        <v>-2</v>
      </c>
      <c r="AP57" s="9">
        <v>6.7566899999999999</v>
      </c>
      <c r="AQ57" s="8">
        <v>3</v>
      </c>
      <c r="AR57">
        <f>-(Table252268[[#This Row],[time]]-2)*2</f>
        <v>-2</v>
      </c>
      <c r="AS57" s="9">
        <v>0.27276699999999998</v>
      </c>
      <c r="AT57" s="8">
        <v>3</v>
      </c>
      <c r="AU57">
        <f>-(Table253269[[#This Row],[time]]-2)*2</f>
        <v>-2</v>
      </c>
      <c r="AV57" s="9">
        <v>5.84781</v>
      </c>
    </row>
    <row r="58" spans="1:48">
      <c r="A58" t="s">
        <v>26</v>
      </c>
      <c r="C58">
        <f>AVERAGE(C37:C57)</f>
        <v>0.4657564446666666</v>
      </c>
      <c r="D58" t="s">
        <v>26</v>
      </c>
      <c r="F58">
        <f t="shared" ref="F58" si="2">AVERAGE(F37:F57)</f>
        <v>2.8518806904761909</v>
      </c>
      <c r="G58" t="s">
        <v>26</v>
      </c>
      <c r="I58">
        <f t="shared" ref="I58" si="3">AVERAGE(I37:I57)</f>
        <v>0.15158304333333331</v>
      </c>
      <c r="J58" t="s">
        <v>26</v>
      </c>
      <c r="L58">
        <f t="shared" ref="L58" si="4">AVERAGE(L37:L57)</f>
        <v>2.4821220095238097</v>
      </c>
      <c r="M58" t="s">
        <v>26</v>
      </c>
      <c r="O58">
        <f t="shared" ref="O58" si="5">AVERAGE(O37:O57)</f>
        <v>3.7861904761904769E-5</v>
      </c>
      <c r="P58" t="s">
        <v>26</v>
      </c>
      <c r="R58">
        <f t="shared" ref="R58" si="6">AVERAGE(R37:R57)</f>
        <v>1.7898893876190474</v>
      </c>
      <c r="S58" t="s">
        <v>26</v>
      </c>
      <c r="U58">
        <f t="shared" ref="U58" si="7">AVERAGE(U37:U57)</f>
        <v>3.3057142857142848E-5</v>
      </c>
      <c r="V58" t="s">
        <v>26</v>
      </c>
      <c r="X58">
        <f t="shared" ref="X58" si="8">AVERAGE(X37:X57)</f>
        <v>1.8140070380952378</v>
      </c>
      <c r="Y58" t="s">
        <v>26</v>
      </c>
      <c r="AA58">
        <f t="shared" ref="AA58" si="9">AVERAGE(AA37:AA57)</f>
        <v>6.9809523809523814E-5</v>
      </c>
      <c r="AB58" t="s">
        <v>26</v>
      </c>
      <c r="AD58">
        <f t="shared" ref="AD58" si="10">AVERAGE(AD37:AD57)</f>
        <v>4.0285922904761904</v>
      </c>
      <c r="AE58" t="s">
        <v>26</v>
      </c>
      <c r="AG58">
        <f t="shared" ref="AG58" si="11">AVERAGE(AG37:AG57)</f>
        <v>7.0538095238095237E-5</v>
      </c>
      <c r="AH58" t="s">
        <v>26</v>
      </c>
      <c r="AJ58">
        <f t="shared" ref="AJ58" si="12">AVERAGE(AJ37:AJ57)</f>
        <v>4.0630319095238088</v>
      </c>
      <c r="AK58" t="s">
        <v>26</v>
      </c>
      <c r="AM58">
        <f t="shared" ref="AM58" si="13">AVERAGE(AM37:AM57)</f>
        <v>1.6279150476190474</v>
      </c>
      <c r="AN58" t="s">
        <v>26</v>
      </c>
      <c r="AP58">
        <f t="shared" ref="AP58" si="14">AVERAGE(AP37:AP57)</f>
        <v>4.1597366666666673</v>
      </c>
      <c r="AQ58" t="s">
        <v>26</v>
      </c>
      <c r="AS58">
        <f t="shared" ref="AS58" si="15">AVERAGE(AS37:AS57)</f>
        <v>0.83468266666666679</v>
      </c>
      <c r="AT58" t="s">
        <v>26</v>
      </c>
      <c r="AV58">
        <f t="shared" ref="AV58" si="16">AVERAGE(AV37:AV57)</f>
        <v>2.7272864714285712</v>
      </c>
    </row>
    <row r="59" spans="1:48">
      <c r="A59" t="s">
        <v>27</v>
      </c>
      <c r="C59">
        <f>MAX(C37:C57)</f>
        <v>2.6244700000000001</v>
      </c>
      <c r="D59" t="s">
        <v>27</v>
      </c>
      <c r="F59">
        <f t="shared" ref="F59" si="17">MAX(F37:F57)</f>
        <v>5.43</v>
      </c>
      <c r="G59" t="s">
        <v>27</v>
      </c>
      <c r="I59">
        <f t="shared" ref="I59" si="18">MAX(I37:I57)</f>
        <v>0.94631100000000001</v>
      </c>
      <c r="J59" t="s">
        <v>27</v>
      </c>
      <c r="L59">
        <f t="shared" ref="L59" si="19">MAX(L37:L57)</f>
        <v>4.9804300000000001</v>
      </c>
      <c r="M59" t="s">
        <v>27</v>
      </c>
      <c r="O59">
        <f t="shared" ref="O59" si="20">MAX(O37:O57)</f>
        <v>6.6299999999999999E-5</v>
      </c>
      <c r="P59" t="s">
        <v>27</v>
      </c>
      <c r="R59">
        <f t="shared" ref="R59" si="21">MAX(R37:R57)</f>
        <v>3.5451299999999999</v>
      </c>
      <c r="S59" t="s">
        <v>27</v>
      </c>
      <c r="U59">
        <f t="shared" ref="U59" si="22">MAX(U37:U57)</f>
        <v>3.6600000000000002E-5</v>
      </c>
      <c r="V59" t="s">
        <v>27</v>
      </c>
      <c r="X59">
        <f t="shared" ref="X59" si="23">MAX(X37:X57)</f>
        <v>3.3332199999999998</v>
      </c>
      <c r="Y59" t="s">
        <v>27</v>
      </c>
      <c r="AA59">
        <f t="shared" ref="AA59" si="24">MAX(AA37:AA57)</f>
        <v>8.2600000000000002E-5</v>
      </c>
      <c r="AB59" t="s">
        <v>27</v>
      </c>
      <c r="AD59">
        <f t="shared" ref="AD59" si="25">MAX(AD37:AD57)</f>
        <v>9.9869900000000005</v>
      </c>
      <c r="AE59" t="s">
        <v>27</v>
      </c>
      <c r="AG59">
        <f t="shared" ref="AG59" si="26">MAX(AG37:AG57)</f>
        <v>7.8800000000000004E-5</v>
      </c>
      <c r="AH59" t="s">
        <v>27</v>
      </c>
      <c r="AJ59">
        <f t="shared" ref="AJ59" si="27">MAX(AJ37:AJ57)</f>
        <v>8.1480800000000002</v>
      </c>
      <c r="AK59" t="s">
        <v>27</v>
      </c>
      <c r="AM59">
        <f t="shared" ref="AM59" si="28">MAX(AM37:AM57)</f>
        <v>2.2890199999999998</v>
      </c>
      <c r="AN59" t="s">
        <v>27</v>
      </c>
      <c r="AP59">
        <f t="shared" ref="AP59" si="29">MAX(AP37:AP57)</f>
        <v>6.7566899999999999</v>
      </c>
      <c r="AQ59" t="s">
        <v>27</v>
      </c>
      <c r="AS59">
        <f t="shared" ref="AS59" si="30">MAX(AS37:AS57)</f>
        <v>1.14045</v>
      </c>
      <c r="AT59" t="s">
        <v>27</v>
      </c>
      <c r="AV59">
        <f t="shared" ref="AV59" si="31">MAX(AV37:AV57)</f>
        <v>5.84781</v>
      </c>
    </row>
    <row r="62" spans="1:48">
      <c r="A62" s="1" t="s">
        <v>31</v>
      </c>
    </row>
    <row r="63" spans="1:48">
      <c r="A63" t="s">
        <v>32</v>
      </c>
      <c r="D63" t="s">
        <v>2</v>
      </c>
    </row>
    <row r="64" spans="1:48">
      <c r="A64" t="s">
        <v>33</v>
      </c>
      <c r="D64" t="s">
        <v>4</v>
      </c>
      <c r="E64" t="s">
        <v>5</v>
      </c>
    </row>
    <row r="66" spans="1:48">
      <c r="A66" t="s">
        <v>6</v>
      </c>
      <c r="D66" t="s">
        <v>7</v>
      </c>
      <c r="G66" t="s">
        <v>8</v>
      </c>
      <c r="J66" t="s">
        <v>9</v>
      </c>
      <c r="M66" t="s">
        <v>10</v>
      </c>
      <c r="P66" t="s">
        <v>11</v>
      </c>
      <c r="S66" t="s">
        <v>12</v>
      </c>
      <c r="V66" t="s">
        <v>13</v>
      </c>
      <c r="Y66" t="s">
        <v>14</v>
      </c>
      <c r="AB66" t="s">
        <v>15</v>
      </c>
      <c r="AE66" t="s">
        <v>16</v>
      </c>
      <c r="AH66" t="s">
        <v>17</v>
      </c>
      <c r="AK66" t="s">
        <v>18</v>
      </c>
      <c r="AN66" t="s">
        <v>19</v>
      </c>
      <c r="AQ66" t="s">
        <v>20</v>
      </c>
      <c r="AT66" t="s">
        <v>21</v>
      </c>
    </row>
    <row r="67" spans="1:48">
      <c r="A67" t="s">
        <v>22</v>
      </c>
      <c r="B67" t="s">
        <v>23</v>
      </c>
      <c r="C67" t="s">
        <v>24</v>
      </c>
      <c r="D67" t="s">
        <v>22</v>
      </c>
      <c r="E67" t="s">
        <v>23</v>
      </c>
      <c r="F67" t="s">
        <v>25</v>
      </c>
      <c r="G67" t="s">
        <v>22</v>
      </c>
      <c r="H67" t="s">
        <v>23</v>
      </c>
      <c r="I67" t="s">
        <v>24</v>
      </c>
      <c r="J67" t="s">
        <v>22</v>
      </c>
      <c r="K67" t="s">
        <v>23</v>
      </c>
      <c r="L67" t="s">
        <v>24</v>
      </c>
      <c r="M67" t="s">
        <v>22</v>
      </c>
      <c r="N67" t="s">
        <v>23</v>
      </c>
      <c r="O67" t="s">
        <v>24</v>
      </c>
      <c r="P67" t="s">
        <v>22</v>
      </c>
      <c r="Q67" t="s">
        <v>23</v>
      </c>
      <c r="R67" t="s">
        <v>24</v>
      </c>
      <c r="S67" t="s">
        <v>22</v>
      </c>
      <c r="T67" t="s">
        <v>23</v>
      </c>
      <c r="U67" t="s">
        <v>24</v>
      </c>
      <c r="V67" t="s">
        <v>22</v>
      </c>
      <c r="W67" t="s">
        <v>23</v>
      </c>
      <c r="X67" t="s">
        <v>24</v>
      </c>
      <c r="Y67" t="s">
        <v>22</v>
      </c>
      <c r="Z67" t="s">
        <v>23</v>
      </c>
      <c r="AA67" t="s">
        <v>24</v>
      </c>
      <c r="AB67" t="s">
        <v>22</v>
      </c>
      <c r="AC67" t="s">
        <v>23</v>
      </c>
      <c r="AD67" t="s">
        <v>24</v>
      </c>
      <c r="AE67" t="s">
        <v>22</v>
      </c>
      <c r="AF67" t="s">
        <v>23</v>
      </c>
      <c r="AG67" t="s">
        <v>24</v>
      </c>
      <c r="AH67" t="s">
        <v>22</v>
      </c>
      <c r="AI67" t="s">
        <v>23</v>
      </c>
      <c r="AJ67" t="s">
        <v>24</v>
      </c>
      <c r="AK67" t="s">
        <v>22</v>
      </c>
      <c r="AL67" t="s">
        <v>23</v>
      </c>
      <c r="AM67" t="s">
        <v>24</v>
      </c>
      <c r="AN67" t="s">
        <v>22</v>
      </c>
      <c r="AO67" t="s">
        <v>23</v>
      </c>
      <c r="AP67" t="s">
        <v>24</v>
      </c>
      <c r="AQ67" t="s">
        <v>22</v>
      </c>
      <c r="AR67" t="s">
        <v>23</v>
      </c>
      <c r="AS67" t="s">
        <v>24</v>
      </c>
      <c r="AT67" t="s">
        <v>22</v>
      </c>
      <c r="AU67" t="s">
        <v>23</v>
      </c>
      <c r="AV67" t="s">
        <v>24</v>
      </c>
    </row>
    <row r="68" spans="1:48">
      <c r="A68" s="2">
        <v>2</v>
      </c>
      <c r="B68">
        <f>(Table1286[[#This Row],[time]]-2)*2</f>
        <v>0</v>
      </c>
      <c r="C68" s="4">
        <v>8.3800000000000004E-5</v>
      </c>
      <c r="D68" s="2">
        <v>2</v>
      </c>
      <c r="E68">
        <f>(Table2287[[#This Row],[time]]-2)*2</f>
        <v>0</v>
      </c>
      <c r="F68" s="4">
        <v>8.7899999999999995E-5</v>
      </c>
      <c r="G68" s="2">
        <v>2</v>
      </c>
      <c r="H68">
        <f>(Table245294[[#This Row],[time]]-2)*2</f>
        <v>0</v>
      </c>
      <c r="I68" s="4">
        <v>5.8699999999999997E-5</v>
      </c>
      <c r="J68" s="2">
        <v>2</v>
      </c>
      <c r="K68">
        <f>(Table3288[[#This Row],[time]]-2)*2</f>
        <v>0</v>
      </c>
      <c r="L68" s="4">
        <v>7.8399999999999995E-5</v>
      </c>
      <c r="M68" s="2">
        <v>2</v>
      </c>
      <c r="N68">
        <f>(Table246295[[#This Row],[time]]-2)*2</f>
        <v>0</v>
      </c>
      <c r="O68" s="4">
        <v>8.4800000000000001E-5</v>
      </c>
      <c r="P68" s="2">
        <v>2</v>
      </c>
      <c r="Q68">
        <f>(Table4289[[#This Row],[time]]-2)*2</f>
        <v>0</v>
      </c>
      <c r="R68" s="3">
        <v>0.86555300000000002</v>
      </c>
      <c r="S68" s="2">
        <v>2</v>
      </c>
      <c r="T68">
        <f>(Table247296[[#This Row],[time]]-2)*2</f>
        <v>0</v>
      </c>
      <c r="U68" s="3">
        <v>3.81839E-2</v>
      </c>
      <c r="V68" s="2">
        <v>2</v>
      </c>
      <c r="W68">
        <f>(Table5290[[#This Row],[time]]-2)*2</f>
        <v>0</v>
      </c>
      <c r="X68" s="3">
        <v>0.23164899999999999</v>
      </c>
      <c r="Y68" s="2">
        <v>2</v>
      </c>
      <c r="Z68">
        <f>(Table248297[[#This Row],[time]]-2)*2</f>
        <v>0</v>
      </c>
      <c r="AA68" s="3">
        <v>6.2713199999999997E-2</v>
      </c>
      <c r="AB68" s="2">
        <v>2</v>
      </c>
      <c r="AC68">
        <f>(Table6291[[#This Row],[time]]-2)*2</f>
        <v>0</v>
      </c>
      <c r="AD68" s="3">
        <v>0.39689099999999999</v>
      </c>
      <c r="AE68" s="2">
        <v>2</v>
      </c>
      <c r="AF68">
        <f>(Table249298[[#This Row],[time]]-2)*2</f>
        <v>0</v>
      </c>
      <c r="AG68" s="3">
        <v>0.27399400000000002</v>
      </c>
      <c r="AH68" s="2">
        <v>2</v>
      </c>
      <c r="AI68">
        <f>(Table7292[[#This Row],[time]]-2)*2</f>
        <v>0</v>
      </c>
      <c r="AJ68" s="3">
        <v>0.22108900000000001</v>
      </c>
      <c r="AK68" s="2">
        <v>2</v>
      </c>
      <c r="AL68">
        <f>(Table250299[[#This Row],[time]]-2)*2</f>
        <v>0</v>
      </c>
      <c r="AM68" s="3">
        <v>2.7729900000000001</v>
      </c>
      <c r="AN68" s="2">
        <v>2</v>
      </c>
      <c r="AO68">
        <f>(Table8293[[#This Row],[time]]-2)*2</f>
        <v>0</v>
      </c>
      <c r="AP68" s="3">
        <v>2.4062600000000001</v>
      </c>
      <c r="AQ68" s="2">
        <v>2</v>
      </c>
      <c r="AR68">
        <f>(Table252300[[#This Row],[time]]-2)*2</f>
        <v>0</v>
      </c>
      <c r="AS68" s="4">
        <v>2.0400000000000001E-8</v>
      </c>
      <c r="AT68" s="2">
        <v>2</v>
      </c>
      <c r="AU68">
        <f>(Table253301[[#This Row],[time]]-2)*2</f>
        <v>0</v>
      </c>
      <c r="AV68" s="3">
        <v>6.2116799999999998E-3</v>
      </c>
    </row>
    <row r="69" spans="1:48">
      <c r="A69" s="5">
        <v>2.0512600000000001</v>
      </c>
      <c r="B69">
        <f>(Table1286[[#This Row],[time]]-2)*2</f>
        <v>0.10252000000000017</v>
      </c>
      <c r="C69" s="6">
        <v>4.2507299999999998E-2</v>
      </c>
      <c r="D69" s="5">
        <v>2.0512600000000001</v>
      </c>
      <c r="E69">
        <f>(Table2287[[#This Row],[time]]-2)*2</f>
        <v>0.10252000000000017</v>
      </c>
      <c r="F69" s="7">
        <v>9.2E-5</v>
      </c>
      <c r="G69" s="5">
        <v>2.0512600000000001</v>
      </c>
      <c r="H69">
        <f>(Table245294[[#This Row],[time]]-2)*2</f>
        <v>0.10252000000000017</v>
      </c>
      <c r="I69" s="7">
        <v>6.0000000000000002E-5</v>
      </c>
      <c r="J69" s="5">
        <v>2.0512600000000001</v>
      </c>
      <c r="K69">
        <f>(Table3288[[#This Row],[time]]-2)*2</f>
        <v>0.10252000000000017</v>
      </c>
      <c r="L69" s="7">
        <v>8.3999999999999995E-5</v>
      </c>
      <c r="M69" s="5">
        <v>2.0512600000000001</v>
      </c>
      <c r="N69">
        <f>(Table246295[[#This Row],[time]]-2)*2</f>
        <v>0.10252000000000017</v>
      </c>
      <c r="O69" s="6">
        <v>6.1776699999999997E-3</v>
      </c>
      <c r="P69" s="5">
        <v>2.0512600000000001</v>
      </c>
      <c r="Q69">
        <f>(Table4289[[#This Row],[time]]-2)*2</f>
        <v>0.10252000000000017</v>
      </c>
      <c r="R69" s="6">
        <v>1.29992</v>
      </c>
      <c r="S69" s="5">
        <v>2.0512600000000001</v>
      </c>
      <c r="T69">
        <f>(Table247296[[#This Row],[time]]-2)*2</f>
        <v>0.10252000000000017</v>
      </c>
      <c r="U69" s="6">
        <v>0.12936400000000001</v>
      </c>
      <c r="V69" s="5">
        <v>2.0512600000000001</v>
      </c>
      <c r="W69">
        <f>(Table5290[[#This Row],[time]]-2)*2</f>
        <v>0.10252000000000017</v>
      </c>
      <c r="X69" s="6">
        <v>0.34716000000000002</v>
      </c>
      <c r="Y69" s="5">
        <v>2.0512600000000001</v>
      </c>
      <c r="Z69">
        <f>(Table248297[[#This Row],[time]]-2)*2</f>
        <v>0.10252000000000017</v>
      </c>
      <c r="AA69" s="6">
        <v>0.17010500000000001</v>
      </c>
      <c r="AB69" s="5">
        <v>2.0512600000000001</v>
      </c>
      <c r="AC69">
        <f>(Table6291[[#This Row],[time]]-2)*2</f>
        <v>0.10252000000000017</v>
      </c>
      <c r="AD69" s="6">
        <v>0.69016900000000003</v>
      </c>
      <c r="AE69" s="5">
        <v>2.0512600000000001</v>
      </c>
      <c r="AF69">
        <f>(Table249298[[#This Row],[time]]-2)*2</f>
        <v>0.10252000000000017</v>
      </c>
      <c r="AG69" s="6">
        <v>0.410385</v>
      </c>
      <c r="AH69" s="5">
        <v>2.0512600000000001</v>
      </c>
      <c r="AI69">
        <f>(Table7292[[#This Row],[time]]-2)*2</f>
        <v>0.10252000000000017</v>
      </c>
      <c r="AJ69" s="6">
        <v>0.73838199999999998</v>
      </c>
      <c r="AK69" s="5">
        <v>2.0512600000000001</v>
      </c>
      <c r="AL69">
        <f>(Table250299[[#This Row],[time]]-2)*2</f>
        <v>0.10252000000000017</v>
      </c>
      <c r="AM69" s="6">
        <v>3.2425600000000001</v>
      </c>
      <c r="AN69" s="5">
        <v>2.0512600000000001</v>
      </c>
      <c r="AO69">
        <f>(Table8293[[#This Row],[time]]-2)*2</f>
        <v>0.10252000000000017</v>
      </c>
      <c r="AP69" s="6">
        <v>2.5226000000000002</v>
      </c>
      <c r="AQ69" s="5">
        <v>2.0512600000000001</v>
      </c>
      <c r="AR69">
        <f>(Table252300[[#This Row],[time]]-2)*2</f>
        <v>0.10252000000000017</v>
      </c>
      <c r="AS69" s="7">
        <v>2.3199999999999999E-8</v>
      </c>
      <c r="AT69" s="5">
        <v>2.0512600000000001</v>
      </c>
      <c r="AU69">
        <f>(Table253301[[#This Row],[time]]-2)*2</f>
        <v>0.10252000000000017</v>
      </c>
      <c r="AV69" s="6">
        <v>1.5373100000000001E-2</v>
      </c>
    </row>
    <row r="70" spans="1:48">
      <c r="A70" s="5">
        <v>2.1009099999999998</v>
      </c>
      <c r="B70">
        <f>(Table1286[[#This Row],[time]]-2)*2</f>
        <v>0.20181999999999967</v>
      </c>
      <c r="C70" s="6">
        <v>0.217887</v>
      </c>
      <c r="D70" s="5">
        <v>2.1009099999999998</v>
      </c>
      <c r="E70">
        <f>(Table2287[[#This Row],[time]]-2)*2</f>
        <v>0.20181999999999967</v>
      </c>
      <c r="F70" s="7">
        <v>9.0299999999999999E-5</v>
      </c>
      <c r="G70" s="5">
        <v>2.1009099999999998</v>
      </c>
      <c r="H70">
        <f>(Table245294[[#This Row],[time]]-2)*2</f>
        <v>0.20181999999999967</v>
      </c>
      <c r="I70" s="7">
        <v>6.3399999999999996E-5</v>
      </c>
      <c r="J70" s="5">
        <v>2.1009099999999998</v>
      </c>
      <c r="K70">
        <f>(Table3288[[#This Row],[time]]-2)*2</f>
        <v>0.20181999999999967</v>
      </c>
      <c r="L70" s="7">
        <v>8.3399999999999994E-5</v>
      </c>
      <c r="M70" s="5">
        <v>2.1009099999999998</v>
      </c>
      <c r="N70">
        <f>(Table246295[[#This Row],[time]]-2)*2</f>
        <v>0.20181999999999967</v>
      </c>
      <c r="O70" s="6">
        <v>3.015E-2</v>
      </c>
      <c r="P70" s="5">
        <v>2.1009099999999998</v>
      </c>
      <c r="Q70">
        <f>(Table4289[[#This Row],[time]]-2)*2</f>
        <v>0.20181999999999967</v>
      </c>
      <c r="R70" s="6">
        <v>0.96986000000000006</v>
      </c>
      <c r="S70" s="5">
        <v>2.1009099999999998</v>
      </c>
      <c r="T70">
        <f>(Table247296[[#This Row],[time]]-2)*2</f>
        <v>0.20181999999999967</v>
      </c>
      <c r="U70" s="6">
        <v>0.35093999999999997</v>
      </c>
      <c r="V70" s="5">
        <v>2.1009099999999998</v>
      </c>
      <c r="W70">
        <f>(Table5290[[#This Row],[time]]-2)*2</f>
        <v>0.20181999999999967</v>
      </c>
      <c r="X70" s="6">
        <v>0.28153699999999998</v>
      </c>
      <c r="Y70" s="5">
        <v>2.1009099999999998</v>
      </c>
      <c r="Z70">
        <f>(Table248297[[#This Row],[time]]-2)*2</f>
        <v>0.20181999999999967</v>
      </c>
      <c r="AA70" s="6">
        <v>0.31277899999999997</v>
      </c>
      <c r="AB70" s="5">
        <v>2.1009099999999998</v>
      </c>
      <c r="AC70">
        <f>(Table6291[[#This Row],[time]]-2)*2</f>
        <v>0.20181999999999967</v>
      </c>
      <c r="AD70" s="6">
        <v>0.88195900000000005</v>
      </c>
      <c r="AE70" s="5">
        <v>2.1009099999999998</v>
      </c>
      <c r="AF70">
        <f>(Table249298[[#This Row],[time]]-2)*2</f>
        <v>0.20181999999999967</v>
      </c>
      <c r="AG70" s="6">
        <v>0.55557599999999996</v>
      </c>
      <c r="AH70" s="5">
        <v>2.1009099999999998</v>
      </c>
      <c r="AI70">
        <f>(Table7292[[#This Row],[time]]-2)*2</f>
        <v>0.20181999999999967</v>
      </c>
      <c r="AJ70" s="6">
        <v>1.38619</v>
      </c>
      <c r="AK70" s="5">
        <v>2.1009099999999998</v>
      </c>
      <c r="AL70">
        <f>(Table250299[[#This Row],[time]]-2)*2</f>
        <v>0.20181999999999967</v>
      </c>
      <c r="AM70" s="6">
        <v>3.6057100000000002</v>
      </c>
      <c r="AN70" s="5">
        <v>2.1009099999999998</v>
      </c>
      <c r="AO70">
        <f>(Table8293[[#This Row],[time]]-2)*2</f>
        <v>0.20181999999999967</v>
      </c>
      <c r="AP70" s="6">
        <v>2.4794399999999999</v>
      </c>
      <c r="AQ70" s="5">
        <v>2.1009099999999998</v>
      </c>
      <c r="AR70">
        <f>(Table252300[[#This Row],[time]]-2)*2</f>
        <v>0.20181999999999967</v>
      </c>
      <c r="AS70" s="7">
        <v>2.92E-8</v>
      </c>
      <c r="AT70" s="5">
        <v>2.1009099999999998</v>
      </c>
      <c r="AU70">
        <f>(Table253301[[#This Row],[time]]-2)*2</f>
        <v>0.20181999999999967</v>
      </c>
      <c r="AV70" s="6">
        <v>2.0735900000000002E-2</v>
      </c>
    </row>
    <row r="71" spans="1:48">
      <c r="A71" s="5">
        <v>2.1553499999999999</v>
      </c>
      <c r="B71">
        <f>(Table1286[[#This Row],[time]]-2)*2</f>
        <v>0.31069999999999975</v>
      </c>
      <c r="C71" s="6">
        <v>0.61479600000000001</v>
      </c>
      <c r="D71" s="5">
        <v>2.1553499999999999</v>
      </c>
      <c r="E71">
        <f>(Table2287[[#This Row],[time]]-2)*2</f>
        <v>0.31069999999999975</v>
      </c>
      <c r="F71" s="7">
        <v>8.3800000000000004E-5</v>
      </c>
      <c r="G71" s="5">
        <v>2.1553499999999999</v>
      </c>
      <c r="H71">
        <f>(Table245294[[#This Row],[time]]-2)*2</f>
        <v>0.31069999999999975</v>
      </c>
      <c r="I71" s="6">
        <v>0.17342199999999999</v>
      </c>
      <c r="J71" s="5">
        <v>2.1553499999999999</v>
      </c>
      <c r="K71">
        <f>(Table3288[[#This Row],[time]]-2)*2</f>
        <v>0.31069999999999975</v>
      </c>
      <c r="L71" s="7">
        <v>7.7999999999999999E-5</v>
      </c>
      <c r="M71" s="5">
        <v>2.1553499999999999</v>
      </c>
      <c r="N71">
        <f>(Table246295[[#This Row],[time]]-2)*2</f>
        <v>0.31069999999999975</v>
      </c>
      <c r="O71" s="6">
        <v>6.7871600000000004E-2</v>
      </c>
      <c r="P71" s="5">
        <v>2.1553499999999999</v>
      </c>
      <c r="Q71">
        <f>(Table4289[[#This Row],[time]]-2)*2</f>
        <v>0.31069999999999975</v>
      </c>
      <c r="R71" s="6">
        <v>0.26055499999999998</v>
      </c>
      <c r="S71" s="5">
        <v>2.1553499999999999</v>
      </c>
      <c r="T71">
        <f>(Table247296[[#This Row],[time]]-2)*2</f>
        <v>0.31069999999999975</v>
      </c>
      <c r="U71" s="6">
        <v>0.59400399999999998</v>
      </c>
      <c r="V71" s="5">
        <v>2.1553499999999999</v>
      </c>
      <c r="W71">
        <f>(Table5290[[#This Row],[time]]-2)*2</f>
        <v>0.31069999999999975</v>
      </c>
      <c r="X71" s="6">
        <v>8.2552799999999996E-2</v>
      </c>
      <c r="Y71" s="5">
        <v>2.1553499999999999</v>
      </c>
      <c r="Z71">
        <f>(Table248297[[#This Row],[time]]-2)*2</f>
        <v>0.31069999999999975</v>
      </c>
      <c r="AA71" s="6">
        <v>0.64593900000000004</v>
      </c>
      <c r="AB71" s="5">
        <v>2.1553499999999999</v>
      </c>
      <c r="AC71">
        <f>(Table6291[[#This Row],[time]]-2)*2</f>
        <v>0.31069999999999975</v>
      </c>
      <c r="AD71" s="6">
        <v>1.2318199999999999</v>
      </c>
      <c r="AE71" s="5">
        <v>2.1553499999999999</v>
      </c>
      <c r="AF71">
        <f>(Table249298[[#This Row],[time]]-2)*2</f>
        <v>0.31069999999999975</v>
      </c>
      <c r="AG71" s="6">
        <v>1.13798</v>
      </c>
      <c r="AH71" s="5">
        <v>2.1553499999999999</v>
      </c>
      <c r="AI71">
        <f>(Table7292[[#This Row],[time]]-2)*2</f>
        <v>0.31069999999999975</v>
      </c>
      <c r="AJ71" s="6">
        <v>2.1085199999999999</v>
      </c>
      <c r="AK71" s="5">
        <v>2.1553499999999999</v>
      </c>
      <c r="AL71">
        <f>(Table250299[[#This Row],[time]]-2)*2</f>
        <v>0.31069999999999975</v>
      </c>
      <c r="AM71" s="6">
        <v>3.9339499999999998</v>
      </c>
      <c r="AN71" s="5">
        <v>2.1553499999999999</v>
      </c>
      <c r="AO71">
        <f>(Table8293[[#This Row],[time]]-2)*2</f>
        <v>0.31069999999999975</v>
      </c>
      <c r="AP71" s="6">
        <v>2.3713099999999998</v>
      </c>
      <c r="AQ71" s="5">
        <v>2.1553499999999999</v>
      </c>
      <c r="AR71">
        <f>(Table252300[[#This Row],[time]]-2)*2</f>
        <v>0.31069999999999975</v>
      </c>
      <c r="AS71" s="7">
        <v>3.3099999999999999E-8</v>
      </c>
      <c r="AT71" s="5">
        <v>2.1553499999999999</v>
      </c>
      <c r="AU71">
        <f>(Table253301[[#This Row],[time]]-2)*2</f>
        <v>0.31069999999999975</v>
      </c>
      <c r="AV71" s="6">
        <v>2.5359199999999998E-2</v>
      </c>
    </row>
    <row r="72" spans="1:48">
      <c r="A72" s="5">
        <v>2.2006100000000002</v>
      </c>
      <c r="B72">
        <f>(Table1286[[#This Row],[time]]-2)*2</f>
        <v>0.40122000000000035</v>
      </c>
      <c r="C72" s="6">
        <v>1.1125799999999999</v>
      </c>
      <c r="D72" s="5">
        <v>2.2006100000000002</v>
      </c>
      <c r="E72">
        <f>(Table2287[[#This Row],[time]]-2)*2</f>
        <v>0.40122000000000035</v>
      </c>
      <c r="F72" s="7">
        <v>7.6899999999999999E-5</v>
      </c>
      <c r="G72" s="5">
        <v>2.2006100000000002</v>
      </c>
      <c r="H72">
        <f>(Table245294[[#This Row],[time]]-2)*2</f>
        <v>0.40122000000000035</v>
      </c>
      <c r="I72" s="6">
        <v>0.36188599999999999</v>
      </c>
      <c r="J72" s="5">
        <v>2.2006100000000002</v>
      </c>
      <c r="K72">
        <f>(Table3288[[#This Row],[time]]-2)*2</f>
        <v>0.40122000000000035</v>
      </c>
      <c r="L72" s="7">
        <v>7.2299999999999996E-5</v>
      </c>
      <c r="M72" s="5">
        <v>2.2006100000000002</v>
      </c>
      <c r="N72">
        <f>(Table246295[[#This Row],[time]]-2)*2</f>
        <v>0.40122000000000035</v>
      </c>
      <c r="O72" s="6">
        <v>0.169985</v>
      </c>
      <c r="P72" s="5">
        <v>2.2006100000000002</v>
      </c>
      <c r="Q72">
        <f>(Table4289[[#This Row],[time]]-2)*2</f>
        <v>0.40122000000000035</v>
      </c>
      <c r="R72" s="7">
        <v>8.8700000000000001E-5</v>
      </c>
      <c r="S72" s="5">
        <v>2.2006100000000002</v>
      </c>
      <c r="T72">
        <f>(Table247296[[#This Row],[time]]-2)*2</f>
        <v>0.40122000000000035</v>
      </c>
      <c r="U72" s="6">
        <v>1.1048100000000001</v>
      </c>
      <c r="V72" s="5">
        <v>2.2006100000000002</v>
      </c>
      <c r="W72">
        <f>(Table5290[[#This Row],[time]]-2)*2</f>
        <v>0.40122000000000035</v>
      </c>
      <c r="X72" s="7">
        <v>7.4099999999999999E-5</v>
      </c>
      <c r="Y72" s="5">
        <v>2.2006100000000002</v>
      </c>
      <c r="Z72">
        <f>(Table248297[[#This Row],[time]]-2)*2</f>
        <v>0.40122000000000035</v>
      </c>
      <c r="AA72" s="6">
        <v>1.11039</v>
      </c>
      <c r="AB72" s="5">
        <v>2.2006100000000002</v>
      </c>
      <c r="AC72">
        <f>(Table6291[[#This Row],[time]]-2)*2</f>
        <v>0.40122000000000035</v>
      </c>
      <c r="AD72" s="6">
        <v>1.46648</v>
      </c>
      <c r="AE72" s="5">
        <v>2.2006100000000002</v>
      </c>
      <c r="AF72">
        <f>(Table249298[[#This Row],[time]]-2)*2</f>
        <v>0.40122000000000035</v>
      </c>
      <c r="AG72" s="6">
        <v>1.8884099999999999</v>
      </c>
      <c r="AH72" s="5">
        <v>2.2006100000000002</v>
      </c>
      <c r="AI72">
        <f>(Table7292[[#This Row],[time]]-2)*2</f>
        <v>0.40122000000000035</v>
      </c>
      <c r="AJ72" s="6">
        <v>2.5449600000000001</v>
      </c>
      <c r="AK72" s="5">
        <v>2.2006100000000002</v>
      </c>
      <c r="AL72">
        <f>(Table250299[[#This Row],[time]]-2)*2</f>
        <v>0.40122000000000035</v>
      </c>
      <c r="AM72" s="6">
        <v>4.18879</v>
      </c>
      <c r="AN72" s="5">
        <v>2.2006100000000002</v>
      </c>
      <c r="AO72">
        <f>(Table8293[[#This Row],[time]]-2)*2</f>
        <v>0.40122000000000035</v>
      </c>
      <c r="AP72" s="6">
        <v>2.2135400000000001</v>
      </c>
      <c r="AQ72" s="5">
        <v>2.2006100000000002</v>
      </c>
      <c r="AR72">
        <f>(Table252300[[#This Row],[time]]-2)*2</f>
        <v>0.40122000000000035</v>
      </c>
      <c r="AS72" s="7">
        <v>2.4200000000000002E-8</v>
      </c>
      <c r="AT72" s="5">
        <v>2.2006100000000002</v>
      </c>
      <c r="AU72">
        <f>(Table253301[[#This Row],[time]]-2)*2</f>
        <v>0.40122000000000035</v>
      </c>
      <c r="AV72" s="6">
        <v>4.7054899999999997E-2</v>
      </c>
    </row>
    <row r="73" spans="1:48">
      <c r="A73" s="5">
        <v>2.2520899999999999</v>
      </c>
      <c r="B73">
        <f>(Table1286[[#This Row],[time]]-2)*2</f>
        <v>0.50417999999999985</v>
      </c>
      <c r="C73" s="6">
        <v>1.9166099999999999</v>
      </c>
      <c r="D73" s="5">
        <v>2.2520899999999999</v>
      </c>
      <c r="E73">
        <f>(Table2287[[#This Row],[time]]-2)*2</f>
        <v>0.50417999999999985</v>
      </c>
      <c r="F73" s="7">
        <v>6.9499999999999995E-5</v>
      </c>
      <c r="G73" s="5">
        <v>2.2520899999999999</v>
      </c>
      <c r="H73">
        <f>(Table245294[[#This Row],[time]]-2)*2</f>
        <v>0.50417999999999985</v>
      </c>
      <c r="I73" s="6">
        <v>0.62717800000000001</v>
      </c>
      <c r="J73" s="5">
        <v>2.2520899999999999</v>
      </c>
      <c r="K73">
        <f>(Table3288[[#This Row],[time]]-2)*2</f>
        <v>0.50417999999999985</v>
      </c>
      <c r="L73" s="7">
        <v>6.3899999999999995E-5</v>
      </c>
      <c r="M73" s="5">
        <v>2.2520899999999999</v>
      </c>
      <c r="N73">
        <f>(Table246295[[#This Row],[time]]-2)*2</f>
        <v>0.50417999999999985</v>
      </c>
      <c r="O73" s="6">
        <v>0.375467</v>
      </c>
      <c r="P73" s="5">
        <v>2.2520899999999999</v>
      </c>
      <c r="Q73">
        <f>(Table4289[[#This Row],[time]]-2)*2</f>
        <v>0.50417999999999985</v>
      </c>
      <c r="R73" s="7">
        <v>7.7999999999999999E-5</v>
      </c>
      <c r="S73" s="5">
        <v>2.2520899999999999</v>
      </c>
      <c r="T73">
        <f>(Table247296[[#This Row],[time]]-2)*2</f>
        <v>0.50417999999999985</v>
      </c>
      <c r="U73" s="6">
        <v>1.6926300000000001</v>
      </c>
      <c r="V73" s="5">
        <v>2.2520899999999999</v>
      </c>
      <c r="W73">
        <f>(Table5290[[#This Row],[time]]-2)*2</f>
        <v>0.50417999999999985</v>
      </c>
      <c r="X73" s="7">
        <v>6.5199999999999999E-5</v>
      </c>
      <c r="Y73" s="5">
        <v>2.2520899999999999</v>
      </c>
      <c r="Z73">
        <f>(Table248297[[#This Row],[time]]-2)*2</f>
        <v>0.50417999999999985</v>
      </c>
      <c r="AA73" s="6">
        <v>1.78206</v>
      </c>
      <c r="AB73" s="5">
        <v>2.2520899999999999</v>
      </c>
      <c r="AC73">
        <f>(Table6291[[#This Row],[time]]-2)*2</f>
        <v>0.50417999999999985</v>
      </c>
      <c r="AD73" s="6">
        <v>1.6768700000000001</v>
      </c>
      <c r="AE73" s="5">
        <v>2.2520899999999999</v>
      </c>
      <c r="AF73">
        <f>(Table249298[[#This Row],[time]]-2)*2</f>
        <v>0.50417999999999985</v>
      </c>
      <c r="AG73" s="6">
        <v>2.8687100000000001</v>
      </c>
      <c r="AH73" s="5">
        <v>2.2520899999999999</v>
      </c>
      <c r="AI73">
        <f>(Table7292[[#This Row],[time]]-2)*2</f>
        <v>0.50417999999999985</v>
      </c>
      <c r="AJ73" s="6">
        <v>2.8584499999999999</v>
      </c>
      <c r="AK73" s="5">
        <v>2.2520899999999999</v>
      </c>
      <c r="AL73">
        <f>(Table250299[[#This Row],[time]]-2)*2</f>
        <v>0.50417999999999985</v>
      </c>
      <c r="AM73" s="6">
        <v>4.3781999999999996</v>
      </c>
      <c r="AN73" s="5">
        <v>2.2520899999999999</v>
      </c>
      <c r="AO73">
        <f>(Table8293[[#This Row],[time]]-2)*2</f>
        <v>0.50417999999999985</v>
      </c>
      <c r="AP73" s="6">
        <v>1.95597</v>
      </c>
      <c r="AQ73" s="5">
        <v>2.2520899999999999</v>
      </c>
      <c r="AR73">
        <f>(Table252300[[#This Row],[time]]-2)*2</f>
        <v>0.50417999999999985</v>
      </c>
      <c r="AS73" s="6">
        <v>9.1861199999999997E-4</v>
      </c>
      <c r="AT73" s="5">
        <v>2.2520899999999999</v>
      </c>
      <c r="AU73">
        <f>(Table253301[[#This Row],[time]]-2)*2</f>
        <v>0.50417999999999985</v>
      </c>
      <c r="AV73" s="6">
        <v>8.2720000000000002E-2</v>
      </c>
    </row>
    <row r="74" spans="1:48">
      <c r="A74" s="5">
        <v>2.3056100000000002</v>
      </c>
      <c r="B74">
        <f>(Table1286[[#This Row],[time]]-2)*2</f>
        <v>0.61122000000000032</v>
      </c>
      <c r="C74" s="6">
        <v>2.9449800000000002</v>
      </c>
      <c r="D74" s="5">
        <v>2.3056100000000002</v>
      </c>
      <c r="E74">
        <f>(Table2287[[#This Row],[time]]-2)*2</f>
        <v>0.61122000000000032</v>
      </c>
      <c r="F74" s="7">
        <v>6.5400000000000004E-5</v>
      </c>
      <c r="G74" s="5">
        <v>2.3056100000000002</v>
      </c>
      <c r="H74">
        <f>(Table245294[[#This Row],[time]]-2)*2</f>
        <v>0.61122000000000032</v>
      </c>
      <c r="I74" s="6">
        <v>1.0038100000000001</v>
      </c>
      <c r="J74" s="5">
        <v>2.3056100000000002</v>
      </c>
      <c r="K74">
        <f>(Table3288[[#This Row],[time]]-2)*2</f>
        <v>0.61122000000000032</v>
      </c>
      <c r="L74" s="7">
        <v>5.9500000000000003E-5</v>
      </c>
      <c r="M74" s="5">
        <v>2.3056100000000002</v>
      </c>
      <c r="N74">
        <f>(Table246295[[#This Row],[time]]-2)*2</f>
        <v>0.61122000000000032</v>
      </c>
      <c r="O74" s="6">
        <v>0.76134400000000002</v>
      </c>
      <c r="P74" s="5">
        <v>2.3056100000000002</v>
      </c>
      <c r="Q74">
        <f>(Table4289[[#This Row],[time]]-2)*2</f>
        <v>0.61122000000000032</v>
      </c>
      <c r="R74" s="7">
        <v>6.8800000000000005E-5</v>
      </c>
      <c r="S74" s="5">
        <v>2.3056100000000002</v>
      </c>
      <c r="T74">
        <f>(Table247296[[#This Row],[time]]-2)*2</f>
        <v>0.61122000000000032</v>
      </c>
      <c r="U74" s="6">
        <v>2.2299000000000002</v>
      </c>
      <c r="V74" s="5">
        <v>2.3056100000000002</v>
      </c>
      <c r="W74">
        <f>(Table5290[[#This Row],[time]]-2)*2</f>
        <v>0.61122000000000032</v>
      </c>
      <c r="X74" s="7">
        <v>5.7399999999999999E-5</v>
      </c>
      <c r="Y74" s="5">
        <v>2.3056100000000002</v>
      </c>
      <c r="Z74">
        <f>(Table248297[[#This Row],[time]]-2)*2</f>
        <v>0.61122000000000032</v>
      </c>
      <c r="AA74" s="6">
        <v>2.2154600000000002</v>
      </c>
      <c r="AB74" s="5">
        <v>2.3056100000000002</v>
      </c>
      <c r="AC74">
        <f>(Table6291[[#This Row],[time]]-2)*2</f>
        <v>0.61122000000000032</v>
      </c>
      <c r="AD74" s="6">
        <v>1.8774999999999999</v>
      </c>
      <c r="AE74" s="5">
        <v>2.3056100000000002</v>
      </c>
      <c r="AF74">
        <f>(Table249298[[#This Row],[time]]-2)*2</f>
        <v>0.61122000000000032</v>
      </c>
      <c r="AG74" s="6">
        <v>3.78295</v>
      </c>
      <c r="AH74" s="5">
        <v>2.3056100000000002</v>
      </c>
      <c r="AI74">
        <f>(Table7292[[#This Row],[time]]-2)*2</f>
        <v>0.61122000000000032</v>
      </c>
      <c r="AJ74" s="6">
        <v>3.00569</v>
      </c>
      <c r="AK74" s="5">
        <v>2.3056100000000002</v>
      </c>
      <c r="AL74">
        <f>(Table250299[[#This Row],[time]]-2)*2</f>
        <v>0.61122000000000032</v>
      </c>
      <c r="AM74" s="6">
        <v>4.51762</v>
      </c>
      <c r="AN74" s="5">
        <v>2.3056100000000002</v>
      </c>
      <c r="AO74">
        <f>(Table8293[[#This Row],[time]]-2)*2</f>
        <v>0.61122000000000032</v>
      </c>
      <c r="AP74" s="6">
        <v>1.7306600000000001</v>
      </c>
      <c r="AQ74" s="5">
        <v>2.3056100000000002</v>
      </c>
      <c r="AR74">
        <f>(Table252300[[#This Row],[time]]-2)*2</f>
        <v>0.61122000000000032</v>
      </c>
      <c r="AS74" s="6">
        <v>8.8640999999999998E-2</v>
      </c>
      <c r="AT74" s="5">
        <v>2.3056100000000002</v>
      </c>
      <c r="AU74">
        <f>(Table253301[[#This Row],[time]]-2)*2</f>
        <v>0.61122000000000032</v>
      </c>
      <c r="AV74" s="6">
        <v>0.11651599999999999</v>
      </c>
    </row>
    <row r="75" spans="1:48">
      <c r="A75" s="5">
        <v>2.3655499999999998</v>
      </c>
      <c r="B75">
        <f>(Table1286[[#This Row],[time]]-2)*2</f>
        <v>0.73109999999999964</v>
      </c>
      <c r="C75" s="6">
        <v>3.8943699999999999</v>
      </c>
      <c r="D75" s="5">
        <v>2.3655499999999998</v>
      </c>
      <c r="E75">
        <f>(Table2287[[#This Row],[time]]-2)*2</f>
        <v>0.73109999999999964</v>
      </c>
      <c r="F75" s="7">
        <v>6.2600000000000004E-5</v>
      </c>
      <c r="G75" s="5">
        <v>2.3655499999999998</v>
      </c>
      <c r="H75">
        <f>(Table245294[[#This Row],[time]]-2)*2</f>
        <v>0.73109999999999964</v>
      </c>
      <c r="I75" s="6">
        <v>2.0182799999999999</v>
      </c>
      <c r="J75" s="5">
        <v>2.3655499999999998</v>
      </c>
      <c r="K75">
        <f>(Table3288[[#This Row],[time]]-2)*2</f>
        <v>0.73109999999999964</v>
      </c>
      <c r="L75" s="7">
        <v>5.7800000000000002E-5</v>
      </c>
      <c r="M75" s="5">
        <v>2.3655499999999998</v>
      </c>
      <c r="N75">
        <f>(Table246295[[#This Row],[time]]-2)*2</f>
        <v>0.73109999999999964</v>
      </c>
      <c r="O75" s="6">
        <v>1.3341499999999999</v>
      </c>
      <c r="P75" s="5">
        <v>2.3655499999999998</v>
      </c>
      <c r="Q75">
        <f>(Table4289[[#This Row],[time]]-2)*2</f>
        <v>0.73109999999999964</v>
      </c>
      <c r="R75" s="7">
        <v>6.3999999999999997E-5</v>
      </c>
      <c r="S75" s="5">
        <v>2.3655499999999998</v>
      </c>
      <c r="T75">
        <f>(Table247296[[#This Row],[time]]-2)*2</f>
        <v>0.73109999999999964</v>
      </c>
      <c r="U75" s="6">
        <v>2.7726199999999999</v>
      </c>
      <c r="V75" s="5">
        <v>2.3655499999999998</v>
      </c>
      <c r="W75">
        <f>(Table5290[[#This Row],[time]]-2)*2</f>
        <v>0.73109999999999964</v>
      </c>
      <c r="X75" s="7">
        <v>5.4500000000000003E-5</v>
      </c>
      <c r="Y75" s="5">
        <v>2.3655499999999998</v>
      </c>
      <c r="Z75">
        <f>(Table248297[[#This Row],[time]]-2)*2</f>
        <v>0.73109999999999964</v>
      </c>
      <c r="AA75" s="6">
        <v>2.54827</v>
      </c>
      <c r="AB75" s="5">
        <v>2.3655499999999998</v>
      </c>
      <c r="AC75">
        <f>(Table6291[[#This Row],[time]]-2)*2</f>
        <v>0.73109999999999964</v>
      </c>
      <c r="AD75" s="6">
        <v>2.0978400000000001</v>
      </c>
      <c r="AE75" s="5">
        <v>2.3655499999999998</v>
      </c>
      <c r="AF75">
        <f>(Table249298[[#This Row],[time]]-2)*2</f>
        <v>0.73109999999999964</v>
      </c>
      <c r="AG75" s="6">
        <v>4.5431999999999997</v>
      </c>
      <c r="AH75" s="5">
        <v>2.3655499999999998</v>
      </c>
      <c r="AI75">
        <f>(Table7292[[#This Row],[time]]-2)*2</f>
        <v>0.73109999999999964</v>
      </c>
      <c r="AJ75" s="6">
        <v>3.04122</v>
      </c>
      <c r="AK75" s="5">
        <v>2.3655499999999998</v>
      </c>
      <c r="AL75">
        <f>(Table250299[[#This Row],[time]]-2)*2</f>
        <v>0.73109999999999964</v>
      </c>
      <c r="AM75" s="6">
        <v>4.7448300000000003</v>
      </c>
      <c r="AN75" s="5">
        <v>2.3655499999999998</v>
      </c>
      <c r="AO75">
        <f>(Table8293[[#This Row],[time]]-2)*2</f>
        <v>0.73109999999999964</v>
      </c>
      <c r="AP75" s="6">
        <v>1.49709</v>
      </c>
      <c r="AQ75" s="5">
        <v>2.3655499999999998</v>
      </c>
      <c r="AR75">
        <f>(Table252300[[#This Row],[time]]-2)*2</f>
        <v>0.73109999999999964</v>
      </c>
      <c r="AS75" s="6">
        <v>0.52955700000000006</v>
      </c>
      <c r="AT75" s="5">
        <v>2.3655499999999998</v>
      </c>
      <c r="AU75">
        <f>(Table253301[[#This Row],[time]]-2)*2</f>
        <v>0.73109999999999964</v>
      </c>
      <c r="AV75" s="6">
        <v>0.18535599999999999</v>
      </c>
    </row>
    <row r="76" spans="1:48">
      <c r="A76" s="5">
        <v>2.40191</v>
      </c>
      <c r="B76">
        <f>(Table1286[[#This Row],[time]]-2)*2</f>
        <v>0.80381999999999998</v>
      </c>
      <c r="C76" s="6">
        <v>4.3493199999999996</v>
      </c>
      <c r="D76" s="5">
        <v>2.40191</v>
      </c>
      <c r="E76">
        <f>(Table2287[[#This Row],[time]]-2)*2</f>
        <v>0.80381999999999998</v>
      </c>
      <c r="F76" s="7">
        <v>6.1699999999999995E-5</v>
      </c>
      <c r="G76" s="5">
        <v>2.40191</v>
      </c>
      <c r="H76">
        <f>(Table245294[[#This Row],[time]]-2)*2</f>
        <v>0.80381999999999998</v>
      </c>
      <c r="I76" s="6">
        <v>3.0104199999999999</v>
      </c>
      <c r="J76" s="5">
        <v>2.40191</v>
      </c>
      <c r="K76">
        <f>(Table3288[[#This Row],[time]]-2)*2</f>
        <v>0.80381999999999998</v>
      </c>
      <c r="L76" s="7">
        <v>5.8699999999999997E-5</v>
      </c>
      <c r="M76" s="5">
        <v>2.40191</v>
      </c>
      <c r="N76">
        <f>(Table246295[[#This Row],[time]]-2)*2</f>
        <v>0.80381999999999998</v>
      </c>
      <c r="O76" s="6">
        <v>1.6754899999999999</v>
      </c>
      <c r="P76" s="5">
        <v>2.40191</v>
      </c>
      <c r="Q76">
        <f>(Table4289[[#This Row],[time]]-2)*2</f>
        <v>0.80381999999999998</v>
      </c>
      <c r="R76" s="7">
        <v>6.1400000000000002E-5</v>
      </c>
      <c r="S76" s="5">
        <v>2.40191</v>
      </c>
      <c r="T76">
        <f>(Table247296[[#This Row],[time]]-2)*2</f>
        <v>0.80381999999999998</v>
      </c>
      <c r="U76" s="6">
        <v>3.0871200000000001</v>
      </c>
      <c r="V76" s="5">
        <v>2.40191</v>
      </c>
      <c r="W76">
        <f>(Table5290[[#This Row],[time]]-2)*2</f>
        <v>0.80381999999999998</v>
      </c>
      <c r="X76" s="7">
        <v>5.2599999999999998E-5</v>
      </c>
      <c r="Y76" s="5">
        <v>2.40191</v>
      </c>
      <c r="Z76">
        <f>(Table248297[[#This Row],[time]]-2)*2</f>
        <v>0.80381999999999998</v>
      </c>
      <c r="AA76" s="6">
        <v>2.7145600000000001</v>
      </c>
      <c r="AB76" s="5">
        <v>2.40191</v>
      </c>
      <c r="AC76">
        <f>(Table6291[[#This Row],[time]]-2)*2</f>
        <v>0.80381999999999998</v>
      </c>
      <c r="AD76" s="6">
        <v>2.2158199999999999</v>
      </c>
      <c r="AE76" s="5">
        <v>2.40191</v>
      </c>
      <c r="AF76">
        <f>(Table249298[[#This Row],[time]]-2)*2</f>
        <v>0.80381999999999998</v>
      </c>
      <c r="AG76" s="6">
        <v>4.9907899999999996</v>
      </c>
      <c r="AH76" s="5">
        <v>2.40191</v>
      </c>
      <c r="AI76">
        <f>(Table7292[[#This Row],[time]]-2)*2</f>
        <v>0.80381999999999998</v>
      </c>
      <c r="AJ76" s="6">
        <v>3.0214699999999999</v>
      </c>
      <c r="AK76" s="5">
        <v>2.40191</v>
      </c>
      <c r="AL76">
        <f>(Table250299[[#This Row],[time]]-2)*2</f>
        <v>0.80381999999999998</v>
      </c>
      <c r="AM76" s="6">
        <v>4.87636</v>
      </c>
      <c r="AN76" s="5">
        <v>2.40191</v>
      </c>
      <c r="AO76">
        <f>(Table8293[[#This Row],[time]]-2)*2</f>
        <v>0.80381999999999998</v>
      </c>
      <c r="AP76" s="6">
        <v>1.44876</v>
      </c>
      <c r="AQ76" s="5">
        <v>2.40191</v>
      </c>
      <c r="AR76">
        <f>(Table252300[[#This Row],[time]]-2)*2</f>
        <v>0.80381999999999998</v>
      </c>
      <c r="AS76" s="6">
        <v>1.08429</v>
      </c>
      <c r="AT76" s="5">
        <v>2.40191</v>
      </c>
      <c r="AU76">
        <f>(Table253301[[#This Row],[time]]-2)*2</f>
        <v>0.80381999999999998</v>
      </c>
      <c r="AV76" s="6">
        <v>0.22612499999999999</v>
      </c>
    </row>
    <row r="77" spans="1:48">
      <c r="A77" s="5">
        <v>2.4653</v>
      </c>
      <c r="B77">
        <f>(Table1286[[#This Row],[time]]-2)*2</f>
        <v>0.93060000000000009</v>
      </c>
      <c r="C77" s="6">
        <v>5.2849399999999997</v>
      </c>
      <c r="D77" s="5">
        <v>2.4653</v>
      </c>
      <c r="E77">
        <f>(Table2287[[#This Row],[time]]-2)*2</f>
        <v>0.93060000000000009</v>
      </c>
      <c r="F77" s="7">
        <v>5.8400000000000003E-5</v>
      </c>
      <c r="G77" s="5">
        <v>2.4653</v>
      </c>
      <c r="H77">
        <f>(Table245294[[#This Row],[time]]-2)*2</f>
        <v>0.93060000000000009</v>
      </c>
      <c r="I77" s="6">
        <v>4.5410899999999996</v>
      </c>
      <c r="J77" s="5">
        <v>2.4653</v>
      </c>
      <c r="K77">
        <f>(Table3288[[#This Row],[time]]-2)*2</f>
        <v>0.93060000000000009</v>
      </c>
      <c r="L77" s="7">
        <v>5.63E-5</v>
      </c>
      <c r="M77" s="5">
        <v>2.4653</v>
      </c>
      <c r="N77">
        <f>(Table246295[[#This Row],[time]]-2)*2</f>
        <v>0.93060000000000009</v>
      </c>
      <c r="O77" s="6">
        <v>2.2353999999999998</v>
      </c>
      <c r="P77" s="5">
        <v>2.4653</v>
      </c>
      <c r="Q77">
        <f>(Table4289[[#This Row],[time]]-2)*2</f>
        <v>0.93060000000000009</v>
      </c>
      <c r="R77" s="7">
        <v>5.7599999999999997E-5</v>
      </c>
      <c r="S77" s="5">
        <v>2.4653</v>
      </c>
      <c r="T77">
        <f>(Table247296[[#This Row],[time]]-2)*2</f>
        <v>0.93060000000000009</v>
      </c>
      <c r="U77" s="6">
        <v>3.53254</v>
      </c>
      <c r="V77" s="5">
        <v>2.4653</v>
      </c>
      <c r="W77">
        <f>(Table5290[[#This Row],[time]]-2)*2</f>
        <v>0.93060000000000009</v>
      </c>
      <c r="X77" s="7">
        <v>4.9299999999999999E-5</v>
      </c>
      <c r="Y77" s="5">
        <v>2.4653</v>
      </c>
      <c r="Z77">
        <f>(Table248297[[#This Row],[time]]-2)*2</f>
        <v>0.93060000000000009</v>
      </c>
      <c r="AA77" s="6">
        <v>3.0869</v>
      </c>
      <c r="AB77" s="5">
        <v>2.4653</v>
      </c>
      <c r="AC77">
        <f>(Table6291[[#This Row],[time]]-2)*2</f>
        <v>0.93060000000000009</v>
      </c>
      <c r="AD77" s="6">
        <v>2.3976000000000002</v>
      </c>
      <c r="AE77" s="5">
        <v>2.4653</v>
      </c>
      <c r="AF77">
        <f>(Table249298[[#This Row],[time]]-2)*2</f>
        <v>0.93060000000000009</v>
      </c>
      <c r="AG77" s="6">
        <v>5.6840599999999997</v>
      </c>
      <c r="AH77" s="5">
        <v>2.4653</v>
      </c>
      <c r="AI77">
        <f>(Table7292[[#This Row],[time]]-2)*2</f>
        <v>0.93060000000000009</v>
      </c>
      <c r="AJ77" s="6">
        <v>2.9386199999999998</v>
      </c>
      <c r="AK77" s="5">
        <v>2.4653</v>
      </c>
      <c r="AL77">
        <f>(Table250299[[#This Row],[time]]-2)*2</f>
        <v>0.93060000000000009</v>
      </c>
      <c r="AM77" s="6">
        <v>5.20695</v>
      </c>
      <c r="AN77" s="5">
        <v>2.4653</v>
      </c>
      <c r="AO77">
        <f>(Table8293[[#This Row],[time]]-2)*2</f>
        <v>0.93060000000000009</v>
      </c>
      <c r="AP77" s="6">
        <v>1.5016799999999999</v>
      </c>
      <c r="AQ77" s="5">
        <v>2.4653</v>
      </c>
      <c r="AR77">
        <f>(Table252300[[#This Row],[time]]-2)*2</f>
        <v>0.93060000000000009</v>
      </c>
      <c r="AS77" s="6">
        <v>0.994093</v>
      </c>
      <c r="AT77" s="5">
        <v>2.4653</v>
      </c>
      <c r="AU77">
        <f>(Table253301[[#This Row],[time]]-2)*2</f>
        <v>0.93060000000000009</v>
      </c>
      <c r="AV77" s="6">
        <v>0.33170500000000003</v>
      </c>
    </row>
    <row r="78" spans="1:48">
      <c r="A78" s="5">
        <v>2.5187900000000001</v>
      </c>
      <c r="B78">
        <f>(Table1286[[#This Row],[time]]-2)*2</f>
        <v>1.0375800000000002</v>
      </c>
      <c r="C78" s="6">
        <v>6.19489</v>
      </c>
      <c r="D78" s="5">
        <v>2.5187900000000001</v>
      </c>
      <c r="E78">
        <f>(Table2287[[#This Row],[time]]-2)*2</f>
        <v>1.0375800000000002</v>
      </c>
      <c r="F78" s="7">
        <v>5.63E-5</v>
      </c>
      <c r="G78" s="5">
        <v>2.5187900000000001</v>
      </c>
      <c r="H78">
        <f>(Table245294[[#This Row],[time]]-2)*2</f>
        <v>1.0375800000000002</v>
      </c>
      <c r="I78" s="6">
        <v>5.57477</v>
      </c>
      <c r="J78" s="5">
        <v>2.5187900000000001</v>
      </c>
      <c r="K78">
        <f>(Table3288[[#This Row],[time]]-2)*2</f>
        <v>1.0375800000000002</v>
      </c>
      <c r="L78" s="7">
        <v>5.4200000000000003E-5</v>
      </c>
      <c r="M78" s="5">
        <v>2.5187900000000001</v>
      </c>
      <c r="N78">
        <f>(Table246295[[#This Row],[time]]-2)*2</f>
        <v>1.0375800000000002</v>
      </c>
      <c r="O78" s="6">
        <v>2.6944900000000001</v>
      </c>
      <c r="P78" s="5">
        <v>2.5187900000000001</v>
      </c>
      <c r="Q78">
        <f>(Table4289[[#This Row],[time]]-2)*2</f>
        <v>1.0375800000000002</v>
      </c>
      <c r="R78" s="7">
        <v>5.4599999999999999E-5</v>
      </c>
      <c r="S78" s="5">
        <v>2.5187900000000001</v>
      </c>
      <c r="T78">
        <f>(Table247296[[#This Row],[time]]-2)*2</f>
        <v>1.0375800000000002</v>
      </c>
      <c r="U78" s="6">
        <v>3.8210099999999998</v>
      </c>
      <c r="V78" s="5">
        <v>2.5187900000000001</v>
      </c>
      <c r="W78">
        <f>(Table5290[[#This Row],[time]]-2)*2</f>
        <v>1.0375800000000002</v>
      </c>
      <c r="X78" s="7">
        <v>4.71E-5</v>
      </c>
      <c r="Y78" s="5">
        <v>2.5187900000000001</v>
      </c>
      <c r="Z78">
        <f>(Table248297[[#This Row],[time]]-2)*2</f>
        <v>1.0375800000000002</v>
      </c>
      <c r="AA78" s="6">
        <v>3.4758399999999998</v>
      </c>
      <c r="AB78" s="5">
        <v>2.5187900000000001</v>
      </c>
      <c r="AC78">
        <f>(Table6291[[#This Row],[time]]-2)*2</f>
        <v>1.0375800000000002</v>
      </c>
      <c r="AD78" s="6">
        <v>2.4840200000000001</v>
      </c>
      <c r="AE78" s="5">
        <v>2.5187900000000001</v>
      </c>
      <c r="AF78">
        <f>(Table249298[[#This Row],[time]]-2)*2</f>
        <v>1.0375800000000002</v>
      </c>
      <c r="AG78" s="6">
        <v>6.2564799999999998</v>
      </c>
      <c r="AH78" s="5">
        <v>2.5187900000000001</v>
      </c>
      <c r="AI78">
        <f>(Table7292[[#This Row],[time]]-2)*2</f>
        <v>1.0375800000000002</v>
      </c>
      <c r="AJ78" s="6">
        <v>2.7607599999999999</v>
      </c>
      <c r="AK78" s="5">
        <v>2.5187900000000001</v>
      </c>
      <c r="AL78">
        <f>(Table250299[[#This Row],[time]]-2)*2</f>
        <v>1.0375800000000002</v>
      </c>
      <c r="AM78" s="6">
        <v>5.5791500000000003</v>
      </c>
      <c r="AN78" s="5">
        <v>2.5187900000000001</v>
      </c>
      <c r="AO78">
        <f>(Table8293[[#This Row],[time]]-2)*2</f>
        <v>1.0375800000000002</v>
      </c>
      <c r="AP78" s="6">
        <v>1.65141</v>
      </c>
      <c r="AQ78" s="5">
        <v>2.5187900000000001</v>
      </c>
      <c r="AR78">
        <f>(Table252300[[#This Row],[time]]-2)*2</f>
        <v>1.0375800000000002</v>
      </c>
      <c r="AS78" s="6">
        <v>0.42671199999999998</v>
      </c>
      <c r="AT78" s="5">
        <v>2.5187900000000001</v>
      </c>
      <c r="AU78">
        <f>(Table253301[[#This Row],[time]]-2)*2</f>
        <v>1.0375800000000002</v>
      </c>
      <c r="AV78" s="6">
        <v>0.50619499999999995</v>
      </c>
    </row>
    <row r="79" spans="1:48">
      <c r="A79" s="5">
        <v>2.5529000000000002</v>
      </c>
      <c r="B79">
        <f>(Table1286[[#This Row],[time]]-2)*2</f>
        <v>1.1058000000000003</v>
      </c>
      <c r="C79" s="6">
        <v>6.7294999999999998</v>
      </c>
      <c r="D79" s="5">
        <v>2.5529000000000002</v>
      </c>
      <c r="E79">
        <f>(Table2287[[#This Row],[time]]-2)*2</f>
        <v>1.1058000000000003</v>
      </c>
      <c r="F79" s="7">
        <v>5.4799999999999997E-5</v>
      </c>
      <c r="G79" s="5">
        <v>2.5529000000000002</v>
      </c>
      <c r="H79">
        <f>(Table245294[[#This Row],[time]]-2)*2</f>
        <v>1.1058000000000003</v>
      </c>
      <c r="I79" s="6">
        <v>6.2714299999999996</v>
      </c>
      <c r="J79" s="5">
        <v>2.5529000000000002</v>
      </c>
      <c r="K79">
        <f>(Table3288[[#This Row],[time]]-2)*2</f>
        <v>1.1058000000000003</v>
      </c>
      <c r="L79" s="7">
        <v>5.2899999999999998E-5</v>
      </c>
      <c r="M79" s="5">
        <v>2.5529000000000002</v>
      </c>
      <c r="N79">
        <f>(Table246295[[#This Row],[time]]-2)*2</f>
        <v>1.1058000000000003</v>
      </c>
      <c r="O79" s="6">
        <v>2.9703400000000002</v>
      </c>
      <c r="P79" s="5">
        <v>2.5529000000000002</v>
      </c>
      <c r="Q79">
        <f>(Table4289[[#This Row],[time]]-2)*2</f>
        <v>1.1058000000000003</v>
      </c>
      <c r="R79" s="7">
        <v>5.2800000000000003E-5</v>
      </c>
      <c r="S79" s="5">
        <v>2.5529000000000002</v>
      </c>
      <c r="T79">
        <f>(Table247296[[#This Row],[time]]-2)*2</f>
        <v>1.1058000000000003</v>
      </c>
      <c r="U79" s="6">
        <v>3.9609899999999998</v>
      </c>
      <c r="V79" s="5">
        <v>2.5529000000000002</v>
      </c>
      <c r="W79">
        <f>(Table5290[[#This Row],[time]]-2)*2</f>
        <v>1.1058000000000003</v>
      </c>
      <c r="X79" s="7">
        <v>4.5599999999999997E-5</v>
      </c>
      <c r="Y79" s="5">
        <v>2.5529000000000002</v>
      </c>
      <c r="Z79">
        <f>(Table248297[[#This Row],[time]]-2)*2</f>
        <v>1.1058000000000003</v>
      </c>
      <c r="AA79" s="6">
        <v>3.7181299999999999</v>
      </c>
      <c r="AB79" s="5">
        <v>2.5529000000000002</v>
      </c>
      <c r="AC79">
        <f>(Table6291[[#This Row],[time]]-2)*2</f>
        <v>1.1058000000000003</v>
      </c>
      <c r="AD79" s="6">
        <v>2.49302</v>
      </c>
      <c r="AE79" s="5">
        <v>2.5529000000000002</v>
      </c>
      <c r="AF79">
        <f>(Table249298[[#This Row],[time]]-2)*2</f>
        <v>1.1058000000000003</v>
      </c>
      <c r="AG79" s="6">
        <v>6.6435899999999997</v>
      </c>
      <c r="AH79" s="5">
        <v>2.5529000000000002</v>
      </c>
      <c r="AI79">
        <f>(Table7292[[#This Row],[time]]-2)*2</f>
        <v>1.1058000000000003</v>
      </c>
      <c r="AJ79" s="6">
        <v>2.6455500000000001</v>
      </c>
      <c r="AK79" s="5">
        <v>2.5529000000000002</v>
      </c>
      <c r="AL79">
        <f>(Table250299[[#This Row],[time]]-2)*2</f>
        <v>1.1058000000000003</v>
      </c>
      <c r="AM79" s="6">
        <v>5.8238500000000002</v>
      </c>
      <c r="AN79" s="5">
        <v>2.5529000000000002</v>
      </c>
      <c r="AO79">
        <f>(Table8293[[#This Row],[time]]-2)*2</f>
        <v>1.1058000000000003</v>
      </c>
      <c r="AP79" s="6">
        <v>1.75135</v>
      </c>
      <c r="AQ79" s="5">
        <v>2.5529000000000002</v>
      </c>
      <c r="AR79">
        <f>(Table252300[[#This Row],[time]]-2)*2</f>
        <v>1.1058000000000003</v>
      </c>
      <c r="AS79" s="6">
        <v>0.48464400000000002</v>
      </c>
      <c r="AT79" s="5">
        <v>2.5529000000000002</v>
      </c>
      <c r="AU79">
        <f>(Table253301[[#This Row],[time]]-2)*2</f>
        <v>1.1058000000000003</v>
      </c>
      <c r="AV79" s="6">
        <v>0.60088600000000003</v>
      </c>
    </row>
    <row r="80" spans="1:48">
      <c r="A80" s="5">
        <v>2.6011700000000002</v>
      </c>
      <c r="B80">
        <f>(Table1286[[#This Row],[time]]-2)*2</f>
        <v>1.2023400000000004</v>
      </c>
      <c r="C80" s="6">
        <v>7.50169</v>
      </c>
      <c r="D80" s="5">
        <v>2.6011700000000002</v>
      </c>
      <c r="E80">
        <f>(Table2287[[#This Row],[time]]-2)*2</f>
        <v>1.2023400000000004</v>
      </c>
      <c r="F80" s="7">
        <v>5.3300000000000001E-5</v>
      </c>
      <c r="G80" s="5">
        <v>2.6011700000000002</v>
      </c>
      <c r="H80">
        <f>(Table245294[[#This Row],[time]]-2)*2</f>
        <v>1.2023400000000004</v>
      </c>
      <c r="I80" s="6">
        <v>7.2464300000000001</v>
      </c>
      <c r="J80" s="5">
        <v>2.6011700000000002</v>
      </c>
      <c r="K80">
        <f>(Table3288[[#This Row],[time]]-2)*2</f>
        <v>1.2023400000000004</v>
      </c>
      <c r="L80" s="7">
        <v>5.13E-5</v>
      </c>
      <c r="M80" s="5">
        <v>2.6011700000000002</v>
      </c>
      <c r="N80">
        <f>(Table246295[[#This Row],[time]]-2)*2</f>
        <v>1.2023400000000004</v>
      </c>
      <c r="O80" s="6">
        <v>3.3318300000000001</v>
      </c>
      <c r="P80" s="5">
        <v>2.6011700000000002</v>
      </c>
      <c r="Q80">
        <f>(Table4289[[#This Row],[time]]-2)*2</f>
        <v>1.2023400000000004</v>
      </c>
      <c r="R80" s="7">
        <v>5.0599999999999997E-5</v>
      </c>
      <c r="S80" s="5">
        <v>2.6011700000000002</v>
      </c>
      <c r="T80">
        <f>(Table247296[[#This Row],[time]]-2)*2</f>
        <v>1.2023400000000004</v>
      </c>
      <c r="U80" s="6">
        <v>4.1180599999999998</v>
      </c>
      <c r="V80" s="5">
        <v>2.6011700000000002</v>
      </c>
      <c r="W80">
        <f>(Table5290[[#This Row],[time]]-2)*2</f>
        <v>1.2023400000000004</v>
      </c>
      <c r="X80" s="7">
        <v>4.3099999999999997E-5</v>
      </c>
      <c r="Y80" s="5">
        <v>2.6011700000000002</v>
      </c>
      <c r="Z80">
        <f>(Table248297[[#This Row],[time]]-2)*2</f>
        <v>1.2023400000000004</v>
      </c>
      <c r="AA80" s="6">
        <v>4.30647</v>
      </c>
      <c r="AB80" s="5">
        <v>2.6011700000000002</v>
      </c>
      <c r="AC80">
        <f>(Table6291[[#This Row],[time]]-2)*2</f>
        <v>1.2023400000000004</v>
      </c>
      <c r="AD80" s="6">
        <v>2.4596399999999998</v>
      </c>
      <c r="AE80" s="5">
        <v>2.6011700000000002</v>
      </c>
      <c r="AF80">
        <f>(Table249298[[#This Row],[time]]-2)*2</f>
        <v>1.2023400000000004</v>
      </c>
      <c r="AG80" s="6">
        <v>7.1768000000000001</v>
      </c>
      <c r="AH80" s="5">
        <v>2.6011700000000002</v>
      </c>
      <c r="AI80">
        <f>(Table7292[[#This Row],[time]]-2)*2</f>
        <v>1.2023400000000004</v>
      </c>
      <c r="AJ80" s="6">
        <v>2.48691</v>
      </c>
      <c r="AK80" s="5">
        <v>2.6011700000000002</v>
      </c>
      <c r="AL80">
        <f>(Table250299[[#This Row],[time]]-2)*2</f>
        <v>1.2023400000000004</v>
      </c>
      <c r="AM80" s="6">
        <v>6.1109299999999998</v>
      </c>
      <c r="AN80" s="5">
        <v>2.6011700000000002</v>
      </c>
      <c r="AO80">
        <f>(Table8293[[#This Row],[time]]-2)*2</f>
        <v>1.2023400000000004</v>
      </c>
      <c r="AP80" s="6">
        <v>1.82361</v>
      </c>
      <c r="AQ80" s="5">
        <v>2.6011700000000002</v>
      </c>
      <c r="AR80">
        <f>(Table252300[[#This Row],[time]]-2)*2</f>
        <v>1.2023400000000004</v>
      </c>
      <c r="AS80" s="6">
        <v>0.645814</v>
      </c>
      <c r="AT80" s="5">
        <v>2.6011700000000002</v>
      </c>
      <c r="AU80">
        <f>(Table253301[[#This Row],[time]]-2)*2</f>
        <v>1.2023400000000004</v>
      </c>
      <c r="AV80" s="6">
        <v>0.71095699999999995</v>
      </c>
    </row>
    <row r="81" spans="1:48">
      <c r="A81" s="5">
        <v>2.65273</v>
      </c>
      <c r="B81">
        <f>(Table1286[[#This Row],[time]]-2)*2</f>
        <v>1.3054600000000001</v>
      </c>
      <c r="C81" s="6">
        <v>8.3926800000000004</v>
      </c>
      <c r="D81" s="5">
        <v>2.65273</v>
      </c>
      <c r="E81">
        <f>(Table2287[[#This Row],[time]]-2)*2</f>
        <v>1.3054600000000001</v>
      </c>
      <c r="F81" s="7">
        <v>5.1199999999999998E-5</v>
      </c>
      <c r="G81" s="5">
        <v>2.65273</v>
      </c>
      <c r="H81">
        <f>(Table245294[[#This Row],[time]]-2)*2</f>
        <v>1.3054600000000001</v>
      </c>
      <c r="I81" s="6">
        <v>8.32104</v>
      </c>
      <c r="J81" s="5">
        <v>2.65273</v>
      </c>
      <c r="K81">
        <f>(Table3288[[#This Row],[time]]-2)*2</f>
        <v>1.3054600000000001</v>
      </c>
      <c r="L81" s="7">
        <v>4.85E-5</v>
      </c>
      <c r="M81" s="5">
        <v>2.65273</v>
      </c>
      <c r="N81">
        <f>(Table246295[[#This Row],[time]]-2)*2</f>
        <v>1.3054600000000001</v>
      </c>
      <c r="O81" s="6">
        <v>3.7044999999999999</v>
      </c>
      <c r="P81" s="5">
        <v>2.65273</v>
      </c>
      <c r="Q81">
        <f>(Table4289[[#This Row],[time]]-2)*2</f>
        <v>1.3054600000000001</v>
      </c>
      <c r="R81" s="7">
        <v>4.8300000000000002E-5</v>
      </c>
      <c r="S81" s="5">
        <v>2.65273</v>
      </c>
      <c r="T81">
        <f>(Table247296[[#This Row],[time]]-2)*2</f>
        <v>1.3054600000000001</v>
      </c>
      <c r="U81" s="6">
        <v>4.2377700000000003</v>
      </c>
      <c r="V81" s="5">
        <v>2.65273</v>
      </c>
      <c r="W81">
        <f>(Table5290[[#This Row],[time]]-2)*2</f>
        <v>1.3054600000000001</v>
      </c>
      <c r="X81" s="7">
        <v>4.1199999999999999E-5</v>
      </c>
      <c r="Y81" s="5">
        <v>2.65273</v>
      </c>
      <c r="Z81">
        <f>(Table248297[[#This Row],[time]]-2)*2</f>
        <v>1.3054600000000001</v>
      </c>
      <c r="AA81" s="6">
        <v>5.0444500000000003</v>
      </c>
      <c r="AB81" s="5">
        <v>2.65273</v>
      </c>
      <c r="AC81">
        <f>(Table6291[[#This Row],[time]]-2)*2</f>
        <v>1.3054600000000001</v>
      </c>
      <c r="AD81" s="6">
        <v>2.3591600000000001</v>
      </c>
      <c r="AE81" s="5">
        <v>2.65273</v>
      </c>
      <c r="AF81">
        <f>(Table249298[[#This Row],[time]]-2)*2</f>
        <v>1.3054600000000001</v>
      </c>
      <c r="AG81" s="6">
        <v>7.6450399999999998</v>
      </c>
      <c r="AH81" s="5">
        <v>2.65273</v>
      </c>
      <c r="AI81">
        <f>(Table7292[[#This Row],[time]]-2)*2</f>
        <v>1.3054600000000001</v>
      </c>
      <c r="AJ81" s="6">
        <v>2.27719</v>
      </c>
      <c r="AK81" s="5">
        <v>2.65273</v>
      </c>
      <c r="AL81">
        <f>(Table250299[[#This Row],[time]]-2)*2</f>
        <v>1.3054600000000001</v>
      </c>
      <c r="AM81" s="6">
        <v>6.34659</v>
      </c>
      <c r="AN81" s="5">
        <v>2.65273</v>
      </c>
      <c r="AO81">
        <f>(Table8293[[#This Row],[time]]-2)*2</f>
        <v>1.3054600000000001</v>
      </c>
      <c r="AP81" s="6">
        <v>1.8711</v>
      </c>
      <c r="AQ81" s="5">
        <v>2.65273</v>
      </c>
      <c r="AR81">
        <f>(Table252300[[#This Row],[time]]-2)*2</f>
        <v>1.3054600000000001</v>
      </c>
      <c r="AS81" s="6">
        <v>0.91773099999999996</v>
      </c>
      <c r="AT81" s="5">
        <v>2.65273</v>
      </c>
      <c r="AU81">
        <f>(Table253301[[#This Row],[time]]-2)*2</f>
        <v>1.3054600000000001</v>
      </c>
      <c r="AV81" s="6">
        <v>0.815639</v>
      </c>
    </row>
    <row r="82" spans="1:48">
      <c r="A82" s="5">
        <v>2.7052</v>
      </c>
      <c r="B82">
        <f>(Table1286[[#This Row],[time]]-2)*2</f>
        <v>1.4104000000000001</v>
      </c>
      <c r="C82" s="6">
        <v>9.4724000000000004</v>
      </c>
      <c r="D82" s="5">
        <v>2.7052</v>
      </c>
      <c r="E82">
        <f>(Table2287[[#This Row],[time]]-2)*2</f>
        <v>1.4104000000000001</v>
      </c>
      <c r="F82" s="7">
        <v>4.8999999999999998E-5</v>
      </c>
      <c r="G82" s="5">
        <v>2.7052</v>
      </c>
      <c r="H82">
        <f>(Table245294[[#This Row],[time]]-2)*2</f>
        <v>1.4104000000000001</v>
      </c>
      <c r="I82" s="6">
        <v>9.5572999999999997</v>
      </c>
      <c r="J82" s="5">
        <v>2.7052</v>
      </c>
      <c r="K82">
        <f>(Table3288[[#This Row],[time]]-2)*2</f>
        <v>1.4104000000000001</v>
      </c>
      <c r="L82" s="7">
        <v>4.5599999999999997E-5</v>
      </c>
      <c r="M82" s="5">
        <v>2.7052</v>
      </c>
      <c r="N82">
        <f>(Table246295[[#This Row],[time]]-2)*2</f>
        <v>1.4104000000000001</v>
      </c>
      <c r="O82" s="6">
        <v>4.0513000000000003</v>
      </c>
      <c r="P82" s="5">
        <v>2.7052</v>
      </c>
      <c r="Q82">
        <f>(Table4289[[#This Row],[time]]-2)*2</f>
        <v>1.4104000000000001</v>
      </c>
      <c r="R82" s="7">
        <v>4.6100000000000002E-5</v>
      </c>
      <c r="S82" s="5">
        <v>2.7052</v>
      </c>
      <c r="T82">
        <f>(Table247296[[#This Row],[time]]-2)*2</f>
        <v>1.4104000000000001</v>
      </c>
      <c r="U82" s="6">
        <v>4.3161800000000001</v>
      </c>
      <c r="V82" s="5">
        <v>2.7052</v>
      </c>
      <c r="W82">
        <f>(Table5290[[#This Row],[time]]-2)*2</f>
        <v>1.4104000000000001</v>
      </c>
      <c r="X82" s="7">
        <v>3.93E-5</v>
      </c>
      <c r="Y82" s="5">
        <v>2.7052</v>
      </c>
      <c r="Z82">
        <f>(Table248297[[#This Row],[time]]-2)*2</f>
        <v>1.4104000000000001</v>
      </c>
      <c r="AA82" s="6">
        <v>5.8636499999999998</v>
      </c>
      <c r="AB82" s="5">
        <v>2.7052</v>
      </c>
      <c r="AC82">
        <f>(Table6291[[#This Row],[time]]-2)*2</f>
        <v>1.4104000000000001</v>
      </c>
      <c r="AD82" s="6">
        <v>2.2223999999999999</v>
      </c>
      <c r="AE82" s="5">
        <v>2.7052</v>
      </c>
      <c r="AF82">
        <f>(Table249298[[#This Row],[time]]-2)*2</f>
        <v>1.4104000000000001</v>
      </c>
      <c r="AG82" s="6">
        <v>7.9939299999999998</v>
      </c>
      <c r="AH82" s="5">
        <v>2.7052</v>
      </c>
      <c r="AI82">
        <f>(Table7292[[#This Row],[time]]-2)*2</f>
        <v>1.4104000000000001</v>
      </c>
      <c r="AJ82" s="6">
        <v>2.0882900000000002</v>
      </c>
      <c r="AK82" s="5">
        <v>2.7052</v>
      </c>
      <c r="AL82">
        <f>(Table250299[[#This Row],[time]]-2)*2</f>
        <v>1.4104000000000001</v>
      </c>
      <c r="AM82" s="6">
        <v>6.5355100000000004</v>
      </c>
      <c r="AN82" s="5">
        <v>2.7052</v>
      </c>
      <c r="AO82">
        <f>(Table8293[[#This Row],[time]]-2)*2</f>
        <v>1.4104000000000001</v>
      </c>
      <c r="AP82" s="6">
        <v>1.8620000000000001</v>
      </c>
      <c r="AQ82" s="5">
        <v>2.7052</v>
      </c>
      <c r="AR82">
        <f>(Table252300[[#This Row],[time]]-2)*2</f>
        <v>1.4104000000000001</v>
      </c>
      <c r="AS82" s="6">
        <v>1.1095299999999999</v>
      </c>
      <c r="AT82" s="5">
        <v>2.7052</v>
      </c>
      <c r="AU82">
        <f>(Table253301[[#This Row],[time]]-2)*2</f>
        <v>1.4104000000000001</v>
      </c>
      <c r="AV82" s="6">
        <v>0.90903699999999998</v>
      </c>
    </row>
    <row r="83" spans="1:48">
      <c r="A83" s="5">
        <v>2.7639800000000001</v>
      </c>
      <c r="B83">
        <f>(Table1286[[#This Row],[time]]-2)*2</f>
        <v>1.5279600000000002</v>
      </c>
      <c r="C83" s="6">
        <v>10.840999999999999</v>
      </c>
      <c r="D83" s="5">
        <v>2.7639800000000001</v>
      </c>
      <c r="E83">
        <f>(Table2287[[#This Row],[time]]-2)*2</f>
        <v>1.5279600000000002</v>
      </c>
      <c r="F83" s="7">
        <v>4.6799999999999999E-5</v>
      </c>
      <c r="G83" s="5">
        <v>2.7639800000000001</v>
      </c>
      <c r="H83">
        <f>(Table245294[[#This Row],[time]]-2)*2</f>
        <v>1.5279600000000002</v>
      </c>
      <c r="I83" s="6">
        <v>10.882400000000001</v>
      </c>
      <c r="J83" s="5">
        <v>2.7639800000000001</v>
      </c>
      <c r="K83">
        <f>(Table3288[[#This Row],[time]]-2)*2</f>
        <v>1.5279600000000002</v>
      </c>
      <c r="L83" s="7">
        <v>4.35E-5</v>
      </c>
      <c r="M83" s="5">
        <v>2.7639800000000001</v>
      </c>
      <c r="N83">
        <f>(Table246295[[#This Row],[time]]-2)*2</f>
        <v>1.5279600000000002</v>
      </c>
      <c r="O83" s="6">
        <v>4.4016200000000003</v>
      </c>
      <c r="P83" s="5">
        <v>2.7639800000000001</v>
      </c>
      <c r="Q83">
        <f>(Table4289[[#This Row],[time]]-2)*2</f>
        <v>1.5279600000000002</v>
      </c>
      <c r="R83" s="7">
        <v>4.3600000000000003E-5</v>
      </c>
      <c r="S83" s="5">
        <v>2.7639800000000001</v>
      </c>
      <c r="T83">
        <f>(Table247296[[#This Row],[time]]-2)*2</f>
        <v>1.5279600000000002</v>
      </c>
      <c r="U83" s="6">
        <v>4.3735400000000002</v>
      </c>
      <c r="V83" s="5">
        <v>2.7639800000000001</v>
      </c>
      <c r="W83">
        <f>(Table5290[[#This Row],[time]]-2)*2</f>
        <v>1.5279600000000002</v>
      </c>
      <c r="X83" s="7">
        <v>3.7200000000000003E-5</v>
      </c>
      <c r="Y83" s="5">
        <v>2.7639800000000001</v>
      </c>
      <c r="Z83">
        <f>(Table248297[[#This Row],[time]]-2)*2</f>
        <v>1.5279600000000002</v>
      </c>
      <c r="AA83" s="6">
        <v>6.8220700000000001</v>
      </c>
      <c r="AB83" s="5">
        <v>2.7639800000000001</v>
      </c>
      <c r="AC83">
        <f>(Table6291[[#This Row],[time]]-2)*2</f>
        <v>1.5279600000000002</v>
      </c>
      <c r="AD83" s="6">
        <v>2.0596800000000002</v>
      </c>
      <c r="AE83" s="5">
        <v>2.7639800000000001</v>
      </c>
      <c r="AF83">
        <f>(Table249298[[#This Row],[time]]-2)*2</f>
        <v>1.5279600000000002</v>
      </c>
      <c r="AG83" s="6">
        <v>8.4039900000000003</v>
      </c>
      <c r="AH83" s="5">
        <v>2.7639800000000001</v>
      </c>
      <c r="AI83">
        <f>(Table7292[[#This Row],[time]]-2)*2</f>
        <v>1.5279600000000002</v>
      </c>
      <c r="AJ83" s="6">
        <v>1.9114</v>
      </c>
      <c r="AK83" s="5">
        <v>2.7639800000000001</v>
      </c>
      <c r="AL83">
        <f>(Table250299[[#This Row],[time]]-2)*2</f>
        <v>1.5279600000000002</v>
      </c>
      <c r="AM83" s="6">
        <v>6.8151599999999997</v>
      </c>
      <c r="AN83" s="5">
        <v>2.7639800000000001</v>
      </c>
      <c r="AO83">
        <f>(Table8293[[#This Row],[time]]-2)*2</f>
        <v>1.5279600000000002</v>
      </c>
      <c r="AP83" s="6">
        <v>1.7664500000000001</v>
      </c>
      <c r="AQ83" s="5">
        <v>2.7639800000000001</v>
      </c>
      <c r="AR83">
        <f>(Table252300[[#This Row],[time]]-2)*2</f>
        <v>1.5279600000000002</v>
      </c>
      <c r="AS83" s="6">
        <v>1.32433</v>
      </c>
      <c r="AT83" s="5">
        <v>2.7639800000000001</v>
      </c>
      <c r="AU83">
        <f>(Table253301[[#This Row],[time]]-2)*2</f>
        <v>1.5279600000000002</v>
      </c>
      <c r="AV83" s="6">
        <v>0.99127799999999999</v>
      </c>
    </row>
    <row r="84" spans="1:48">
      <c r="A84" s="5">
        <v>2.8007599999999999</v>
      </c>
      <c r="B84">
        <f>(Table1286[[#This Row],[time]]-2)*2</f>
        <v>1.6015199999999998</v>
      </c>
      <c r="C84" s="6">
        <v>11.792899999999999</v>
      </c>
      <c r="D84" s="5">
        <v>2.8007599999999999</v>
      </c>
      <c r="E84">
        <f>(Table2287[[#This Row],[time]]-2)*2</f>
        <v>1.6015199999999998</v>
      </c>
      <c r="F84" s="7">
        <v>4.5200000000000001E-5</v>
      </c>
      <c r="G84" s="5">
        <v>2.8007599999999999</v>
      </c>
      <c r="H84">
        <f>(Table245294[[#This Row],[time]]-2)*2</f>
        <v>1.6015199999999998</v>
      </c>
      <c r="I84" s="6">
        <v>11.5379</v>
      </c>
      <c r="J84" s="5">
        <v>2.8007599999999999</v>
      </c>
      <c r="K84">
        <f>(Table3288[[#This Row],[time]]-2)*2</f>
        <v>1.6015199999999998</v>
      </c>
      <c r="L84" s="7">
        <v>4.1499999999999999E-5</v>
      </c>
      <c r="M84" s="5">
        <v>2.8007599999999999</v>
      </c>
      <c r="N84">
        <f>(Table246295[[#This Row],[time]]-2)*2</f>
        <v>1.6015199999999998</v>
      </c>
      <c r="O84" s="6">
        <v>4.5960999999999999</v>
      </c>
      <c r="P84" s="5">
        <v>2.8007599999999999</v>
      </c>
      <c r="Q84">
        <f>(Table4289[[#This Row],[time]]-2)*2</f>
        <v>1.6015199999999998</v>
      </c>
      <c r="R84" s="7">
        <v>4.21E-5</v>
      </c>
      <c r="S84" s="5">
        <v>2.8007599999999999</v>
      </c>
      <c r="T84">
        <f>(Table247296[[#This Row],[time]]-2)*2</f>
        <v>1.6015199999999998</v>
      </c>
      <c r="U84" s="6">
        <v>4.3937999999999997</v>
      </c>
      <c r="V84" s="5">
        <v>2.8007599999999999</v>
      </c>
      <c r="W84">
        <f>(Table5290[[#This Row],[time]]-2)*2</f>
        <v>1.6015199999999998</v>
      </c>
      <c r="X84" s="7">
        <v>3.5800000000000003E-5</v>
      </c>
      <c r="Y84" s="5">
        <v>2.8007599999999999</v>
      </c>
      <c r="Z84">
        <f>(Table248297[[#This Row],[time]]-2)*2</f>
        <v>1.6015199999999998</v>
      </c>
      <c r="AA84" s="6">
        <v>7.4705199999999996</v>
      </c>
      <c r="AB84" s="5">
        <v>2.8007599999999999</v>
      </c>
      <c r="AC84">
        <f>(Table6291[[#This Row],[time]]-2)*2</f>
        <v>1.6015199999999998</v>
      </c>
      <c r="AD84" s="6">
        <v>1.9351100000000001</v>
      </c>
      <c r="AE84" s="5">
        <v>2.8007599999999999</v>
      </c>
      <c r="AF84">
        <f>(Table249298[[#This Row],[time]]-2)*2</f>
        <v>1.6015199999999998</v>
      </c>
      <c r="AG84" s="6">
        <v>8.7007300000000001</v>
      </c>
      <c r="AH84" s="5">
        <v>2.8007599999999999</v>
      </c>
      <c r="AI84">
        <f>(Table7292[[#This Row],[time]]-2)*2</f>
        <v>1.6015199999999998</v>
      </c>
      <c r="AJ84" s="6">
        <v>1.7833300000000001</v>
      </c>
      <c r="AK84" s="5">
        <v>2.8007599999999999</v>
      </c>
      <c r="AL84">
        <f>(Table250299[[#This Row],[time]]-2)*2</f>
        <v>1.6015199999999998</v>
      </c>
      <c r="AM84" s="6">
        <v>6.9858000000000002</v>
      </c>
      <c r="AN84" s="5">
        <v>2.8007599999999999</v>
      </c>
      <c r="AO84">
        <f>(Table8293[[#This Row],[time]]-2)*2</f>
        <v>1.6015199999999998</v>
      </c>
      <c r="AP84" s="6">
        <v>1.6360300000000001</v>
      </c>
      <c r="AQ84" s="5">
        <v>2.8007599999999999</v>
      </c>
      <c r="AR84">
        <f>(Table252300[[#This Row],[time]]-2)*2</f>
        <v>1.6015199999999998</v>
      </c>
      <c r="AS84" s="6">
        <v>1.4553799999999999</v>
      </c>
      <c r="AT84" s="5">
        <v>2.8007599999999999</v>
      </c>
      <c r="AU84">
        <f>(Table253301[[#This Row],[time]]-2)*2</f>
        <v>1.6015199999999998</v>
      </c>
      <c r="AV84" s="6">
        <v>1.02349</v>
      </c>
    </row>
    <row r="85" spans="1:48">
      <c r="A85" s="5">
        <v>2.8722300000000001</v>
      </c>
      <c r="B85">
        <f>(Table1286[[#This Row],[time]]-2)*2</f>
        <v>1.7444600000000001</v>
      </c>
      <c r="C85" s="6">
        <v>14.1295</v>
      </c>
      <c r="D85" s="5">
        <v>2.8722300000000001</v>
      </c>
      <c r="E85">
        <f>(Table2287[[#This Row],[time]]-2)*2</f>
        <v>1.7444600000000001</v>
      </c>
      <c r="F85" s="7">
        <v>4.2200000000000003E-5</v>
      </c>
      <c r="G85" s="5">
        <v>2.8722300000000001</v>
      </c>
      <c r="H85">
        <f>(Table245294[[#This Row],[time]]-2)*2</f>
        <v>1.7444600000000001</v>
      </c>
      <c r="I85" s="6">
        <v>12.8842</v>
      </c>
      <c r="J85" s="5">
        <v>2.8722300000000001</v>
      </c>
      <c r="K85">
        <f>(Table3288[[#This Row],[time]]-2)*2</f>
        <v>1.7444600000000001</v>
      </c>
      <c r="L85" s="7">
        <v>3.82E-5</v>
      </c>
      <c r="M85" s="5">
        <v>2.8722300000000001</v>
      </c>
      <c r="N85">
        <f>(Table246295[[#This Row],[time]]-2)*2</f>
        <v>1.7444600000000001</v>
      </c>
      <c r="O85" s="6">
        <v>4.91134</v>
      </c>
      <c r="P85" s="5">
        <v>2.8722300000000001</v>
      </c>
      <c r="Q85">
        <f>(Table4289[[#This Row],[time]]-2)*2</f>
        <v>1.7444600000000001</v>
      </c>
      <c r="R85" s="7">
        <v>3.9199999999999997E-5</v>
      </c>
      <c r="S85" s="5">
        <v>2.8722300000000001</v>
      </c>
      <c r="T85">
        <f>(Table247296[[#This Row],[time]]-2)*2</f>
        <v>1.7444600000000001</v>
      </c>
      <c r="U85" s="6">
        <v>4.4350699999999996</v>
      </c>
      <c r="V85" s="5">
        <v>2.8722300000000001</v>
      </c>
      <c r="W85">
        <f>(Table5290[[#This Row],[time]]-2)*2</f>
        <v>1.7444600000000001</v>
      </c>
      <c r="X85" s="7">
        <v>3.3099999999999998E-5</v>
      </c>
      <c r="Y85" s="5">
        <v>2.8722300000000001</v>
      </c>
      <c r="Z85">
        <f>(Table248297[[#This Row],[time]]-2)*2</f>
        <v>1.7444600000000001</v>
      </c>
      <c r="AA85" s="6">
        <v>8.8238699999999994</v>
      </c>
      <c r="AB85" s="5">
        <v>2.8722300000000001</v>
      </c>
      <c r="AC85">
        <f>(Table6291[[#This Row],[time]]-2)*2</f>
        <v>1.7444600000000001</v>
      </c>
      <c r="AD85" s="6">
        <v>1.7259500000000001</v>
      </c>
      <c r="AE85" s="5">
        <v>2.8722300000000001</v>
      </c>
      <c r="AF85">
        <f>(Table249298[[#This Row],[time]]-2)*2</f>
        <v>1.7444600000000001</v>
      </c>
      <c r="AG85" s="6">
        <v>9.12636</v>
      </c>
      <c r="AH85" s="5">
        <v>2.8722300000000001</v>
      </c>
      <c r="AI85">
        <f>(Table7292[[#This Row],[time]]-2)*2</f>
        <v>1.7444600000000001</v>
      </c>
      <c r="AJ85" s="6">
        <v>1.57734</v>
      </c>
      <c r="AK85" s="5">
        <v>2.8722300000000001</v>
      </c>
      <c r="AL85">
        <f>(Table250299[[#This Row],[time]]-2)*2</f>
        <v>1.7444600000000001</v>
      </c>
      <c r="AM85" s="6">
        <v>7.2819200000000004</v>
      </c>
      <c r="AN85" s="5">
        <v>2.8722300000000001</v>
      </c>
      <c r="AO85">
        <f>(Table8293[[#This Row],[time]]-2)*2</f>
        <v>1.7444600000000001</v>
      </c>
      <c r="AP85" s="6">
        <v>1.3683399999999999</v>
      </c>
      <c r="AQ85" s="5">
        <v>2.8722300000000001</v>
      </c>
      <c r="AR85">
        <f>(Table252300[[#This Row],[time]]-2)*2</f>
        <v>1.7444600000000001</v>
      </c>
      <c r="AS85" s="6">
        <v>1.7317400000000001</v>
      </c>
      <c r="AT85" s="5">
        <v>2.8722300000000001</v>
      </c>
      <c r="AU85">
        <f>(Table253301[[#This Row],[time]]-2)*2</f>
        <v>1.7444600000000001</v>
      </c>
      <c r="AV85" s="6">
        <v>1.0575399999999999</v>
      </c>
    </row>
    <row r="86" spans="1:48">
      <c r="A86" s="5">
        <v>2.9222299999999999</v>
      </c>
      <c r="B86">
        <f>(Table1286[[#This Row],[time]]-2)*2</f>
        <v>1.8444599999999998</v>
      </c>
      <c r="C86" s="6">
        <v>15.908200000000001</v>
      </c>
      <c r="D86" s="5">
        <v>2.9222299999999999</v>
      </c>
      <c r="E86">
        <f>(Table2287[[#This Row],[time]]-2)*2</f>
        <v>1.8444599999999998</v>
      </c>
      <c r="F86" s="7">
        <v>4.0200000000000001E-5</v>
      </c>
      <c r="G86" s="5">
        <v>2.9222299999999999</v>
      </c>
      <c r="H86">
        <f>(Table245294[[#This Row],[time]]-2)*2</f>
        <v>1.8444599999999998</v>
      </c>
      <c r="I86" s="6">
        <v>13.775600000000001</v>
      </c>
      <c r="J86" s="5">
        <v>2.9222299999999999</v>
      </c>
      <c r="K86">
        <f>(Table3288[[#This Row],[time]]-2)*2</f>
        <v>1.8444599999999998</v>
      </c>
      <c r="L86" s="7">
        <v>3.6300000000000001E-5</v>
      </c>
      <c r="M86" s="5">
        <v>2.9222299999999999</v>
      </c>
      <c r="N86">
        <f>(Table246295[[#This Row],[time]]-2)*2</f>
        <v>1.8444599999999998</v>
      </c>
      <c r="O86" s="6">
        <v>5.0855800000000002</v>
      </c>
      <c r="P86" s="5">
        <v>2.9222299999999999</v>
      </c>
      <c r="Q86">
        <f>(Table4289[[#This Row],[time]]-2)*2</f>
        <v>1.8444599999999998</v>
      </c>
      <c r="R86" s="7">
        <v>3.7200000000000003E-5</v>
      </c>
      <c r="S86" s="5">
        <v>2.9222299999999999</v>
      </c>
      <c r="T86">
        <f>(Table247296[[#This Row],[time]]-2)*2</f>
        <v>1.8444599999999998</v>
      </c>
      <c r="U86" s="6">
        <v>4.4720500000000003</v>
      </c>
      <c r="V86" s="5">
        <v>2.9222299999999999</v>
      </c>
      <c r="W86">
        <f>(Table5290[[#This Row],[time]]-2)*2</f>
        <v>1.8444599999999998</v>
      </c>
      <c r="X86" s="7">
        <v>3.1199999999999999E-5</v>
      </c>
      <c r="Y86" s="5">
        <v>2.9222299999999999</v>
      </c>
      <c r="Z86">
        <f>(Table248297[[#This Row],[time]]-2)*2</f>
        <v>1.8444599999999998</v>
      </c>
      <c r="AA86" s="6">
        <v>9.9623899999999992</v>
      </c>
      <c r="AB86" s="5">
        <v>2.9222299999999999</v>
      </c>
      <c r="AC86">
        <f>(Table6291[[#This Row],[time]]-2)*2</f>
        <v>1.8444599999999998</v>
      </c>
      <c r="AD86" s="6">
        <v>1.5743400000000001</v>
      </c>
      <c r="AE86" s="5">
        <v>2.9222299999999999</v>
      </c>
      <c r="AF86">
        <f>(Table249298[[#This Row],[time]]-2)*2</f>
        <v>1.8444599999999998</v>
      </c>
      <c r="AG86" s="6">
        <v>9.3938100000000002</v>
      </c>
      <c r="AH86" s="5">
        <v>2.9222299999999999</v>
      </c>
      <c r="AI86">
        <f>(Table7292[[#This Row],[time]]-2)*2</f>
        <v>1.8444599999999998</v>
      </c>
      <c r="AJ86" s="6">
        <v>1.45129</v>
      </c>
      <c r="AK86" s="5">
        <v>2.9222299999999999</v>
      </c>
      <c r="AL86">
        <f>(Table250299[[#This Row],[time]]-2)*2</f>
        <v>1.8444599999999998</v>
      </c>
      <c r="AM86" s="6">
        <v>7.5225499999999998</v>
      </c>
      <c r="AN86" s="5">
        <v>2.9222299999999999</v>
      </c>
      <c r="AO86">
        <f>(Table8293[[#This Row],[time]]-2)*2</f>
        <v>1.8444599999999998</v>
      </c>
      <c r="AP86" s="6">
        <v>1.1658299999999999</v>
      </c>
      <c r="AQ86" s="5">
        <v>2.9222299999999999</v>
      </c>
      <c r="AR86">
        <f>(Table252300[[#This Row],[time]]-2)*2</f>
        <v>1.8444599999999998</v>
      </c>
      <c r="AS86" s="6">
        <v>1.98187</v>
      </c>
      <c r="AT86" s="5">
        <v>2.9222299999999999</v>
      </c>
      <c r="AU86">
        <f>(Table253301[[#This Row],[time]]-2)*2</f>
        <v>1.8444599999999998</v>
      </c>
      <c r="AV86" s="6">
        <v>1.0425199999999999</v>
      </c>
    </row>
    <row r="87" spans="1:48">
      <c r="A87" s="5">
        <v>2.9569899999999998</v>
      </c>
      <c r="B87">
        <f>(Table1286[[#This Row],[time]]-2)*2</f>
        <v>1.9139799999999996</v>
      </c>
      <c r="C87" s="6">
        <v>15.4854</v>
      </c>
      <c r="D87" s="5">
        <v>2.9569899999999998</v>
      </c>
      <c r="E87">
        <f>(Table2287[[#This Row],[time]]-2)*2</f>
        <v>1.9139799999999996</v>
      </c>
      <c r="F87" s="7">
        <v>3.8800000000000001E-5</v>
      </c>
      <c r="G87" s="5">
        <v>2.9569899999999998</v>
      </c>
      <c r="H87">
        <f>(Table245294[[#This Row],[time]]-2)*2</f>
        <v>1.9139799999999996</v>
      </c>
      <c r="I87" s="6">
        <v>14.342599999999999</v>
      </c>
      <c r="J87" s="5">
        <v>2.9569899999999998</v>
      </c>
      <c r="K87">
        <f>(Table3288[[#This Row],[time]]-2)*2</f>
        <v>1.9139799999999996</v>
      </c>
      <c r="L87" s="7">
        <v>3.4999999999999997E-5</v>
      </c>
      <c r="M87" s="5">
        <v>2.9569899999999998</v>
      </c>
      <c r="N87">
        <f>(Table246295[[#This Row],[time]]-2)*2</f>
        <v>1.9139799999999996</v>
      </c>
      <c r="O87" s="6">
        <v>5.2010800000000001</v>
      </c>
      <c r="P87" s="5">
        <v>2.9569899999999998</v>
      </c>
      <c r="Q87">
        <f>(Table4289[[#This Row],[time]]-2)*2</f>
        <v>1.9139799999999996</v>
      </c>
      <c r="R87" s="7">
        <v>3.57E-5</v>
      </c>
      <c r="S87" s="5">
        <v>2.9569899999999998</v>
      </c>
      <c r="T87">
        <f>(Table247296[[#This Row],[time]]-2)*2</f>
        <v>1.9139799999999996</v>
      </c>
      <c r="U87" s="6">
        <v>4.5060599999999997</v>
      </c>
      <c r="V87" s="5">
        <v>2.9569899999999998</v>
      </c>
      <c r="W87">
        <f>(Table5290[[#This Row],[time]]-2)*2</f>
        <v>1.9139799999999996</v>
      </c>
      <c r="X87" s="7">
        <v>2.9899999999999998E-5</v>
      </c>
      <c r="Y87" s="5">
        <v>2.9569899999999998</v>
      </c>
      <c r="Z87">
        <f>(Table248297[[#This Row],[time]]-2)*2</f>
        <v>1.9139799999999996</v>
      </c>
      <c r="AA87" s="6">
        <v>10.840299999999999</v>
      </c>
      <c r="AB87" s="5">
        <v>2.9569899999999998</v>
      </c>
      <c r="AC87">
        <f>(Table6291[[#This Row],[time]]-2)*2</f>
        <v>1.9139799999999996</v>
      </c>
      <c r="AD87" s="6">
        <v>1.4605399999999999</v>
      </c>
      <c r="AE87" s="5">
        <v>2.9569899999999998</v>
      </c>
      <c r="AF87">
        <f>(Table249298[[#This Row],[time]]-2)*2</f>
        <v>1.9139799999999996</v>
      </c>
      <c r="AG87" s="6">
        <v>9.7759900000000002</v>
      </c>
      <c r="AH87" s="5">
        <v>2.9569899999999998</v>
      </c>
      <c r="AI87">
        <f>(Table7292[[#This Row],[time]]-2)*2</f>
        <v>1.9139799999999996</v>
      </c>
      <c r="AJ87" s="6">
        <v>1.3575299999999999</v>
      </c>
      <c r="AK87" s="5">
        <v>2.9569899999999998</v>
      </c>
      <c r="AL87">
        <f>(Table250299[[#This Row],[time]]-2)*2</f>
        <v>1.9139799999999996</v>
      </c>
      <c r="AM87" s="6">
        <v>7.69468</v>
      </c>
      <c r="AN87" s="5">
        <v>2.9569899999999998</v>
      </c>
      <c r="AO87">
        <f>(Table8293[[#This Row],[time]]-2)*2</f>
        <v>1.9139799999999996</v>
      </c>
      <c r="AP87" s="6">
        <v>1.0268600000000001</v>
      </c>
      <c r="AQ87" s="5">
        <v>2.9569899999999998</v>
      </c>
      <c r="AR87">
        <f>(Table252300[[#This Row],[time]]-2)*2</f>
        <v>1.9139799999999996</v>
      </c>
      <c r="AS87" s="6">
        <v>2.1551300000000002</v>
      </c>
      <c r="AT87" s="5">
        <v>2.9569899999999998</v>
      </c>
      <c r="AU87">
        <f>(Table253301[[#This Row],[time]]-2)*2</f>
        <v>1.9139799999999996</v>
      </c>
      <c r="AV87" s="6">
        <v>1.01762</v>
      </c>
    </row>
    <row r="88" spans="1:48">
      <c r="A88" s="8">
        <v>3</v>
      </c>
      <c r="B88">
        <f>(Table1286[[#This Row],[time]]-2)*2</f>
        <v>2</v>
      </c>
      <c r="C88" s="9">
        <v>13.1205</v>
      </c>
      <c r="D88" s="8">
        <v>3</v>
      </c>
      <c r="E88">
        <f>(Table2287[[#This Row],[time]]-2)*2</f>
        <v>2</v>
      </c>
      <c r="F88" s="10">
        <v>3.6999999999999998E-5</v>
      </c>
      <c r="G88" s="8">
        <v>3</v>
      </c>
      <c r="H88">
        <f>(Table245294[[#This Row],[time]]-2)*2</f>
        <v>2</v>
      </c>
      <c r="I88" s="9">
        <v>14.919</v>
      </c>
      <c r="J88" s="8">
        <v>3</v>
      </c>
      <c r="K88">
        <f>(Table3288[[#This Row],[time]]-2)*2</f>
        <v>2</v>
      </c>
      <c r="L88" s="10">
        <v>3.3399999999999999E-5</v>
      </c>
      <c r="M88" s="8">
        <v>3</v>
      </c>
      <c r="N88">
        <f>(Table246295[[#This Row],[time]]-2)*2</f>
        <v>2</v>
      </c>
      <c r="O88" s="9">
        <v>5.3135300000000001</v>
      </c>
      <c r="P88" s="8">
        <v>3</v>
      </c>
      <c r="Q88">
        <f>(Table4289[[#This Row],[time]]-2)*2</f>
        <v>2</v>
      </c>
      <c r="R88" s="10">
        <v>3.3899999999999997E-5</v>
      </c>
      <c r="S88" s="8">
        <v>3</v>
      </c>
      <c r="T88">
        <f>(Table247296[[#This Row],[time]]-2)*2</f>
        <v>2</v>
      </c>
      <c r="U88" s="9">
        <v>4.5486800000000001</v>
      </c>
      <c r="V88" s="8">
        <v>3</v>
      </c>
      <c r="W88">
        <f>(Table5290[[#This Row],[time]]-2)*2</f>
        <v>2</v>
      </c>
      <c r="X88" s="10">
        <v>2.8200000000000001E-5</v>
      </c>
      <c r="Y88" s="8">
        <v>3</v>
      </c>
      <c r="Z88">
        <f>(Table248297[[#This Row],[time]]-2)*2</f>
        <v>2</v>
      </c>
      <c r="AA88" s="9">
        <v>11.8901</v>
      </c>
      <c r="AB88" s="8">
        <v>3</v>
      </c>
      <c r="AC88">
        <f>(Table6291[[#This Row],[time]]-2)*2</f>
        <v>2</v>
      </c>
      <c r="AD88" s="9">
        <v>1.3219700000000001</v>
      </c>
      <c r="AE88" s="8">
        <v>3</v>
      </c>
      <c r="AF88">
        <f>(Table249298[[#This Row],[time]]-2)*2</f>
        <v>2</v>
      </c>
      <c r="AG88" s="9">
        <v>10.227499999999999</v>
      </c>
      <c r="AH88" s="8">
        <v>3</v>
      </c>
      <c r="AI88">
        <f>(Table7292[[#This Row],[time]]-2)*2</f>
        <v>2</v>
      </c>
      <c r="AJ88" s="9">
        <v>1.2498199999999999</v>
      </c>
      <c r="AK88" s="8">
        <v>3</v>
      </c>
      <c r="AL88">
        <f>(Table250299[[#This Row],[time]]-2)*2</f>
        <v>2</v>
      </c>
      <c r="AM88" s="9">
        <v>7.93546</v>
      </c>
      <c r="AN88" s="8">
        <v>3</v>
      </c>
      <c r="AO88">
        <f>(Table8293[[#This Row],[time]]-2)*2</f>
        <v>2</v>
      </c>
      <c r="AP88" s="9">
        <v>0.85195600000000005</v>
      </c>
      <c r="AQ88" s="8">
        <v>3</v>
      </c>
      <c r="AR88">
        <f>(Table252300[[#This Row],[time]]-2)*2</f>
        <v>2</v>
      </c>
      <c r="AS88" s="9">
        <v>2.3597600000000001</v>
      </c>
      <c r="AT88" s="8">
        <v>3</v>
      </c>
      <c r="AU88">
        <f>(Table253301[[#This Row],[time]]-2)*2</f>
        <v>2</v>
      </c>
      <c r="AV88" s="9">
        <v>0.97206700000000001</v>
      </c>
    </row>
    <row r="89" spans="1:48">
      <c r="A89" t="s">
        <v>26</v>
      </c>
      <c r="C89">
        <f>AVERAGE(C68:C88)</f>
        <v>6.6641301952380942</v>
      </c>
      <c r="D89" t="s">
        <v>26</v>
      </c>
      <c r="F89">
        <f t="shared" ref="F89" si="32">AVERAGE(F68:F88)</f>
        <v>6.0157142857142863E-5</v>
      </c>
      <c r="G89" t="s">
        <v>26</v>
      </c>
      <c r="I89">
        <f t="shared" ref="I89" si="33">AVERAGE(I68:I88)</f>
        <v>6.0499494333333335</v>
      </c>
      <c r="J89" t="s">
        <v>26</v>
      </c>
      <c r="L89">
        <f t="shared" ref="L89" si="34">AVERAGE(L68:L88)</f>
        <v>5.5842857142857158E-5</v>
      </c>
      <c r="M89" t="s">
        <v>26</v>
      </c>
      <c r="O89">
        <f t="shared" ref="O89" si="35">AVERAGE(O68:O88)</f>
        <v>2.5198966700000001</v>
      </c>
      <c r="P89" t="s">
        <v>26</v>
      </c>
      <c r="R89">
        <f t="shared" ref="R89" si="36">AVERAGE(R68:R88)</f>
        <v>0.16175193333333335</v>
      </c>
      <c r="S89" t="s">
        <v>26</v>
      </c>
      <c r="U89">
        <f t="shared" ref="U89" si="37">AVERAGE(U68:U88)</f>
        <v>2.9864438999999998</v>
      </c>
      <c r="V89" t="s">
        <v>26</v>
      </c>
      <c r="X89">
        <f t="shared" ref="X89" si="38">AVERAGE(X68:X88)</f>
        <v>4.4936361904761898E-2</v>
      </c>
      <c r="Y89" t="s">
        <v>26</v>
      </c>
      <c r="AA89">
        <f t="shared" ref="AA89" si="39">AVERAGE(AA68:AA88)</f>
        <v>4.4222364857142864</v>
      </c>
      <c r="AB89" t="s">
        <v>26</v>
      </c>
      <c r="AD89">
        <f t="shared" ref="AD89" si="40">AVERAGE(AD68:AD88)</f>
        <v>1.7632751904761907</v>
      </c>
      <c r="AE89" t="s">
        <v>26</v>
      </c>
      <c r="AG89">
        <f t="shared" ref="AG89" si="41">AVERAGE(AG68:AG88)</f>
        <v>5.59429880952381</v>
      </c>
      <c r="AH89" t="s">
        <v>26</v>
      </c>
      <c r="AJ89">
        <f t="shared" ref="AJ89" si="42">AVERAGE(AJ68:AJ88)</f>
        <v>2.0692381428571429</v>
      </c>
      <c r="AK89" t="s">
        <v>26</v>
      </c>
      <c r="AM89">
        <f t="shared" ref="AM89" si="43">AVERAGE(AM68:AM88)</f>
        <v>5.5285504761904765</v>
      </c>
      <c r="AN89" t="s">
        <v>26</v>
      </c>
      <c r="AP89">
        <f t="shared" ref="AP89" si="44">AVERAGE(AP68:AP88)</f>
        <v>1.7572498095238092</v>
      </c>
      <c r="AQ89" t="s">
        <v>26</v>
      </c>
      <c r="AS89">
        <f t="shared" ref="AS89" si="45">AVERAGE(AS68:AS88)</f>
        <v>0.8233400353380953</v>
      </c>
      <c r="AT89" t="s">
        <v>26</v>
      </c>
      <c r="AV89">
        <f t="shared" ref="AV89" si="46">AVERAGE(AV68:AV88)</f>
        <v>0.50973265619047614</v>
      </c>
    </row>
    <row r="90" spans="1:48">
      <c r="A90" t="s">
        <v>27</v>
      </c>
      <c r="C90">
        <f>MAX(C68:C88)</f>
        <v>15.908200000000001</v>
      </c>
      <c r="D90" t="s">
        <v>27</v>
      </c>
      <c r="F90">
        <f t="shared" ref="F90" si="47">MAX(F68:F88)</f>
        <v>9.2E-5</v>
      </c>
      <c r="G90" t="s">
        <v>27</v>
      </c>
      <c r="I90">
        <f t="shared" ref="I90" si="48">MAX(I68:I88)</f>
        <v>14.919</v>
      </c>
      <c r="J90" t="s">
        <v>27</v>
      </c>
      <c r="L90">
        <f t="shared" ref="L90" si="49">MAX(L68:L88)</f>
        <v>8.3999999999999995E-5</v>
      </c>
      <c r="M90" t="s">
        <v>27</v>
      </c>
      <c r="O90">
        <f t="shared" ref="O90" si="50">MAX(O68:O88)</f>
        <v>5.3135300000000001</v>
      </c>
      <c r="P90" t="s">
        <v>27</v>
      </c>
      <c r="R90">
        <f t="shared" ref="R90" si="51">MAX(R68:R88)</f>
        <v>1.29992</v>
      </c>
      <c r="S90" t="s">
        <v>27</v>
      </c>
      <c r="U90">
        <f t="shared" ref="U90" si="52">MAX(U68:U88)</f>
        <v>4.5486800000000001</v>
      </c>
      <c r="V90" t="s">
        <v>27</v>
      </c>
      <c r="X90">
        <f t="shared" ref="X90" si="53">MAX(X68:X88)</f>
        <v>0.34716000000000002</v>
      </c>
      <c r="Y90" t="s">
        <v>27</v>
      </c>
      <c r="AA90">
        <f t="shared" ref="AA90" si="54">MAX(AA68:AA88)</f>
        <v>11.8901</v>
      </c>
      <c r="AB90" t="s">
        <v>27</v>
      </c>
      <c r="AD90">
        <f t="shared" ref="AD90" si="55">MAX(AD68:AD88)</f>
        <v>2.49302</v>
      </c>
      <c r="AE90" t="s">
        <v>27</v>
      </c>
      <c r="AG90">
        <f t="shared" ref="AG90" si="56">MAX(AG68:AG88)</f>
        <v>10.227499999999999</v>
      </c>
      <c r="AH90" t="s">
        <v>27</v>
      </c>
      <c r="AJ90">
        <f t="shared" ref="AJ90" si="57">MAX(AJ68:AJ88)</f>
        <v>3.04122</v>
      </c>
      <c r="AK90" t="s">
        <v>27</v>
      </c>
      <c r="AM90">
        <f t="shared" ref="AM90" si="58">MAX(AM68:AM88)</f>
        <v>7.93546</v>
      </c>
      <c r="AN90" t="s">
        <v>27</v>
      </c>
      <c r="AP90">
        <f t="shared" ref="AP90" si="59">MAX(AP68:AP88)</f>
        <v>2.5226000000000002</v>
      </c>
      <c r="AQ90" t="s">
        <v>27</v>
      </c>
      <c r="AS90">
        <f t="shared" ref="AS90" si="60">MAX(AS68:AS88)</f>
        <v>2.3597600000000001</v>
      </c>
      <c r="AT90" t="s">
        <v>27</v>
      </c>
      <c r="AV90">
        <f t="shared" ref="AV90" si="61">MAX(AV68:AV88)</f>
        <v>1.0575399999999999</v>
      </c>
    </row>
    <row r="92" spans="1:48">
      <c r="A92" t="s">
        <v>34</v>
      </c>
      <c r="D92" t="s">
        <v>2</v>
      </c>
    </row>
    <row r="93" spans="1:48">
      <c r="A93" t="s">
        <v>35</v>
      </c>
      <c r="D93" t="s">
        <v>4</v>
      </c>
      <c r="E93" t="s">
        <v>5</v>
      </c>
    </row>
    <row r="94" spans="1:48">
      <c r="D94" t="s">
        <v>30</v>
      </c>
    </row>
    <row r="96" spans="1:48">
      <c r="A96" t="s">
        <v>6</v>
      </c>
      <c r="D96" t="s">
        <v>7</v>
      </c>
      <c r="G96" t="s">
        <v>8</v>
      </c>
      <c r="J96" t="s">
        <v>9</v>
      </c>
      <c r="M96" t="s">
        <v>10</v>
      </c>
      <c r="P96" t="s">
        <v>11</v>
      </c>
      <c r="S96" t="s">
        <v>12</v>
      </c>
      <c r="V96" t="s">
        <v>13</v>
      </c>
      <c r="Y96" t="s">
        <v>14</v>
      </c>
      <c r="AB96" t="s">
        <v>15</v>
      </c>
      <c r="AE96" t="s">
        <v>16</v>
      </c>
      <c r="AH96" t="s">
        <v>17</v>
      </c>
      <c r="AK96" t="s">
        <v>18</v>
      </c>
      <c r="AN96" t="s">
        <v>19</v>
      </c>
      <c r="AQ96" t="s">
        <v>20</v>
      </c>
      <c r="AT96" t="s">
        <v>21</v>
      </c>
    </row>
    <row r="97" spans="1:48">
      <c r="A97" t="s">
        <v>22</v>
      </c>
      <c r="B97" t="s">
        <v>23</v>
      </c>
      <c r="C97" t="s">
        <v>24</v>
      </c>
      <c r="D97" t="s">
        <v>22</v>
      </c>
      <c r="E97" t="s">
        <v>23</v>
      </c>
      <c r="F97" t="s">
        <v>25</v>
      </c>
      <c r="G97" t="s">
        <v>22</v>
      </c>
      <c r="H97" t="s">
        <v>23</v>
      </c>
      <c r="I97" t="s">
        <v>24</v>
      </c>
      <c r="J97" t="s">
        <v>22</v>
      </c>
      <c r="K97" t="s">
        <v>23</v>
      </c>
      <c r="L97" t="s">
        <v>24</v>
      </c>
      <c r="M97" t="s">
        <v>22</v>
      </c>
      <c r="N97" t="s">
        <v>23</v>
      </c>
      <c r="O97" t="s">
        <v>24</v>
      </c>
      <c r="P97" t="s">
        <v>22</v>
      </c>
      <c r="Q97" t="s">
        <v>23</v>
      </c>
      <c r="R97" t="s">
        <v>24</v>
      </c>
      <c r="S97" t="s">
        <v>22</v>
      </c>
      <c r="T97" t="s">
        <v>23</v>
      </c>
      <c r="U97" t="s">
        <v>24</v>
      </c>
      <c r="V97" t="s">
        <v>22</v>
      </c>
      <c r="W97" t="s">
        <v>23</v>
      </c>
      <c r="X97" t="s">
        <v>24</v>
      </c>
      <c r="Y97" t="s">
        <v>22</v>
      </c>
      <c r="Z97" t="s">
        <v>23</v>
      </c>
      <c r="AA97" t="s">
        <v>24</v>
      </c>
      <c r="AB97" t="s">
        <v>22</v>
      </c>
      <c r="AC97" t="s">
        <v>23</v>
      </c>
      <c r="AD97" t="s">
        <v>24</v>
      </c>
      <c r="AE97" t="s">
        <v>22</v>
      </c>
      <c r="AF97" t="s">
        <v>23</v>
      </c>
      <c r="AG97" t="s">
        <v>24</v>
      </c>
      <c r="AH97" t="s">
        <v>22</v>
      </c>
      <c r="AI97" t="s">
        <v>23</v>
      </c>
      <c r="AJ97" t="s">
        <v>24</v>
      </c>
      <c r="AK97" t="s">
        <v>22</v>
      </c>
      <c r="AL97" t="s">
        <v>23</v>
      </c>
      <c r="AM97" t="s">
        <v>24</v>
      </c>
      <c r="AN97" t="s">
        <v>22</v>
      </c>
      <c r="AO97" t="s">
        <v>23</v>
      </c>
      <c r="AP97" t="s">
        <v>24</v>
      </c>
      <c r="AQ97" t="s">
        <v>22</v>
      </c>
      <c r="AR97" t="s">
        <v>23</v>
      </c>
      <c r="AS97" t="s">
        <v>24</v>
      </c>
      <c r="AT97" t="s">
        <v>22</v>
      </c>
      <c r="AU97" t="s">
        <v>23</v>
      </c>
      <c r="AV97" t="s">
        <v>24</v>
      </c>
    </row>
    <row r="98" spans="1:48">
      <c r="A98" s="5">
        <v>2</v>
      </c>
      <c r="B98">
        <f>-(Table1254302[[#This Row],[time]]-2)*2</f>
        <v>0</v>
      </c>
      <c r="C98" s="3">
        <v>2.8388300000000002</v>
      </c>
      <c r="D98" s="5">
        <v>2</v>
      </c>
      <c r="E98">
        <f>-(Table2255303[[#This Row],[time]]-2)*2</f>
        <v>0</v>
      </c>
      <c r="F98" s="4">
        <v>7.5099999999999996E-5</v>
      </c>
      <c r="G98" s="5">
        <v>2</v>
      </c>
      <c r="H98">
        <f>-(Table245262310[[#This Row],[time]]-2)*2</f>
        <v>0</v>
      </c>
      <c r="I98" s="3">
        <v>0.59916499999999995</v>
      </c>
      <c r="J98" s="5">
        <v>2</v>
      </c>
      <c r="K98">
        <f>-(Table3256304[[#This Row],[time]]-2)*2</f>
        <v>0</v>
      </c>
      <c r="L98" s="4">
        <v>7.9800000000000002E-5</v>
      </c>
      <c r="M98" s="5">
        <v>2</v>
      </c>
      <c r="N98">
        <f>-(Table246263311[[#This Row],[time]]-2)*2</f>
        <v>0</v>
      </c>
      <c r="O98" s="4">
        <v>6.7299999999999996E-5</v>
      </c>
      <c r="P98" s="5">
        <v>2</v>
      </c>
      <c r="Q98">
        <f>-(Table4257305[[#This Row],[time]]-2)*2</f>
        <v>0</v>
      </c>
      <c r="R98" s="3">
        <v>1.32562E-4</v>
      </c>
      <c r="S98" s="5">
        <v>2</v>
      </c>
      <c r="T98">
        <f>-(Table247264312[[#This Row],[time]]-2)*2</f>
        <v>0</v>
      </c>
      <c r="U98" s="4">
        <v>3.3000000000000003E-5</v>
      </c>
      <c r="V98" s="5">
        <v>2</v>
      </c>
      <c r="W98">
        <f>-(Table5258306[[#This Row],[time]]-2)*2</f>
        <v>0</v>
      </c>
      <c r="X98" s="3">
        <v>5.9267199999999999E-2</v>
      </c>
      <c r="Y98" s="5">
        <v>2</v>
      </c>
      <c r="Z98">
        <f>-(Table248265313[[#This Row],[time]]-2)*2</f>
        <v>0</v>
      </c>
      <c r="AA98" s="4">
        <v>8.03E-5</v>
      </c>
      <c r="AB98" s="5">
        <v>2</v>
      </c>
      <c r="AC98">
        <f>-(Table6259307[[#This Row],[time]]-2)*2</f>
        <v>0</v>
      </c>
      <c r="AD98" s="3">
        <v>9.4517500000000004E-2</v>
      </c>
      <c r="AE98" s="5">
        <v>2</v>
      </c>
      <c r="AF98">
        <f>-(Table249266314[[#This Row],[time]]-2)*2</f>
        <v>0</v>
      </c>
      <c r="AG98" s="4">
        <v>7.6199999999999995E-5</v>
      </c>
      <c r="AH98" s="5">
        <v>2</v>
      </c>
      <c r="AI98">
        <f>-(Table7260308[[#This Row],[time]]-2)*2</f>
        <v>0</v>
      </c>
      <c r="AJ98" s="4">
        <v>5.6700000000000003E-5</v>
      </c>
      <c r="AK98" s="5">
        <v>2</v>
      </c>
      <c r="AL98">
        <f>-(Table250267315[[#This Row],[time]]-2)*2</f>
        <v>0</v>
      </c>
      <c r="AM98" s="6">
        <v>2.05647</v>
      </c>
      <c r="AN98" s="5">
        <v>2</v>
      </c>
      <c r="AO98">
        <f>-(Table8261309[[#This Row],[time]]-2)*2</f>
        <v>0</v>
      </c>
      <c r="AP98" s="6">
        <v>2.4604200000000001</v>
      </c>
      <c r="AQ98" s="5">
        <v>2</v>
      </c>
      <c r="AR98">
        <f>-(Table252268316[[#This Row],[time]]-2)*2</f>
        <v>0</v>
      </c>
      <c r="AS98" s="6">
        <v>0.61545899999999998</v>
      </c>
      <c r="AT98" s="5">
        <v>2</v>
      </c>
      <c r="AU98">
        <f>-(Table253269317[[#This Row],[time]]-2)*2</f>
        <v>0</v>
      </c>
      <c r="AV98" s="12">
        <v>5.7539699999999999E-2</v>
      </c>
    </row>
    <row r="99" spans="1:48">
      <c r="A99" s="5">
        <v>2.0547800000000001</v>
      </c>
      <c r="B99">
        <f>-(Table1254302[[#This Row],[time]]-2)*2</f>
        <v>-0.1095600000000001</v>
      </c>
      <c r="C99" s="6">
        <v>1.8287599999999999</v>
      </c>
      <c r="D99" s="5">
        <v>2.0547800000000001</v>
      </c>
      <c r="E99">
        <f>-(Table2255303[[#This Row],[time]]-2)*2</f>
        <v>-0.1095600000000001</v>
      </c>
      <c r="F99" s="6">
        <v>0.18909999999999999</v>
      </c>
      <c r="G99" s="5">
        <v>2.0547800000000001</v>
      </c>
      <c r="H99">
        <f>-(Table245262310[[#This Row],[time]]-2)*2</f>
        <v>-0.1095600000000001</v>
      </c>
      <c r="I99" s="6">
        <v>0.92154899999999995</v>
      </c>
      <c r="J99" s="5">
        <v>2.0547800000000001</v>
      </c>
      <c r="K99">
        <f>-(Table3256304[[#This Row],[time]]-2)*2</f>
        <v>-0.1095600000000001</v>
      </c>
      <c r="L99" s="6">
        <v>4.0407999999999999E-2</v>
      </c>
      <c r="M99" s="5">
        <v>2.0547800000000001</v>
      </c>
      <c r="N99">
        <f>-(Table246263311[[#This Row],[time]]-2)*2</f>
        <v>-0.1095600000000001</v>
      </c>
      <c r="O99" s="7">
        <v>6.5900000000000003E-5</v>
      </c>
      <c r="P99" s="5">
        <v>2.0547800000000001</v>
      </c>
      <c r="Q99">
        <f>-(Table4257305[[#This Row],[time]]-2)*2</f>
        <v>-0.1095600000000001</v>
      </c>
      <c r="R99" s="6">
        <v>6.2504099999999996E-3</v>
      </c>
      <c r="S99" s="5">
        <v>2.0547800000000001</v>
      </c>
      <c r="T99">
        <f>-(Table247264312[[#This Row],[time]]-2)*2</f>
        <v>-0.1095600000000001</v>
      </c>
      <c r="U99" s="7">
        <v>2.87E-5</v>
      </c>
      <c r="V99" s="5">
        <v>2.0547800000000001</v>
      </c>
      <c r="W99">
        <f>-(Table5258306[[#This Row],[time]]-2)*2</f>
        <v>-0.1095600000000001</v>
      </c>
      <c r="X99" s="6">
        <v>0.36444799999999999</v>
      </c>
      <c r="Y99" s="5">
        <v>2.0547800000000001</v>
      </c>
      <c r="Z99">
        <f>-(Table248265313[[#This Row],[time]]-2)*2</f>
        <v>-0.1095600000000001</v>
      </c>
      <c r="AA99" s="7">
        <v>8.1299999999999997E-5</v>
      </c>
      <c r="AB99" s="5">
        <v>2.0547800000000001</v>
      </c>
      <c r="AC99">
        <f>-(Table6259307[[#This Row],[time]]-2)*2</f>
        <v>-0.1095600000000001</v>
      </c>
      <c r="AD99" s="6">
        <v>0.31761800000000001</v>
      </c>
      <c r="AE99" s="5">
        <v>2.0547800000000001</v>
      </c>
      <c r="AF99">
        <f>-(Table249266314[[#This Row],[time]]-2)*2</f>
        <v>-0.1095600000000001</v>
      </c>
      <c r="AG99" s="7">
        <v>7.6500000000000003E-5</v>
      </c>
      <c r="AH99" s="5">
        <v>2.0547800000000001</v>
      </c>
      <c r="AI99">
        <f>-(Table7260308[[#This Row],[time]]-2)*2</f>
        <v>-0.1095600000000001</v>
      </c>
      <c r="AJ99" s="7">
        <v>6.4499999999999996E-5</v>
      </c>
      <c r="AK99" s="5">
        <v>2.0547800000000001</v>
      </c>
      <c r="AL99">
        <f>-(Table250267315[[#This Row],[time]]-2)*2</f>
        <v>-0.1095600000000001</v>
      </c>
      <c r="AM99" s="6">
        <v>2.15035</v>
      </c>
      <c r="AN99" s="5">
        <v>2.0547800000000001</v>
      </c>
      <c r="AO99">
        <f>-(Table8261309[[#This Row],[time]]-2)*2</f>
        <v>-0.1095600000000001</v>
      </c>
      <c r="AP99" s="6">
        <v>2.5883099999999999</v>
      </c>
      <c r="AQ99" s="5">
        <v>2.0547800000000001</v>
      </c>
      <c r="AR99">
        <f>-(Table252268316[[#This Row],[time]]-2)*2</f>
        <v>-0.1095600000000001</v>
      </c>
      <c r="AS99" s="6">
        <v>0.71633500000000006</v>
      </c>
      <c r="AT99" s="5">
        <v>2.0547800000000001</v>
      </c>
      <c r="AU99">
        <f>-(Table253269317[[#This Row],[time]]-2)*2</f>
        <v>-0.1095600000000001</v>
      </c>
      <c r="AV99" s="12">
        <v>0.197433</v>
      </c>
    </row>
    <row r="100" spans="1:48">
      <c r="A100" s="5">
        <v>2.1054599999999999</v>
      </c>
      <c r="B100">
        <f>-(Table1254302[[#This Row],[time]]-2)*2</f>
        <v>-0.21091999999999977</v>
      </c>
      <c r="C100" s="6">
        <v>1.36494</v>
      </c>
      <c r="D100" s="5">
        <v>2.1054599999999999</v>
      </c>
      <c r="E100">
        <f>-(Table2255303[[#This Row],[time]]-2)*2</f>
        <v>-0.21091999999999977</v>
      </c>
      <c r="F100" s="6">
        <v>0.52829599999999999</v>
      </c>
      <c r="G100" s="5">
        <v>2.1054599999999999</v>
      </c>
      <c r="H100">
        <f>-(Table245262310[[#This Row],[time]]-2)*2</f>
        <v>-0.21091999999999977</v>
      </c>
      <c r="I100" s="6">
        <v>0.74570599999999998</v>
      </c>
      <c r="J100" s="5">
        <v>2.1054599999999999</v>
      </c>
      <c r="K100">
        <f>-(Table3256304[[#This Row],[time]]-2)*2</f>
        <v>-0.21091999999999977</v>
      </c>
      <c r="L100" s="6">
        <v>0.28826200000000002</v>
      </c>
      <c r="M100" s="5">
        <v>2.1054599999999999</v>
      </c>
      <c r="N100">
        <f>-(Table246263311[[#This Row],[time]]-2)*2</f>
        <v>-0.21091999999999977</v>
      </c>
      <c r="O100" s="7">
        <v>5.9599999999999999E-5</v>
      </c>
      <c r="P100" s="5">
        <v>2.1054599999999999</v>
      </c>
      <c r="Q100">
        <f>-(Table4257305[[#This Row],[time]]-2)*2</f>
        <v>-0.21091999999999977</v>
      </c>
      <c r="R100" s="6">
        <v>9.30367E-2</v>
      </c>
      <c r="S100" s="5">
        <v>2.1054599999999999</v>
      </c>
      <c r="T100">
        <f>-(Table247264312[[#This Row],[time]]-2)*2</f>
        <v>-0.21091999999999977</v>
      </c>
      <c r="U100" s="7">
        <v>3.1099999999999997E-5</v>
      </c>
      <c r="V100" s="5">
        <v>2.1054599999999999</v>
      </c>
      <c r="W100">
        <f>-(Table5258306[[#This Row],[time]]-2)*2</f>
        <v>-0.21091999999999977</v>
      </c>
      <c r="X100" s="6">
        <v>0.66776000000000002</v>
      </c>
      <c r="Y100" s="5">
        <v>2.1054599999999999</v>
      </c>
      <c r="Z100">
        <f>-(Table248265313[[#This Row],[time]]-2)*2</f>
        <v>-0.21091999999999977</v>
      </c>
      <c r="AA100" s="7">
        <v>8.2799999999999993E-5</v>
      </c>
      <c r="AB100" s="5">
        <v>2.1054599999999999</v>
      </c>
      <c r="AC100">
        <f>-(Table6259307[[#This Row],[time]]-2)*2</f>
        <v>-0.21091999999999977</v>
      </c>
      <c r="AD100" s="6">
        <v>0.54370099999999999</v>
      </c>
      <c r="AE100" s="5">
        <v>2.1054599999999999</v>
      </c>
      <c r="AF100">
        <f>-(Table249266314[[#This Row],[time]]-2)*2</f>
        <v>-0.21091999999999977</v>
      </c>
      <c r="AG100" s="7">
        <v>7.8999999999999996E-5</v>
      </c>
      <c r="AH100" s="5">
        <v>2.1054599999999999</v>
      </c>
      <c r="AI100">
        <f>-(Table7260308[[#This Row],[time]]-2)*2</f>
        <v>-0.21091999999999977</v>
      </c>
      <c r="AJ100" s="6">
        <v>7.2850200000000004E-2</v>
      </c>
      <c r="AK100" s="5">
        <v>2.1054599999999999</v>
      </c>
      <c r="AL100">
        <f>-(Table250267315[[#This Row],[time]]-2)*2</f>
        <v>-0.21091999999999977</v>
      </c>
      <c r="AM100" s="6">
        <v>2.23082</v>
      </c>
      <c r="AN100" s="5">
        <v>2.1054599999999999</v>
      </c>
      <c r="AO100">
        <f>-(Table8261309[[#This Row],[time]]-2)*2</f>
        <v>-0.21091999999999977</v>
      </c>
      <c r="AP100" s="6">
        <v>2.62236</v>
      </c>
      <c r="AQ100" s="5">
        <v>2.1054599999999999</v>
      </c>
      <c r="AR100">
        <f>-(Table252268316[[#This Row],[time]]-2)*2</f>
        <v>-0.21091999999999977</v>
      </c>
      <c r="AS100" s="6">
        <v>0.79076999999999997</v>
      </c>
      <c r="AT100" s="5">
        <v>2.1054599999999999</v>
      </c>
      <c r="AU100">
        <f>-(Table253269317[[#This Row],[time]]-2)*2</f>
        <v>-0.21091999999999977</v>
      </c>
      <c r="AV100" s="12">
        <v>0.36541499999999999</v>
      </c>
    </row>
    <row r="101" spans="1:48">
      <c r="A101" s="5">
        <v>2.1711499999999999</v>
      </c>
      <c r="B101">
        <f>-(Table1254302[[#This Row],[time]]-2)*2</f>
        <v>-0.34229999999999983</v>
      </c>
      <c r="C101" s="6">
        <v>1.1677200000000001</v>
      </c>
      <c r="D101" s="5">
        <v>2.1711499999999999</v>
      </c>
      <c r="E101">
        <f>-(Table2255303[[#This Row],[time]]-2)*2</f>
        <v>-0.34229999999999983</v>
      </c>
      <c r="F101" s="6">
        <v>0.91090199999999999</v>
      </c>
      <c r="G101" s="5">
        <v>2.1711499999999999</v>
      </c>
      <c r="H101">
        <f>-(Table245262310[[#This Row],[time]]-2)*2</f>
        <v>-0.34229999999999983</v>
      </c>
      <c r="I101" s="6">
        <v>0.46843899999999999</v>
      </c>
      <c r="J101" s="5">
        <v>2.1711499999999999</v>
      </c>
      <c r="K101">
        <f>-(Table3256304[[#This Row],[time]]-2)*2</f>
        <v>-0.34229999999999983</v>
      </c>
      <c r="L101" s="6">
        <v>0.720862</v>
      </c>
      <c r="M101" s="5">
        <v>2.1711499999999999</v>
      </c>
      <c r="N101">
        <f>-(Table246263311[[#This Row],[time]]-2)*2</f>
        <v>-0.34229999999999983</v>
      </c>
      <c r="O101" s="7">
        <v>5.0899999999999997E-5</v>
      </c>
      <c r="P101" s="5">
        <v>2.1711499999999999</v>
      </c>
      <c r="Q101">
        <f>-(Table4257305[[#This Row],[time]]-2)*2</f>
        <v>-0.34229999999999983</v>
      </c>
      <c r="R101" s="6">
        <v>0.375193</v>
      </c>
      <c r="S101" s="5">
        <v>2.1711499999999999</v>
      </c>
      <c r="T101">
        <f>-(Table247264312[[#This Row],[time]]-2)*2</f>
        <v>-0.34229999999999983</v>
      </c>
      <c r="U101" s="7">
        <v>3.2499999999999997E-5</v>
      </c>
      <c r="V101" s="5">
        <v>2.1711499999999999</v>
      </c>
      <c r="W101">
        <f>-(Table5258306[[#This Row],[time]]-2)*2</f>
        <v>-0.34229999999999983</v>
      </c>
      <c r="X101" s="6">
        <v>0.95760000000000001</v>
      </c>
      <c r="Y101" s="5">
        <v>2.1711499999999999</v>
      </c>
      <c r="Z101">
        <f>-(Table248265313[[#This Row],[time]]-2)*2</f>
        <v>-0.34229999999999983</v>
      </c>
      <c r="AA101" s="7">
        <v>8.0099999999999995E-5</v>
      </c>
      <c r="AB101" s="5">
        <v>2.1711499999999999</v>
      </c>
      <c r="AC101">
        <f>-(Table6259307[[#This Row],[time]]-2)*2</f>
        <v>-0.34229999999999983</v>
      </c>
      <c r="AD101" s="6">
        <v>1.3828199999999999</v>
      </c>
      <c r="AE101" s="5">
        <v>2.1711499999999999</v>
      </c>
      <c r="AF101">
        <f>-(Table249266314[[#This Row],[time]]-2)*2</f>
        <v>-0.34229999999999983</v>
      </c>
      <c r="AG101" s="7">
        <v>7.64E-5</v>
      </c>
      <c r="AH101" s="5">
        <v>2.1711499999999999</v>
      </c>
      <c r="AI101">
        <f>-(Table7260308[[#This Row],[time]]-2)*2</f>
        <v>-0.34229999999999983</v>
      </c>
      <c r="AJ101" s="6">
        <v>0.36105999999999999</v>
      </c>
      <c r="AK101" s="5">
        <v>2.1711499999999999</v>
      </c>
      <c r="AL101">
        <f>-(Table250267315[[#This Row],[time]]-2)*2</f>
        <v>-0.34229999999999983</v>
      </c>
      <c r="AM101" s="6">
        <v>2.2887599999999999</v>
      </c>
      <c r="AN101" s="5">
        <v>2.1711499999999999</v>
      </c>
      <c r="AO101">
        <f>-(Table8261309[[#This Row],[time]]-2)*2</f>
        <v>-0.34229999999999983</v>
      </c>
      <c r="AP101" s="6">
        <v>2.6147999999999998</v>
      </c>
      <c r="AQ101" s="5">
        <v>2.1711499999999999</v>
      </c>
      <c r="AR101">
        <f>-(Table252268316[[#This Row],[time]]-2)*2</f>
        <v>-0.34229999999999983</v>
      </c>
      <c r="AS101" s="6">
        <v>0.88326000000000005</v>
      </c>
      <c r="AT101" s="5">
        <v>2.1711499999999999</v>
      </c>
      <c r="AU101">
        <f>-(Table253269317[[#This Row],[time]]-2)*2</f>
        <v>-0.34229999999999983</v>
      </c>
      <c r="AV101" s="12">
        <v>0.54150799999999999</v>
      </c>
    </row>
    <row r="102" spans="1:48">
      <c r="A102" s="5">
        <v>2.2004000000000001</v>
      </c>
      <c r="B102">
        <f>-(Table1254302[[#This Row],[time]]-2)*2</f>
        <v>-0.40080000000000027</v>
      </c>
      <c r="C102" s="6">
        <v>1.0640000000000001</v>
      </c>
      <c r="D102" s="5">
        <v>2.2004000000000001</v>
      </c>
      <c r="E102">
        <f>-(Table2255303[[#This Row],[time]]-2)*2</f>
        <v>-0.40080000000000027</v>
      </c>
      <c r="F102" s="6">
        <v>1.0604</v>
      </c>
      <c r="G102" s="5">
        <v>2.2004000000000001</v>
      </c>
      <c r="H102">
        <f>-(Table245262310[[#This Row],[time]]-2)*2</f>
        <v>-0.40080000000000027</v>
      </c>
      <c r="I102" s="6">
        <v>0.35482599999999997</v>
      </c>
      <c r="J102" s="5">
        <v>2.2004000000000001</v>
      </c>
      <c r="K102">
        <f>-(Table3256304[[#This Row],[time]]-2)*2</f>
        <v>-0.40080000000000027</v>
      </c>
      <c r="L102" s="6">
        <v>0.87756800000000001</v>
      </c>
      <c r="M102" s="5">
        <v>2.2004000000000001</v>
      </c>
      <c r="N102">
        <f>-(Table246263311[[#This Row],[time]]-2)*2</f>
        <v>-0.40080000000000027</v>
      </c>
      <c r="O102" s="7">
        <v>4.9400000000000001E-5</v>
      </c>
      <c r="P102" s="5">
        <v>2.2004000000000001</v>
      </c>
      <c r="Q102">
        <f>-(Table4257305[[#This Row],[time]]-2)*2</f>
        <v>-0.40080000000000027</v>
      </c>
      <c r="R102" s="6">
        <v>0.49270399999999998</v>
      </c>
      <c r="S102" s="5">
        <v>2.2004000000000001</v>
      </c>
      <c r="T102">
        <f>-(Table247264312[[#This Row],[time]]-2)*2</f>
        <v>-0.40080000000000027</v>
      </c>
      <c r="U102" s="7">
        <v>3.43E-5</v>
      </c>
      <c r="V102" s="5">
        <v>2.2004000000000001</v>
      </c>
      <c r="W102">
        <f>-(Table5258306[[#This Row],[time]]-2)*2</f>
        <v>-0.40080000000000027</v>
      </c>
      <c r="X102" s="6">
        <v>1.0686800000000001</v>
      </c>
      <c r="Y102" s="5">
        <v>2.2004000000000001</v>
      </c>
      <c r="Z102">
        <f>-(Table248265313[[#This Row],[time]]-2)*2</f>
        <v>-0.40080000000000027</v>
      </c>
      <c r="AA102" s="7">
        <v>7.8899999999999993E-5</v>
      </c>
      <c r="AB102" s="5">
        <v>2.2004000000000001</v>
      </c>
      <c r="AC102">
        <f>-(Table6259307[[#This Row],[time]]-2)*2</f>
        <v>-0.40080000000000027</v>
      </c>
      <c r="AD102" s="6">
        <v>1.6213299999999999</v>
      </c>
      <c r="AE102" s="5">
        <v>2.2004000000000001</v>
      </c>
      <c r="AF102">
        <f>-(Table249266314[[#This Row],[time]]-2)*2</f>
        <v>-0.40080000000000027</v>
      </c>
      <c r="AG102" s="7">
        <v>7.5500000000000006E-5</v>
      </c>
      <c r="AH102" s="5">
        <v>2.2004000000000001</v>
      </c>
      <c r="AI102">
        <f>-(Table7260308[[#This Row],[time]]-2)*2</f>
        <v>-0.40080000000000027</v>
      </c>
      <c r="AJ102" s="6">
        <v>0.75806300000000004</v>
      </c>
      <c r="AK102" s="5">
        <v>2.2004000000000001</v>
      </c>
      <c r="AL102">
        <f>-(Table250267315[[#This Row],[time]]-2)*2</f>
        <v>-0.40080000000000027</v>
      </c>
      <c r="AM102" s="6">
        <v>2.2922199999999999</v>
      </c>
      <c r="AN102" s="5">
        <v>2.2004000000000001</v>
      </c>
      <c r="AO102">
        <f>-(Table8261309[[#This Row],[time]]-2)*2</f>
        <v>-0.40080000000000027</v>
      </c>
      <c r="AP102" s="6">
        <v>2.6409199999999999</v>
      </c>
      <c r="AQ102" s="5">
        <v>2.2004000000000001</v>
      </c>
      <c r="AR102">
        <f>-(Table252268316[[#This Row],[time]]-2)*2</f>
        <v>-0.40080000000000027</v>
      </c>
      <c r="AS102" s="6">
        <v>0.92755299999999996</v>
      </c>
      <c r="AT102" s="5">
        <v>2.2004000000000001</v>
      </c>
      <c r="AU102">
        <f>-(Table253269317[[#This Row],[time]]-2)*2</f>
        <v>-0.40080000000000027</v>
      </c>
      <c r="AV102" s="12">
        <v>0.61396399999999995</v>
      </c>
    </row>
    <row r="103" spans="1:48">
      <c r="A103" s="5">
        <v>2.26892</v>
      </c>
      <c r="B103">
        <f>-(Table1254302[[#This Row],[time]]-2)*2</f>
        <v>-0.5378400000000001</v>
      </c>
      <c r="C103" s="6">
        <v>0.74950300000000003</v>
      </c>
      <c r="D103" s="5">
        <v>2.26892</v>
      </c>
      <c r="E103">
        <f>-(Table2255303[[#This Row],[time]]-2)*2</f>
        <v>-0.5378400000000001</v>
      </c>
      <c r="F103" s="6">
        <v>1.41185</v>
      </c>
      <c r="G103" s="5">
        <v>2.26892</v>
      </c>
      <c r="H103">
        <f>-(Table245262310[[#This Row],[time]]-2)*2</f>
        <v>-0.5378400000000001</v>
      </c>
      <c r="I103" s="6">
        <v>9.5649899999999996E-2</v>
      </c>
      <c r="J103" s="5">
        <v>2.26892</v>
      </c>
      <c r="K103">
        <f>-(Table3256304[[#This Row],[time]]-2)*2</f>
        <v>-0.5378400000000001</v>
      </c>
      <c r="L103" s="6">
        <v>1.19326</v>
      </c>
      <c r="M103" s="5">
        <v>2.26892</v>
      </c>
      <c r="N103">
        <f>-(Table246263311[[#This Row],[time]]-2)*2</f>
        <v>-0.5378400000000001</v>
      </c>
      <c r="O103" s="7">
        <v>4.6400000000000003E-5</v>
      </c>
      <c r="P103" s="5">
        <v>2.26892</v>
      </c>
      <c r="Q103">
        <f>-(Table4257305[[#This Row],[time]]-2)*2</f>
        <v>-0.5378400000000001</v>
      </c>
      <c r="R103" s="6">
        <v>0.76058000000000003</v>
      </c>
      <c r="S103" s="5">
        <v>2.26892</v>
      </c>
      <c r="T103">
        <f>-(Table247264312[[#This Row],[time]]-2)*2</f>
        <v>-0.5378400000000001</v>
      </c>
      <c r="U103" s="7">
        <v>3.65E-5</v>
      </c>
      <c r="V103" s="5">
        <v>2.26892</v>
      </c>
      <c r="W103">
        <f>-(Table5258306[[#This Row],[time]]-2)*2</f>
        <v>-0.5378400000000001</v>
      </c>
      <c r="X103" s="6">
        <v>1.2565999999999999</v>
      </c>
      <c r="Y103" s="5">
        <v>2.26892</v>
      </c>
      <c r="Z103">
        <f>-(Table248265313[[#This Row],[time]]-2)*2</f>
        <v>-0.5378400000000001</v>
      </c>
      <c r="AA103" s="7">
        <v>7.6500000000000003E-5</v>
      </c>
      <c r="AB103" s="5">
        <v>2.26892</v>
      </c>
      <c r="AC103">
        <f>-(Table6259307[[#This Row],[time]]-2)*2</f>
        <v>-0.5378400000000001</v>
      </c>
      <c r="AD103" s="6">
        <v>2.1557400000000002</v>
      </c>
      <c r="AE103" s="5">
        <v>2.26892</v>
      </c>
      <c r="AF103">
        <f>-(Table249266314[[#This Row],[time]]-2)*2</f>
        <v>-0.5378400000000001</v>
      </c>
      <c r="AG103" s="7">
        <v>7.4200000000000001E-5</v>
      </c>
      <c r="AH103" s="5">
        <v>2.26892</v>
      </c>
      <c r="AI103">
        <f>-(Table7260308[[#This Row],[time]]-2)*2</f>
        <v>-0.5378400000000001</v>
      </c>
      <c r="AJ103" s="6">
        <v>1.64486</v>
      </c>
      <c r="AK103" s="5">
        <v>2.26892</v>
      </c>
      <c r="AL103">
        <f>-(Table250267315[[#This Row],[time]]-2)*2</f>
        <v>-0.5378400000000001</v>
      </c>
      <c r="AM103" s="6">
        <v>2.2287400000000002</v>
      </c>
      <c r="AN103" s="5">
        <v>2.26892</v>
      </c>
      <c r="AO103">
        <f>-(Table8261309[[#This Row],[time]]-2)*2</f>
        <v>-0.5378400000000001</v>
      </c>
      <c r="AP103" s="6">
        <v>2.8843299999999998</v>
      </c>
      <c r="AQ103" s="5">
        <v>2.26892</v>
      </c>
      <c r="AR103">
        <f>-(Table252268316[[#This Row],[time]]-2)*2</f>
        <v>-0.5378400000000001</v>
      </c>
      <c r="AS103" s="6">
        <v>1.0141500000000001</v>
      </c>
      <c r="AT103" s="5">
        <v>2.26892</v>
      </c>
      <c r="AU103">
        <f>-(Table253269317[[#This Row],[time]]-2)*2</f>
        <v>-0.5378400000000001</v>
      </c>
      <c r="AV103" s="12">
        <v>0.75666999999999995</v>
      </c>
    </row>
    <row r="104" spans="1:48">
      <c r="A104" s="5">
        <v>2.30837</v>
      </c>
      <c r="B104">
        <f>-(Table1254302[[#This Row],[time]]-2)*2</f>
        <v>-0.61674000000000007</v>
      </c>
      <c r="C104" s="6">
        <v>0.545686</v>
      </c>
      <c r="D104" s="5">
        <v>2.30837</v>
      </c>
      <c r="E104">
        <f>-(Table2255303[[#This Row],[time]]-2)*2</f>
        <v>-0.61674000000000007</v>
      </c>
      <c r="F104" s="6">
        <v>1.61324</v>
      </c>
      <c r="G104" s="5">
        <v>2.30837</v>
      </c>
      <c r="H104">
        <f>-(Table245262310[[#This Row],[time]]-2)*2</f>
        <v>-0.61674000000000007</v>
      </c>
      <c r="I104" s="6">
        <v>1.9507300000000002E-2</v>
      </c>
      <c r="J104" s="5">
        <v>2.30837</v>
      </c>
      <c r="K104">
        <f>-(Table3256304[[#This Row],[time]]-2)*2</f>
        <v>-0.61674000000000007</v>
      </c>
      <c r="L104" s="6">
        <v>1.3775500000000001</v>
      </c>
      <c r="M104" s="5">
        <v>2.30837</v>
      </c>
      <c r="N104">
        <f>-(Table246263311[[#This Row],[time]]-2)*2</f>
        <v>-0.61674000000000007</v>
      </c>
      <c r="O104" s="7">
        <v>4.4400000000000002E-5</v>
      </c>
      <c r="P104" s="5">
        <v>2.30837</v>
      </c>
      <c r="Q104">
        <f>-(Table4257305[[#This Row],[time]]-2)*2</f>
        <v>-0.61674000000000007</v>
      </c>
      <c r="R104" s="6">
        <v>0.90121099999999998</v>
      </c>
      <c r="S104" s="5">
        <v>2.30837</v>
      </c>
      <c r="T104">
        <f>-(Table247264312[[#This Row],[time]]-2)*2</f>
        <v>-0.61674000000000007</v>
      </c>
      <c r="U104" s="7">
        <v>3.5800000000000003E-5</v>
      </c>
      <c r="V104" s="5">
        <v>2.30837</v>
      </c>
      <c r="W104">
        <f>-(Table5258306[[#This Row],[time]]-2)*2</f>
        <v>-0.61674000000000007</v>
      </c>
      <c r="X104" s="6">
        <v>1.3571299999999999</v>
      </c>
      <c r="Y104" s="5">
        <v>2.30837</v>
      </c>
      <c r="Z104">
        <f>-(Table248265313[[#This Row],[time]]-2)*2</f>
        <v>-0.61674000000000007</v>
      </c>
      <c r="AA104" s="7">
        <v>7.5400000000000003E-5</v>
      </c>
      <c r="AB104" s="5">
        <v>2.30837</v>
      </c>
      <c r="AC104">
        <f>-(Table6259307[[#This Row],[time]]-2)*2</f>
        <v>-0.61674000000000007</v>
      </c>
      <c r="AD104" s="6">
        <v>2.4340099999999998</v>
      </c>
      <c r="AE104" s="5">
        <v>2.30837</v>
      </c>
      <c r="AF104">
        <f>-(Table249266314[[#This Row],[time]]-2)*2</f>
        <v>-0.61674000000000007</v>
      </c>
      <c r="AG104" s="7">
        <v>7.4099999999999999E-5</v>
      </c>
      <c r="AH104" s="5">
        <v>2.30837</v>
      </c>
      <c r="AI104">
        <f>-(Table7260308[[#This Row],[time]]-2)*2</f>
        <v>-0.61674000000000007</v>
      </c>
      <c r="AJ104" s="6">
        <v>2.1753800000000001</v>
      </c>
      <c r="AK104" s="5">
        <v>2.30837</v>
      </c>
      <c r="AL104">
        <f>-(Table250267315[[#This Row],[time]]-2)*2</f>
        <v>-0.61674000000000007</v>
      </c>
      <c r="AM104" s="6">
        <v>2.19062</v>
      </c>
      <c r="AN104" s="5">
        <v>2.30837</v>
      </c>
      <c r="AO104">
        <f>-(Table8261309[[#This Row],[time]]-2)*2</f>
        <v>-0.61674000000000007</v>
      </c>
      <c r="AP104" s="6">
        <v>3.1168800000000001</v>
      </c>
      <c r="AQ104" s="5">
        <v>2.30837</v>
      </c>
      <c r="AR104">
        <f>-(Table252268316[[#This Row],[time]]-2)*2</f>
        <v>-0.61674000000000007</v>
      </c>
      <c r="AS104" s="6">
        <v>1.06491</v>
      </c>
      <c r="AT104" s="5">
        <v>2.30837</v>
      </c>
      <c r="AU104">
        <f>-(Table253269317[[#This Row],[time]]-2)*2</f>
        <v>-0.61674000000000007</v>
      </c>
      <c r="AV104" s="12">
        <v>0.83764000000000005</v>
      </c>
    </row>
    <row r="105" spans="1:48">
      <c r="A105" s="5">
        <v>2.36775</v>
      </c>
      <c r="B105">
        <f>-(Table1254302[[#This Row],[time]]-2)*2</f>
        <v>-0.73550000000000004</v>
      </c>
      <c r="C105" s="6">
        <v>0.25104900000000002</v>
      </c>
      <c r="D105" s="5">
        <v>2.36775</v>
      </c>
      <c r="E105">
        <f>-(Table2255303[[#This Row],[time]]-2)*2</f>
        <v>-0.73550000000000004</v>
      </c>
      <c r="F105" s="6">
        <v>1.95445</v>
      </c>
      <c r="G105" s="5">
        <v>2.36775</v>
      </c>
      <c r="H105">
        <f>-(Table245262310[[#This Row],[time]]-2)*2</f>
        <v>-0.73550000000000004</v>
      </c>
      <c r="I105" s="6">
        <v>9.99858E-3</v>
      </c>
      <c r="J105" s="5">
        <v>2.36775</v>
      </c>
      <c r="K105">
        <f>-(Table3256304[[#This Row],[time]]-2)*2</f>
        <v>-0.73550000000000004</v>
      </c>
      <c r="L105" s="6">
        <v>1.6637</v>
      </c>
      <c r="M105" s="5">
        <v>2.36775</v>
      </c>
      <c r="N105">
        <f>-(Table246263311[[#This Row],[time]]-2)*2</f>
        <v>-0.73550000000000004</v>
      </c>
      <c r="O105" s="7">
        <v>4.1100000000000003E-5</v>
      </c>
      <c r="P105" s="5">
        <v>2.36775</v>
      </c>
      <c r="Q105">
        <f>-(Table4257305[[#This Row],[time]]-2)*2</f>
        <v>-0.73550000000000004</v>
      </c>
      <c r="R105" s="6">
        <v>1.1258300000000001</v>
      </c>
      <c r="S105" s="5">
        <v>2.36775</v>
      </c>
      <c r="T105">
        <f>-(Table247264312[[#This Row],[time]]-2)*2</f>
        <v>-0.73550000000000004</v>
      </c>
      <c r="U105" s="7">
        <v>3.57E-5</v>
      </c>
      <c r="V105" s="5">
        <v>2.36775</v>
      </c>
      <c r="W105">
        <f>-(Table5258306[[#This Row],[time]]-2)*2</f>
        <v>-0.73550000000000004</v>
      </c>
      <c r="X105" s="6">
        <v>1.5011000000000001</v>
      </c>
      <c r="Y105" s="5">
        <v>2.36775</v>
      </c>
      <c r="Z105">
        <f>-(Table248265313[[#This Row],[time]]-2)*2</f>
        <v>-0.73550000000000004</v>
      </c>
      <c r="AA105" s="7">
        <v>7.3999999999999996E-5</v>
      </c>
      <c r="AB105" s="5">
        <v>2.36775</v>
      </c>
      <c r="AC105">
        <f>-(Table6259307[[#This Row],[time]]-2)*2</f>
        <v>-0.73550000000000004</v>
      </c>
      <c r="AD105" s="6">
        <v>2.73142</v>
      </c>
      <c r="AE105" s="5">
        <v>2.36775</v>
      </c>
      <c r="AF105">
        <f>-(Table249266314[[#This Row],[time]]-2)*2</f>
        <v>-0.73550000000000004</v>
      </c>
      <c r="AG105" s="7">
        <v>7.3899999999999994E-5</v>
      </c>
      <c r="AH105" s="5">
        <v>2.36775</v>
      </c>
      <c r="AI105">
        <f>-(Table7260308[[#This Row],[time]]-2)*2</f>
        <v>-0.73550000000000004</v>
      </c>
      <c r="AJ105" s="6">
        <v>2.86402</v>
      </c>
      <c r="AK105" s="5">
        <v>2.36775</v>
      </c>
      <c r="AL105">
        <f>-(Table250267315[[#This Row],[time]]-2)*2</f>
        <v>-0.73550000000000004</v>
      </c>
      <c r="AM105" s="6">
        <v>2.08921</v>
      </c>
      <c r="AN105" s="5">
        <v>2.36775</v>
      </c>
      <c r="AO105">
        <f>-(Table8261309[[#This Row],[time]]-2)*2</f>
        <v>-0.73550000000000004</v>
      </c>
      <c r="AP105" s="6">
        <v>3.3927700000000001</v>
      </c>
      <c r="AQ105" s="5">
        <v>2.36775</v>
      </c>
      <c r="AR105">
        <f>-(Table252268316[[#This Row],[time]]-2)*2</f>
        <v>-0.73550000000000004</v>
      </c>
      <c r="AS105" s="6">
        <v>1.11148</v>
      </c>
      <c r="AT105" s="5">
        <v>2.36775</v>
      </c>
      <c r="AU105">
        <f>-(Table253269317[[#This Row],[time]]-2)*2</f>
        <v>-0.73550000000000004</v>
      </c>
      <c r="AV105" s="12">
        <v>1.34226</v>
      </c>
    </row>
    <row r="106" spans="1:48">
      <c r="A106" s="5">
        <v>2.4081800000000002</v>
      </c>
      <c r="B106">
        <f>-(Table1254302[[#This Row],[time]]-2)*2</f>
        <v>-0.81636000000000042</v>
      </c>
      <c r="C106" s="6">
        <v>9.2226799999999998E-2</v>
      </c>
      <c r="D106" s="5">
        <v>2.4081800000000002</v>
      </c>
      <c r="E106">
        <f>-(Table2255303[[#This Row],[time]]-2)*2</f>
        <v>-0.81636000000000042</v>
      </c>
      <c r="F106" s="6">
        <v>2.2210700000000001</v>
      </c>
      <c r="G106" s="5">
        <v>2.4081800000000002</v>
      </c>
      <c r="H106">
        <f>-(Table245262310[[#This Row],[time]]-2)*2</f>
        <v>-0.81636000000000042</v>
      </c>
      <c r="I106" s="6">
        <v>4.1181200000000003E-3</v>
      </c>
      <c r="J106" s="5">
        <v>2.4081800000000002</v>
      </c>
      <c r="K106">
        <f>-(Table3256304[[#This Row],[time]]-2)*2</f>
        <v>-0.81636000000000042</v>
      </c>
      <c r="L106" s="6">
        <v>1.8648100000000001</v>
      </c>
      <c r="M106" s="5">
        <v>2.4081800000000002</v>
      </c>
      <c r="N106">
        <f>-(Table246263311[[#This Row],[time]]-2)*2</f>
        <v>-0.81636000000000042</v>
      </c>
      <c r="O106" s="7">
        <v>3.9199999999999997E-5</v>
      </c>
      <c r="P106" s="5">
        <v>2.4081800000000002</v>
      </c>
      <c r="Q106">
        <f>-(Table4257305[[#This Row],[time]]-2)*2</f>
        <v>-0.81636000000000042</v>
      </c>
      <c r="R106" s="6">
        <v>1.2832600000000001</v>
      </c>
      <c r="S106" s="5">
        <v>2.4081800000000002</v>
      </c>
      <c r="T106">
        <f>-(Table247264312[[#This Row],[time]]-2)*2</f>
        <v>-0.81636000000000042</v>
      </c>
      <c r="U106" s="7">
        <v>3.57E-5</v>
      </c>
      <c r="V106" s="5">
        <v>2.4081800000000002</v>
      </c>
      <c r="W106">
        <f>-(Table5258306[[#This Row],[time]]-2)*2</f>
        <v>-0.81636000000000042</v>
      </c>
      <c r="X106" s="6">
        <v>1.5771599999999999</v>
      </c>
      <c r="Y106" s="5">
        <v>2.4081800000000002</v>
      </c>
      <c r="Z106">
        <f>-(Table248265313[[#This Row],[time]]-2)*2</f>
        <v>-0.81636000000000042</v>
      </c>
      <c r="AA106" s="7">
        <v>7.2799999999999994E-5</v>
      </c>
      <c r="AB106" s="5">
        <v>2.4081800000000002</v>
      </c>
      <c r="AC106">
        <f>-(Table6259307[[#This Row],[time]]-2)*2</f>
        <v>-0.81636000000000042</v>
      </c>
      <c r="AD106" s="6">
        <v>2.8823699999999999</v>
      </c>
      <c r="AE106" s="5">
        <v>2.4081800000000002</v>
      </c>
      <c r="AF106">
        <f>-(Table249266314[[#This Row],[time]]-2)*2</f>
        <v>-0.81636000000000042</v>
      </c>
      <c r="AG106" s="7">
        <v>7.3899999999999994E-5</v>
      </c>
      <c r="AH106" s="5">
        <v>2.4081800000000002</v>
      </c>
      <c r="AI106">
        <f>-(Table7260308[[#This Row],[time]]-2)*2</f>
        <v>-0.81636000000000042</v>
      </c>
      <c r="AJ106" s="6">
        <v>3.3279700000000001</v>
      </c>
      <c r="AK106" s="5">
        <v>2.4081800000000002</v>
      </c>
      <c r="AL106">
        <f>-(Table250267315[[#This Row],[time]]-2)*2</f>
        <v>-0.81636000000000042</v>
      </c>
      <c r="AM106" s="6">
        <v>2.02474</v>
      </c>
      <c r="AN106" s="5">
        <v>2.4081800000000002</v>
      </c>
      <c r="AO106">
        <f>-(Table8261309[[#This Row],[time]]-2)*2</f>
        <v>-0.81636000000000042</v>
      </c>
      <c r="AP106" s="6">
        <v>3.5434399999999999</v>
      </c>
      <c r="AQ106" s="5">
        <v>2.4081800000000002</v>
      </c>
      <c r="AR106">
        <f>-(Table252268316[[#This Row],[time]]-2)*2</f>
        <v>-0.81636000000000042</v>
      </c>
      <c r="AS106" s="6">
        <v>1.1392500000000001</v>
      </c>
      <c r="AT106" s="5">
        <v>2.4081800000000002</v>
      </c>
      <c r="AU106">
        <f>-(Table253269317[[#This Row],[time]]-2)*2</f>
        <v>-0.81636000000000042</v>
      </c>
      <c r="AV106" s="12">
        <v>1.7087000000000001</v>
      </c>
    </row>
    <row r="107" spans="1:48">
      <c r="A107" s="5">
        <v>2.4501200000000001</v>
      </c>
      <c r="B107">
        <f>-(Table1254302[[#This Row],[time]]-2)*2</f>
        <v>-0.90024000000000015</v>
      </c>
      <c r="C107" s="6">
        <v>3.2359700000000001E-4</v>
      </c>
      <c r="D107" s="5">
        <v>2.4501200000000001</v>
      </c>
      <c r="E107">
        <f>-(Table2255303[[#This Row],[time]]-2)*2</f>
        <v>-0.90024000000000015</v>
      </c>
      <c r="F107" s="6">
        <v>2.5150299999999999</v>
      </c>
      <c r="G107" s="5">
        <v>2.4501200000000001</v>
      </c>
      <c r="H107">
        <f>-(Table245262310[[#This Row],[time]]-2)*2</f>
        <v>-0.90024000000000015</v>
      </c>
      <c r="I107" s="6">
        <v>1.03033E-4</v>
      </c>
      <c r="J107" s="5">
        <v>2.4501200000000001</v>
      </c>
      <c r="K107">
        <f>-(Table3256304[[#This Row],[time]]-2)*2</f>
        <v>-0.90024000000000015</v>
      </c>
      <c r="L107" s="6">
        <v>2.0847099999999998</v>
      </c>
      <c r="M107" s="5">
        <v>2.4501200000000001</v>
      </c>
      <c r="N107">
        <f>-(Table246263311[[#This Row],[time]]-2)*2</f>
        <v>-0.90024000000000015</v>
      </c>
      <c r="O107" s="7">
        <v>3.7700000000000002E-5</v>
      </c>
      <c r="P107" s="5">
        <v>2.4501200000000001</v>
      </c>
      <c r="Q107">
        <f>-(Table4257305[[#This Row],[time]]-2)*2</f>
        <v>-0.90024000000000015</v>
      </c>
      <c r="R107" s="6">
        <v>1.45583</v>
      </c>
      <c r="S107" s="5">
        <v>2.4501200000000001</v>
      </c>
      <c r="T107">
        <f>-(Table247264312[[#This Row],[time]]-2)*2</f>
        <v>-0.90024000000000015</v>
      </c>
      <c r="U107" s="7">
        <v>3.5899999999999998E-5</v>
      </c>
      <c r="V107" s="5">
        <v>2.4501200000000001</v>
      </c>
      <c r="W107">
        <f>-(Table5258306[[#This Row],[time]]-2)*2</f>
        <v>-0.90024000000000015</v>
      </c>
      <c r="X107" s="6">
        <v>1.65855</v>
      </c>
      <c r="Y107" s="5">
        <v>2.4501200000000001</v>
      </c>
      <c r="Z107">
        <f>-(Table248265313[[#This Row],[time]]-2)*2</f>
        <v>-0.90024000000000015</v>
      </c>
      <c r="AA107" s="7">
        <v>7.1500000000000003E-5</v>
      </c>
      <c r="AB107" s="5">
        <v>2.4501200000000001</v>
      </c>
      <c r="AC107">
        <f>-(Table6259307[[#This Row],[time]]-2)*2</f>
        <v>-0.90024000000000015</v>
      </c>
      <c r="AD107" s="6">
        <v>3.00149</v>
      </c>
      <c r="AE107" s="5">
        <v>2.4501200000000001</v>
      </c>
      <c r="AF107">
        <f>-(Table249266314[[#This Row],[time]]-2)*2</f>
        <v>-0.90024000000000015</v>
      </c>
      <c r="AG107" s="7">
        <v>7.3399999999999995E-5</v>
      </c>
      <c r="AH107" s="5">
        <v>2.4501200000000001</v>
      </c>
      <c r="AI107">
        <f>-(Table7260308[[#This Row],[time]]-2)*2</f>
        <v>-0.90024000000000015</v>
      </c>
      <c r="AJ107" s="6">
        <v>3.78972</v>
      </c>
      <c r="AK107" s="5">
        <v>2.4501200000000001</v>
      </c>
      <c r="AL107">
        <f>-(Table250267315[[#This Row],[time]]-2)*2</f>
        <v>-0.90024000000000015</v>
      </c>
      <c r="AM107" s="6">
        <v>1.9278900000000001</v>
      </c>
      <c r="AN107" s="5">
        <v>2.4501200000000001</v>
      </c>
      <c r="AO107">
        <f>-(Table8261309[[#This Row],[time]]-2)*2</f>
        <v>-0.90024000000000015</v>
      </c>
      <c r="AP107" s="6">
        <v>3.70187</v>
      </c>
      <c r="AQ107" s="5">
        <v>2.4501200000000001</v>
      </c>
      <c r="AR107">
        <f>-(Table252268316[[#This Row],[time]]-2)*2</f>
        <v>-0.90024000000000015</v>
      </c>
      <c r="AS107" s="6">
        <v>1.13794</v>
      </c>
      <c r="AT107" s="5">
        <v>2.4501200000000001</v>
      </c>
      <c r="AU107">
        <f>-(Table253269317[[#This Row],[time]]-2)*2</f>
        <v>-0.90024000000000015</v>
      </c>
      <c r="AV107" s="12">
        <v>2.0626500000000001</v>
      </c>
    </row>
    <row r="108" spans="1:48">
      <c r="A108" s="5">
        <v>2.5018600000000002</v>
      </c>
      <c r="B108">
        <f>-(Table1254302[[#This Row],[time]]-2)*2</f>
        <v>-1.0037200000000004</v>
      </c>
      <c r="C108" s="7">
        <v>9.2E-5</v>
      </c>
      <c r="D108" s="5">
        <v>2.5018600000000002</v>
      </c>
      <c r="E108">
        <f>-(Table2255303[[#This Row],[time]]-2)*2</f>
        <v>-1.0037200000000004</v>
      </c>
      <c r="F108" s="6">
        <v>2.88015</v>
      </c>
      <c r="G108" s="5">
        <v>2.5018600000000002</v>
      </c>
      <c r="H108">
        <f>-(Table245262310[[#This Row],[time]]-2)*2</f>
        <v>-1.0037200000000004</v>
      </c>
      <c r="I108" s="7">
        <v>9.09E-5</v>
      </c>
      <c r="J108" s="5">
        <v>2.5018600000000002</v>
      </c>
      <c r="K108">
        <f>-(Table3256304[[#This Row],[time]]-2)*2</f>
        <v>-1.0037200000000004</v>
      </c>
      <c r="L108" s="6">
        <v>2.3571800000000001</v>
      </c>
      <c r="M108" s="5">
        <v>2.5018600000000002</v>
      </c>
      <c r="N108">
        <f>-(Table246263311[[#This Row],[time]]-2)*2</f>
        <v>-1.0037200000000004</v>
      </c>
      <c r="O108" s="7">
        <v>3.6399999999999997E-5</v>
      </c>
      <c r="P108" s="5">
        <v>2.5018600000000002</v>
      </c>
      <c r="Q108">
        <f>-(Table4257305[[#This Row],[time]]-2)*2</f>
        <v>-1.0037200000000004</v>
      </c>
      <c r="R108" s="6">
        <v>1.68448</v>
      </c>
      <c r="S108" s="5">
        <v>2.5018600000000002</v>
      </c>
      <c r="T108">
        <f>-(Table247264312[[#This Row],[time]]-2)*2</f>
        <v>-1.0037200000000004</v>
      </c>
      <c r="U108" s="7">
        <v>3.6000000000000001E-5</v>
      </c>
      <c r="V108" s="5">
        <v>2.5018600000000002</v>
      </c>
      <c r="W108">
        <f>-(Table5258306[[#This Row],[time]]-2)*2</f>
        <v>-1.0037200000000004</v>
      </c>
      <c r="X108" s="6">
        <v>1.7679</v>
      </c>
      <c r="Y108" s="5">
        <v>2.5018600000000002</v>
      </c>
      <c r="Z108">
        <f>-(Table248265313[[#This Row],[time]]-2)*2</f>
        <v>-1.0037200000000004</v>
      </c>
      <c r="AA108" s="7">
        <v>6.9900000000000005E-5</v>
      </c>
      <c r="AB108" s="5">
        <v>2.5018600000000002</v>
      </c>
      <c r="AC108">
        <f>-(Table6259307[[#This Row],[time]]-2)*2</f>
        <v>-1.0037200000000004</v>
      </c>
      <c r="AD108" s="6">
        <v>3.1994099999999999</v>
      </c>
      <c r="AE108" s="5">
        <v>2.5018600000000002</v>
      </c>
      <c r="AF108">
        <f>-(Table249266314[[#This Row],[time]]-2)*2</f>
        <v>-1.0037200000000004</v>
      </c>
      <c r="AG108" s="7">
        <v>7.2600000000000003E-5</v>
      </c>
      <c r="AH108" s="5">
        <v>2.5018600000000002</v>
      </c>
      <c r="AI108">
        <f>-(Table7260308[[#This Row],[time]]-2)*2</f>
        <v>-1.0037200000000004</v>
      </c>
      <c r="AJ108" s="6">
        <v>4.2998700000000003</v>
      </c>
      <c r="AK108" s="5">
        <v>2.5018600000000002</v>
      </c>
      <c r="AL108">
        <f>-(Table250267315[[#This Row],[time]]-2)*2</f>
        <v>-1.0037200000000004</v>
      </c>
      <c r="AM108" s="6">
        <v>1.8166</v>
      </c>
      <c r="AN108" s="5">
        <v>2.5018600000000002</v>
      </c>
      <c r="AO108">
        <f>-(Table8261309[[#This Row],[time]]-2)*2</f>
        <v>-1.0037200000000004</v>
      </c>
      <c r="AP108" s="6">
        <v>3.8869500000000001</v>
      </c>
      <c r="AQ108" s="5">
        <v>2.5018600000000002</v>
      </c>
      <c r="AR108">
        <f>-(Table252268316[[#This Row],[time]]-2)*2</f>
        <v>-1.0037200000000004</v>
      </c>
      <c r="AS108" s="6">
        <v>1.1351599999999999</v>
      </c>
      <c r="AT108" s="5">
        <v>2.5018600000000002</v>
      </c>
      <c r="AU108">
        <f>-(Table253269317[[#This Row],[time]]-2)*2</f>
        <v>-1.0037200000000004</v>
      </c>
      <c r="AV108" s="12">
        <v>2.50434</v>
      </c>
    </row>
    <row r="109" spans="1:48">
      <c r="A109" s="5">
        <v>2.5695700000000001</v>
      </c>
      <c r="B109">
        <f>-(Table1254302[[#This Row],[time]]-2)*2</f>
        <v>-1.1391400000000003</v>
      </c>
      <c r="C109" s="7">
        <v>8.8499999999999996E-5</v>
      </c>
      <c r="D109" s="5">
        <v>2.5695700000000001</v>
      </c>
      <c r="E109">
        <f>-(Table2255303[[#This Row],[time]]-2)*2</f>
        <v>-1.1391400000000003</v>
      </c>
      <c r="F109" s="6">
        <v>3.3070400000000002</v>
      </c>
      <c r="G109" s="5">
        <v>2.5695700000000001</v>
      </c>
      <c r="H109">
        <f>-(Table245262310[[#This Row],[time]]-2)*2</f>
        <v>-1.1391400000000003</v>
      </c>
      <c r="I109" s="7">
        <v>8.7800000000000006E-5</v>
      </c>
      <c r="J109" s="5">
        <v>2.5695700000000001</v>
      </c>
      <c r="K109">
        <f>-(Table3256304[[#This Row],[time]]-2)*2</f>
        <v>-1.1391400000000003</v>
      </c>
      <c r="L109" s="6">
        <v>2.7411699999999999</v>
      </c>
      <c r="M109" s="5">
        <v>2.5695700000000001</v>
      </c>
      <c r="N109">
        <f>-(Table246263311[[#This Row],[time]]-2)*2</f>
        <v>-1.1391400000000003</v>
      </c>
      <c r="O109" s="7">
        <v>3.5200000000000002E-5</v>
      </c>
      <c r="P109" s="5">
        <v>2.5695700000000001</v>
      </c>
      <c r="Q109">
        <f>-(Table4257305[[#This Row],[time]]-2)*2</f>
        <v>-1.1391400000000003</v>
      </c>
      <c r="R109" s="6">
        <v>2.0058799999999999</v>
      </c>
      <c r="S109" s="5">
        <v>2.5695700000000001</v>
      </c>
      <c r="T109">
        <f>-(Table247264312[[#This Row],[time]]-2)*2</f>
        <v>-1.1391400000000003</v>
      </c>
      <c r="U109" s="7">
        <v>3.6000000000000001E-5</v>
      </c>
      <c r="V109" s="5">
        <v>2.5695700000000001</v>
      </c>
      <c r="W109">
        <f>-(Table5258306[[#This Row],[time]]-2)*2</f>
        <v>-1.1391400000000003</v>
      </c>
      <c r="X109" s="6">
        <v>1.92256</v>
      </c>
      <c r="Y109" s="5">
        <v>2.5695700000000001</v>
      </c>
      <c r="Z109">
        <f>-(Table248265313[[#This Row],[time]]-2)*2</f>
        <v>-1.1391400000000003</v>
      </c>
      <c r="AA109" s="7">
        <v>6.8200000000000004E-5</v>
      </c>
      <c r="AB109" s="5">
        <v>2.5695700000000001</v>
      </c>
      <c r="AC109">
        <f>-(Table6259307[[#This Row],[time]]-2)*2</f>
        <v>-1.1391400000000003</v>
      </c>
      <c r="AD109" s="6">
        <v>3.6584500000000002</v>
      </c>
      <c r="AE109" s="5">
        <v>2.5695700000000001</v>
      </c>
      <c r="AF109">
        <f>-(Table249266314[[#This Row],[time]]-2)*2</f>
        <v>-1.1391400000000003</v>
      </c>
      <c r="AG109" s="7">
        <v>7.1500000000000003E-5</v>
      </c>
      <c r="AH109" s="5">
        <v>2.5695700000000001</v>
      </c>
      <c r="AI109">
        <f>-(Table7260308[[#This Row],[time]]-2)*2</f>
        <v>-1.1391400000000003</v>
      </c>
      <c r="AJ109" s="6">
        <v>4.8894900000000003</v>
      </c>
      <c r="AK109" s="5">
        <v>2.5695700000000001</v>
      </c>
      <c r="AL109">
        <f>-(Table250267315[[#This Row],[time]]-2)*2</f>
        <v>-1.1391400000000003</v>
      </c>
      <c r="AM109" s="6">
        <v>1.6951799999999999</v>
      </c>
      <c r="AN109" s="5">
        <v>2.5695700000000001</v>
      </c>
      <c r="AO109">
        <f>-(Table8261309[[#This Row],[time]]-2)*2</f>
        <v>-1.1391400000000003</v>
      </c>
      <c r="AP109" s="6">
        <v>4.1560600000000001</v>
      </c>
      <c r="AQ109" s="5">
        <v>2.5695700000000001</v>
      </c>
      <c r="AR109">
        <f>-(Table252268316[[#This Row],[time]]-2)*2</f>
        <v>-1.1391400000000003</v>
      </c>
      <c r="AS109" s="6">
        <v>1.1068100000000001</v>
      </c>
      <c r="AT109" s="5">
        <v>2.5695700000000001</v>
      </c>
      <c r="AU109">
        <f>-(Table253269317[[#This Row],[time]]-2)*2</f>
        <v>-1.1391400000000003</v>
      </c>
      <c r="AV109" s="12">
        <v>3.0748500000000001</v>
      </c>
    </row>
    <row r="110" spans="1:48">
      <c r="A110" s="5">
        <v>2.6267</v>
      </c>
      <c r="B110">
        <f>-(Table1254302[[#This Row],[time]]-2)*2</f>
        <v>-1.2534000000000001</v>
      </c>
      <c r="C110" s="7">
        <v>8.5500000000000005E-5</v>
      </c>
      <c r="D110" s="5">
        <v>2.6267</v>
      </c>
      <c r="E110">
        <f>-(Table2255303[[#This Row],[time]]-2)*2</f>
        <v>-1.2534000000000001</v>
      </c>
      <c r="F110" s="6">
        <v>3.6317200000000001</v>
      </c>
      <c r="G110" s="5">
        <v>2.6267</v>
      </c>
      <c r="H110">
        <f>-(Table245262310[[#This Row],[time]]-2)*2</f>
        <v>-1.2534000000000001</v>
      </c>
      <c r="I110" s="7">
        <v>8.5199999999999997E-5</v>
      </c>
      <c r="J110" s="5">
        <v>2.6267</v>
      </c>
      <c r="K110">
        <f>-(Table3256304[[#This Row],[time]]-2)*2</f>
        <v>-1.2534000000000001</v>
      </c>
      <c r="L110" s="6">
        <v>3.06921</v>
      </c>
      <c r="M110" s="5">
        <v>2.6267</v>
      </c>
      <c r="N110">
        <f>-(Table246263311[[#This Row],[time]]-2)*2</f>
        <v>-1.2534000000000001</v>
      </c>
      <c r="O110" s="7">
        <v>3.4499999999999998E-5</v>
      </c>
      <c r="P110" s="5">
        <v>2.6267</v>
      </c>
      <c r="Q110">
        <f>-(Table4257305[[#This Row],[time]]-2)*2</f>
        <v>-1.2534000000000001</v>
      </c>
      <c r="R110" s="6">
        <v>2.30579</v>
      </c>
      <c r="S110" s="5">
        <v>2.6267</v>
      </c>
      <c r="T110">
        <f>-(Table247264312[[#This Row],[time]]-2)*2</f>
        <v>-1.2534000000000001</v>
      </c>
      <c r="U110" s="7">
        <v>3.5800000000000003E-5</v>
      </c>
      <c r="V110" s="5">
        <v>2.6267</v>
      </c>
      <c r="W110">
        <f>-(Table5258306[[#This Row],[time]]-2)*2</f>
        <v>-1.2534000000000001</v>
      </c>
      <c r="X110" s="6">
        <v>2.0619800000000001</v>
      </c>
      <c r="Y110" s="5">
        <v>2.6267</v>
      </c>
      <c r="Z110">
        <f>-(Table248265313[[#This Row],[time]]-2)*2</f>
        <v>-1.2534000000000001</v>
      </c>
      <c r="AA110" s="7">
        <v>6.69E-5</v>
      </c>
      <c r="AB110" s="5">
        <v>2.6267</v>
      </c>
      <c r="AC110">
        <f>-(Table6259307[[#This Row],[time]]-2)*2</f>
        <v>-1.2534000000000001</v>
      </c>
      <c r="AD110" s="6">
        <v>4.1046899999999997</v>
      </c>
      <c r="AE110" s="5">
        <v>2.6267</v>
      </c>
      <c r="AF110">
        <f>-(Table249266314[[#This Row],[time]]-2)*2</f>
        <v>-1.2534000000000001</v>
      </c>
      <c r="AG110" s="7">
        <v>7.0500000000000006E-5</v>
      </c>
      <c r="AH110" s="5">
        <v>2.6267</v>
      </c>
      <c r="AI110">
        <f>-(Table7260308[[#This Row],[time]]-2)*2</f>
        <v>-1.2534000000000001</v>
      </c>
      <c r="AJ110" s="6">
        <v>5.3427100000000003</v>
      </c>
      <c r="AK110" s="5">
        <v>2.6267</v>
      </c>
      <c r="AL110">
        <f>-(Table250267315[[#This Row],[time]]-2)*2</f>
        <v>-1.2534000000000001</v>
      </c>
      <c r="AM110" s="6">
        <v>1.5511299999999999</v>
      </c>
      <c r="AN110" s="5">
        <v>2.6267</v>
      </c>
      <c r="AO110">
        <f>-(Table8261309[[#This Row],[time]]-2)*2</f>
        <v>-1.2534000000000001</v>
      </c>
      <c r="AP110" s="6">
        <v>4.3908699999999996</v>
      </c>
      <c r="AQ110" s="5">
        <v>2.6267</v>
      </c>
      <c r="AR110">
        <f>-(Table252268316[[#This Row],[time]]-2)*2</f>
        <v>-1.2534000000000001</v>
      </c>
      <c r="AS110" s="6">
        <v>1.0197799999999999</v>
      </c>
      <c r="AT110" s="5">
        <v>2.6267</v>
      </c>
      <c r="AU110">
        <f>-(Table253269317[[#This Row],[time]]-2)*2</f>
        <v>-1.2534000000000001</v>
      </c>
      <c r="AV110" s="12">
        <v>3.5449600000000001</v>
      </c>
    </row>
    <row r="111" spans="1:48">
      <c r="A111" s="5">
        <v>2.6672899999999999</v>
      </c>
      <c r="B111">
        <f>-(Table1254302[[#This Row],[time]]-2)*2</f>
        <v>-1.3345799999999999</v>
      </c>
      <c r="C111" s="7">
        <v>8.3399999999999994E-5</v>
      </c>
      <c r="D111" s="5">
        <v>2.6672899999999999</v>
      </c>
      <c r="E111">
        <f>-(Table2255303[[#This Row],[time]]-2)*2</f>
        <v>-1.3345799999999999</v>
      </c>
      <c r="F111" s="6">
        <v>3.8409200000000001</v>
      </c>
      <c r="G111" s="5">
        <v>2.6672899999999999</v>
      </c>
      <c r="H111">
        <f>-(Table245262310[[#This Row],[time]]-2)*2</f>
        <v>-1.3345799999999999</v>
      </c>
      <c r="I111" s="7">
        <v>8.3300000000000005E-5</v>
      </c>
      <c r="J111" s="5">
        <v>2.6672899999999999</v>
      </c>
      <c r="K111">
        <f>-(Table3256304[[#This Row],[time]]-2)*2</f>
        <v>-1.3345799999999999</v>
      </c>
      <c r="L111" s="6">
        <v>3.31345</v>
      </c>
      <c r="M111" s="5">
        <v>2.6672899999999999</v>
      </c>
      <c r="N111">
        <f>-(Table246263311[[#This Row],[time]]-2)*2</f>
        <v>-1.3345799999999999</v>
      </c>
      <c r="O111" s="7">
        <v>3.3300000000000003E-5</v>
      </c>
      <c r="P111" s="5">
        <v>2.6672899999999999</v>
      </c>
      <c r="Q111">
        <f>-(Table4257305[[#This Row],[time]]-2)*2</f>
        <v>-1.3345799999999999</v>
      </c>
      <c r="R111" s="6">
        <v>2.5213399999999999</v>
      </c>
      <c r="S111" s="5">
        <v>2.6672899999999999</v>
      </c>
      <c r="T111">
        <f>-(Table247264312[[#This Row],[time]]-2)*2</f>
        <v>-1.3345799999999999</v>
      </c>
      <c r="U111" s="7">
        <v>3.5299999999999997E-5</v>
      </c>
      <c r="V111" s="5">
        <v>2.6672899999999999</v>
      </c>
      <c r="W111">
        <f>-(Table5258306[[#This Row],[time]]-2)*2</f>
        <v>-1.3345799999999999</v>
      </c>
      <c r="X111" s="6">
        <v>2.1721200000000001</v>
      </c>
      <c r="Y111" s="5">
        <v>2.6672899999999999</v>
      </c>
      <c r="Z111">
        <f>-(Table248265313[[#This Row],[time]]-2)*2</f>
        <v>-1.3345799999999999</v>
      </c>
      <c r="AA111" s="7">
        <v>6.6099999999999994E-5</v>
      </c>
      <c r="AB111" s="5">
        <v>2.6672899999999999</v>
      </c>
      <c r="AC111">
        <f>-(Table6259307[[#This Row],[time]]-2)*2</f>
        <v>-1.3345799999999999</v>
      </c>
      <c r="AD111" s="6">
        <v>4.5119400000000001</v>
      </c>
      <c r="AE111" s="5">
        <v>2.6672899999999999</v>
      </c>
      <c r="AF111">
        <f>-(Table249266314[[#This Row],[time]]-2)*2</f>
        <v>-1.3345799999999999</v>
      </c>
      <c r="AG111" s="7">
        <v>6.9800000000000003E-5</v>
      </c>
      <c r="AH111" s="5">
        <v>2.6672899999999999</v>
      </c>
      <c r="AI111">
        <f>-(Table7260308[[#This Row],[time]]-2)*2</f>
        <v>-1.3345799999999999</v>
      </c>
      <c r="AJ111" s="6">
        <v>5.6811800000000003</v>
      </c>
      <c r="AK111" s="5">
        <v>2.6672899999999999</v>
      </c>
      <c r="AL111">
        <f>-(Table250267315[[#This Row],[time]]-2)*2</f>
        <v>-1.3345799999999999</v>
      </c>
      <c r="AM111" s="6">
        <v>1.4325399999999999</v>
      </c>
      <c r="AN111" s="5">
        <v>2.6672899999999999</v>
      </c>
      <c r="AO111">
        <f>-(Table8261309[[#This Row],[time]]-2)*2</f>
        <v>-1.3345799999999999</v>
      </c>
      <c r="AP111" s="6">
        <v>4.5711000000000004</v>
      </c>
      <c r="AQ111" s="5">
        <v>2.6672899999999999</v>
      </c>
      <c r="AR111">
        <f>-(Table252268316[[#This Row],[time]]-2)*2</f>
        <v>-1.3345799999999999</v>
      </c>
      <c r="AS111" s="6">
        <v>0.94694800000000001</v>
      </c>
      <c r="AT111" s="5">
        <v>2.6672899999999999</v>
      </c>
      <c r="AU111">
        <f>-(Table253269317[[#This Row],[time]]-2)*2</f>
        <v>-1.3345799999999999</v>
      </c>
      <c r="AV111" s="12">
        <v>3.8606500000000001</v>
      </c>
    </row>
    <row r="112" spans="1:48">
      <c r="A112" s="5">
        <v>2.7172900000000002</v>
      </c>
      <c r="B112">
        <f>-(Table1254302[[#This Row],[time]]-2)*2</f>
        <v>-1.4345800000000004</v>
      </c>
      <c r="C112" s="7">
        <v>8.0799999999999999E-5</v>
      </c>
      <c r="D112" s="5">
        <v>2.7172900000000002</v>
      </c>
      <c r="E112">
        <f>-(Table2255303[[#This Row],[time]]-2)*2</f>
        <v>-1.4345800000000004</v>
      </c>
      <c r="F112" s="6">
        <v>4.0811700000000002</v>
      </c>
      <c r="G112" s="5">
        <v>2.7172900000000002</v>
      </c>
      <c r="H112">
        <f>-(Table245262310[[#This Row],[time]]-2)*2</f>
        <v>-1.4345800000000004</v>
      </c>
      <c r="I112" s="7">
        <v>8.1000000000000004E-5</v>
      </c>
      <c r="J112" s="5">
        <v>2.7172900000000002</v>
      </c>
      <c r="K112">
        <f>-(Table3256304[[#This Row],[time]]-2)*2</f>
        <v>-1.4345800000000004</v>
      </c>
      <c r="L112" s="6">
        <v>3.5935299999999999</v>
      </c>
      <c r="M112" s="5">
        <v>2.7172900000000002</v>
      </c>
      <c r="N112">
        <f>-(Table246263311[[#This Row],[time]]-2)*2</f>
        <v>-1.4345800000000004</v>
      </c>
      <c r="O112" s="7">
        <v>3.0800000000000003E-5</v>
      </c>
      <c r="P112" s="5">
        <v>2.7172900000000002</v>
      </c>
      <c r="Q112">
        <f>-(Table4257305[[#This Row],[time]]-2)*2</f>
        <v>-1.4345800000000004</v>
      </c>
      <c r="R112" s="6">
        <v>2.7519399999999998</v>
      </c>
      <c r="S112" s="5">
        <v>2.7172900000000002</v>
      </c>
      <c r="T112">
        <f>-(Table247264312[[#This Row],[time]]-2)*2</f>
        <v>-1.4345800000000004</v>
      </c>
      <c r="U112" s="7">
        <v>3.43E-5</v>
      </c>
      <c r="V112" s="5">
        <v>2.7172900000000002</v>
      </c>
      <c r="W112">
        <f>-(Table5258306[[#This Row],[time]]-2)*2</f>
        <v>-1.4345800000000004</v>
      </c>
      <c r="X112" s="6">
        <v>2.3154400000000002</v>
      </c>
      <c r="Y112" s="5">
        <v>2.7172900000000002</v>
      </c>
      <c r="Z112">
        <f>-(Table248265313[[#This Row],[time]]-2)*2</f>
        <v>-1.4345800000000004</v>
      </c>
      <c r="AA112" s="7">
        <v>6.5099999999999997E-5</v>
      </c>
      <c r="AB112" s="5">
        <v>2.7172900000000002</v>
      </c>
      <c r="AC112">
        <f>-(Table6259307[[#This Row],[time]]-2)*2</f>
        <v>-1.4345800000000004</v>
      </c>
      <c r="AD112" s="6">
        <v>5.12216</v>
      </c>
      <c r="AE112" s="5">
        <v>2.7172900000000002</v>
      </c>
      <c r="AF112">
        <f>-(Table249266314[[#This Row],[time]]-2)*2</f>
        <v>-1.4345800000000004</v>
      </c>
      <c r="AG112" s="7">
        <v>6.8800000000000005E-5</v>
      </c>
      <c r="AH112" s="5">
        <v>2.7172900000000002</v>
      </c>
      <c r="AI112">
        <f>-(Table7260308[[#This Row],[time]]-2)*2</f>
        <v>-1.4345800000000004</v>
      </c>
      <c r="AJ112" s="6">
        <v>6.1064999999999996</v>
      </c>
      <c r="AK112" s="5">
        <v>2.7172900000000002</v>
      </c>
      <c r="AL112">
        <f>-(Table250267315[[#This Row],[time]]-2)*2</f>
        <v>-1.4345800000000004</v>
      </c>
      <c r="AM112" s="6">
        <v>1.3193900000000001</v>
      </c>
      <c r="AN112" s="5">
        <v>2.7172900000000002</v>
      </c>
      <c r="AO112">
        <f>-(Table8261309[[#This Row],[time]]-2)*2</f>
        <v>-1.4345800000000004</v>
      </c>
      <c r="AP112" s="6">
        <v>4.8612700000000002</v>
      </c>
      <c r="AQ112" s="5">
        <v>2.7172900000000002</v>
      </c>
      <c r="AR112">
        <f>-(Table252268316[[#This Row],[time]]-2)*2</f>
        <v>-1.4345800000000004</v>
      </c>
      <c r="AS112" s="6">
        <v>0.86469499999999999</v>
      </c>
      <c r="AT112" s="5">
        <v>2.7172900000000002</v>
      </c>
      <c r="AU112">
        <f>-(Table253269317[[#This Row],[time]]-2)*2</f>
        <v>-1.4345800000000004</v>
      </c>
      <c r="AV112" s="12">
        <v>4.2431700000000001</v>
      </c>
    </row>
    <row r="113" spans="1:48">
      <c r="A113" s="5">
        <v>2.76729</v>
      </c>
      <c r="B113">
        <f>-(Table1254302[[#This Row],[time]]-2)*2</f>
        <v>-1.5345800000000001</v>
      </c>
      <c r="C113" s="7">
        <v>7.8200000000000003E-5</v>
      </c>
      <c r="D113" s="5">
        <v>2.76729</v>
      </c>
      <c r="E113">
        <f>-(Table2255303[[#This Row],[time]]-2)*2</f>
        <v>-1.5345800000000001</v>
      </c>
      <c r="F113" s="6">
        <v>4.3383500000000002</v>
      </c>
      <c r="G113" s="5">
        <v>2.76729</v>
      </c>
      <c r="H113">
        <f>-(Table245262310[[#This Row],[time]]-2)*2</f>
        <v>-1.5345800000000001</v>
      </c>
      <c r="I113" s="7">
        <v>7.8700000000000002E-5</v>
      </c>
      <c r="J113" s="5">
        <v>2.76729</v>
      </c>
      <c r="K113">
        <f>-(Table3256304[[#This Row],[time]]-2)*2</f>
        <v>-1.5345800000000001</v>
      </c>
      <c r="L113" s="6">
        <v>3.8710599999999999</v>
      </c>
      <c r="M113" s="5">
        <v>2.76729</v>
      </c>
      <c r="N113">
        <f>-(Table246263311[[#This Row],[time]]-2)*2</f>
        <v>-1.5345800000000001</v>
      </c>
      <c r="O113" s="7">
        <v>2.8200000000000001E-5</v>
      </c>
      <c r="P113" s="5">
        <v>2.76729</v>
      </c>
      <c r="Q113">
        <f>-(Table4257305[[#This Row],[time]]-2)*2</f>
        <v>-1.5345800000000001</v>
      </c>
      <c r="R113" s="6">
        <v>2.96116</v>
      </c>
      <c r="S113" s="5">
        <v>2.76729</v>
      </c>
      <c r="T113">
        <f>-(Table247264312[[#This Row],[time]]-2)*2</f>
        <v>-1.5345800000000001</v>
      </c>
      <c r="U113" s="7">
        <v>3.3200000000000001E-5</v>
      </c>
      <c r="V113" s="5">
        <v>2.76729</v>
      </c>
      <c r="W113">
        <f>-(Table5258306[[#This Row],[time]]-2)*2</f>
        <v>-1.5345800000000001</v>
      </c>
      <c r="X113" s="6">
        <v>2.4737499999999999</v>
      </c>
      <c r="Y113" s="5">
        <v>2.76729</v>
      </c>
      <c r="Z113">
        <f>-(Table248265313[[#This Row],[time]]-2)*2</f>
        <v>-1.5345800000000001</v>
      </c>
      <c r="AA113" s="7">
        <v>6.41E-5</v>
      </c>
      <c r="AB113" s="5">
        <v>2.76729</v>
      </c>
      <c r="AC113">
        <f>-(Table6259307[[#This Row],[time]]-2)*2</f>
        <v>-1.5345800000000001</v>
      </c>
      <c r="AD113" s="6">
        <v>5.7535100000000003</v>
      </c>
      <c r="AE113" s="5">
        <v>2.76729</v>
      </c>
      <c r="AF113">
        <f>-(Table249266314[[#This Row],[time]]-2)*2</f>
        <v>-1.5345800000000001</v>
      </c>
      <c r="AG113" s="7">
        <v>6.7700000000000006E-5</v>
      </c>
      <c r="AH113" s="5">
        <v>2.76729</v>
      </c>
      <c r="AI113">
        <f>-(Table7260308[[#This Row],[time]]-2)*2</f>
        <v>-1.5345800000000001</v>
      </c>
      <c r="AJ113" s="6">
        <v>6.4711999999999996</v>
      </c>
      <c r="AK113" s="5">
        <v>2.76729</v>
      </c>
      <c r="AL113">
        <f>-(Table250267315[[#This Row],[time]]-2)*2</f>
        <v>-1.5345800000000001</v>
      </c>
      <c r="AM113" s="6">
        <v>1.2029399999999999</v>
      </c>
      <c r="AN113" s="5">
        <v>2.76729</v>
      </c>
      <c r="AO113">
        <f>-(Table8261309[[#This Row],[time]]-2)*2</f>
        <v>-1.5345800000000001</v>
      </c>
      <c r="AP113" s="6">
        <v>5.1462500000000002</v>
      </c>
      <c r="AQ113" s="5">
        <v>2.76729</v>
      </c>
      <c r="AR113">
        <f>-(Table252268316[[#This Row],[time]]-2)*2</f>
        <v>-1.5345800000000001</v>
      </c>
      <c r="AS113" s="6">
        <v>0.77294200000000002</v>
      </c>
      <c r="AT113" s="5">
        <v>2.76729</v>
      </c>
      <c r="AU113">
        <f>-(Table253269317[[#This Row],[time]]-2)*2</f>
        <v>-1.5345800000000001</v>
      </c>
      <c r="AV113" s="12">
        <v>4.5691699999999997</v>
      </c>
    </row>
    <row r="114" spans="1:48">
      <c r="A114" s="5">
        <v>2.8172899999999998</v>
      </c>
      <c r="B114">
        <f>-(Table1254302[[#This Row],[time]]-2)*2</f>
        <v>-1.6345799999999997</v>
      </c>
      <c r="C114" s="7">
        <v>7.5599999999999994E-5</v>
      </c>
      <c r="D114" s="5">
        <v>2.8172899999999998</v>
      </c>
      <c r="E114">
        <f>-(Table2255303[[#This Row],[time]]-2)*2</f>
        <v>-1.6345799999999997</v>
      </c>
      <c r="F114" s="6">
        <v>4.59842</v>
      </c>
      <c r="G114" s="5">
        <v>2.8172899999999998</v>
      </c>
      <c r="H114">
        <f>-(Table245262310[[#This Row],[time]]-2)*2</f>
        <v>-1.6345799999999997</v>
      </c>
      <c r="I114" s="7">
        <v>7.64E-5</v>
      </c>
      <c r="J114" s="5">
        <v>2.8172899999999998</v>
      </c>
      <c r="K114">
        <f>-(Table3256304[[#This Row],[time]]-2)*2</f>
        <v>-1.6345799999999997</v>
      </c>
      <c r="L114" s="6">
        <v>4.1330499999999999</v>
      </c>
      <c r="M114" s="5">
        <v>2.8172899999999998</v>
      </c>
      <c r="N114">
        <f>-(Table246263311[[#This Row],[time]]-2)*2</f>
        <v>-1.6345799999999997</v>
      </c>
      <c r="O114" s="7">
        <v>2.5199999999999999E-5</v>
      </c>
      <c r="P114" s="5">
        <v>2.8172899999999998</v>
      </c>
      <c r="Q114">
        <f>-(Table4257305[[#This Row],[time]]-2)*2</f>
        <v>-1.6345799999999997</v>
      </c>
      <c r="R114" s="6">
        <v>3.13374</v>
      </c>
      <c r="S114" s="5">
        <v>2.8172899999999998</v>
      </c>
      <c r="T114">
        <f>-(Table247264312[[#This Row],[time]]-2)*2</f>
        <v>-1.6345799999999997</v>
      </c>
      <c r="U114" s="7">
        <v>3.1999999999999999E-5</v>
      </c>
      <c r="V114" s="5">
        <v>2.8172899999999998</v>
      </c>
      <c r="W114">
        <f>-(Table5258306[[#This Row],[time]]-2)*2</f>
        <v>-1.6345799999999997</v>
      </c>
      <c r="X114" s="6">
        <v>2.6374900000000001</v>
      </c>
      <c r="Y114" s="5">
        <v>2.8172899999999998</v>
      </c>
      <c r="Z114">
        <f>-(Table248265313[[#This Row],[time]]-2)*2</f>
        <v>-1.6345799999999997</v>
      </c>
      <c r="AA114" s="7">
        <v>6.3E-5</v>
      </c>
      <c r="AB114" s="5">
        <v>2.8172899999999998</v>
      </c>
      <c r="AC114">
        <f>-(Table6259307[[#This Row],[time]]-2)*2</f>
        <v>-1.6345799999999997</v>
      </c>
      <c r="AD114" s="6">
        <v>6.4946299999999999</v>
      </c>
      <c r="AE114" s="5">
        <v>2.8172899999999998</v>
      </c>
      <c r="AF114">
        <f>-(Table249266314[[#This Row],[time]]-2)*2</f>
        <v>-1.6345799999999997</v>
      </c>
      <c r="AG114" s="7">
        <v>6.6400000000000001E-5</v>
      </c>
      <c r="AH114" s="5">
        <v>2.8172899999999998</v>
      </c>
      <c r="AI114">
        <f>-(Table7260308[[#This Row],[time]]-2)*2</f>
        <v>-1.6345799999999997</v>
      </c>
      <c r="AJ114" s="6">
        <v>6.8654500000000001</v>
      </c>
      <c r="AK114" s="5">
        <v>2.8172899999999998</v>
      </c>
      <c r="AL114">
        <f>-(Table250267315[[#This Row],[time]]-2)*2</f>
        <v>-1.6345799999999997</v>
      </c>
      <c r="AM114" s="6">
        <v>1.06138</v>
      </c>
      <c r="AN114" s="5">
        <v>2.8172899999999998</v>
      </c>
      <c r="AO114">
        <f>-(Table8261309[[#This Row],[time]]-2)*2</f>
        <v>-1.6345799999999997</v>
      </c>
      <c r="AP114" s="6">
        <v>5.4655500000000004</v>
      </c>
      <c r="AQ114" s="5">
        <v>2.8172899999999998</v>
      </c>
      <c r="AR114">
        <f>-(Table252268316[[#This Row],[time]]-2)*2</f>
        <v>-1.6345799999999997</v>
      </c>
      <c r="AS114" s="6">
        <v>0.67134499999999997</v>
      </c>
      <c r="AT114" s="5">
        <v>2.8172899999999998</v>
      </c>
      <c r="AU114">
        <f>-(Table253269317[[#This Row],[time]]-2)*2</f>
        <v>-1.6345799999999997</v>
      </c>
      <c r="AV114" s="12">
        <v>4.8339699999999999</v>
      </c>
    </row>
    <row r="115" spans="1:48">
      <c r="A115" s="5">
        <v>2.8672900000000001</v>
      </c>
      <c r="B115">
        <f>-(Table1254302[[#This Row],[time]]-2)*2</f>
        <v>-1.7345800000000002</v>
      </c>
      <c r="C115" s="7">
        <v>7.2999999999999999E-5</v>
      </c>
      <c r="D115" s="5">
        <v>2.8672900000000001</v>
      </c>
      <c r="E115">
        <f>-(Table2255303[[#This Row],[time]]-2)*2</f>
        <v>-1.7345800000000002</v>
      </c>
      <c r="F115" s="6">
        <v>4.8499499999999998</v>
      </c>
      <c r="G115" s="5">
        <v>2.8672900000000001</v>
      </c>
      <c r="H115">
        <f>-(Table245262310[[#This Row],[time]]-2)*2</f>
        <v>-1.7345800000000002</v>
      </c>
      <c r="I115" s="7">
        <v>7.3999999999999996E-5</v>
      </c>
      <c r="J115" s="5">
        <v>2.8672900000000001</v>
      </c>
      <c r="K115">
        <f>-(Table3256304[[#This Row],[time]]-2)*2</f>
        <v>-1.7345800000000002</v>
      </c>
      <c r="L115" s="6">
        <v>4.3885399999999999</v>
      </c>
      <c r="M115" s="5">
        <v>2.8672900000000001</v>
      </c>
      <c r="N115">
        <f>-(Table246263311[[#This Row],[time]]-2)*2</f>
        <v>-1.7345800000000002</v>
      </c>
      <c r="O115" s="7">
        <v>2.2099999999999998E-5</v>
      </c>
      <c r="P115" s="5">
        <v>2.8672900000000001</v>
      </c>
      <c r="Q115">
        <f>-(Table4257305[[#This Row],[time]]-2)*2</f>
        <v>-1.7345800000000002</v>
      </c>
      <c r="R115" s="6">
        <v>3.2809499999999998</v>
      </c>
      <c r="S115" s="5">
        <v>2.8672900000000001</v>
      </c>
      <c r="T115">
        <f>-(Table247264312[[#This Row],[time]]-2)*2</f>
        <v>-1.7345800000000002</v>
      </c>
      <c r="U115" s="7">
        <v>3.0800000000000003E-5</v>
      </c>
      <c r="V115" s="5">
        <v>2.8672900000000001</v>
      </c>
      <c r="W115">
        <f>-(Table5258306[[#This Row],[time]]-2)*2</f>
        <v>-1.7345800000000002</v>
      </c>
      <c r="X115" s="6">
        <v>2.81229</v>
      </c>
      <c r="Y115" s="5">
        <v>2.8672900000000001</v>
      </c>
      <c r="Z115">
        <f>-(Table248265313[[#This Row],[time]]-2)*2</f>
        <v>-1.7345800000000002</v>
      </c>
      <c r="AA115" s="7">
        <v>6.19E-5</v>
      </c>
      <c r="AB115" s="5">
        <v>2.8672900000000001</v>
      </c>
      <c r="AC115">
        <f>-(Table6259307[[#This Row],[time]]-2)*2</f>
        <v>-1.7345800000000002</v>
      </c>
      <c r="AD115" s="6">
        <v>7.3881100000000002</v>
      </c>
      <c r="AE115" s="5">
        <v>2.8672900000000001</v>
      </c>
      <c r="AF115">
        <f>-(Table249266314[[#This Row],[time]]-2)*2</f>
        <v>-1.7345800000000002</v>
      </c>
      <c r="AG115" s="7">
        <v>6.5099999999999997E-5</v>
      </c>
      <c r="AH115" s="5">
        <v>2.8672900000000001</v>
      </c>
      <c r="AI115">
        <f>-(Table7260308[[#This Row],[time]]-2)*2</f>
        <v>-1.7345800000000002</v>
      </c>
      <c r="AJ115" s="6">
        <v>7.2508900000000001</v>
      </c>
      <c r="AK115" s="5">
        <v>2.8672900000000001</v>
      </c>
      <c r="AL115">
        <f>-(Table250267315[[#This Row],[time]]-2)*2</f>
        <v>-1.7345800000000002</v>
      </c>
      <c r="AM115" s="6">
        <v>0.90364699999999998</v>
      </c>
      <c r="AN115" s="5">
        <v>2.8672900000000001</v>
      </c>
      <c r="AO115">
        <f>-(Table8261309[[#This Row],[time]]-2)*2</f>
        <v>-1.7345800000000002</v>
      </c>
      <c r="AP115" s="6">
        <v>5.8266999999999998</v>
      </c>
      <c r="AQ115" s="5">
        <v>2.8672900000000001</v>
      </c>
      <c r="AR115">
        <f>-(Table252268316[[#This Row],[time]]-2)*2</f>
        <v>-1.7345800000000002</v>
      </c>
      <c r="AS115" s="6">
        <v>0.56891700000000001</v>
      </c>
      <c r="AT115" s="5">
        <v>2.8672900000000001</v>
      </c>
      <c r="AU115">
        <f>-(Table253269317[[#This Row],[time]]-2)*2</f>
        <v>-1.7345800000000002</v>
      </c>
      <c r="AV115" s="12">
        <v>5.1269</v>
      </c>
    </row>
    <row r="116" spans="1:48">
      <c r="A116" s="5">
        <v>2.92666</v>
      </c>
      <c r="B116">
        <f>-(Table1254302[[#This Row],[time]]-2)*2</f>
        <v>-1.8533200000000001</v>
      </c>
      <c r="C116" s="7">
        <v>6.9900000000000005E-5</v>
      </c>
      <c r="D116" s="5">
        <v>2.92666</v>
      </c>
      <c r="E116">
        <f>-(Table2255303[[#This Row],[time]]-2)*2</f>
        <v>-1.8533200000000001</v>
      </c>
      <c r="F116" s="6">
        <v>5.1375999999999999</v>
      </c>
      <c r="G116" s="5">
        <v>2.92666</v>
      </c>
      <c r="H116">
        <f>-(Table245262310[[#This Row],[time]]-2)*2</f>
        <v>-1.8533200000000001</v>
      </c>
      <c r="I116" s="7">
        <v>7.1199999999999996E-5</v>
      </c>
      <c r="J116" s="5">
        <v>2.92666</v>
      </c>
      <c r="K116">
        <f>-(Table3256304[[#This Row],[time]]-2)*2</f>
        <v>-1.8533200000000001</v>
      </c>
      <c r="L116" s="6">
        <v>4.6679199999999996</v>
      </c>
      <c r="M116" s="5">
        <v>2.92666</v>
      </c>
      <c r="N116">
        <f>-(Table246263311[[#This Row],[time]]-2)*2</f>
        <v>-1.8533200000000001</v>
      </c>
      <c r="O116" s="7">
        <v>1.84E-5</v>
      </c>
      <c r="P116" s="5">
        <v>2.92666</v>
      </c>
      <c r="Q116">
        <f>-(Table4257305[[#This Row],[time]]-2)*2</f>
        <v>-1.8533200000000001</v>
      </c>
      <c r="R116" s="6">
        <v>3.4257599999999999</v>
      </c>
      <c r="S116" s="5">
        <v>2.92666</v>
      </c>
      <c r="T116">
        <f>-(Table247264312[[#This Row],[time]]-2)*2</f>
        <v>-1.8533200000000001</v>
      </c>
      <c r="U116" s="7">
        <v>2.9099999999999999E-5</v>
      </c>
      <c r="V116" s="5">
        <v>2.92666</v>
      </c>
      <c r="W116">
        <f>-(Table5258306[[#This Row],[time]]-2)*2</f>
        <v>-1.8533200000000001</v>
      </c>
      <c r="X116" s="6">
        <v>3.0402999999999998</v>
      </c>
      <c r="Y116" s="5">
        <v>2.92666</v>
      </c>
      <c r="Z116">
        <f>-(Table248265313[[#This Row],[time]]-2)*2</f>
        <v>-1.8533200000000001</v>
      </c>
      <c r="AA116" s="7">
        <v>6.0399999999999998E-5</v>
      </c>
      <c r="AB116" s="5">
        <v>2.92666</v>
      </c>
      <c r="AC116">
        <f>-(Table6259307[[#This Row],[time]]-2)*2</f>
        <v>-1.8533200000000001</v>
      </c>
      <c r="AD116" s="6">
        <v>8.6130600000000008</v>
      </c>
      <c r="AE116" s="5">
        <v>2.92666</v>
      </c>
      <c r="AF116">
        <f>-(Table249266314[[#This Row],[time]]-2)*2</f>
        <v>-1.8533200000000001</v>
      </c>
      <c r="AG116" s="7">
        <v>6.3499999999999999E-5</v>
      </c>
      <c r="AH116" s="5">
        <v>2.92666</v>
      </c>
      <c r="AI116">
        <f>-(Table7260308[[#This Row],[time]]-2)*2</f>
        <v>-1.8533200000000001</v>
      </c>
      <c r="AJ116" s="6">
        <v>7.6914199999999999</v>
      </c>
      <c r="AK116" s="5">
        <v>2.92666</v>
      </c>
      <c r="AL116">
        <f>-(Table250267315[[#This Row],[time]]-2)*2</f>
        <v>-1.8533200000000001</v>
      </c>
      <c r="AM116" s="6">
        <v>0.70710099999999998</v>
      </c>
      <c r="AN116" s="5">
        <v>2.92666</v>
      </c>
      <c r="AO116">
        <f>-(Table8261309[[#This Row],[time]]-2)*2</f>
        <v>-1.8533200000000001</v>
      </c>
      <c r="AP116" s="6">
        <v>6.2524300000000004</v>
      </c>
      <c r="AQ116" s="5">
        <v>2.92666</v>
      </c>
      <c r="AR116">
        <f>-(Table252268316[[#This Row],[time]]-2)*2</f>
        <v>-1.8533200000000001</v>
      </c>
      <c r="AS116" s="6">
        <v>0.43882700000000002</v>
      </c>
      <c r="AT116" s="5">
        <v>2.92666</v>
      </c>
      <c r="AU116">
        <f>-(Table253269317[[#This Row],[time]]-2)*2</f>
        <v>-1.8533200000000001</v>
      </c>
      <c r="AV116" s="12">
        <v>5.4592499999999999</v>
      </c>
    </row>
    <row r="117" spans="1:48">
      <c r="A117" s="5">
        <v>2.9688500000000002</v>
      </c>
      <c r="B117">
        <f>-(Table1254302[[#This Row],[time]]-2)*2</f>
        <v>-1.9377000000000004</v>
      </c>
      <c r="C117" s="7">
        <v>6.7700000000000006E-5</v>
      </c>
      <c r="D117" s="5">
        <v>2.9688500000000002</v>
      </c>
      <c r="E117">
        <f>-(Table2255303[[#This Row],[time]]-2)*2</f>
        <v>-1.9377000000000004</v>
      </c>
      <c r="F117" s="6">
        <v>5.3041700000000001</v>
      </c>
      <c r="G117" s="5">
        <v>2.9688500000000002</v>
      </c>
      <c r="H117">
        <f>-(Table245262310[[#This Row],[time]]-2)*2</f>
        <v>-1.9377000000000004</v>
      </c>
      <c r="I117" s="7">
        <v>6.9099999999999999E-5</v>
      </c>
      <c r="J117" s="5">
        <v>2.9688500000000002</v>
      </c>
      <c r="K117">
        <f>-(Table3256304[[#This Row],[time]]-2)*2</f>
        <v>-1.9377000000000004</v>
      </c>
      <c r="L117" s="6">
        <v>4.8488699999999998</v>
      </c>
      <c r="M117" s="5">
        <v>2.9688500000000002</v>
      </c>
      <c r="N117">
        <f>-(Table246263311[[#This Row],[time]]-2)*2</f>
        <v>-1.9377000000000004</v>
      </c>
      <c r="O117" s="7">
        <v>1.59E-5</v>
      </c>
      <c r="P117" s="5">
        <v>2.9688500000000002</v>
      </c>
      <c r="Q117">
        <f>-(Table4257305[[#This Row],[time]]-2)*2</f>
        <v>-1.9377000000000004</v>
      </c>
      <c r="R117" s="6">
        <v>3.4944600000000001</v>
      </c>
      <c r="S117" s="5">
        <v>2.9688500000000002</v>
      </c>
      <c r="T117">
        <f>-(Table247264312[[#This Row],[time]]-2)*2</f>
        <v>-1.9377000000000004</v>
      </c>
      <c r="U117" s="7">
        <v>2.7800000000000001E-5</v>
      </c>
      <c r="V117" s="5">
        <v>2.9688500000000002</v>
      </c>
      <c r="W117">
        <f>-(Table5258306[[#This Row],[time]]-2)*2</f>
        <v>-1.9377000000000004</v>
      </c>
      <c r="X117" s="6">
        <v>3.2131500000000002</v>
      </c>
      <c r="Y117" s="5">
        <v>2.9688500000000002</v>
      </c>
      <c r="Z117">
        <f>-(Table248265313[[#This Row],[time]]-2)*2</f>
        <v>-1.9377000000000004</v>
      </c>
      <c r="AA117" s="7">
        <v>5.94E-5</v>
      </c>
      <c r="AB117" s="5">
        <v>2.9688500000000002</v>
      </c>
      <c r="AC117">
        <f>-(Table6259307[[#This Row],[time]]-2)*2</f>
        <v>-1.9377000000000004</v>
      </c>
      <c r="AD117" s="6">
        <v>9.5146200000000007</v>
      </c>
      <c r="AE117" s="5">
        <v>2.9688500000000002</v>
      </c>
      <c r="AF117">
        <f>-(Table249266314[[#This Row],[time]]-2)*2</f>
        <v>-1.9377000000000004</v>
      </c>
      <c r="AG117" s="7">
        <v>6.2399999999999999E-5</v>
      </c>
      <c r="AH117" s="5">
        <v>2.9688500000000002</v>
      </c>
      <c r="AI117">
        <f>-(Table7260308[[#This Row],[time]]-2)*2</f>
        <v>-1.9377000000000004</v>
      </c>
      <c r="AJ117" s="6">
        <v>7.96732</v>
      </c>
      <c r="AK117" s="5">
        <v>2.9688500000000002</v>
      </c>
      <c r="AL117">
        <f>-(Table250267315[[#This Row],[time]]-2)*2</f>
        <v>-1.9377000000000004</v>
      </c>
      <c r="AM117" s="6">
        <v>0.56557199999999996</v>
      </c>
      <c r="AN117" s="5">
        <v>2.9688500000000002</v>
      </c>
      <c r="AO117">
        <f>-(Table8261309[[#This Row],[time]]-2)*2</f>
        <v>-1.9377000000000004</v>
      </c>
      <c r="AP117" s="6">
        <v>6.5486199999999997</v>
      </c>
      <c r="AQ117" s="5">
        <v>2.9688500000000002</v>
      </c>
      <c r="AR117">
        <f>-(Table252268316[[#This Row],[time]]-2)*2</f>
        <v>-1.9377000000000004</v>
      </c>
      <c r="AS117" s="6">
        <v>0.34450399999999998</v>
      </c>
      <c r="AT117" s="5">
        <v>2.9688500000000002</v>
      </c>
      <c r="AU117">
        <f>-(Table253269317[[#This Row],[time]]-2)*2</f>
        <v>-1.9377000000000004</v>
      </c>
      <c r="AV117" s="12">
        <v>5.6837400000000002</v>
      </c>
    </row>
    <row r="118" spans="1:48">
      <c r="A118" s="8">
        <v>3</v>
      </c>
      <c r="B118">
        <f>-(Table1254302[[#This Row],[time]]-2)*2</f>
        <v>-2</v>
      </c>
      <c r="C118" s="10">
        <v>6.6099999999999994E-5</v>
      </c>
      <c r="D118" s="8">
        <v>3</v>
      </c>
      <c r="E118">
        <f>-(Table2255303[[#This Row],[time]]-2)*2</f>
        <v>-2</v>
      </c>
      <c r="F118" s="9">
        <v>5.4308800000000002</v>
      </c>
      <c r="G118" s="8">
        <v>3</v>
      </c>
      <c r="H118">
        <f>-(Table245262310[[#This Row],[time]]-2)*2</f>
        <v>-2</v>
      </c>
      <c r="I118" s="10">
        <v>6.7600000000000003E-5</v>
      </c>
      <c r="J118" s="8">
        <v>3</v>
      </c>
      <c r="K118">
        <f>-(Table3256304[[#This Row],[time]]-2)*2</f>
        <v>-2</v>
      </c>
      <c r="L118" s="9">
        <v>4.9820599999999997</v>
      </c>
      <c r="M118" s="8">
        <v>3</v>
      </c>
      <c r="N118">
        <f>-(Table246263311[[#This Row],[time]]-2)*2</f>
        <v>-2</v>
      </c>
      <c r="O118" s="10">
        <v>1.4100000000000001E-5</v>
      </c>
      <c r="P118" s="8">
        <v>3</v>
      </c>
      <c r="Q118">
        <f>-(Table4257305[[#This Row],[time]]-2)*2</f>
        <v>-2</v>
      </c>
      <c r="R118" s="9">
        <v>3.5465599999999999</v>
      </c>
      <c r="S118" s="8">
        <v>3</v>
      </c>
      <c r="T118">
        <f>-(Table247264312[[#This Row],[time]]-2)*2</f>
        <v>-2</v>
      </c>
      <c r="U118" s="10">
        <v>2.6699999999999998E-5</v>
      </c>
      <c r="V118" s="8">
        <v>3</v>
      </c>
      <c r="W118">
        <f>-(Table5258306[[#This Row],[time]]-2)*2</f>
        <v>-2</v>
      </c>
      <c r="X118" s="9">
        <v>3.3338700000000001</v>
      </c>
      <c r="Y118" s="8">
        <v>3</v>
      </c>
      <c r="Z118">
        <f>-(Table248265313[[#This Row],[time]]-2)*2</f>
        <v>-2</v>
      </c>
      <c r="AA118" s="10">
        <v>5.8699999999999997E-5</v>
      </c>
      <c r="AB118" s="8">
        <v>3</v>
      </c>
      <c r="AC118">
        <f>-(Table6259307[[#This Row],[time]]-2)*2</f>
        <v>-2</v>
      </c>
      <c r="AD118" s="9">
        <v>10.323499999999999</v>
      </c>
      <c r="AE118" s="8">
        <v>3</v>
      </c>
      <c r="AF118">
        <f>-(Table249266314[[#This Row],[time]]-2)*2</f>
        <v>-2</v>
      </c>
      <c r="AG118" s="10">
        <v>6.1500000000000004E-5</v>
      </c>
      <c r="AH118" s="8">
        <v>3</v>
      </c>
      <c r="AI118">
        <f>-(Table7260308[[#This Row],[time]]-2)*2</f>
        <v>-2</v>
      </c>
      <c r="AJ118" s="9">
        <v>8.1328399999999998</v>
      </c>
      <c r="AK118" s="8">
        <v>3</v>
      </c>
      <c r="AL118">
        <f>-(Table250267315[[#This Row],[time]]-2)*2</f>
        <v>-2</v>
      </c>
      <c r="AM118" s="9">
        <v>0.45613700000000001</v>
      </c>
      <c r="AN118" s="8">
        <v>3</v>
      </c>
      <c r="AO118">
        <f>-(Table8261309[[#This Row],[time]]-2)*2</f>
        <v>-2</v>
      </c>
      <c r="AP118" s="9">
        <v>6.7559399999999998</v>
      </c>
      <c r="AQ118" s="8">
        <v>3</v>
      </c>
      <c r="AR118">
        <f>-(Table252268316[[#This Row],[time]]-2)*2</f>
        <v>-2</v>
      </c>
      <c r="AS118" s="9">
        <v>0.27152799999999999</v>
      </c>
      <c r="AT118" s="8">
        <v>3</v>
      </c>
      <c r="AU118">
        <f>-(Table253269317[[#This Row],[time]]-2)*2</f>
        <v>-2</v>
      </c>
      <c r="AV118" s="13">
        <v>5.8448799999999999</v>
      </c>
    </row>
    <row r="119" spans="1:48">
      <c r="A119" t="s">
        <v>26</v>
      </c>
      <c r="C119">
        <f>AVERAGE(C98:C118)</f>
        <v>0.47161424271428587</v>
      </c>
      <c r="D119" t="s">
        <v>26</v>
      </c>
      <c r="F119">
        <f t="shared" ref="F119" si="62">AVERAGE(F98:F118)</f>
        <v>2.8478468142857145</v>
      </c>
      <c r="G119" t="s">
        <v>26</v>
      </c>
      <c r="I119">
        <f t="shared" ref="I119" si="63">AVERAGE(I98:I118)</f>
        <v>0.15332986347619051</v>
      </c>
      <c r="J119" t="s">
        <v>26</v>
      </c>
      <c r="L119">
        <f t="shared" ref="L119" si="64">AVERAGE(L98:L118)</f>
        <v>2.479869038095238</v>
      </c>
      <c r="M119" t="s">
        <v>26</v>
      </c>
      <c r="O119">
        <f t="shared" ref="O119" si="65">AVERAGE(O98:O118)</f>
        <v>3.7904761904761905E-5</v>
      </c>
      <c r="P119" t="s">
        <v>26</v>
      </c>
      <c r="R119">
        <f t="shared" ref="R119" si="66">AVERAGE(R98:R118)</f>
        <v>1.7907660796190477</v>
      </c>
      <c r="S119" t="s">
        <v>26</v>
      </c>
      <c r="U119">
        <f t="shared" ref="U119" si="67">AVERAGE(U98:U118)</f>
        <v>3.3152380952380959E-5</v>
      </c>
      <c r="V119" t="s">
        <v>26</v>
      </c>
      <c r="X119">
        <f t="shared" ref="X119" si="68">AVERAGE(X98:X118)</f>
        <v>1.819959295238095</v>
      </c>
      <c r="Y119" t="s">
        <v>26</v>
      </c>
      <c r="AA119">
        <f t="shared" ref="AA119" si="69">AVERAGE(AA98:AA118)</f>
        <v>7.0347619047619043E-5</v>
      </c>
      <c r="AB119" t="s">
        <v>26</v>
      </c>
      <c r="AD119">
        <f t="shared" ref="AD119" si="70">AVERAGE(AD98:AD118)</f>
        <v>4.0880522142857147</v>
      </c>
      <c r="AE119" t="s">
        <v>26</v>
      </c>
      <c r="AG119">
        <f t="shared" ref="AG119" si="71">AVERAGE(AG98:AG118)</f>
        <v>7.1090476190476196E-5</v>
      </c>
      <c r="AH119" t="s">
        <v>26</v>
      </c>
      <c r="AJ119">
        <f t="shared" ref="AJ119" si="72">AVERAGE(AJ98:AJ118)</f>
        <v>4.080614971428572</v>
      </c>
      <c r="AK119" t="s">
        <v>26</v>
      </c>
      <c r="AM119">
        <f>AVERAGE(AM98:AM118)</f>
        <v>1.628163666666667</v>
      </c>
      <c r="AN119" t="s">
        <v>26</v>
      </c>
      <c r="AP119">
        <f t="shared" ref="AP119" si="73">AVERAGE(AP98:AP118)</f>
        <v>4.1632304761904759</v>
      </c>
      <c r="AQ119" t="s">
        <v>26</v>
      </c>
      <c r="AS119">
        <f t="shared" ref="AS119" si="74">AVERAGE(AS98:AS118)</f>
        <v>0.83536014285714311</v>
      </c>
      <c r="AT119" t="s">
        <v>26</v>
      </c>
      <c r="AV119">
        <f t="shared" ref="AV119" si="75">AVERAGE(AV98:AV118)</f>
        <v>2.7252218904761905</v>
      </c>
    </row>
    <row r="120" spans="1:48">
      <c r="A120" t="s">
        <v>27</v>
      </c>
      <c r="C120">
        <f>MAX(C98:C118)</f>
        <v>2.8388300000000002</v>
      </c>
      <c r="D120" t="s">
        <v>27</v>
      </c>
      <c r="F120">
        <f t="shared" ref="F120" si="76">MAX(F98:F118)</f>
        <v>5.4308800000000002</v>
      </c>
      <c r="G120" t="s">
        <v>27</v>
      </c>
      <c r="I120">
        <f t="shared" ref="I120" si="77">MAX(I98:I118)</f>
        <v>0.92154899999999995</v>
      </c>
      <c r="J120" t="s">
        <v>27</v>
      </c>
      <c r="L120">
        <f t="shared" ref="L120" si="78">MAX(L98:L118)</f>
        <v>4.9820599999999997</v>
      </c>
      <c r="M120" t="s">
        <v>27</v>
      </c>
      <c r="O120">
        <f t="shared" ref="O120" si="79">MAX(O98:O118)</f>
        <v>6.7299999999999996E-5</v>
      </c>
      <c r="P120" t="s">
        <v>27</v>
      </c>
      <c r="R120">
        <f t="shared" ref="R120" si="80">MAX(R98:R118)</f>
        <v>3.5465599999999999</v>
      </c>
      <c r="S120" t="s">
        <v>27</v>
      </c>
      <c r="U120">
        <f t="shared" ref="U120" si="81">MAX(U98:U118)</f>
        <v>3.65E-5</v>
      </c>
      <c r="V120" t="s">
        <v>27</v>
      </c>
      <c r="X120">
        <f t="shared" ref="X120" si="82">MAX(X98:X118)</f>
        <v>3.3338700000000001</v>
      </c>
      <c r="Y120" t="s">
        <v>27</v>
      </c>
      <c r="AA120">
        <f t="shared" ref="AA120" si="83">MAX(AA98:AA118)</f>
        <v>8.2799999999999993E-5</v>
      </c>
      <c r="AB120" t="s">
        <v>27</v>
      </c>
      <c r="AD120">
        <f t="shared" ref="AD120" si="84">MAX(AD98:AD118)</f>
        <v>10.323499999999999</v>
      </c>
      <c r="AE120" t="s">
        <v>27</v>
      </c>
      <c r="AG120">
        <f t="shared" ref="AG120" si="85">MAX(AG98:AG118)</f>
        <v>7.8999999999999996E-5</v>
      </c>
      <c r="AH120" t="s">
        <v>27</v>
      </c>
      <c r="AJ120">
        <f t="shared" ref="AJ120" si="86">MAX(AJ98:AJ118)</f>
        <v>8.1328399999999998</v>
      </c>
      <c r="AK120" t="s">
        <v>27</v>
      </c>
      <c r="AM120">
        <f>MAX(AM98:AM118)</f>
        <v>2.2922199999999999</v>
      </c>
      <c r="AN120" t="s">
        <v>27</v>
      </c>
      <c r="AP120">
        <f t="shared" ref="AP120" si="87">MAX(AP98:AP118)</f>
        <v>6.7559399999999998</v>
      </c>
      <c r="AQ120" t="s">
        <v>27</v>
      </c>
      <c r="AS120">
        <f t="shared" ref="AS120" si="88">MAX(AS98:AS118)</f>
        <v>1.1392500000000001</v>
      </c>
      <c r="AT120" t="s">
        <v>27</v>
      </c>
      <c r="AV120">
        <f t="shared" ref="AV120" si="89">MAX(AV98:AV118)</f>
        <v>5.8448799999999999</v>
      </c>
    </row>
    <row r="123" spans="1:48">
      <c r="A123" s="1" t="s">
        <v>36</v>
      </c>
    </row>
    <row r="124" spans="1:48">
      <c r="A124" t="s">
        <v>37</v>
      </c>
      <c r="D124" t="s">
        <v>2</v>
      </c>
    </row>
    <row r="125" spans="1:48">
      <c r="A125" t="s">
        <v>38</v>
      </c>
      <c r="D125" t="s">
        <v>4</v>
      </c>
      <c r="E125" t="s">
        <v>5</v>
      </c>
    </row>
    <row r="127" spans="1:48">
      <c r="A127" t="s">
        <v>6</v>
      </c>
      <c r="D127" t="s">
        <v>7</v>
      </c>
      <c r="G127" t="s">
        <v>8</v>
      </c>
      <c r="J127" t="s">
        <v>9</v>
      </c>
      <c r="M127" t="s">
        <v>10</v>
      </c>
      <c r="P127" t="s">
        <v>11</v>
      </c>
      <c r="S127" t="s">
        <v>12</v>
      </c>
      <c r="V127" t="s">
        <v>13</v>
      </c>
      <c r="Y127" t="s">
        <v>14</v>
      </c>
      <c r="AB127" t="s">
        <v>15</v>
      </c>
      <c r="AE127" t="s">
        <v>16</v>
      </c>
      <c r="AH127" t="s">
        <v>17</v>
      </c>
      <c r="AK127" t="s">
        <v>18</v>
      </c>
      <c r="AN127" t="s">
        <v>19</v>
      </c>
      <c r="AQ127" t="s">
        <v>20</v>
      </c>
      <c r="AT127" t="s">
        <v>21</v>
      </c>
    </row>
    <row r="128" spans="1:48">
      <c r="A128" t="s">
        <v>22</v>
      </c>
      <c r="B128" t="s">
        <v>23</v>
      </c>
      <c r="C128" t="s">
        <v>24</v>
      </c>
      <c r="D128" t="s">
        <v>22</v>
      </c>
      <c r="E128" t="s">
        <v>23</v>
      </c>
      <c r="F128" t="s">
        <v>25</v>
      </c>
      <c r="G128" t="s">
        <v>22</v>
      </c>
      <c r="H128" t="s">
        <v>23</v>
      </c>
      <c r="I128" t="s">
        <v>24</v>
      </c>
      <c r="J128" t="s">
        <v>22</v>
      </c>
      <c r="K128" t="s">
        <v>23</v>
      </c>
      <c r="L128" t="s">
        <v>24</v>
      </c>
      <c r="M128" t="s">
        <v>22</v>
      </c>
      <c r="N128" t="s">
        <v>23</v>
      </c>
      <c r="O128" t="s">
        <v>24</v>
      </c>
      <c r="P128" t="s">
        <v>22</v>
      </c>
      <c r="Q128" t="s">
        <v>23</v>
      </c>
      <c r="R128" t="s">
        <v>24</v>
      </c>
      <c r="S128" t="s">
        <v>22</v>
      </c>
      <c r="T128" t="s">
        <v>23</v>
      </c>
      <c r="U128" t="s">
        <v>24</v>
      </c>
      <c r="V128" t="s">
        <v>22</v>
      </c>
      <c r="W128" t="s">
        <v>23</v>
      </c>
      <c r="X128" t="s">
        <v>24</v>
      </c>
      <c r="Y128" t="s">
        <v>22</v>
      </c>
      <c r="Z128" t="s">
        <v>23</v>
      </c>
      <c r="AA128" t="s">
        <v>24</v>
      </c>
      <c r="AB128" t="s">
        <v>22</v>
      </c>
      <c r="AC128" t="s">
        <v>23</v>
      </c>
      <c r="AD128" t="s">
        <v>24</v>
      </c>
      <c r="AE128" t="s">
        <v>22</v>
      </c>
      <c r="AF128" t="s">
        <v>23</v>
      </c>
      <c r="AG128" t="s">
        <v>24</v>
      </c>
      <c r="AH128" t="s">
        <v>22</v>
      </c>
      <c r="AI128" t="s">
        <v>23</v>
      </c>
      <c r="AJ128" t="s">
        <v>24</v>
      </c>
      <c r="AK128" t="s">
        <v>22</v>
      </c>
      <c r="AL128" t="s">
        <v>23</v>
      </c>
      <c r="AM128" t="s">
        <v>24</v>
      </c>
      <c r="AN128" t="s">
        <v>22</v>
      </c>
      <c r="AO128" t="s">
        <v>23</v>
      </c>
      <c r="AP128" t="s">
        <v>24</v>
      </c>
      <c r="AQ128" t="s">
        <v>22</v>
      </c>
      <c r="AR128" t="s">
        <v>23</v>
      </c>
      <c r="AS128" t="s">
        <v>24</v>
      </c>
      <c r="AT128" t="s">
        <v>22</v>
      </c>
      <c r="AU128" t="s">
        <v>23</v>
      </c>
      <c r="AV128" t="s">
        <v>24</v>
      </c>
    </row>
    <row r="129" spans="1:48">
      <c r="A129" s="2">
        <v>2</v>
      </c>
      <c r="B129">
        <f>(Table1286318[[#This Row],[time]]-2)*2</f>
        <v>0</v>
      </c>
      <c r="C129" s="3">
        <v>6.2424400000000004E-4</v>
      </c>
      <c r="D129" s="2">
        <v>2</v>
      </c>
      <c r="E129">
        <f>(Table2287319[[#This Row],[time]]-2)*2</f>
        <v>0</v>
      </c>
      <c r="F129" s="3">
        <v>1.1652E-4</v>
      </c>
      <c r="G129" s="2">
        <v>2</v>
      </c>
      <c r="H129">
        <f>(Table245294326[[#This Row],[time]]-2)*2</f>
        <v>0</v>
      </c>
      <c r="I129" s="3">
        <v>1.18272E-2</v>
      </c>
      <c r="J129" s="2">
        <v>2</v>
      </c>
      <c r="K129">
        <f>(Table3288320[[#This Row],[time]]-2)*2</f>
        <v>0</v>
      </c>
      <c r="L129" s="3">
        <v>1.08545E-4</v>
      </c>
      <c r="M129" s="2">
        <v>2</v>
      </c>
      <c r="N129">
        <f>(Table246295327[[#This Row],[time]]-2)*2</f>
        <v>0</v>
      </c>
      <c r="O129" s="3">
        <v>0.12792400000000001</v>
      </c>
      <c r="P129" s="2">
        <v>2</v>
      </c>
      <c r="Q129">
        <f>(Table4289321[[#This Row],[time]]-2)*2</f>
        <v>0</v>
      </c>
      <c r="R129" s="3">
        <v>1.6388799999999999</v>
      </c>
      <c r="S129" s="2">
        <v>2</v>
      </c>
      <c r="T129">
        <f>(Table247296328[[#This Row],[time]]-2)*2</f>
        <v>0</v>
      </c>
      <c r="U129" s="3">
        <v>5.3640500000000001E-2</v>
      </c>
      <c r="V129" s="2">
        <v>2</v>
      </c>
      <c r="W129">
        <f>(Table5290322[[#This Row],[time]]-2)*2</f>
        <v>0</v>
      </c>
      <c r="X129" s="3">
        <v>0.38830399999999998</v>
      </c>
      <c r="Y129" s="2">
        <v>2</v>
      </c>
      <c r="Z129">
        <f>(Table248297329[[#This Row],[time]]-2)*2</f>
        <v>0</v>
      </c>
      <c r="AA129" s="3">
        <v>0.75317400000000001</v>
      </c>
      <c r="AB129" s="2">
        <v>2</v>
      </c>
      <c r="AC129">
        <f>(Table6291323[[#This Row],[time]]-2)*2</f>
        <v>0</v>
      </c>
      <c r="AD129" s="3">
        <v>0.764513</v>
      </c>
      <c r="AE129" s="2">
        <v>2</v>
      </c>
      <c r="AF129">
        <f>(Table249298330[[#This Row],[time]]-2)*2</f>
        <v>0</v>
      </c>
      <c r="AG129" s="3">
        <v>0.34057900000000002</v>
      </c>
      <c r="AH129" s="2">
        <v>2</v>
      </c>
      <c r="AI129">
        <f>(Table7292324[[#This Row],[time]]-2)*2</f>
        <v>0</v>
      </c>
      <c r="AJ129" s="3">
        <v>0.69938999999999996</v>
      </c>
      <c r="AK129" s="2">
        <v>2</v>
      </c>
      <c r="AL129">
        <f>(Table250299331[[#This Row],[time]]-2)*2</f>
        <v>0</v>
      </c>
      <c r="AM129" s="3">
        <v>2.8422100000000001</v>
      </c>
      <c r="AN129" s="2">
        <v>2</v>
      </c>
      <c r="AO129">
        <f>(Table8293325[[#This Row],[time]]-2)*2</f>
        <v>0</v>
      </c>
      <c r="AP129" s="3">
        <v>2.5283600000000002</v>
      </c>
      <c r="AQ129" s="2">
        <v>2</v>
      </c>
      <c r="AR129">
        <f>(Table252300332[[#This Row],[time]]-2)*2</f>
        <v>0</v>
      </c>
      <c r="AS129" s="3">
        <v>0.34122599999999997</v>
      </c>
      <c r="AT129" s="2">
        <v>2</v>
      </c>
      <c r="AU129">
        <f>(Table253301333[[#This Row],[time]]-2)*2</f>
        <v>0</v>
      </c>
      <c r="AV129" s="3">
        <v>1.0830299999999999E-2</v>
      </c>
    </row>
    <row r="130" spans="1:48">
      <c r="A130" s="5">
        <v>2.0512600000000001</v>
      </c>
      <c r="B130">
        <f>(Table1286318[[#This Row],[time]]-2)*2</f>
        <v>0.10252000000000017</v>
      </c>
      <c r="C130" s="6">
        <v>1.55298E-3</v>
      </c>
      <c r="D130" s="5">
        <v>2.0512600000000001</v>
      </c>
      <c r="E130">
        <f>(Table2287319[[#This Row],[time]]-2)*2</f>
        <v>0.10252000000000017</v>
      </c>
      <c r="F130" s="7">
        <v>9.0099999999999995E-5</v>
      </c>
      <c r="G130" s="5">
        <v>2.0512600000000001</v>
      </c>
      <c r="H130">
        <f>(Table245294326[[#This Row],[time]]-2)*2</f>
        <v>0.10252000000000017</v>
      </c>
      <c r="I130" s="6">
        <v>2.8341100000000001E-2</v>
      </c>
      <c r="J130" s="5">
        <v>2.0512600000000001</v>
      </c>
      <c r="K130">
        <f>(Table3288320[[#This Row],[time]]-2)*2</f>
        <v>0.10252000000000017</v>
      </c>
      <c r="L130" s="7">
        <v>8.5099999999999995E-5</v>
      </c>
      <c r="M130" s="5">
        <v>2.0512600000000001</v>
      </c>
      <c r="N130">
        <f>(Table246295327[[#This Row],[time]]-2)*2</f>
        <v>0.10252000000000017</v>
      </c>
      <c r="O130" s="6">
        <v>0.19800200000000001</v>
      </c>
      <c r="P130" s="5">
        <v>2.0512600000000001</v>
      </c>
      <c r="Q130">
        <f>(Table4289321[[#This Row],[time]]-2)*2</f>
        <v>0.10252000000000017</v>
      </c>
      <c r="R130" s="6">
        <v>1.58049</v>
      </c>
      <c r="S130" s="5">
        <v>2.0512600000000001</v>
      </c>
      <c r="T130">
        <f>(Table247296328[[#This Row],[time]]-2)*2</f>
        <v>0.10252000000000017</v>
      </c>
      <c r="U130" s="6">
        <v>8.6364499999999997E-2</v>
      </c>
      <c r="V130" s="5">
        <v>2.0512600000000001</v>
      </c>
      <c r="W130">
        <f>(Table5290322[[#This Row],[time]]-2)*2</f>
        <v>0.10252000000000017</v>
      </c>
      <c r="X130" s="6">
        <v>0.37666500000000003</v>
      </c>
      <c r="Y130" s="5">
        <v>2.0512600000000001</v>
      </c>
      <c r="Z130">
        <f>(Table248297329[[#This Row],[time]]-2)*2</f>
        <v>0.10252000000000017</v>
      </c>
      <c r="AA130" s="6">
        <v>0.87170800000000004</v>
      </c>
      <c r="AB130" s="5">
        <v>2.0512600000000001</v>
      </c>
      <c r="AC130">
        <f>(Table6291323[[#This Row],[time]]-2)*2</f>
        <v>0.10252000000000017</v>
      </c>
      <c r="AD130" s="6">
        <v>0.746722</v>
      </c>
      <c r="AE130" s="5">
        <v>2.0512600000000001</v>
      </c>
      <c r="AF130">
        <f>(Table249298330[[#This Row],[time]]-2)*2</f>
        <v>0.10252000000000017</v>
      </c>
      <c r="AG130" s="6">
        <v>0.38333400000000001</v>
      </c>
      <c r="AH130" s="5">
        <v>2.0512600000000001</v>
      </c>
      <c r="AI130">
        <f>(Table7292324[[#This Row],[time]]-2)*2</f>
        <v>0.10252000000000017</v>
      </c>
      <c r="AJ130" s="6">
        <v>0.73251200000000005</v>
      </c>
      <c r="AK130" s="5">
        <v>2.0512600000000001</v>
      </c>
      <c r="AL130">
        <f>(Table250299331[[#This Row],[time]]-2)*2</f>
        <v>0.10252000000000017</v>
      </c>
      <c r="AM130" s="6">
        <v>3.1367400000000001</v>
      </c>
      <c r="AN130" s="5">
        <v>2.0512600000000001</v>
      </c>
      <c r="AO130">
        <f>(Table8293325[[#This Row],[time]]-2)*2</f>
        <v>0.10252000000000017</v>
      </c>
      <c r="AP130" s="6">
        <v>2.48976</v>
      </c>
      <c r="AQ130" s="5">
        <v>2.0512600000000001</v>
      </c>
      <c r="AR130">
        <f>(Table252300332[[#This Row],[time]]-2)*2</f>
        <v>0.10252000000000017</v>
      </c>
      <c r="AS130" s="6">
        <v>0.487763</v>
      </c>
      <c r="AT130" s="5">
        <v>2.0512600000000001</v>
      </c>
      <c r="AU130">
        <f>(Table253301333[[#This Row],[time]]-2)*2</f>
        <v>0.10252000000000017</v>
      </c>
      <c r="AV130" s="6">
        <v>1.3853600000000001E-2</v>
      </c>
    </row>
    <row r="131" spans="1:48">
      <c r="A131" s="5">
        <v>2.1153300000000002</v>
      </c>
      <c r="B131">
        <f>(Table1286318[[#This Row],[time]]-2)*2</f>
        <v>0.23066000000000031</v>
      </c>
      <c r="C131" s="6">
        <v>8.0392500000000006E-2</v>
      </c>
      <c r="D131" s="5">
        <v>2.1153300000000002</v>
      </c>
      <c r="E131">
        <f>(Table2287319[[#This Row],[time]]-2)*2</f>
        <v>0.23066000000000031</v>
      </c>
      <c r="F131" s="7">
        <v>8.8499999999999996E-5</v>
      </c>
      <c r="G131" s="5">
        <v>2.1153300000000002</v>
      </c>
      <c r="H131">
        <f>(Table245294326[[#This Row],[time]]-2)*2</f>
        <v>0.23066000000000031</v>
      </c>
      <c r="I131" s="6">
        <v>7.7264700000000006E-2</v>
      </c>
      <c r="J131" s="5">
        <v>2.1153300000000002</v>
      </c>
      <c r="K131">
        <f>(Table3288320[[#This Row],[time]]-2)*2</f>
        <v>0.23066000000000031</v>
      </c>
      <c r="L131" s="7">
        <v>8.3800000000000004E-5</v>
      </c>
      <c r="M131" s="5">
        <v>2.1153300000000002</v>
      </c>
      <c r="N131">
        <f>(Table246295327[[#This Row],[time]]-2)*2</f>
        <v>0.23066000000000031</v>
      </c>
      <c r="O131" s="6">
        <v>0.37991999999999998</v>
      </c>
      <c r="P131" s="5">
        <v>2.1153300000000002</v>
      </c>
      <c r="Q131">
        <f>(Table4289321[[#This Row],[time]]-2)*2</f>
        <v>0.23066000000000031</v>
      </c>
      <c r="R131" s="6">
        <v>1.3924099999999999</v>
      </c>
      <c r="S131" s="5">
        <v>2.1153300000000002</v>
      </c>
      <c r="T131">
        <f>(Table247296328[[#This Row],[time]]-2)*2</f>
        <v>0.23066000000000031</v>
      </c>
      <c r="U131" s="6">
        <v>0.211757</v>
      </c>
      <c r="V131" s="5">
        <v>2.1153300000000002</v>
      </c>
      <c r="W131">
        <f>(Table5290322[[#This Row],[time]]-2)*2</f>
        <v>0.23066000000000031</v>
      </c>
      <c r="X131" s="6">
        <v>0.34368599999999999</v>
      </c>
      <c r="Y131" s="5">
        <v>2.1153300000000002</v>
      </c>
      <c r="Z131">
        <f>(Table248297329[[#This Row],[time]]-2)*2</f>
        <v>0.23066000000000031</v>
      </c>
      <c r="AA131" s="6">
        <v>1.12649</v>
      </c>
      <c r="AB131" s="5">
        <v>2.1153300000000002</v>
      </c>
      <c r="AC131">
        <f>(Table6291323[[#This Row],[time]]-2)*2</f>
        <v>0.23066000000000031</v>
      </c>
      <c r="AD131" s="6">
        <v>0.74801300000000004</v>
      </c>
      <c r="AE131" s="5">
        <v>2.1153300000000002</v>
      </c>
      <c r="AF131">
        <f>(Table249298330[[#This Row],[time]]-2)*2</f>
        <v>0.23066000000000031</v>
      </c>
      <c r="AG131" s="6">
        <v>0.48221799999999998</v>
      </c>
      <c r="AH131" s="5">
        <v>2.1153300000000002</v>
      </c>
      <c r="AI131">
        <f>(Table7292324[[#This Row],[time]]-2)*2</f>
        <v>0.23066000000000031</v>
      </c>
      <c r="AJ131" s="6">
        <v>0.94728500000000004</v>
      </c>
      <c r="AK131" s="5">
        <v>2.1153300000000002</v>
      </c>
      <c r="AL131">
        <f>(Table250299331[[#This Row],[time]]-2)*2</f>
        <v>0.23066000000000031</v>
      </c>
      <c r="AM131" s="6">
        <v>3.5524100000000001</v>
      </c>
      <c r="AN131" s="5">
        <v>2.1153300000000002</v>
      </c>
      <c r="AO131">
        <f>(Table8293325[[#This Row],[time]]-2)*2</f>
        <v>0.23066000000000031</v>
      </c>
      <c r="AP131" s="6">
        <v>2.4274399999999998</v>
      </c>
      <c r="AQ131" s="5">
        <v>2.1153300000000002</v>
      </c>
      <c r="AR131">
        <f>(Table252300332[[#This Row],[time]]-2)*2</f>
        <v>0.23066000000000031</v>
      </c>
      <c r="AS131" s="6">
        <v>0.75576500000000002</v>
      </c>
      <c r="AT131" s="5">
        <v>2.1153300000000002</v>
      </c>
      <c r="AU131">
        <f>(Table253301333[[#This Row],[time]]-2)*2</f>
        <v>0.23066000000000031</v>
      </c>
      <c r="AV131" s="6">
        <v>1.8631000000000002E-2</v>
      </c>
    </row>
    <row r="132" spans="1:48">
      <c r="A132" s="5">
        <v>2.16533</v>
      </c>
      <c r="B132">
        <f>(Table1286318[[#This Row],[time]]-2)*2</f>
        <v>0.33065999999999995</v>
      </c>
      <c r="C132" s="6">
        <v>0.196935</v>
      </c>
      <c r="D132" s="5">
        <v>2.16533</v>
      </c>
      <c r="E132">
        <f>(Table2287319[[#This Row],[time]]-2)*2</f>
        <v>0.33065999999999995</v>
      </c>
      <c r="F132" s="7">
        <v>8.6600000000000004E-5</v>
      </c>
      <c r="G132" s="5">
        <v>2.16533</v>
      </c>
      <c r="H132">
        <f>(Table245294326[[#This Row],[time]]-2)*2</f>
        <v>0.33065999999999995</v>
      </c>
      <c r="I132" s="6">
        <v>0.145479</v>
      </c>
      <c r="J132" s="5">
        <v>2.16533</v>
      </c>
      <c r="K132">
        <f>(Table3288320[[#This Row],[time]]-2)*2</f>
        <v>0.33065999999999995</v>
      </c>
      <c r="L132" s="7">
        <v>8.2299999999999995E-5</v>
      </c>
      <c r="M132" s="5">
        <v>2.16533</v>
      </c>
      <c r="N132">
        <f>(Table246295327[[#This Row],[time]]-2)*2</f>
        <v>0.33065999999999995</v>
      </c>
      <c r="O132" s="6">
        <v>0.59061699999999995</v>
      </c>
      <c r="P132" s="5">
        <v>2.16533</v>
      </c>
      <c r="Q132">
        <f>(Table4289321[[#This Row],[time]]-2)*2</f>
        <v>0.33065999999999995</v>
      </c>
      <c r="R132" s="6">
        <v>0.93868700000000005</v>
      </c>
      <c r="S132" s="5">
        <v>2.16533</v>
      </c>
      <c r="T132">
        <f>(Table247296328[[#This Row],[time]]-2)*2</f>
        <v>0.33065999999999995</v>
      </c>
      <c r="U132" s="6">
        <v>0.34417900000000001</v>
      </c>
      <c r="V132" s="5">
        <v>2.16533</v>
      </c>
      <c r="W132">
        <f>(Table5290322[[#This Row],[time]]-2)*2</f>
        <v>0.33065999999999995</v>
      </c>
      <c r="X132" s="6">
        <v>0.25745400000000002</v>
      </c>
      <c r="Y132" s="5">
        <v>2.16533</v>
      </c>
      <c r="Z132">
        <f>(Table248297329[[#This Row],[time]]-2)*2</f>
        <v>0.33065999999999995</v>
      </c>
      <c r="AA132" s="6">
        <v>1.40001</v>
      </c>
      <c r="AB132" s="5">
        <v>2.16533</v>
      </c>
      <c r="AC132">
        <f>(Table6291323[[#This Row],[time]]-2)*2</f>
        <v>0.33065999999999995</v>
      </c>
      <c r="AD132" s="6">
        <v>0.81274199999999996</v>
      </c>
      <c r="AE132" s="5">
        <v>2.16533</v>
      </c>
      <c r="AF132">
        <f>(Table249298330[[#This Row],[time]]-2)*2</f>
        <v>0.33065999999999995</v>
      </c>
      <c r="AG132" s="6">
        <v>0.58328400000000002</v>
      </c>
      <c r="AH132" s="5">
        <v>2.16533</v>
      </c>
      <c r="AI132">
        <f>(Table7292324[[#This Row],[time]]-2)*2</f>
        <v>0.33065999999999995</v>
      </c>
      <c r="AJ132" s="6">
        <v>1.2372300000000001</v>
      </c>
      <c r="AK132" s="5">
        <v>2.16533</v>
      </c>
      <c r="AL132">
        <f>(Table250299331[[#This Row],[time]]-2)*2</f>
        <v>0.33065999999999995</v>
      </c>
      <c r="AM132" s="6">
        <v>3.9175200000000001</v>
      </c>
      <c r="AN132" s="5">
        <v>2.16533</v>
      </c>
      <c r="AO132">
        <f>(Table8293325[[#This Row],[time]]-2)*2</f>
        <v>0.33065999999999995</v>
      </c>
      <c r="AP132" s="6">
        <v>2.3412199999999999</v>
      </c>
      <c r="AQ132" s="5">
        <v>2.16533</v>
      </c>
      <c r="AR132">
        <f>(Table252300332[[#This Row],[time]]-2)*2</f>
        <v>0.33065999999999995</v>
      </c>
      <c r="AS132" s="6">
        <v>1.1299399999999999</v>
      </c>
      <c r="AT132" s="5">
        <v>2.16533</v>
      </c>
      <c r="AU132">
        <f>(Table253301333[[#This Row],[time]]-2)*2</f>
        <v>0.33065999999999995</v>
      </c>
      <c r="AV132" s="6">
        <v>2.1967500000000001E-2</v>
      </c>
    </row>
    <row r="133" spans="1:48">
      <c r="A133" s="5">
        <v>2.2036099999999998</v>
      </c>
      <c r="B133">
        <f>(Table1286318[[#This Row],[time]]-2)*2</f>
        <v>0.40721999999999969</v>
      </c>
      <c r="C133" s="6">
        <v>0.30962899999999999</v>
      </c>
      <c r="D133" s="5">
        <v>2.2036099999999998</v>
      </c>
      <c r="E133">
        <f>(Table2287319[[#This Row],[time]]-2)*2</f>
        <v>0.40721999999999969</v>
      </c>
      <c r="F133" s="7">
        <v>8.4400000000000005E-5</v>
      </c>
      <c r="G133" s="5">
        <v>2.2036099999999998</v>
      </c>
      <c r="H133">
        <f>(Table245294326[[#This Row],[time]]-2)*2</f>
        <v>0.40721999999999969</v>
      </c>
      <c r="I133" s="6">
        <v>0.36489100000000002</v>
      </c>
      <c r="J133" s="5">
        <v>2.2036099999999998</v>
      </c>
      <c r="K133">
        <f>(Table3288320[[#This Row],[time]]-2)*2</f>
        <v>0.40721999999999969</v>
      </c>
      <c r="L133" s="7">
        <v>8.0699999999999996E-5</v>
      </c>
      <c r="M133" s="5">
        <v>2.2036099999999998</v>
      </c>
      <c r="N133">
        <f>(Table246295327[[#This Row],[time]]-2)*2</f>
        <v>0.40721999999999969</v>
      </c>
      <c r="O133" s="6">
        <v>0.75936899999999996</v>
      </c>
      <c r="P133" s="5">
        <v>2.2036099999999998</v>
      </c>
      <c r="Q133">
        <f>(Table4289321[[#This Row],[time]]-2)*2</f>
        <v>0.40721999999999969</v>
      </c>
      <c r="R133" s="6">
        <v>0.57874899999999996</v>
      </c>
      <c r="S133" s="5">
        <v>2.2036099999999998</v>
      </c>
      <c r="T133">
        <f>(Table247296328[[#This Row],[time]]-2)*2</f>
        <v>0.40721999999999969</v>
      </c>
      <c r="U133" s="6">
        <v>0.44437700000000002</v>
      </c>
      <c r="V133" s="5">
        <v>2.2036099999999998</v>
      </c>
      <c r="W133">
        <f>(Table5290322[[#This Row],[time]]-2)*2</f>
        <v>0.40721999999999969</v>
      </c>
      <c r="X133" s="6">
        <v>0.168353</v>
      </c>
      <c r="Y133" s="5">
        <v>2.2036099999999998</v>
      </c>
      <c r="Z133">
        <f>(Table248297329[[#This Row],[time]]-2)*2</f>
        <v>0.40721999999999969</v>
      </c>
      <c r="AA133" s="6">
        <v>1.71305</v>
      </c>
      <c r="AB133" s="5">
        <v>2.2036099999999998</v>
      </c>
      <c r="AC133">
        <f>(Table6291323[[#This Row],[time]]-2)*2</f>
        <v>0.40721999999999969</v>
      </c>
      <c r="AD133" s="6">
        <v>0.92394100000000001</v>
      </c>
      <c r="AE133" s="5">
        <v>2.2036099999999998</v>
      </c>
      <c r="AF133">
        <f>(Table249298330[[#This Row],[time]]-2)*2</f>
        <v>0.40721999999999969</v>
      </c>
      <c r="AG133" s="6">
        <v>0.65953899999999999</v>
      </c>
      <c r="AH133" s="5">
        <v>2.2036099999999998</v>
      </c>
      <c r="AI133">
        <f>(Table7292324[[#This Row],[time]]-2)*2</f>
        <v>0.40721999999999969</v>
      </c>
      <c r="AJ133" s="6">
        <v>1.47044</v>
      </c>
      <c r="AK133" s="5">
        <v>2.2036099999999998</v>
      </c>
      <c r="AL133">
        <f>(Table250299331[[#This Row],[time]]-2)*2</f>
        <v>0.40721999999999969</v>
      </c>
      <c r="AM133" s="6">
        <v>4.0755499999999998</v>
      </c>
      <c r="AN133" s="5">
        <v>2.2036099999999998</v>
      </c>
      <c r="AO133">
        <f>(Table8293325[[#This Row],[time]]-2)*2</f>
        <v>0.40721999999999969</v>
      </c>
      <c r="AP133" s="6">
        <v>2.2563800000000001</v>
      </c>
      <c r="AQ133" s="5">
        <v>2.2036099999999998</v>
      </c>
      <c r="AR133">
        <f>(Table252300332[[#This Row],[time]]-2)*2</f>
        <v>0.40721999999999969</v>
      </c>
      <c r="AS133" s="6">
        <v>1.6409</v>
      </c>
      <c r="AT133" s="5">
        <v>2.2036099999999998</v>
      </c>
      <c r="AU133">
        <f>(Table253301333[[#This Row],[time]]-2)*2</f>
        <v>0.40721999999999969</v>
      </c>
      <c r="AV133" s="6">
        <v>2.4180199999999999E-2</v>
      </c>
    </row>
    <row r="134" spans="1:48">
      <c r="A134" s="5">
        <v>2.2531500000000002</v>
      </c>
      <c r="B134">
        <f>(Table1286318[[#This Row],[time]]-2)*2</f>
        <v>0.50630000000000042</v>
      </c>
      <c r="C134" s="6">
        <v>0.54997600000000002</v>
      </c>
      <c r="D134" s="5">
        <v>2.2531500000000002</v>
      </c>
      <c r="E134">
        <f>(Table2287319[[#This Row],[time]]-2)*2</f>
        <v>0.50630000000000042</v>
      </c>
      <c r="F134" s="7">
        <v>7.9800000000000002E-5</v>
      </c>
      <c r="G134" s="5">
        <v>2.2531500000000002</v>
      </c>
      <c r="H134">
        <f>(Table245294326[[#This Row],[time]]-2)*2</f>
        <v>0.50630000000000042</v>
      </c>
      <c r="I134" s="6">
        <v>0.73006800000000005</v>
      </c>
      <c r="J134" s="5">
        <v>2.2531500000000002</v>
      </c>
      <c r="K134">
        <f>(Table3288320[[#This Row],[time]]-2)*2</f>
        <v>0.50630000000000042</v>
      </c>
      <c r="L134" s="7">
        <v>7.6799999999999997E-5</v>
      </c>
      <c r="M134" s="5">
        <v>2.2531500000000002</v>
      </c>
      <c r="N134">
        <f>(Table246295327[[#This Row],[time]]-2)*2</f>
        <v>0.50630000000000042</v>
      </c>
      <c r="O134" s="6">
        <v>0.99406600000000001</v>
      </c>
      <c r="P134" s="5">
        <v>2.2531500000000002</v>
      </c>
      <c r="Q134">
        <f>(Table4289321[[#This Row],[time]]-2)*2</f>
        <v>0.50630000000000042</v>
      </c>
      <c r="R134" s="6">
        <v>0.123706</v>
      </c>
      <c r="S134" s="5">
        <v>2.2531500000000002</v>
      </c>
      <c r="T134">
        <f>(Table247296328[[#This Row],[time]]-2)*2</f>
        <v>0.50630000000000042</v>
      </c>
      <c r="U134" s="6">
        <v>0.58426299999999998</v>
      </c>
      <c r="V134" s="5">
        <v>2.2531500000000002</v>
      </c>
      <c r="W134">
        <f>(Table5290322[[#This Row],[time]]-2)*2</f>
        <v>0.50630000000000042</v>
      </c>
      <c r="X134" s="6">
        <v>3.7914700000000003E-2</v>
      </c>
      <c r="Y134" s="5">
        <v>2.2531500000000002</v>
      </c>
      <c r="Z134">
        <f>(Table248297329[[#This Row],[time]]-2)*2</f>
        <v>0.50630000000000042</v>
      </c>
      <c r="AA134" s="6">
        <v>2.1989399999999999</v>
      </c>
      <c r="AB134" s="5">
        <v>2.2531500000000002</v>
      </c>
      <c r="AC134">
        <f>(Table6291323[[#This Row],[time]]-2)*2</f>
        <v>0.50630000000000042</v>
      </c>
      <c r="AD134" s="6">
        <v>1.1518699999999999</v>
      </c>
      <c r="AE134" s="5">
        <v>2.2531500000000002</v>
      </c>
      <c r="AF134">
        <f>(Table249298330[[#This Row],[time]]-2)*2</f>
        <v>0.50630000000000042</v>
      </c>
      <c r="AG134" s="6">
        <v>1.1434500000000001</v>
      </c>
      <c r="AH134" s="5">
        <v>2.2531500000000002</v>
      </c>
      <c r="AI134">
        <f>(Table7292324[[#This Row],[time]]-2)*2</f>
        <v>0.50630000000000042</v>
      </c>
      <c r="AJ134" s="6">
        <v>1.8801300000000001</v>
      </c>
      <c r="AK134" s="5">
        <v>2.2531500000000002</v>
      </c>
      <c r="AL134">
        <f>(Table250299331[[#This Row],[time]]-2)*2</f>
        <v>0.50630000000000042</v>
      </c>
      <c r="AM134" s="6">
        <v>4.3380099999999997</v>
      </c>
      <c r="AN134" s="5">
        <v>2.2531500000000002</v>
      </c>
      <c r="AO134">
        <f>(Table8293325[[#This Row],[time]]-2)*2</f>
        <v>0.50630000000000042</v>
      </c>
      <c r="AP134" s="6">
        <v>2.1087500000000001</v>
      </c>
      <c r="AQ134" s="5">
        <v>2.2531500000000002</v>
      </c>
      <c r="AR134">
        <f>(Table252300332[[#This Row],[time]]-2)*2</f>
        <v>0.50630000000000042</v>
      </c>
      <c r="AS134" s="6">
        <v>2.35623</v>
      </c>
      <c r="AT134" s="5">
        <v>2.2531500000000002</v>
      </c>
      <c r="AU134">
        <f>(Table253301333[[#This Row],[time]]-2)*2</f>
        <v>0.50630000000000042</v>
      </c>
      <c r="AV134" s="6">
        <v>3.6373099999999998E-2</v>
      </c>
    </row>
    <row r="135" spans="1:48">
      <c r="A135" s="5">
        <v>2.3141600000000002</v>
      </c>
      <c r="B135">
        <f>(Table1286318[[#This Row],[time]]-2)*2</f>
        <v>0.62832000000000043</v>
      </c>
      <c r="C135" s="6">
        <v>0.95108499999999996</v>
      </c>
      <c r="D135" s="5">
        <v>2.3141600000000002</v>
      </c>
      <c r="E135">
        <f>(Table2287319[[#This Row],[time]]-2)*2</f>
        <v>0.62832000000000043</v>
      </c>
      <c r="F135" s="7">
        <v>7.3200000000000004E-5</v>
      </c>
      <c r="G135" s="5">
        <v>2.3141600000000002</v>
      </c>
      <c r="H135">
        <f>(Table245294326[[#This Row],[time]]-2)*2</f>
        <v>0.62832000000000043</v>
      </c>
      <c r="I135" s="6">
        <v>1.26569</v>
      </c>
      <c r="J135" s="5">
        <v>2.3141600000000002</v>
      </c>
      <c r="K135">
        <f>(Table3288320[[#This Row],[time]]-2)*2</f>
        <v>0.62832000000000043</v>
      </c>
      <c r="L135" s="7">
        <v>7.1000000000000005E-5</v>
      </c>
      <c r="M135" s="5">
        <v>2.3141600000000002</v>
      </c>
      <c r="N135">
        <f>(Table246295327[[#This Row],[time]]-2)*2</f>
        <v>0.62832000000000043</v>
      </c>
      <c r="O135" s="6">
        <v>1.34206</v>
      </c>
      <c r="P135" s="5">
        <v>2.3141600000000002</v>
      </c>
      <c r="Q135">
        <f>(Table4289321[[#This Row],[time]]-2)*2</f>
        <v>0.62832000000000043</v>
      </c>
      <c r="R135" s="7">
        <v>8.7200000000000005E-5</v>
      </c>
      <c r="S135" s="5">
        <v>2.3141600000000002</v>
      </c>
      <c r="T135">
        <f>(Table247296328[[#This Row],[time]]-2)*2</f>
        <v>0.62832000000000043</v>
      </c>
      <c r="U135" s="6">
        <v>0.79971199999999998</v>
      </c>
      <c r="V135" s="5">
        <v>2.3141600000000002</v>
      </c>
      <c r="W135">
        <f>(Table5290322[[#This Row],[time]]-2)*2</f>
        <v>0.62832000000000043</v>
      </c>
      <c r="X135" s="7">
        <v>7.1799999999999997E-5</v>
      </c>
      <c r="Y135" s="5">
        <v>2.3141600000000002</v>
      </c>
      <c r="Z135">
        <f>(Table248297329[[#This Row],[time]]-2)*2</f>
        <v>0.62832000000000043</v>
      </c>
      <c r="AA135" s="6">
        <v>2.9060999999999999</v>
      </c>
      <c r="AB135" s="5">
        <v>2.3141600000000002</v>
      </c>
      <c r="AC135">
        <f>(Table6291323[[#This Row],[time]]-2)*2</f>
        <v>0.62832000000000043</v>
      </c>
      <c r="AD135" s="6">
        <v>1.4555199999999999</v>
      </c>
      <c r="AE135" s="5">
        <v>2.3141600000000002</v>
      </c>
      <c r="AF135">
        <f>(Table249298330[[#This Row],[time]]-2)*2</f>
        <v>0.62832000000000043</v>
      </c>
      <c r="AG135" s="6">
        <v>1.91466</v>
      </c>
      <c r="AH135" s="5">
        <v>2.3141600000000002</v>
      </c>
      <c r="AI135">
        <f>(Table7292324[[#This Row],[time]]-2)*2</f>
        <v>0.62832000000000043</v>
      </c>
      <c r="AJ135" s="6">
        <v>2.3281100000000001</v>
      </c>
      <c r="AK135" s="5">
        <v>2.3141600000000002</v>
      </c>
      <c r="AL135">
        <f>(Table250299331[[#This Row],[time]]-2)*2</f>
        <v>0.62832000000000043</v>
      </c>
      <c r="AM135" s="6">
        <v>4.5720000000000001</v>
      </c>
      <c r="AN135" s="5">
        <v>2.3141600000000002</v>
      </c>
      <c r="AO135">
        <f>(Table8293325[[#This Row],[time]]-2)*2</f>
        <v>0.62832000000000043</v>
      </c>
      <c r="AP135" s="6">
        <v>1.8900399999999999</v>
      </c>
      <c r="AQ135" s="5">
        <v>2.3141600000000002</v>
      </c>
      <c r="AR135">
        <f>(Table252300332[[#This Row],[time]]-2)*2</f>
        <v>0.62832000000000043</v>
      </c>
      <c r="AS135" s="6">
        <v>3.0943100000000001</v>
      </c>
      <c r="AT135" s="5">
        <v>2.3141600000000002</v>
      </c>
      <c r="AU135">
        <f>(Table253301333[[#This Row],[time]]-2)*2</f>
        <v>0.62832000000000043</v>
      </c>
      <c r="AV135" s="6">
        <v>7.5073500000000001E-2</v>
      </c>
    </row>
    <row r="136" spans="1:48">
      <c r="A136" s="5">
        <v>2.3526199999999999</v>
      </c>
      <c r="B136">
        <f>(Table1286318[[#This Row],[time]]-2)*2</f>
        <v>0.70523999999999987</v>
      </c>
      <c r="C136" s="6">
        <v>1.23682</v>
      </c>
      <c r="D136" s="5">
        <v>2.3526199999999999</v>
      </c>
      <c r="E136">
        <f>(Table2287319[[#This Row],[time]]-2)*2</f>
        <v>0.70523999999999987</v>
      </c>
      <c r="F136" s="7">
        <v>6.9200000000000002E-5</v>
      </c>
      <c r="G136" s="5">
        <v>2.3526199999999999</v>
      </c>
      <c r="H136">
        <f>(Table245294326[[#This Row],[time]]-2)*2</f>
        <v>0.70523999999999987</v>
      </c>
      <c r="I136" s="6">
        <v>1.64741</v>
      </c>
      <c r="J136" s="5">
        <v>2.3526199999999999</v>
      </c>
      <c r="K136">
        <f>(Table3288320[[#This Row],[time]]-2)*2</f>
        <v>0.70523999999999987</v>
      </c>
      <c r="L136" s="7">
        <v>6.7600000000000003E-5</v>
      </c>
      <c r="M136" s="5">
        <v>2.3526199999999999</v>
      </c>
      <c r="N136">
        <f>(Table246295327[[#This Row],[time]]-2)*2</f>
        <v>0.70523999999999987</v>
      </c>
      <c r="O136" s="6">
        <v>1.6890099999999999</v>
      </c>
      <c r="P136" s="5">
        <v>2.3526199999999999</v>
      </c>
      <c r="Q136">
        <f>(Table4289321[[#This Row],[time]]-2)*2</f>
        <v>0.70523999999999987</v>
      </c>
      <c r="R136" s="7">
        <v>8.0000000000000007E-5</v>
      </c>
      <c r="S136" s="5">
        <v>2.3526199999999999</v>
      </c>
      <c r="T136">
        <f>(Table247296328[[#This Row],[time]]-2)*2</f>
        <v>0.70523999999999987</v>
      </c>
      <c r="U136" s="6">
        <v>1.2496700000000001</v>
      </c>
      <c r="V136" s="5">
        <v>2.3526199999999999</v>
      </c>
      <c r="W136">
        <f>(Table5290322[[#This Row],[time]]-2)*2</f>
        <v>0.70523999999999987</v>
      </c>
      <c r="X136" s="7">
        <v>6.6099999999999994E-5</v>
      </c>
      <c r="Y136" s="5">
        <v>2.3526199999999999</v>
      </c>
      <c r="Z136">
        <f>(Table248297329[[#This Row],[time]]-2)*2</f>
        <v>0.70523999999999987</v>
      </c>
      <c r="AA136" s="6">
        <v>3.3821500000000002</v>
      </c>
      <c r="AB136" s="5">
        <v>2.3526199999999999</v>
      </c>
      <c r="AC136">
        <f>(Table6291323[[#This Row],[time]]-2)*2</f>
        <v>0.70523999999999987</v>
      </c>
      <c r="AD136" s="6">
        <v>1.6308499999999999</v>
      </c>
      <c r="AE136" s="5">
        <v>2.3526199999999999</v>
      </c>
      <c r="AF136">
        <f>(Table249298330[[#This Row],[time]]-2)*2</f>
        <v>0.70523999999999987</v>
      </c>
      <c r="AG136" s="6">
        <v>2.4441899999999999</v>
      </c>
      <c r="AH136" s="5">
        <v>2.3526199999999999</v>
      </c>
      <c r="AI136">
        <f>(Table7292324[[#This Row],[time]]-2)*2</f>
        <v>0.70523999999999987</v>
      </c>
      <c r="AJ136" s="6">
        <v>2.54162</v>
      </c>
      <c r="AK136" s="5">
        <v>2.3526199999999999</v>
      </c>
      <c r="AL136">
        <f>(Table250299331[[#This Row],[time]]-2)*2</f>
        <v>0.70523999999999987</v>
      </c>
      <c r="AM136" s="6">
        <v>4.7090100000000001</v>
      </c>
      <c r="AN136" s="5">
        <v>2.3526199999999999</v>
      </c>
      <c r="AO136">
        <f>(Table8293325[[#This Row],[time]]-2)*2</f>
        <v>0.70523999999999987</v>
      </c>
      <c r="AP136" s="6">
        <v>1.68912</v>
      </c>
      <c r="AQ136" s="5">
        <v>2.3526199999999999</v>
      </c>
      <c r="AR136">
        <f>(Table252300332[[#This Row],[time]]-2)*2</f>
        <v>0.70523999999999987</v>
      </c>
      <c r="AS136" s="6">
        <v>3.40272</v>
      </c>
      <c r="AT136" s="5">
        <v>2.3526199999999999</v>
      </c>
      <c r="AU136">
        <f>(Table253301333[[#This Row],[time]]-2)*2</f>
        <v>0.70523999999999987</v>
      </c>
      <c r="AV136" s="6">
        <v>9.8122299999999996E-2</v>
      </c>
    </row>
    <row r="137" spans="1:48">
      <c r="A137" s="5">
        <v>2.4114300000000002</v>
      </c>
      <c r="B137">
        <f>(Table1286318[[#This Row],[time]]-2)*2</f>
        <v>0.82286000000000037</v>
      </c>
      <c r="C137" s="6">
        <v>1.75498</v>
      </c>
      <c r="D137" s="5">
        <v>2.4114300000000002</v>
      </c>
      <c r="E137">
        <f>(Table2287319[[#This Row],[time]]-2)*2</f>
        <v>0.82286000000000037</v>
      </c>
      <c r="F137" s="7">
        <v>6.2100000000000005E-5</v>
      </c>
      <c r="G137" s="5">
        <v>2.4114300000000002</v>
      </c>
      <c r="H137">
        <f>(Table245294326[[#This Row],[time]]-2)*2</f>
        <v>0.82286000000000037</v>
      </c>
      <c r="I137" s="6">
        <v>2.3511199999999999</v>
      </c>
      <c r="J137" s="5">
        <v>2.4114300000000002</v>
      </c>
      <c r="K137">
        <f>(Table3288320[[#This Row],[time]]-2)*2</f>
        <v>0.82286000000000037</v>
      </c>
      <c r="L137" s="7">
        <v>5.77E-5</v>
      </c>
      <c r="M137" s="5">
        <v>2.4114300000000002</v>
      </c>
      <c r="N137">
        <f>(Table246295327[[#This Row],[time]]-2)*2</f>
        <v>0.82286000000000037</v>
      </c>
      <c r="O137" s="6">
        <v>2.3565499999999999</v>
      </c>
      <c r="P137" s="5">
        <v>2.4114300000000002</v>
      </c>
      <c r="Q137">
        <f>(Table4289321[[#This Row],[time]]-2)*2</f>
        <v>0.82286000000000037</v>
      </c>
      <c r="R137" s="7">
        <v>6.9300000000000004E-5</v>
      </c>
      <c r="S137" s="5">
        <v>2.4114300000000002</v>
      </c>
      <c r="T137">
        <f>(Table247296328[[#This Row],[time]]-2)*2</f>
        <v>0.82286000000000037</v>
      </c>
      <c r="U137" s="6">
        <v>1.9862500000000001</v>
      </c>
      <c r="V137" s="5">
        <v>2.4114300000000002</v>
      </c>
      <c r="W137">
        <f>(Table5290322[[#This Row],[time]]-2)*2</f>
        <v>0.82286000000000037</v>
      </c>
      <c r="X137" s="7">
        <v>5.7200000000000001E-5</v>
      </c>
      <c r="Y137" s="5">
        <v>2.4114300000000002</v>
      </c>
      <c r="Z137">
        <f>(Table248297329[[#This Row],[time]]-2)*2</f>
        <v>0.82286000000000037</v>
      </c>
      <c r="AA137" s="6">
        <v>4.12906</v>
      </c>
      <c r="AB137" s="5">
        <v>2.4114300000000002</v>
      </c>
      <c r="AC137">
        <f>(Table6291323[[#This Row],[time]]-2)*2</f>
        <v>0.82286000000000037</v>
      </c>
      <c r="AD137" s="6">
        <v>1.8561399999999999</v>
      </c>
      <c r="AE137" s="5">
        <v>2.4114300000000002</v>
      </c>
      <c r="AF137">
        <f>(Table249298330[[#This Row],[time]]-2)*2</f>
        <v>0.82286000000000037</v>
      </c>
      <c r="AG137" s="6">
        <v>3.5658599999999998</v>
      </c>
      <c r="AH137" s="5">
        <v>2.4114300000000002</v>
      </c>
      <c r="AI137">
        <f>(Table7292324[[#This Row],[time]]-2)*2</f>
        <v>0.82286000000000037</v>
      </c>
      <c r="AJ137" s="6">
        <v>2.7254900000000002</v>
      </c>
      <c r="AK137" s="5">
        <v>2.4114300000000002</v>
      </c>
      <c r="AL137">
        <f>(Table250299331[[#This Row],[time]]-2)*2</f>
        <v>0.82286000000000037</v>
      </c>
      <c r="AM137" s="6">
        <v>4.8648300000000004</v>
      </c>
      <c r="AN137" s="5">
        <v>2.4114300000000002</v>
      </c>
      <c r="AO137">
        <f>(Table8293325[[#This Row],[time]]-2)*2</f>
        <v>0.82286000000000037</v>
      </c>
      <c r="AP137" s="6">
        <v>1.41438</v>
      </c>
      <c r="AQ137" s="5">
        <v>2.4114300000000002</v>
      </c>
      <c r="AR137">
        <f>(Table252300332[[#This Row],[time]]-2)*2</f>
        <v>0.82286000000000037</v>
      </c>
      <c r="AS137" s="6">
        <v>3.8041999999999998</v>
      </c>
      <c r="AT137" s="5">
        <v>2.4114300000000002</v>
      </c>
      <c r="AU137">
        <f>(Table253301333[[#This Row],[time]]-2)*2</f>
        <v>0.82286000000000037</v>
      </c>
      <c r="AV137" s="6">
        <v>0.15459200000000001</v>
      </c>
    </row>
    <row r="138" spans="1:48">
      <c r="A138" s="5">
        <v>2.46244</v>
      </c>
      <c r="B138">
        <f>(Table1286318[[#This Row],[time]]-2)*2</f>
        <v>0.92487999999999992</v>
      </c>
      <c r="C138" s="6">
        <v>2.2999999999999998</v>
      </c>
      <c r="D138" s="5">
        <v>2.46244</v>
      </c>
      <c r="E138">
        <f>(Table2287319[[#This Row],[time]]-2)*2</f>
        <v>0.92487999999999992</v>
      </c>
      <c r="F138" s="7">
        <v>5.5699999999999999E-5</v>
      </c>
      <c r="G138" s="5">
        <v>2.46244</v>
      </c>
      <c r="H138">
        <f>(Table245294326[[#This Row],[time]]-2)*2</f>
        <v>0.92487999999999992</v>
      </c>
      <c r="I138" s="6">
        <v>3.05138</v>
      </c>
      <c r="J138" s="5">
        <v>2.46244</v>
      </c>
      <c r="K138">
        <f>(Table3288320[[#This Row],[time]]-2)*2</f>
        <v>0.92487999999999992</v>
      </c>
      <c r="L138" s="7">
        <v>5.1499999999999998E-5</v>
      </c>
      <c r="M138" s="5">
        <v>2.46244</v>
      </c>
      <c r="N138">
        <f>(Table246295327[[#This Row],[time]]-2)*2</f>
        <v>0.92487999999999992</v>
      </c>
      <c r="O138" s="6">
        <v>3.0444399999999998</v>
      </c>
      <c r="P138" s="5">
        <v>2.46244</v>
      </c>
      <c r="Q138">
        <f>(Table4289321[[#This Row],[time]]-2)*2</f>
        <v>0.92487999999999992</v>
      </c>
      <c r="R138" s="7">
        <v>6.2899999999999997E-5</v>
      </c>
      <c r="S138" s="5">
        <v>2.46244</v>
      </c>
      <c r="T138">
        <f>(Table247296328[[#This Row],[time]]-2)*2</f>
        <v>0.92487999999999992</v>
      </c>
      <c r="U138" s="6">
        <v>2.6149399999999998</v>
      </c>
      <c r="V138" s="5">
        <v>2.46244</v>
      </c>
      <c r="W138">
        <f>(Table5290322[[#This Row],[time]]-2)*2</f>
        <v>0.92487999999999992</v>
      </c>
      <c r="X138" s="7">
        <v>5.1799999999999999E-5</v>
      </c>
      <c r="Y138" s="5">
        <v>2.46244</v>
      </c>
      <c r="Z138">
        <f>(Table248297329[[#This Row],[time]]-2)*2</f>
        <v>0.92487999999999992</v>
      </c>
      <c r="AA138" s="6">
        <v>4.7975399999999997</v>
      </c>
      <c r="AB138" s="5">
        <v>2.46244</v>
      </c>
      <c r="AC138">
        <f>(Table6291323[[#This Row],[time]]-2)*2</f>
        <v>0.92487999999999992</v>
      </c>
      <c r="AD138" s="6">
        <v>1.88028</v>
      </c>
      <c r="AE138" s="5">
        <v>2.46244</v>
      </c>
      <c r="AF138">
        <f>(Table249298330[[#This Row],[time]]-2)*2</f>
        <v>0.92487999999999992</v>
      </c>
      <c r="AG138" s="6">
        <v>4.6593200000000001</v>
      </c>
      <c r="AH138" s="5">
        <v>2.46244</v>
      </c>
      <c r="AI138">
        <f>(Table7292324[[#This Row],[time]]-2)*2</f>
        <v>0.92487999999999992</v>
      </c>
      <c r="AJ138" s="6">
        <v>2.6442999999999999</v>
      </c>
      <c r="AK138" s="5">
        <v>2.46244</v>
      </c>
      <c r="AL138">
        <f>(Table250299331[[#This Row],[time]]-2)*2</f>
        <v>0.92487999999999992</v>
      </c>
      <c r="AM138" s="6">
        <v>5.04453</v>
      </c>
      <c r="AN138" s="5">
        <v>2.46244</v>
      </c>
      <c r="AO138">
        <f>(Table8293325[[#This Row],[time]]-2)*2</f>
        <v>0.92487999999999992</v>
      </c>
      <c r="AP138" s="6">
        <v>1.2999099999999999</v>
      </c>
      <c r="AQ138" s="5">
        <v>2.46244</v>
      </c>
      <c r="AR138">
        <f>(Table252300332[[#This Row],[time]]-2)*2</f>
        <v>0.92487999999999992</v>
      </c>
      <c r="AS138" s="6">
        <v>4.3403400000000003</v>
      </c>
      <c r="AT138" s="5">
        <v>2.46244</v>
      </c>
      <c r="AU138">
        <f>(Table253301333[[#This Row],[time]]-2)*2</f>
        <v>0.92487999999999992</v>
      </c>
      <c r="AV138" s="6">
        <v>0.21700900000000001</v>
      </c>
    </row>
    <row r="139" spans="1:48">
      <c r="A139" s="5">
        <v>2.5001199999999999</v>
      </c>
      <c r="B139">
        <f>(Table1286318[[#This Row],[time]]-2)*2</f>
        <v>1.0002399999999998</v>
      </c>
      <c r="C139" s="6">
        <v>2.7425099999999998</v>
      </c>
      <c r="D139" s="5">
        <v>2.5001199999999999</v>
      </c>
      <c r="E139">
        <f>(Table2287319[[#This Row],[time]]-2)*2</f>
        <v>1.0002399999999998</v>
      </c>
      <c r="F139" s="7">
        <v>5.1400000000000003E-5</v>
      </c>
      <c r="G139" s="5">
        <v>2.5001199999999999</v>
      </c>
      <c r="H139">
        <f>(Table245294326[[#This Row],[time]]-2)*2</f>
        <v>1.0002399999999998</v>
      </c>
      <c r="I139" s="6">
        <v>3.63883</v>
      </c>
      <c r="J139" s="5">
        <v>2.5001199999999999</v>
      </c>
      <c r="K139">
        <f>(Table3288320[[#This Row],[time]]-2)*2</f>
        <v>1.0002399999999998</v>
      </c>
      <c r="L139" s="7">
        <v>4.8199999999999999E-5</v>
      </c>
      <c r="M139" s="5">
        <v>2.5001199999999999</v>
      </c>
      <c r="N139">
        <f>(Table246295327[[#This Row],[time]]-2)*2</f>
        <v>1.0002399999999998</v>
      </c>
      <c r="O139" s="6">
        <v>3.6080899999999998</v>
      </c>
      <c r="P139" s="5">
        <v>2.5001199999999999</v>
      </c>
      <c r="Q139">
        <f>(Table4289321[[#This Row],[time]]-2)*2</f>
        <v>1.0002399999999998</v>
      </c>
      <c r="R139" s="7">
        <v>5.8600000000000001E-5</v>
      </c>
      <c r="S139" s="5">
        <v>2.5001199999999999</v>
      </c>
      <c r="T139">
        <f>(Table247296328[[#This Row],[time]]-2)*2</f>
        <v>1.0002399999999998</v>
      </c>
      <c r="U139" s="6">
        <v>3.0541299999999998</v>
      </c>
      <c r="V139" s="5">
        <v>2.5001199999999999</v>
      </c>
      <c r="W139">
        <f>(Table5290322[[#This Row],[time]]-2)*2</f>
        <v>1.0002399999999998</v>
      </c>
      <c r="X139" s="7">
        <v>4.85E-5</v>
      </c>
      <c r="Y139" s="5">
        <v>2.5001199999999999</v>
      </c>
      <c r="Z139">
        <f>(Table248297329[[#This Row],[time]]-2)*2</f>
        <v>1.0002399999999998</v>
      </c>
      <c r="AA139" s="6">
        <v>5.2528300000000003</v>
      </c>
      <c r="AB139" s="5">
        <v>2.5001199999999999</v>
      </c>
      <c r="AC139">
        <f>(Table6291323[[#This Row],[time]]-2)*2</f>
        <v>1.0002399999999998</v>
      </c>
      <c r="AD139" s="6">
        <v>1.86242</v>
      </c>
      <c r="AE139" s="5">
        <v>2.5001199999999999</v>
      </c>
      <c r="AF139">
        <f>(Table249298330[[#This Row],[time]]-2)*2</f>
        <v>1.0002399999999998</v>
      </c>
      <c r="AG139" s="6">
        <v>5.3342299999999998</v>
      </c>
      <c r="AH139" s="5">
        <v>2.5001199999999999</v>
      </c>
      <c r="AI139">
        <f>(Table7292324[[#This Row],[time]]-2)*2</f>
        <v>1.0002399999999998</v>
      </c>
      <c r="AJ139" s="6">
        <v>2.5309699999999999</v>
      </c>
      <c r="AK139" s="5">
        <v>2.5001199999999999</v>
      </c>
      <c r="AL139">
        <f>(Table250299331[[#This Row],[time]]-2)*2</f>
        <v>1.0002399999999998</v>
      </c>
      <c r="AM139" s="6">
        <v>5.2061400000000004</v>
      </c>
      <c r="AN139" s="5">
        <v>2.5001199999999999</v>
      </c>
      <c r="AO139">
        <f>(Table8293325[[#This Row],[time]]-2)*2</f>
        <v>1.0002399999999998</v>
      </c>
      <c r="AP139" s="6">
        <v>1.28769</v>
      </c>
      <c r="AQ139" s="5">
        <v>2.5001199999999999</v>
      </c>
      <c r="AR139">
        <f>(Table252300332[[#This Row],[time]]-2)*2</f>
        <v>1.0002399999999998</v>
      </c>
      <c r="AS139" s="6">
        <v>4.5842400000000003</v>
      </c>
      <c r="AT139" s="5">
        <v>2.5001199999999999</v>
      </c>
      <c r="AU139">
        <f>(Table253301333[[#This Row],[time]]-2)*2</f>
        <v>1.0002399999999998</v>
      </c>
      <c r="AV139" s="6">
        <v>0.25250099999999998</v>
      </c>
    </row>
    <row r="140" spans="1:48">
      <c r="A140" s="5">
        <v>2.5621100000000001</v>
      </c>
      <c r="B140">
        <f>(Table1286318[[#This Row],[time]]-2)*2</f>
        <v>1.1242200000000002</v>
      </c>
      <c r="C140" s="6">
        <v>3.60398</v>
      </c>
      <c r="D140" s="5">
        <v>2.5621100000000001</v>
      </c>
      <c r="E140">
        <f>(Table2287319[[#This Row],[time]]-2)*2</f>
        <v>1.1242200000000002</v>
      </c>
      <c r="F140" s="7">
        <v>4.5000000000000003E-5</v>
      </c>
      <c r="G140" s="5">
        <v>2.5621100000000001</v>
      </c>
      <c r="H140">
        <f>(Table245294326[[#This Row],[time]]-2)*2</f>
        <v>1.1242200000000002</v>
      </c>
      <c r="I140" s="6">
        <v>4.7891700000000004</v>
      </c>
      <c r="J140" s="5">
        <v>2.5621100000000001</v>
      </c>
      <c r="K140">
        <f>(Table3288320[[#This Row],[time]]-2)*2</f>
        <v>1.1242200000000002</v>
      </c>
      <c r="L140" s="7">
        <v>4.2200000000000003E-5</v>
      </c>
      <c r="M140" s="5">
        <v>2.5621100000000001</v>
      </c>
      <c r="N140">
        <f>(Table246295327[[#This Row],[time]]-2)*2</f>
        <v>1.1242200000000002</v>
      </c>
      <c r="O140" s="6">
        <v>4.5380799999999999</v>
      </c>
      <c r="P140" s="5">
        <v>2.5621100000000001</v>
      </c>
      <c r="Q140">
        <f>(Table4289321[[#This Row],[time]]-2)*2</f>
        <v>1.1242200000000002</v>
      </c>
      <c r="R140" s="7">
        <v>5.2500000000000002E-5</v>
      </c>
      <c r="S140" s="5">
        <v>2.5621100000000001</v>
      </c>
      <c r="T140">
        <f>(Table247296328[[#This Row],[time]]-2)*2</f>
        <v>1.1242200000000002</v>
      </c>
      <c r="U140" s="6">
        <v>3.74057</v>
      </c>
      <c r="V140" s="5">
        <v>2.5621100000000001</v>
      </c>
      <c r="W140">
        <f>(Table5290322[[#This Row],[time]]-2)*2</f>
        <v>1.1242200000000002</v>
      </c>
      <c r="X140" s="7">
        <v>4.3600000000000003E-5</v>
      </c>
      <c r="Y140" s="5">
        <v>2.5621100000000001</v>
      </c>
      <c r="Z140">
        <f>(Table248297329[[#This Row],[time]]-2)*2</f>
        <v>1.1242200000000002</v>
      </c>
      <c r="AA140" s="6">
        <v>5.8856000000000002</v>
      </c>
      <c r="AB140" s="5">
        <v>2.5621100000000001</v>
      </c>
      <c r="AC140">
        <f>(Table6291323[[#This Row],[time]]-2)*2</f>
        <v>1.1242200000000002</v>
      </c>
      <c r="AD140" s="6">
        <v>1.82745</v>
      </c>
      <c r="AE140" s="5">
        <v>2.5621100000000001</v>
      </c>
      <c r="AF140">
        <f>(Table249298330[[#This Row],[time]]-2)*2</f>
        <v>1.1242200000000002</v>
      </c>
      <c r="AG140" s="6">
        <v>6.4264999999999999</v>
      </c>
      <c r="AH140" s="5">
        <v>2.5621100000000001</v>
      </c>
      <c r="AI140">
        <f>(Table7292324[[#This Row],[time]]-2)*2</f>
        <v>1.1242200000000002</v>
      </c>
      <c r="AJ140" s="6">
        <v>2.2980800000000001</v>
      </c>
      <c r="AK140" s="5">
        <v>2.5621100000000001</v>
      </c>
      <c r="AL140">
        <f>(Table250299331[[#This Row],[time]]-2)*2</f>
        <v>1.1242200000000002</v>
      </c>
      <c r="AM140" s="6">
        <v>5.5211399999999999</v>
      </c>
      <c r="AN140" s="5">
        <v>2.5621100000000001</v>
      </c>
      <c r="AO140">
        <f>(Table8293325[[#This Row],[time]]-2)*2</f>
        <v>1.1242200000000002</v>
      </c>
      <c r="AP140" s="6">
        <v>1.4135</v>
      </c>
      <c r="AQ140" s="5">
        <v>2.5621100000000001</v>
      </c>
      <c r="AR140">
        <f>(Table252300332[[#This Row],[time]]-2)*2</f>
        <v>1.1242200000000002</v>
      </c>
      <c r="AS140" s="6">
        <v>5.0579999999999998</v>
      </c>
      <c r="AT140" s="5">
        <v>2.5621100000000001</v>
      </c>
      <c r="AU140">
        <f>(Table253301333[[#This Row],[time]]-2)*2</f>
        <v>1.1242200000000002</v>
      </c>
      <c r="AV140" s="6">
        <v>0.45910499999999999</v>
      </c>
    </row>
    <row r="141" spans="1:48">
      <c r="A141" s="5">
        <v>2.62242</v>
      </c>
      <c r="B141">
        <f>(Table1286318[[#This Row],[time]]-2)*2</f>
        <v>1.2448399999999999</v>
      </c>
      <c r="C141" s="6">
        <v>4.7632700000000003</v>
      </c>
      <c r="D141" s="5">
        <v>2.62242</v>
      </c>
      <c r="E141">
        <f>(Table2287319[[#This Row],[time]]-2)*2</f>
        <v>1.2448399999999999</v>
      </c>
      <c r="F141" s="7">
        <v>3.96E-5</v>
      </c>
      <c r="G141" s="5">
        <v>2.62242</v>
      </c>
      <c r="H141">
        <f>(Table245294326[[#This Row],[time]]-2)*2</f>
        <v>1.2448399999999999</v>
      </c>
      <c r="I141" s="6">
        <v>6.0694900000000001</v>
      </c>
      <c r="J141" s="5">
        <v>2.62242</v>
      </c>
      <c r="K141">
        <f>(Table3288320[[#This Row],[time]]-2)*2</f>
        <v>1.2448399999999999</v>
      </c>
      <c r="L141" s="7">
        <v>3.7599999999999999E-5</v>
      </c>
      <c r="M141" s="5">
        <v>2.62242</v>
      </c>
      <c r="N141">
        <f>(Table246295327[[#This Row],[time]]-2)*2</f>
        <v>1.2448399999999999</v>
      </c>
      <c r="O141" s="6">
        <v>5.3384400000000003</v>
      </c>
      <c r="P141" s="5">
        <v>2.62242</v>
      </c>
      <c r="Q141">
        <f>(Table4289321[[#This Row],[time]]-2)*2</f>
        <v>1.2448399999999999</v>
      </c>
      <c r="R141" s="7">
        <v>4.7800000000000003E-5</v>
      </c>
      <c r="S141" s="5">
        <v>2.62242</v>
      </c>
      <c r="T141">
        <f>(Table247296328[[#This Row],[time]]-2)*2</f>
        <v>1.2448399999999999</v>
      </c>
      <c r="U141" s="6">
        <v>4.3857200000000001</v>
      </c>
      <c r="V141" s="5">
        <v>2.62242</v>
      </c>
      <c r="W141">
        <f>(Table5290322[[#This Row],[time]]-2)*2</f>
        <v>1.2448399999999999</v>
      </c>
      <c r="X141" s="7">
        <v>4.0099999999999999E-5</v>
      </c>
      <c r="Y141" s="5">
        <v>2.62242</v>
      </c>
      <c r="Z141">
        <f>(Table248297329[[#This Row],[time]]-2)*2</f>
        <v>1.2448399999999999</v>
      </c>
      <c r="AA141" s="6">
        <v>6.4238400000000002</v>
      </c>
      <c r="AB141" s="5">
        <v>2.62242</v>
      </c>
      <c r="AC141">
        <f>(Table6291323[[#This Row],[time]]-2)*2</f>
        <v>1.2448399999999999</v>
      </c>
      <c r="AD141" s="6">
        <v>1.7807200000000001</v>
      </c>
      <c r="AE141" s="5">
        <v>2.62242</v>
      </c>
      <c r="AF141">
        <f>(Table249298330[[#This Row],[time]]-2)*2</f>
        <v>1.2448399999999999</v>
      </c>
      <c r="AG141" s="6">
        <v>7.3467500000000001</v>
      </c>
      <c r="AH141" s="5">
        <v>2.62242</v>
      </c>
      <c r="AI141">
        <f>(Table7292324[[#This Row],[time]]-2)*2</f>
        <v>1.2448399999999999</v>
      </c>
      <c r="AJ141" s="6">
        <v>2.0165600000000001</v>
      </c>
      <c r="AK141" s="5">
        <v>2.62242</v>
      </c>
      <c r="AL141">
        <f>(Table250299331[[#This Row],[time]]-2)*2</f>
        <v>1.2448399999999999</v>
      </c>
      <c r="AM141" s="6">
        <v>5.9372699999999998</v>
      </c>
      <c r="AN141" s="5">
        <v>2.62242</v>
      </c>
      <c r="AO141">
        <f>(Table8293325[[#This Row],[time]]-2)*2</f>
        <v>1.2448399999999999</v>
      </c>
      <c r="AP141" s="6">
        <v>1.5383899999999999</v>
      </c>
      <c r="AQ141" s="5">
        <v>2.62242</v>
      </c>
      <c r="AR141">
        <f>(Table252300332[[#This Row],[time]]-2)*2</f>
        <v>1.2448399999999999</v>
      </c>
      <c r="AS141" s="6">
        <v>5.3605099999999997</v>
      </c>
      <c r="AT141" s="5">
        <v>2.62242</v>
      </c>
      <c r="AU141">
        <f>(Table253301333[[#This Row],[time]]-2)*2</f>
        <v>1.2448399999999999</v>
      </c>
      <c r="AV141" s="6">
        <v>0.632934</v>
      </c>
    </row>
    <row r="142" spans="1:48">
      <c r="A142" s="5">
        <v>2.66</v>
      </c>
      <c r="B142">
        <f>(Table1286318[[#This Row],[time]]-2)*2</f>
        <v>1.3200000000000003</v>
      </c>
      <c r="C142" s="6">
        <v>5.5748300000000004</v>
      </c>
      <c r="D142" s="5">
        <v>2.66</v>
      </c>
      <c r="E142">
        <f>(Table2287319[[#This Row],[time]]-2)*2</f>
        <v>1.3200000000000003</v>
      </c>
      <c r="F142" s="7">
        <v>3.6699999999999998E-5</v>
      </c>
      <c r="G142" s="5">
        <v>2.66</v>
      </c>
      <c r="H142">
        <f>(Table245294326[[#This Row],[time]]-2)*2</f>
        <v>1.3200000000000003</v>
      </c>
      <c r="I142" s="6">
        <v>6.8821000000000003</v>
      </c>
      <c r="J142" s="5">
        <v>2.66</v>
      </c>
      <c r="K142">
        <f>(Table3288320[[#This Row],[time]]-2)*2</f>
        <v>1.3200000000000003</v>
      </c>
      <c r="L142" s="7">
        <v>3.54E-5</v>
      </c>
      <c r="M142" s="5">
        <v>2.66</v>
      </c>
      <c r="N142">
        <f>(Table246295327[[#This Row],[time]]-2)*2</f>
        <v>1.3200000000000003</v>
      </c>
      <c r="O142" s="6">
        <v>5.7797700000000001</v>
      </c>
      <c r="P142" s="5">
        <v>2.66</v>
      </c>
      <c r="Q142">
        <f>(Table4289321[[#This Row],[time]]-2)*2</f>
        <v>1.3200000000000003</v>
      </c>
      <c r="R142" s="7">
        <v>4.5300000000000003E-5</v>
      </c>
      <c r="S142" s="5">
        <v>2.66</v>
      </c>
      <c r="T142">
        <f>(Table247296328[[#This Row],[time]]-2)*2</f>
        <v>1.3200000000000003</v>
      </c>
      <c r="U142" s="6">
        <v>4.7392500000000002</v>
      </c>
      <c r="V142" s="5">
        <v>2.66</v>
      </c>
      <c r="W142">
        <f>(Table5290322[[#This Row],[time]]-2)*2</f>
        <v>1.3200000000000003</v>
      </c>
      <c r="X142" s="7">
        <v>3.8999999999999999E-5</v>
      </c>
      <c r="Y142" s="5">
        <v>2.66</v>
      </c>
      <c r="Z142">
        <f>(Table248297329[[#This Row],[time]]-2)*2</f>
        <v>1.3200000000000003</v>
      </c>
      <c r="AA142" s="6">
        <v>6.7639500000000004</v>
      </c>
      <c r="AB142" s="5">
        <v>2.66</v>
      </c>
      <c r="AC142">
        <f>(Table6291323[[#This Row],[time]]-2)*2</f>
        <v>1.3200000000000003</v>
      </c>
      <c r="AD142" s="6">
        <v>1.72926</v>
      </c>
      <c r="AE142" s="5">
        <v>2.66</v>
      </c>
      <c r="AF142">
        <f>(Table249298330[[#This Row],[time]]-2)*2</f>
        <v>1.3200000000000003</v>
      </c>
      <c r="AG142" s="6">
        <v>7.7381599999999997</v>
      </c>
      <c r="AH142" s="5">
        <v>2.66</v>
      </c>
      <c r="AI142">
        <f>(Table7292324[[#This Row],[time]]-2)*2</f>
        <v>1.3200000000000003</v>
      </c>
      <c r="AJ142" s="6">
        <v>1.8569199999999999</v>
      </c>
      <c r="AK142" s="5">
        <v>2.66</v>
      </c>
      <c r="AL142">
        <f>(Table250299331[[#This Row],[time]]-2)*2</f>
        <v>1.3200000000000003</v>
      </c>
      <c r="AM142" s="6">
        <v>6.2506899999999996</v>
      </c>
      <c r="AN142" s="5">
        <v>2.66</v>
      </c>
      <c r="AO142">
        <f>(Table8293325[[#This Row],[time]]-2)*2</f>
        <v>1.3200000000000003</v>
      </c>
      <c r="AP142" s="6">
        <v>1.59205</v>
      </c>
      <c r="AQ142" s="5">
        <v>2.66</v>
      </c>
      <c r="AR142">
        <f>(Table252300332[[#This Row],[time]]-2)*2</f>
        <v>1.3200000000000003</v>
      </c>
      <c r="AS142" s="6">
        <v>5.4878900000000002</v>
      </c>
      <c r="AT142" s="5">
        <v>2.66</v>
      </c>
      <c r="AU142">
        <f>(Table253301333[[#This Row],[time]]-2)*2</f>
        <v>1.3200000000000003</v>
      </c>
      <c r="AV142" s="6">
        <v>0.72040400000000004</v>
      </c>
    </row>
    <row r="143" spans="1:48">
      <c r="A143" s="5">
        <v>2.7193700000000001</v>
      </c>
      <c r="B143">
        <f>(Table1286318[[#This Row],[time]]-2)*2</f>
        <v>1.4387400000000001</v>
      </c>
      <c r="C143" s="6">
        <v>6.8923199999999998</v>
      </c>
      <c r="D143" s="5">
        <v>2.7193700000000001</v>
      </c>
      <c r="E143">
        <f>(Table2287319[[#This Row],[time]]-2)*2</f>
        <v>1.4387400000000001</v>
      </c>
      <c r="F143" s="7">
        <v>3.2700000000000002E-5</v>
      </c>
      <c r="G143" s="5">
        <v>2.7193700000000001</v>
      </c>
      <c r="H143">
        <f>(Table245294326[[#This Row],[time]]-2)*2</f>
        <v>1.4387400000000001</v>
      </c>
      <c r="I143" s="6">
        <v>8.1929700000000008</v>
      </c>
      <c r="J143" s="5">
        <v>2.7193700000000001</v>
      </c>
      <c r="K143">
        <f>(Table3288320[[#This Row],[time]]-2)*2</f>
        <v>1.4387400000000001</v>
      </c>
      <c r="L143" s="7">
        <v>3.2700000000000002E-5</v>
      </c>
      <c r="M143" s="5">
        <v>2.7193700000000001</v>
      </c>
      <c r="N143">
        <f>(Table246295327[[#This Row],[time]]-2)*2</f>
        <v>1.4387400000000001</v>
      </c>
      <c r="O143" s="6">
        <v>6.4432</v>
      </c>
      <c r="P143" s="5">
        <v>2.7193700000000001</v>
      </c>
      <c r="Q143">
        <f>(Table4289321[[#This Row],[time]]-2)*2</f>
        <v>1.4387400000000001</v>
      </c>
      <c r="R143" s="7">
        <v>4.1499999999999999E-5</v>
      </c>
      <c r="S143" s="5">
        <v>2.7193700000000001</v>
      </c>
      <c r="T143">
        <f>(Table247296328[[#This Row],[time]]-2)*2</f>
        <v>1.4387400000000001</v>
      </c>
      <c r="U143" s="6">
        <v>5.2417800000000003</v>
      </c>
      <c r="V143" s="5">
        <v>2.7193700000000001</v>
      </c>
      <c r="W143">
        <f>(Table5290322[[#This Row],[time]]-2)*2</f>
        <v>1.4387400000000001</v>
      </c>
      <c r="X143" s="7">
        <v>3.5800000000000003E-5</v>
      </c>
      <c r="Y143" s="5">
        <v>2.7193700000000001</v>
      </c>
      <c r="Z143">
        <f>(Table248297329[[#This Row],[time]]-2)*2</f>
        <v>1.4387400000000001</v>
      </c>
      <c r="AA143" s="6">
        <v>7.2413999999999996</v>
      </c>
      <c r="AB143" s="5">
        <v>2.7193700000000001</v>
      </c>
      <c r="AC143">
        <f>(Table6291323[[#This Row],[time]]-2)*2</f>
        <v>1.4387400000000001</v>
      </c>
      <c r="AD143" s="6">
        <v>1.62948</v>
      </c>
      <c r="AE143" s="5">
        <v>2.7193700000000001</v>
      </c>
      <c r="AF143">
        <f>(Table249298330[[#This Row],[time]]-2)*2</f>
        <v>1.4387400000000001</v>
      </c>
      <c r="AG143" s="6">
        <v>8.45885</v>
      </c>
      <c r="AH143" s="5">
        <v>2.7193700000000001</v>
      </c>
      <c r="AI143">
        <f>(Table7292324[[#This Row],[time]]-2)*2</f>
        <v>1.4387400000000001</v>
      </c>
      <c r="AJ143" s="6">
        <v>1.63089</v>
      </c>
      <c r="AK143" s="5">
        <v>2.7193700000000001</v>
      </c>
      <c r="AL143">
        <f>(Table250299331[[#This Row],[time]]-2)*2</f>
        <v>1.4387400000000001</v>
      </c>
      <c r="AM143" s="6">
        <v>6.6363000000000003</v>
      </c>
      <c r="AN143" s="5">
        <v>2.7193700000000001</v>
      </c>
      <c r="AO143">
        <f>(Table8293325[[#This Row],[time]]-2)*2</f>
        <v>1.4387400000000001</v>
      </c>
      <c r="AP143" s="6">
        <v>1.6112200000000001</v>
      </c>
      <c r="AQ143" s="5">
        <v>2.7193700000000001</v>
      </c>
      <c r="AR143">
        <f>(Table252300332[[#This Row],[time]]-2)*2</f>
        <v>1.4387400000000001</v>
      </c>
      <c r="AS143" s="6">
        <v>5.7246899999999998</v>
      </c>
      <c r="AT143" s="5">
        <v>2.7193700000000001</v>
      </c>
      <c r="AU143">
        <f>(Table253301333[[#This Row],[time]]-2)*2</f>
        <v>1.4387400000000001</v>
      </c>
      <c r="AV143" s="6">
        <v>0.83826599999999996</v>
      </c>
    </row>
    <row r="144" spans="1:48">
      <c r="A144" s="5">
        <v>2.7615599999999998</v>
      </c>
      <c r="B144">
        <f>(Table1286318[[#This Row],[time]]-2)*2</f>
        <v>1.5231199999999996</v>
      </c>
      <c r="C144" s="6">
        <v>7.7866799999999996</v>
      </c>
      <c r="D144" s="5">
        <v>2.7615599999999998</v>
      </c>
      <c r="E144">
        <f>(Table2287319[[#This Row],[time]]-2)*2</f>
        <v>1.5231199999999996</v>
      </c>
      <c r="F144" s="7">
        <v>3.0199999999999999E-5</v>
      </c>
      <c r="G144" s="5">
        <v>2.7615599999999998</v>
      </c>
      <c r="H144">
        <f>(Table245294326[[#This Row],[time]]-2)*2</f>
        <v>1.5231199999999996</v>
      </c>
      <c r="I144" s="6">
        <v>9.0638699999999996</v>
      </c>
      <c r="J144" s="5">
        <v>2.7615599999999998</v>
      </c>
      <c r="K144">
        <f>(Table3288320[[#This Row],[time]]-2)*2</f>
        <v>1.5231199999999996</v>
      </c>
      <c r="L144" s="7">
        <v>3.0899999999999999E-5</v>
      </c>
      <c r="M144" s="5">
        <v>2.7615599999999998</v>
      </c>
      <c r="N144">
        <f>(Table246295327[[#This Row],[time]]-2)*2</f>
        <v>1.5231199999999996</v>
      </c>
      <c r="O144" s="6">
        <v>6.8804299999999996</v>
      </c>
      <c r="P144" s="5">
        <v>2.7615599999999998</v>
      </c>
      <c r="Q144">
        <f>(Table4289321[[#This Row],[time]]-2)*2</f>
        <v>1.5231199999999996</v>
      </c>
      <c r="R144" s="7">
        <v>3.9100000000000002E-5</v>
      </c>
      <c r="S144" s="5">
        <v>2.7615599999999998</v>
      </c>
      <c r="T144">
        <f>(Table247296328[[#This Row],[time]]-2)*2</f>
        <v>1.5231199999999996</v>
      </c>
      <c r="U144" s="6">
        <v>5.5593500000000002</v>
      </c>
      <c r="V144" s="5">
        <v>2.7615599999999998</v>
      </c>
      <c r="W144">
        <f>(Table5290322[[#This Row],[time]]-2)*2</f>
        <v>1.5231199999999996</v>
      </c>
      <c r="X144" s="7">
        <v>3.3699999999999999E-5</v>
      </c>
      <c r="Y144" s="5">
        <v>2.7615599999999998</v>
      </c>
      <c r="Z144">
        <f>(Table248297329[[#This Row],[time]]-2)*2</f>
        <v>1.5231199999999996</v>
      </c>
      <c r="AA144" s="6">
        <v>7.8459099999999999</v>
      </c>
      <c r="AB144" s="5">
        <v>2.7615599999999998</v>
      </c>
      <c r="AC144">
        <f>(Table6291323[[#This Row],[time]]-2)*2</f>
        <v>1.5231199999999996</v>
      </c>
      <c r="AD144" s="6">
        <v>1.54077</v>
      </c>
      <c r="AE144" s="5">
        <v>2.7615599999999998</v>
      </c>
      <c r="AF144">
        <f>(Table249298330[[#This Row],[time]]-2)*2</f>
        <v>1.5231199999999996</v>
      </c>
      <c r="AG144" s="6">
        <v>8.9239800000000002</v>
      </c>
      <c r="AH144" s="5">
        <v>2.7615599999999998</v>
      </c>
      <c r="AI144">
        <f>(Table7292324[[#This Row],[time]]-2)*2</f>
        <v>1.5231199999999996</v>
      </c>
      <c r="AJ144" s="6">
        <v>1.4755</v>
      </c>
      <c r="AK144" s="5">
        <v>2.7615599999999998</v>
      </c>
      <c r="AL144">
        <f>(Table250299331[[#This Row],[time]]-2)*2</f>
        <v>1.5231199999999996</v>
      </c>
      <c r="AM144" s="6">
        <v>6.8919699999999997</v>
      </c>
      <c r="AN144" s="5">
        <v>2.7615599999999998</v>
      </c>
      <c r="AO144">
        <f>(Table8293325[[#This Row],[time]]-2)*2</f>
        <v>1.5231199999999996</v>
      </c>
      <c r="AP144" s="6">
        <v>1.5751200000000001</v>
      </c>
      <c r="AQ144" s="5">
        <v>2.7615599999999998</v>
      </c>
      <c r="AR144">
        <f>(Table252300332[[#This Row],[time]]-2)*2</f>
        <v>1.5231199999999996</v>
      </c>
      <c r="AS144" s="6">
        <v>5.9560000000000004</v>
      </c>
      <c r="AT144" s="5">
        <v>2.7615599999999998</v>
      </c>
      <c r="AU144">
        <f>(Table253301333[[#This Row],[time]]-2)*2</f>
        <v>1.5231199999999996</v>
      </c>
      <c r="AV144" s="6">
        <v>0.90559000000000001</v>
      </c>
    </row>
    <row r="145" spans="1:48">
      <c r="A145" s="5">
        <v>2.8121399999999999</v>
      </c>
      <c r="B145">
        <f>(Table1286318[[#This Row],[time]]-2)*2</f>
        <v>1.6242799999999997</v>
      </c>
      <c r="C145" s="6">
        <v>8.8530099999999994</v>
      </c>
      <c r="D145" s="5">
        <v>2.8121399999999999</v>
      </c>
      <c r="E145">
        <f>(Table2287319[[#This Row],[time]]-2)*2</f>
        <v>1.6242799999999997</v>
      </c>
      <c r="F145" s="7">
        <v>2.76E-5</v>
      </c>
      <c r="G145" s="5">
        <v>2.8121399999999999</v>
      </c>
      <c r="H145">
        <f>(Table245294326[[#This Row],[time]]-2)*2</f>
        <v>1.6242799999999997</v>
      </c>
      <c r="I145" s="6">
        <v>10.3363</v>
      </c>
      <c r="J145" s="5">
        <v>2.8121399999999999</v>
      </c>
      <c r="K145">
        <f>(Table3288320[[#This Row],[time]]-2)*2</f>
        <v>1.6242799999999997</v>
      </c>
      <c r="L145" s="7">
        <v>2.8900000000000001E-5</v>
      </c>
      <c r="M145" s="5">
        <v>2.8121399999999999</v>
      </c>
      <c r="N145">
        <f>(Table246295327[[#This Row],[time]]-2)*2</f>
        <v>1.6242799999999997</v>
      </c>
      <c r="O145" s="6">
        <v>7.3111300000000004</v>
      </c>
      <c r="P145" s="5">
        <v>2.8121399999999999</v>
      </c>
      <c r="Q145">
        <f>(Table4289321[[#This Row],[time]]-2)*2</f>
        <v>1.6242799999999997</v>
      </c>
      <c r="R145" s="7">
        <v>3.6399999999999997E-5</v>
      </c>
      <c r="S145" s="5">
        <v>2.8121399999999999</v>
      </c>
      <c r="T145">
        <f>(Table247296328[[#This Row],[time]]-2)*2</f>
        <v>1.6242799999999997</v>
      </c>
      <c r="U145" s="6">
        <v>5.9006299999999996</v>
      </c>
      <c r="V145" s="5">
        <v>2.8121399999999999</v>
      </c>
      <c r="W145">
        <f>(Table5290322[[#This Row],[time]]-2)*2</f>
        <v>1.6242799999999997</v>
      </c>
      <c r="X145" s="7">
        <v>3.1399999999999998E-5</v>
      </c>
      <c r="Y145" s="5">
        <v>2.8121399999999999</v>
      </c>
      <c r="Z145">
        <f>(Table248297329[[#This Row],[time]]-2)*2</f>
        <v>1.6242799999999997</v>
      </c>
      <c r="AA145" s="6">
        <v>8.6964699999999997</v>
      </c>
      <c r="AB145" s="5">
        <v>2.8121399999999999</v>
      </c>
      <c r="AC145">
        <f>(Table6291323[[#This Row],[time]]-2)*2</f>
        <v>1.6242799999999997</v>
      </c>
      <c r="AD145" s="6">
        <v>1.4348700000000001</v>
      </c>
      <c r="AE145" s="5">
        <v>2.8121399999999999</v>
      </c>
      <c r="AF145">
        <f>(Table249298330[[#This Row],[time]]-2)*2</f>
        <v>1.6242799999999997</v>
      </c>
      <c r="AG145" s="6">
        <v>9.4453099999999992</v>
      </c>
      <c r="AH145" s="5">
        <v>2.8121399999999999</v>
      </c>
      <c r="AI145">
        <f>(Table7292324[[#This Row],[time]]-2)*2</f>
        <v>1.6242799999999997</v>
      </c>
      <c r="AJ145" s="6">
        <v>1.32637</v>
      </c>
      <c r="AK145" s="5">
        <v>2.8121399999999999</v>
      </c>
      <c r="AL145">
        <f>(Table250299331[[#This Row],[time]]-2)*2</f>
        <v>1.6242799999999997</v>
      </c>
      <c r="AM145" s="6">
        <v>7.1165799999999999</v>
      </c>
      <c r="AN145" s="5">
        <v>2.8121399999999999</v>
      </c>
      <c r="AO145">
        <f>(Table8293325[[#This Row],[time]]-2)*2</f>
        <v>1.6242799999999997</v>
      </c>
      <c r="AP145" s="6">
        <v>1.4655899999999999</v>
      </c>
      <c r="AQ145" s="5">
        <v>2.8121399999999999</v>
      </c>
      <c r="AR145">
        <f>(Table252300332[[#This Row],[time]]-2)*2</f>
        <v>1.6242799999999997</v>
      </c>
      <c r="AS145" s="6">
        <v>6.2756999999999996</v>
      </c>
      <c r="AT145" s="5">
        <v>2.8121399999999999</v>
      </c>
      <c r="AU145">
        <f>(Table253301333[[#This Row],[time]]-2)*2</f>
        <v>1.6242799999999997</v>
      </c>
      <c r="AV145" s="6">
        <v>0.96319500000000002</v>
      </c>
    </row>
    <row r="146" spans="1:48">
      <c r="A146" s="5">
        <v>2.87147</v>
      </c>
      <c r="B146">
        <f>(Table1286318[[#This Row],[time]]-2)*2</f>
        <v>1.7429399999999999</v>
      </c>
      <c r="C146" s="6">
        <v>10.216200000000001</v>
      </c>
      <c r="D146" s="5">
        <v>2.87147</v>
      </c>
      <c r="E146">
        <f>(Table2287319[[#This Row],[time]]-2)*2</f>
        <v>1.7429399999999999</v>
      </c>
      <c r="F146" s="7">
        <v>2.48E-5</v>
      </c>
      <c r="G146" s="5">
        <v>2.87147</v>
      </c>
      <c r="H146">
        <f>(Table245294326[[#This Row],[time]]-2)*2</f>
        <v>1.7429399999999999</v>
      </c>
      <c r="I146" s="6">
        <v>11.8421</v>
      </c>
      <c r="J146" s="5">
        <v>2.87147</v>
      </c>
      <c r="K146">
        <f>(Table3288320[[#This Row],[time]]-2)*2</f>
        <v>1.7429399999999999</v>
      </c>
      <c r="L146" s="7">
        <v>2.6999999999999999E-5</v>
      </c>
      <c r="M146" s="5">
        <v>2.87147</v>
      </c>
      <c r="N146">
        <f>(Table246295327[[#This Row],[time]]-2)*2</f>
        <v>1.7429399999999999</v>
      </c>
      <c r="O146" s="6">
        <v>7.7274500000000002</v>
      </c>
      <c r="P146" s="5">
        <v>2.87147</v>
      </c>
      <c r="Q146">
        <f>(Table4289321[[#This Row],[time]]-2)*2</f>
        <v>1.7429399999999999</v>
      </c>
      <c r="R146" s="7">
        <v>3.3599999999999997E-5</v>
      </c>
      <c r="S146" s="5">
        <v>2.87147</v>
      </c>
      <c r="T146">
        <f>(Table247296328[[#This Row],[time]]-2)*2</f>
        <v>1.7429399999999999</v>
      </c>
      <c r="U146" s="6">
        <v>6.2490800000000002</v>
      </c>
      <c r="V146" s="5">
        <v>2.87147</v>
      </c>
      <c r="W146">
        <f>(Table5290322[[#This Row],[time]]-2)*2</f>
        <v>1.7429399999999999</v>
      </c>
      <c r="X146" s="7">
        <v>2.9E-5</v>
      </c>
      <c r="Y146" s="5">
        <v>2.87147</v>
      </c>
      <c r="Z146">
        <f>(Table248297329[[#This Row],[time]]-2)*2</f>
        <v>1.7429399999999999</v>
      </c>
      <c r="AA146" s="6">
        <v>9.7942900000000002</v>
      </c>
      <c r="AB146" s="5">
        <v>2.87147</v>
      </c>
      <c r="AC146">
        <f>(Table6291323[[#This Row],[time]]-2)*2</f>
        <v>1.7429399999999999</v>
      </c>
      <c r="AD146" s="6">
        <v>1.2822899999999999</v>
      </c>
      <c r="AE146" s="5">
        <v>2.87147</v>
      </c>
      <c r="AF146">
        <f>(Table249298330[[#This Row],[time]]-2)*2</f>
        <v>1.7429399999999999</v>
      </c>
      <c r="AG146" s="6">
        <v>9.83019</v>
      </c>
      <c r="AH146" s="5">
        <v>2.87147</v>
      </c>
      <c r="AI146">
        <f>(Table7292324[[#This Row],[time]]-2)*2</f>
        <v>1.7429399999999999</v>
      </c>
      <c r="AJ146" s="6">
        <v>1.15672</v>
      </c>
      <c r="AK146" s="5">
        <v>2.87147</v>
      </c>
      <c r="AL146">
        <f>(Table250299331[[#This Row],[time]]-2)*2</f>
        <v>1.7429399999999999</v>
      </c>
      <c r="AM146" s="6">
        <v>7.4249599999999996</v>
      </c>
      <c r="AN146" s="5">
        <v>2.87147</v>
      </c>
      <c r="AO146">
        <f>(Table8293325[[#This Row],[time]]-2)*2</f>
        <v>1.7429399999999999</v>
      </c>
      <c r="AP146" s="6">
        <v>1.2852300000000001</v>
      </c>
      <c r="AQ146" s="5">
        <v>2.87147</v>
      </c>
      <c r="AR146">
        <f>(Table252300332[[#This Row],[time]]-2)*2</f>
        <v>1.7429399999999999</v>
      </c>
      <c r="AS146" s="6">
        <v>6.6148400000000001</v>
      </c>
      <c r="AT146" s="5">
        <v>2.87147</v>
      </c>
      <c r="AU146">
        <f>(Table253301333[[#This Row],[time]]-2)*2</f>
        <v>1.7429399999999999</v>
      </c>
      <c r="AV146" s="6">
        <v>1.0015000000000001</v>
      </c>
    </row>
    <row r="147" spans="1:48">
      <c r="A147" s="5">
        <v>2.90272</v>
      </c>
      <c r="B147">
        <f>(Table1286318[[#This Row],[time]]-2)*2</f>
        <v>1.8054399999999999</v>
      </c>
      <c r="C147" s="6">
        <v>11.0801</v>
      </c>
      <c r="D147" s="5">
        <v>2.90272</v>
      </c>
      <c r="E147">
        <f>(Table2287319[[#This Row],[time]]-2)*2</f>
        <v>1.8054399999999999</v>
      </c>
      <c r="F147" s="7">
        <v>2.34E-5</v>
      </c>
      <c r="G147" s="5">
        <v>2.90272</v>
      </c>
      <c r="H147">
        <f>(Table245294326[[#This Row],[time]]-2)*2</f>
        <v>1.8054399999999999</v>
      </c>
      <c r="I147" s="6">
        <v>12.598000000000001</v>
      </c>
      <c r="J147" s="5">
        <v>2.90272</v>
      </c>
      <c r="K147">
        <f>(Table3288320[[#This Row],[time]]-2)*2</f>
        <v>1.8054399999999999</v>
      </c>
      <c r="L147" s="7">
        <v>2.5999999999999998E-5</v>
      </c>
      <c r="M147" s="5">
        <v>2.90272</v>
      </c>
      <c r="N147">
        <f>(Table246295327[[#This Row],[time]]-2)*2</f>
        <v>1.8054399999999999</v>
      </c>
      <c r="O147" s="6">
        <v>7.8739800000000004</v>
      </c>
      <c r="P147" s="5">
        <v>2.90272</v>
      </c>
      <c r="Q147">
        <f>(Table4289321[[#This Row],[time]]-2)*2</f>
        <v>1.8054399999999999</v>
      </c>
      <c r="R147" s="7">
        <v>3.2199999999999997E-5</v>
      </c>
      <c r="S147" s="5">
        <v>2.90272</v>
      </c>
      <c r="T147">
        <f>(Table247296328[[#This Row],[time]]-2)*2</f>
        <v>1.8054399999999999</v>
      </c>
      <c r="U147" s="6">
        <v>6.3914400000000002</v>
      </c>
      <c r="V147" s="5">
        <v>2.90272</v>
      </c>
      <c r="W147">
        <f>(Table5290322[[#This Row],[time]]-2)*2</f>
        <v>1.8054399999999999</v>
      </c>
      <c r="X147" s="7">
        <v>2.7699999999999999E-5</v>
      </c>
      <c r="Y147" s="5">
        <v>2.90272</v>
      </c>
      <c r="Z147">
        <f>(Table248297329[[#This Row],[time]]-2)*2</f>
        <v>1.8054399999999999</v>
      </c>
      <c r="AA147" s="6">
        <v>10.5204</v>
      </c>
      <c r="AB147" s="5">
        <v>2.90272</v>
      </c>
      <c r="AC147">
        <f>(Table6291323[[#This Row],[time]]-2)*2</f>
        <v>1.8054399999999999</v>
      </c>
      <c r="AD147" s="6">
        <v>1.20251</v>
      </c>
      <c r="AE147" s="5">
        <v>2.90272</v>
      </c>
      <c r="AF147">
        <f>(Table249298330[[#This Row],[time]]-2)*2</f>
        <v>1.8054399999999999</v>
      </c>
      <c r="AG147" s="6">
        <v>10.076000000000001</v>
      </c>
      <c r="AH147" s="5">
        <v>2.90272</v>
      </c>
      <c r="AI147">
        <f>(Table7292324[[#This Row],[time]]-2)*2</f>
        <v>1.8054399999999999</v>
      </c>
      <c r="AJ147" s="6">
        <v>1.0721400000000001</v>
      </c>
      <c r="AK147" s="5">
        <v>2.90272</v>
      </c>
      <c r="AL147">
        <f>(Table250299331[[#This Row],[time]]-2)*2</f>
        <v>1.8054399999999999</v>
      </c>
      <c r="AM147" s="6">
        <v>7.5786100000000003</v>
      </c>
      <c r="AN147" s="5">
        <v>2.90272</v>
      </c>
      <c r="AO147">
        <f>(Table8293325[[#This Row],[time]]-2)*2</f>
        <v>1.8054399999999999</v>
      </c>
      <c r="AP147" s="6">
        <v>1.1736200000000001</v>
      </c>
      <c r="AQ147" s="5">
        <v>2.90272</v>
      </c>
      <c r="AR147">
        <f>(Table252300332[[#This Row],[time]]-2)*2</f>
        <v>1.8054399999999999</v>
      </c>
      <c r="AS147" s="6">
        <v>6.7926700000000002</v>
      </c>
      <c r="AT147" s="5">
        <v>2.90272</v>
      </c>
      <c r="AU147">
        <f>(Table253301333[[#This Row],[time]]-2)*2</f>
        <v>1.8054399999999999</v>
      </c>
      <c r="AV147" s="6">
        <v>1.00545</v>
      </c>
    </row>
    <row r="148" spans="1:48">
      <c r="A148" s="5">
        <v>2.9572099999999999</v>
      </c>
      <c r="B148">
        <f>(Table1286318[[#This Row],[time]]-2)*2</f>
        <v>1.9144199999999998</v>
      </c>
      <c r="C148" s="6">
        <v>12.5954</v>
      </c>
      <c r="D148" s="5">
        <v>2.9572099999999999</v>
      </c>
      <c r="E148">
        <f>(Table2287319[[#This Row],[time]]-2)*2</f>
        <v>1.9144199999999998</v>
      </c>
      <c r="F148" s="7">
        <v>2.12E-5</v>
      </c>
      <c r="G148" s="5">
        <v>2.9572099999999999</v>
      </c>
      <c r="H148">
        <f>(Table245294326[[#This Row],[time]]-2)*2</f>
        <v>1.9144199999999998</v>
      </c>
      <c r="I148" s="6">
        <v>13.569000000000001</v>
      </c>
      <c r="J148" s="5">
        <v>2.9572099999999999</v>
      </c>
      <c r="K148">
        <f>(Table3288320[[#This Row],[time]]-2)*2</f>
        <v>1.9144199999999998</v>
      </c>
      <c r="L148" s="7">
        <v>2.4499999999999999E-5</v>
      </c>
      <c r="M148" s="5">
        <v>2.9572099999999999</v>
      </c>
      <c r="N148">
        <f>(Table246295327[[#This Row],[time]]-2)*2</f>
        <v>1.9144199999999998</v>
      </c>
      <c r="O148" s="6">
        <v>7.8458699999999997</v>
      </c>
      <c r="P148" s="5">
        <v>2.9572099999999999</v>
      </c>
      <c r="Q148">
        <f>(Table4289321[[#This Row],[time]]-2)*2</f>
        <v>1.9144199999999998</v>
      </c>
      <c r="R148" s="7">
        <v>2.9799999999999999E-5</v>
      </c>
      <c r="S148" s="5">
        <v>2.9572099999999999</v>
      </c>
      <c r="T148">
        <f>(Table247296328[[#This Row],[time]]-2)*2</f>
        <v>1.9144199999999998</v>
      </c>
      <c r="U148" s="6">
        <v>6.5385</v>
      </c>
      <c r="V148" s="5">
        <v>2.9572099999999999</v>
      </c>
      <c r="W148">
        <f>(Table5290322[[#This Row],[time]]-2)*2</f>
        <v>1.9144199999999998</v>
      </c>
      <c r="X148" s="7">
        <v>2.5599999999999999E-5</v>
      </c>
      <c r="Y148" s="5">
        <v>2.9572099999999999</v>
      </c>
      <c r="Z148">
        <f>(Table248297329[[#This Row],[time]]-2)*2</f>
        <v>1.9144199999999998</v>
      </c>
      <c r="AA148" s="6">
        <v>11.754</v>
      </c>
      <c r="AB148" s="5">
        <v>2.9572099999999999</v>
      </c>
      <c r="AC148">
        <f>(Table6291323[[#This Row],[time]]-2)*2</f>
        <v>1.9144199999999998</v>
      </c>
      <c r="AD148" s="6">
        <v>1.0631299999999999</v>
      </c>
      <c r="AE148" s="5">
        <v>2.9572099999999999</v>
      </c>
      <c r="AF148">
        <f>(Table249298330[[#This Row],[time]]-2)*2</f>
        <v>1.9144199999999998</v>
      </c>
      <c r="AG148" s="6">
        <v>10.4513</v>
      </c>
      <c r="AH148" s="5">
        <v>2.9572099999999999</v>
      </c>
      <c r="AI148">
        <f>(Table7292324[[#This Row],[time]]-2)*2</f>
        <v>1.9144199999999998</v>
      </c>
      <c r="AJ148" s="6">
        <v>0.935589</v>
      </c>
      <c r="AK148" s="5">
        <v>2.9572099999999999</v>
      </c>
      <c r="AL148">
        <f>(Table250299331[[#This Row],[time]]-2)*2</f>
        <v>1.9144199999999998</v>
      </c>
      <c r="AM148" s="6">
        <v>7.8490000000000002</v>
      </c>
      <c r="AN148" s="5">
        <v>2.9572099999999999</v>
      </c>
      <c r="AO148">
        <f>(Table8293325[[#This Row],[time]]-2)*2</f>
        <v>1.9144199999999998</v>
      </c>
      <c r="AP148" s="6">
        <v>0.97624500000000003</v>
      </c>
      <c r="AQ148" s="5">
        <v>2.9572099999999999</v>
      </c>
      <c r="AR148">
        <f>(Table252300332[[#This Row],[time]]-2)*2</f>
        <v>1.9144199999999998</v>
      </c>
      <c r="AS148" s="6">
        <v>7.0425199999999997</v>
      </c>
      <c r="AT148" s="5">
        <v>2.9572099999999999</v>
      </c>
      <c r="AU148">
        <f>(Table253301333[[#This Row],[time]]-2)*2</f>
        <v>1.9144199999999998</v>
      </c>
      <c r="AV148" s="6">
        <v>0.97700200000000004</v>
      </c>
    </row>
    <row r="149" spans="1:48">
      <c r="A149" s="8">
        <v>3</v>
      </c>
      <c r="B149">
        <f>(Table1286318[[#This Row],[time]]-2)*2</f>
        <v>2</v>
      </c>
      <c r="C149" s="9">
        <v>13.652100000000001</v>
      </c>
      <c r="D149" s="8">
        <v>3</v>
      </c>
      <c r="E149">
        <f>(Table2287319[[#This Row],[time]]-2)*2</f>
        <v>2</v>
      </c>
      <c r="F149" s="10">
        <v>1.95E-5</v>
      </c>
      <c r="G149" s="8">
        <v>3</v>
      </c>
      <c r="H149">
        <f>(Table245294326[[#This Row],[time]]-2)*2</f>
        <v>2</v>
      </c>
      <c r="I149" s="9">
        <v>13.9307</v>
      </c>
      <c r="J149" s="8">
        <v>3</v>
      </c>
      <c r="K149">
        <f>(Table3288320[[#This Row],[time]]-2)*2</f>
        <v>2</v>
      </c>
      <c r="L149" s="10">
        <v>2.34E-5</v>
      </c>
      <c r="M149" s="8">
        <v>3</v>
      </c>
      <c r="N149">
        <f>(Table246295327[[#This Row],[time]]-2)*2</f>
        <v>2</v>
      </c>
      <c r="O149" s="9">
        <v>7.6491699999999998</v>
      </c>
      <c r="P149" s="8">
        <v>3</v>
      </c>
      <c r="Q149">
        <f>(Table4289321[[#This Row],[time]]-2)*2</f>
        <v>2</v>
      </c>
      <c r="R149" s="10">
        <v>2.8E-5</v>
      </c>
      <c r="S149" s="8">
        <v>3</v>
      </c>
      <c r="T149">
        <f>(Table247296328[[#This Row],[time]]-2)*2</f>
        <v>2</v>
      </c>
      <c r="U149" s="9">
        <v>6.6011699999999998</v>
      </c>
      <c r="V149" s="8">
        <v>3</v>
      </c>
      <c r="W149">
        <f>(Table5290322[[#This Row],[time]]-2)*2</f>
        <v>2</v>
      </c>
      <c r="X149" s="10">
        <v>2.3900000000000002E-5</v>
      </c>
      <c r="Y149" s="8">
        <v>3</v>
      </c>
      <c r="Z149">
        <f>(Table248297329[[#This Row],[time]]-2)*2</f>
        <v>2</v>
      </c>
      <c r="AA149" s="9">
        <v>12.745200000000001</v>
      </c>
      <c r="AB149" s="8">
        <v>3</v>
      </c>
      <c r="AC149">
        <f>(Table6291323[[#This Row],[time]]-2)*2</f>
        <v>2</v>
      </c>
      <c r="AD149" s="9">
        <v>0.96077999999999997</v>
      </c>
      <c r="AE149" s="8">
        <v>3</v>
      </c>
      <c r="AF149">
        <f>(Table249298330[[#This Row],[time]]-2)*2</f>
        <v>2</v>
      </c>
      <c r="AG149" s="9">
        <v>10.697100000000001</v>
      </c>
      <c r="AH149" s="8">
        <v>3</v>
      </c>
      <c r="AI149">
        <f>(Table7292324[[#This Row],[time]]-2)*2</f>
        <v>2</v>
      </c>
      <c r="AJ149" s="9">
        <v>0.84385399999999999</v>
      </c>
      <c r="AK149" s="8">
        <v>3</v>
      </c>
      <c r="AL149">
        <f>(Table250299331[[#This Row],[time]]-2)*2</f>
        <v>2</v>
      </c>
      <c r="AM149" s="9">
        <v>8.0758299999999998</v>
      </c>
      <c r="AN149" s="8">
        <v>3</v>
      </c>
      <c r="AO149">
        <f>(Table8293325[[#This Row],[time]]-2)*2</f>
        <v>2</v>
      </c>
      <c r="AP149" s="9">
        <v>0.81805300000000003</v>
      </c>
      <c r="AQ149" s="8">
        <v>3</v>
      </c>
      <c r="AR149">
        <f>(Table252300332[[#This Row],[time]]-2)*2</f>
        <v>2</v>
      </c>
      <c r="AS149" s="9">
        <v>7.1814799999999996</v>
      </c>
      <c r="AT149" s="8">
        <v>3</v>
      </c>
      <c r="AU149">
        <f>(Table253301333[[#This Row],[time]]-2)*2</f>
        <v>2</v>
      </c>
      <c r="AV149" s="9">
        <v>0.93613500000000005</v>
      </c>
    </row>
    <row r="150" spans="1:48">
      <c r="A150" t="s">
        <v>26</v>
      </c>
      <c r="C150">
        <f>AVERAGE(C129:C149)</f>
        <v>4.5305902249523813</v>
      </c>
      <c r="D150" t="s">
        <v>26</v>
      </c>
      <c r="F150">
        <f t="shared" ref="F150" si="90">AVERAGE(F129:F149)</f>
        <v>5.5153333333333339E-5</v>
      </c>
      <c r="G150" t="s">
        <v>26</v>
      </c>
      <c r="I150">
        <f t="shared" ref="I150" si="91">AVERAGE(I129:I149)</f>
        <v>5.2660000476190483</v>
      </c>
      <c r="J150" t="s">
        <v>26</v>
      </c>
      <c r="L150">
        <f t="shared" ref="L150" si="92">AVERAGE(L129:L149)</f>
        <v>5.3421190476190473E-5</v>
      </c>
      <c r="M150" t="s">
        <v>26</v>
      </c>
      <c r="O150">
        <f t="shared" ref="O150" si="93">AVERAGE(O129:O149)</f>
        <v>3.9275032380952375</v>
      </c>
      <c r="P150" t="s">
        <v>26</v>
      </c>
      <c r="R150">
        <f t="shared" ref="R150" si="94">AVERAGE(R129:R149)</f>
        <v>0.29779362857142855</v>
      </c>
      <c r="S150" t="s">
        <v>26</v>
      </c>
      <c r="U150">
        <f t="shared" ref="U150" si="95">AVERAGE(U129:U149)</f>
        <v>3.1798463333333338</v>
      </c>
      <c r="V150" t="s">
        <v>26</v>
      </c>
      <c r="X150">
        <f t="shared" ref="X150" si="96">AVERAGE(X129:X149)</f>
        <v>7.4904852380952375E-2</v>
      </c>
      <c r="Y150" t="s">
        <v>26</v>
      </c>
      <c r="AA150">
        <f t="shared" ref="AA150" si="97">AVERAGE(AA129:AA149)</f>
        <v>5.533433904761905</v>
      </c>
      <c r="AB150" t="s">
        <v>26</v>
      </c>
      <c r="AD150">
        <f t="shared" ref="AD150" si="98">AVERAGE(AD129:AD149)</f>
        <v>1.3468700476190476</v>
      </c>
      <c r="AE150" t="s">
        <v>26</v>
      </c>
      <c r="AG150">
        <f t="shared" ref="AG150" si="99">AVERAGE(AG129:AG149)</f>
        <v>5.2811811428571431</v>
      </c>
      <c r="AH150" t="s">
        <v>26</v>
      </c>
      <c r="AJ150">
        <f t="shared" ref="AJ150" si="100">AVERAGE(AJ129:AJ149)</f>
        <v>1.6357190476190477</v>
      </c>
      <c r="AK150" t="s">
        <v>26</v>
      </c>
      <c r="AM150">
        <f t="shared" ref="AM150" si="101">AVERAGE(AM129:AM149)</f>
        <v>5.5019666666666662</v>
      </c>
      <c r="AN150" t="s">
        <v>26</v>
      </c>
      <c r="AP150">
        <f t="shared" ref="AP150" si="102">AVERAGE(AP129:AP149)</f>
        <v>1.6753365714285711</v>
      </c>
      <c r="AQ150" t="s">
        <v>26</v>
      </c>
      <c r="AS150">
        <f t="shared" ref="AS150" si="103">AVERAGE(AS129:AS149)</f>
        <v>4.1634254285714283</v>
      </c>
      <c r="AT150" t="s">
        <v>26</v>
      </c>
      <c r="AV150">
        <f t="shared" ref="AV150" si="104">AVERAGE(AV129:AV149)</f>
        <v>0.4458435476190476</v>
      </c>
    </row>
    <row r="151" spans="1:48">
      <c r="A151" t="s">
        <v>27</v>
      </c>
      <c r="C151">
        <f>MAX(C129:C149)</f>
        <v>13.652100000000001</v>
      </c>
      <c r="D151" t="s">
        <v>27</v>
      </c>
      <c r="F151">
        <f t="shared" ref="F151" si="105">MAX(F129:F149)</f>
        <v>1.1652E-4</v>
      </c>
      <c r="G151" t="s">
        <v>27</v>
      </c>
      <c r="I151">
        <f t="shared" ref="I151" si="106">MAX(I129:I149)</f>
        <v>13.9307</v>
      </c>
      <c r="J151" t="s">
        <v>27</v>
      </c>
      <c r="L151">
        <f t="shared" ref="L151" si="107">MAX(L129:L149)</f>
        <v>1.08545E-4</v>
      </c>
      <c r="M151" t="s">
        <v>27</v>
      </c>
      <c r="O151">
        <f t="shared" ref="O151" si="108">MAX(O129:O149)</f>
        <v>7.8739800000000004</v>
      </c>
      <c r="P151" t="s">
        <v>27</v>
      </c>
      <c r="R151">
        <f t="shared" ref="R151" si="109">MAX(R129:R149)</f>
        <v>1.6388799999999999</v>
      </c>
      <c r="S151" t="s">
        <v>27</v>
      </c>
      <c r="U151">
        <f t="shared" ref="U151" si="110">MAX(U129:U149)</f>
        <v>6.6011699999999998</v>
      </c>
      <c r="V151" t="s">
        <v>27</v>
      </c>
      <c r="X151">
        <f t="shared" ref="X151" si="111">MAX(X129:X149)</f>
        <v>0.38830399999999998</v>
      </c>
      <c r="Y151" t="s">
        <v>27</v>
      </c>
      <c r="AA151">
        <f t="shared" ref="AA151" si="112">MAX(AA129:AA149)</f>
        <v>12.745200000000001</v>
      </c>
      <c r="AB151" t="s">
        <v>27</v>
      </c>
      <c r="AD151">
        <f t="shared" ref="AD151" si="113">MAX(AD129:AD149)</f>
        <v>1.88028</v>
      </c>
      <c r="AE151" t="s">
        <v>27</v>
      </c>
      <c r="AG151">
        <f t="shared" ref="AG151" si="114">MAX(AG129:AG149)</f>
        <v>10.697100000000001</v>
      </c>
      <c r="AH151" t="s">
        <v>27</v>
      </c>
      <c r="AJ151">
        <f t="shared" ref="AJ151" si="115">MAX(AJ129:AJ149)</f>
        <v>2.7254900000000002</v>
      </c>
      <c r="AK151" t="s">
        <v>27</v>
      </c>
      <c r="AM151">
        <f t="shared" ref="AM151" si="116">MAX(AM129:AM149)</f>
        <v>8.0758299999999998</v>
      </c>
      <c r="AN151" t="s">
        <v>27</v>
      </c>
      <c r="AP151">
        <f t="shared" ref="AP151" si="117">MAX(AP129:AP149)</f>
        <v>2.5283600000000002</v>
      </c>
      <c r="AQ151" t="s">
        <v>27</v>
      </c>
      <c r="AS151">
        <f t="shared" ref="AS151" si="118">MAX(AS129:AS149)</f>
        <v>7.1814799999999996</v>
      </c>
      <c r="AT151" t="s">
        <v>27</v>
      </c>
      <c r="AV151">
        <f t="shared" ref="AV151" si="119">MAX(AV129:AV149)</f>
        <v>1.00545</v>
      </c>
    </row>
    <row r="153" spans="1:48">
      <c r="A153" t="s">
        <v>39</v>
      </c>
      <c r="D153" t="s">
        <v>2</v>
      </c>
    </row>
    <row r="154" spans="1:48">
      <c r="A154" t="s">
        <v>40</v>
      </c>
      <c r="D154" t="s">
        <v>4</v>
      </c>
      <c r="E154" t="s">
        <v>5</v>
      </c>
    </row>
    <row r="155" spans="1:48">
      <c r="D155" t="s">
        <v>30</v>
      </c>
    </row>
    <row r="157" spans="1:48">
      <c r="A157" t="s">
        <v>6</v>
      </c>
      <c r="D157" t="s">
        <v>7</v>
      </c>
      <c r="G157" t="s">
        <v>8</v>
      </c>
      <c r="J157" t="s">
        <v>9</v>
      </c>
      <c r="M157" t="s">
        <v>10</v>
      </c>
      <c r="P157" t="s">
        <v>11</v>
      </c>
      <c r="S157" t="s">
        <v>12</v>
      </c>
      <c r="V157" t="s">
        <v>13</v>
      </c>
      <c r="Y157" t="s">
        <v>14</v>
      </c>
      <c r="AB157" t="s">
        <v>15</v>
      </c>
      <c r="AE157" t="s">
        <v>16</v>
      </c>
      <c r="AH157" t="s">
        <v>17</v>
      </c>
      <c r="AK157" t="s">
        <v>18</v>
      </c>
      <c r="AN157" t="s">
        <v>19</v>
      </c>
      <c r="AQ157" t="s">
        <v>20</v>
      </c>
      <c r="AT157" t="s">
        <v>21</v>
      </c>
    </row>
    <row r="158" spans="1:48">
      <c r="A158" t="s">
        <v>22</v>
      </c>
      <c r="B158" t="s">
        <v>23</v>
      </c>
      <c r="C158" t="s">
        <v>24</v>
      </c>
      <c r="D158" t="s">
        <v>22</v>
      </c>
      <c r="E158" t="s">
        <v>23</v>
      </c>
      <c r="F158" t="s">
        <v>25</v>
      </c>
      <c r="G158" t="s">
        <v>22</v>
      </c>
      <c r="H158" t="s">
        <v>23</v>
      </c>
      <c r="I158" t="s">
        <v>24</v>
      </c>
      <c r="J158" t="s">
        <v>22</v>
      </c>
      <c r="K158" t="s">
        <v>23</v>
      </c>
      <c r="L158" t="s">
        <v>24</v>
      </c>
      <c r="M158" t="s">
        <v>22</v>
      </c>
      <c r="N158" t="s">
        <v>23</v>
      </c>
      <c r="O158" t="s">
        <v>24</v>
      </c>
      <c r="P158" t="s">
        <v>22</v>
      </c>
      <c r="Q158" t="s">
        <v>23</v>
      </c>
      <c r="R158" t="s">
        <v>24</v>
      </c>
      <c r="S158" t="s">
        <v>22</v>
      </c>
      <c r="T158" t="s">
        <v>23</v>
      </c>
      <c r="U158" t="s">
        <v>24</v>
      </c>
      <c r="V158" t="s">
        <v>22</v>
      </c>
      <c r="W158" t="s">
        <v>23</v>
      </c>
      <c r="X158" t="s">
        <v>24</v>
      </c>
      <c r="Y158" t="s">
        <v>22</v>
      </c>
      <c r="Z158" t="s">
        <v>23</v>
      </c>
      <c r="AA158" t="s">
        <v>24</v>
      </c>
      <c r="AB158" t="s">
        <v>22</v>
      </c>
      <c r="AC158" t="s">
        <v>23</v>
      </c>
      <c r="AD158" t="s">
        <v>24</v>
      </c>
      <c r="AE158" t="s">
        <v>22</v>
      </c>
      <c r="AF158" t="s">
        <v>23</v>
      </c>
      <c r="AG158" t="s">
        <v>24</v>
      </c>
      <c r="AH158" t="s">
        <v>22</v>
      </c>
      <c r="AI158" t="s">
        <v>23</v>
      </c>
      <c r="AJ158" t="s">
        <v>24</v>
      </c>
      <c r="AK158" t="s">
        <v>22</v>
      </c>
      <c r="AL158" t="s">
        <v>23</v>
      </c>
      <c r="AM158" t="s">
        <v>24</v>
      </c>
      <c r="AN158" t="s">
        <v>22</v>
      </c>
      <c r="AO158" t="s">
        <v>23</v>
      </c>
      <c r="AP158" t="s">
        <v>24</v>
      </c>
      <c r="AQ158" t="s">
        <v>22</v>
      </c>
      <c r="AR158" t="s">
        <v>23</v>
      </c>
      <c r="AS158" t="s">
        <v>24</v>
      </c>
      <c r="AT158" t="s">
        <v>22</v>
      </c>
      <c r="AU158" t="s">
        <v>23</v>
      </c>
      <c r="AV158" t="s">
        <v>24</v>
      </c>
    </row>
    <row r="159" spans="1:48">
      <c r="A159" s="2">
        <v>2</v>
      </c>
      <c r="B159">
        <f>-(Table1254302334[[#This Row],[time]]-2)*2</f>
        <v>0</v>
      </c>
      <c r="C159" s="3">
        <v>3.0855000000000001</v>
      </c>
      <c r="D159" s="2">
        <v>2</v>
      </c>
      <c r="E159">
        <f>-(Table2255303335[[#This Row],[time]]-2)*2</f>
        <v>0</v>
      </c>
      <c r="F159" s="4">
        <v>7.86E-5</v>
      </c>
      <c r="G159" s="2">
        <v>2</v>
      </c>
      <c r="H159">
        <f>-(Table245262310342[[#This Row],[time]]-2)*2</f>
        <v>0</v>
      </c>
      <c r="I159" s="3">
        <v>0.72423999999999999</v>
      </c>
      <c r="J159" s="2">
        <v>2</v>
      </c>
      <c r="K159">
        <f>-(Table3256304336[[#This Row],[time]]-2)*2</f>
        <v>0</v>
      </c>
      <c r="L159" s="4">
        <v>8.0400000000000003E-5</v>
      </c>
      <c r="M159" s="2">
        <v>2</v>
      </c>
      <c r="N159">
        <f>-(Table246263311343[[#This Row],[time]]-2)*2</f>
        <v>0</v>
      </c>
      <c r="O159" s="4">
        <v>6.5599999999999995E-5</v>
      </c>
      <c r="P159" s="2">
        <v>2</v>
      </c>
      <c r="Q159">
        <f>-(Table4257305337[[#This Row],[time]]-2)*2</f>
        <v>0</v>
      </c>
      <c r="R159" s="4">
        <v>8.9499999999999994E-5</v>
      </c>
      <c r="S159" s="2">
        <v>2</v>
      </c>
      <c r="T159">
        <f>-(Table247264312344[[#This Row],[time]]-2)*2</f>
        <v>0</v>
      </c>
      <c r="U159" s="4">
        <v>2.6999999999999999E-5</v>
      </c>
      <c r="V159" s="2">
        <v>2</v>
      </c>
      <c r="W159">
        <f>-(Table5258306338[[#This Row],[time]]-2)*2</f>
        <v>0</v>
      </c>
      <c r="X159" s="3">
        <v>9.8398799999999995E-2</v>
      </c>
      <c r="Y159" s="2">
        <v>2</v>
      </c>
      <c r="Z159">
        <f>-(Table248265313345[[#This Row],[time]]-2)*2</f>
        <v>0</v>
      </c>
      <c r="AA159" s="4">
        <v>7.9499999999999994E-5</v>
      </c>
      <c r="AB159" s="2">
        <v>2</v>
      </c>
      <c r="AC159">
        <f>-(Table6259307339[[#This Row],[time]]-2)*2</f>
        <v>0</v>
      </c>
      <c r="AD159" s="3">
        <v>4.1066100000000001E-2</v>
      </c>
      <c r="AE159" s="2">
        <v>2</v>
      </c>
      <c r="AF159">
        <f>-(Table249266314346[[#This Row],[time]]-2)*2</f>
        <v>0</v>
      </c>
      <c r="AG159" s="4">
        <v>7.4499999999999995E-5</v>
      </c>
      <c r="AH159" s="2">
        <v>2</v>
      </c>
      <c r="AI159">
        <f>-(Table7260308340[[#This Row],[time]]-2)*2</f>
        <v>0</v>
      </c>
      <c r="AJ159" s="4">
        <v>6.3299999999999994E-5</v>
      </c>
      <c r="AK159" s="2">
        <v>2</v>
      </c>
      <c r="AL159">
        <f>-(Table250267315347[[#This Row],[time]]-2)*2</f>
        <v>0</v>
      </c>
      <c r="AM159" s="3">
        <v>2.1018300000000001</v>
      </c>
      <c r="AN159" s="2">
        <v>2</v>
      </c>
      <c r="AO159">
        <f>-(Table8261309341[[#This Row],[time]]-2)*2</f>
        <v>0</v>
      </c>
      <c r="AP159" s="3">
        <v>2.5283600000000002</v>
      </c>
      <c r="AQ159" s="2">
        <v>2</v>
      </c>
      <c r="AR159">
        <f>-(Table252268316348[[#This Row],[time]]-2)*2</f>
        <v>0</v>
      </c>
      <c r="AS159" s="3">
        <v>0.64058700000000002</v>
      </c>
      <c r="AT159" s="2">
        <v>2</v>
      </c>
      <c r="AU159">
        <f>-(Table253269317349[[#This Row],[time]]-2)*2</f>
        <v>0</v>
      </c>
      <c r="AV159" s="3">
        <v>6.0285600000000002E-2</v>
      </c>
    </row>
    <row r="160" spans="1:48">
      <c r="A160" s="5">
        <v>2.0510899999999999</v>
      </c>
      <c r="B160">
        <f>-(Table1254302334[[#This Row],[time]]-2)*2</f>
        <v>-0.10217999999999972</v>
      </c>
      <c r="C160" s="6">
        <v>1.9576</v>
      </c>
      <c r="D160" s="5">
        <v>2.0510899999999999</v>
      </c>
      <c r="E160">
        <f>-(Table2255303335[[#This Row],[time]]-2)*2</f>
        <v>-0.10217999999999972</v>
      </c>
      <c r="F160" s="6">
        <v>0.1072</v>
      </c>
      <c r="G160" s="5">
        <v>2.0510899999999999</v>
      </c>
      <c r="H160">
        <f>-(Table245262310342[[#This Row],[time]]-2)*2</f>
        <v>-0.10217999999999972</v>
      </c>
      <c r="I160" s="6">
        <v>0.886849</v>
      </c>
      <c r="J160" s="5">
        <v>2.0510899999999999</v>
      </c>
      <c r="K160">
        <f>-(Table3256304336[[#This Row],[time]]-2)*2</f>
        <v>-0.10217999999999972</v>
      </c>
      <c r="L160" s="6">
        <v>3.7127300000000002E-2</v>
      </c>
      <c r="M160" s="5">
        <v>2.0510899999999999</v>
      </c>
      <c r="N160">
        <f>-(Table246263311343[[#This Row],[time]]-2)*2</f>
        <v>-0.10217999999999972</v>
      </c>
      <c r="O160" s="7">
        <v>6.5900000000000003E-5</v>
      </c>
      <c r="P160" s="5">
        <v>2.0510899999999999</v>
      </c>
      <c r="Q160">
        <f>-(Table4257305337[[#This Row],[time]]-2)*2</f>
        <v>-0.10217999999999972</v>
      </c>
      <c r="R160" s="6">
        <v>2.4272899999999999E-3</v>
      </c>
      <c r="S160" s="5">
        <v>2.0510899999999999</v>
      </c>
      <c r="T160">
        <f>-(Table247264312344[[#This Row],[time]]-2)*2</f>
        <v>-0.10217999999999972</v>
      </c>
      <c r="U160" s="7">
        <v>2.9499999999999999E-5</v>
      </c>
      <c r="V160" s="5">
        <v>2.0510899999999999</v>
      </c>
      <c r="W160">
        <f>-(Table5258306338[[#This Row],[time]]-2)*2</f>
        <v>-0.10217999999999972</v>
      </c>
      <c r="X160" s="6">
        <v>0.34415600000000002</v>
      </c>
      <c r="Y160" s="5">
        <v>2.0510899999999999</v>
      </c>
      <c r="Z160">
        <f>-(Table248265313345[[#This Row],[time]]-2)*2</f>
        <v>-0.10217999999999972</v>
      </c>
      <c r="AA160" s="7">
        <v>8.1199999999999995E-5</v>
      </c>
      <c r="AB160" s="5">
        <v>2.0510899999999999</v>
      </c>
      <c r="AC160">
        <f>-(Table6259307339[[#This Row],[time]]-2)*2</f>
        <v>-0.10217999999999972</v>
      </c>
      <c r="AD160" s="6">
        <v>0.30680499999999999</v>
      </c>
      <c r="AE160" s="5">
        <v>2.0510899999999999</v>
      </c>
      <c r="AF160">
        <f>-(Table249266314346[[#This Row],[time]]-2)*2</f>
        <v>-0.10217999999999972</v>
      </c>
      <c r="AG160" s="7">
        <v>7.6500000000000003E-5</v>
      </c>
      <c r="AH160" s="5">
        <v>2.0510899999999999</v>
      </c>
      <c r="AI160">
        <f>-(Table7260308340[[#This Row],[time]]-2)*2</f>
        <v>-0.10217999999999972</v>
      </c>
      <c r="AJ160" s="7">
        <v>6.4300000000000004E-5</v>
      </c>
      <c r="AK160" s="5">
        <v>2.0510899999999999</v>
      </c>
      <c r="AL160">
        <f>-(Table250267315347[[#This Row],[time]]-2)*2</f>
        <v>-0.10217999999999972</v>
      </c>
      <c r="AM160" s="6">
        <v>2.1322000000000001</v>
      </c>
      <c r="AN160" s="5">
        <v>2.0510899999999999</v>
      </c>
      <c r="AO160">
        <f>-(Table8261309341[[#This Row],[time]]-2)*2</f>
        <v>-0.10217999999999972</v>
      </c>
      <c r="AP160" s="6">
        <v>2.58846</v>
      </c>
      <c r="AQ160" s="5">
        <v>2.0510899999999999</v>
      </c>
      <c r="AR160">
        <f>-(Table252268316348[[#This Row],[time]]-2)*2</f>
        <v>-0.10217999999999972</v>
      </c>
      <c r="AS160" s="6">
        <v>0.70214200000000004</v>
      </c>
      <c r="AT160" s="5">
        <v>2.0510899999999999</v>
      </c>
      <c r="AU160">
        <f>-(Table253269317349[[#This Row],[time]]-2)*2</f>
        <v>-0.10217999999999972</v>
      </c>
      <c r="AV160" s="6">
        <v>0.17574000000000001</v>
      </c>
    </row>
    <row r="161" spans="1:48">
      <c r="A161" s="5">
        <v>2.10771</v>
      </c>
      <c r="B161">
        <f>-(Table1254302334[[#This Row],[time]]-2)*2</f>
        <v>-0.21541999999999994</v>
      </c>
      <c r="C161" s="6">
        <v>1.3649</v>
      </c>
      <c r="D161" s="5">
        <v>2.10771</v>
      </c>
      <c r="E161">
        <f>-(Table2255303335[[#This Row],[time]]-2)*2</f>
        <v>-0.21541999999999994</v>
      </c>
      <c r="F161" s="6">
        <v>0.52066100000000004</v>
      </c>
      <c r="G161" s="5">
        <v>2.10771</v>
      </c>
      <c r="H161">
        <f>-(Table245262310342[[#This Row],[time]]-2)*2</f>
        <v>-0.21541999999999994</v>
      </c>
      <c r="I161" s="6">
        <v>0.73371299999999995</v>
      </c>
      <c r="J161" s="5">
        <v>2.10771</v>
      </c>
      <c r="K161">
        <f>-(Table3256304336[[#This Row],[time]]-2)*2</f>
        <v>-0.21541999999999994</v>
      </c>
      <c r="L161" s="6">
        <v>0.28015099999999998</v>
      </c>
      <c r="M161" s="5">
        <v>2.10771</v>
      </c>
      <c r="N161">
        <f>-(Table246263311343[[#This Row],[time]]-2)*2</f>
        <v>-0.21541999999999994</v>
      </c>
      <c r="O161" s="7">
        <v>5.9500000000000003E-5</v>
      </c>
      <c r="P161" s="5">
        <v>2.10771</v>
      </c>
      <c r="Q161">
        <f>-(Table4257305337[[#This Row],[time]]-2)*2</f>
        <v>-0.21541999999999994</v>
      </c>
      <c r="R161" s="6">
        <v>8.8013300000000003E-2</v>
      </c>
      <c r="S161" s="5">
        <v>2.10771</v>
      </c>
      <c r="T161">
        <f>-(Table247264312344[[#This Row],[time]]-2)*2</f>
        <v>-0.21541999999999994</v>
      </c>
      <c r="U161" s="7">
        <v>3.15E-5</v>
      </c>
      <c r="V161" s="5">
        <v>2.10771</v>
      </c>
      <c r="W161">
        <f>-(Table5258306338[[#This Row],[time]]-2)*2</f>
        <v>-0.21541999999999994</v>
      </c>
      <c r="X161" s="6">
        <v>0.69027000000000005</v>
      </c>
      <c r="Y161" s="5">
        <v>2.10771</v>
      </c>
      <c r="Z161">
        <f>-(Table248265313345[[#This Row],[time]]-2)*2</f>
        <v>-0.21541999999999994</v>
      </c>
      <c r="AA161" s="7">
        <v>8.2899999999999996E-5</v>
      </c>
      <c r="AB161" s="5">
        <v>2.10771</v>
      </c>
      <c r="AC161">
        <f>-(Table6259307339[[#This Row],[time]]-2)*2</f>
        <v>-0.21541999999999994</v>
      </c>
      <c r="AD161" s="6">
        <v>0.54276899999999995</v>
      </c>
      <c r="AE161" s="5">
        <v>2.10771</v>
      </c>
      <c r="AF161">
        <f>-(Table249266314346[[#This Row],[time]]-2)*2</f>
        <v>-0.21541999999999994</v>
      </c>
      <c r="AG161" s="7">
        <v>7.9200000000000001E-5</v>
      </c>
      <c r="AH161" s="5">
        <v>2.10771</v>
      </c>
      <c r="AI161">
        <f>-(Table7260308340[[#This Row],[time]]-2)*2</f>
        <v>-0.21541999999999994</v>
      </c>
      <c r="AJ161" s="6">
        <v>6.9303799999999999E-2</v>
      </c>
      <c r="AK161" s="5">
        <v>2.10771</v>
      </c>
      <c r="AL161">
        <f>-(Table250267315347[[#This Row],[time]]-2)*2</f>
        <v>-0.21541999999999994</v>
      </c>
      <c r="AM161" s="6">
        <v>2.2259199999999999</v>
      </c>
      <c r="AN161" s="5">
        <v>2.10771</v>
      </c>
      <c r="AO161">
        <f>-(Table8261309341[[#This Row],[time]]-2)*2</f>
        <v>-0.21541999999999994</v>
      </c>
      <c r="AP161" s="6">
        <v>2.63028</v>
      </c>
      <c r="AQ161" s="5">
        <v>2.10771</v>
      </c>
      <c r="AR161">
        <f>-(Table252268316348[[#This Row],[time]]-2)*2</f>
        <v>-0.21541999999999994</v>
      </c>
      <c r="AS161" s="6">
        <v>0.78947599999999996</v>
      </c>
      <c r="AT161" s="5">
        <v>2.10771</v>
      </c>
      <c r="AU161">
        <f>-(Table253269317349[[#This Row],[time]]-2)*2</f>
        <v>-0.21541999999999994</v>
      </c>
      <c r="AV161" s="6">
        <v>0.36740400000000001</v>
      </c>
    </row>
    <row r="162" spans="1:48">
      <c r="A162" s="5">
        <v>2.1655099999999998</v>
      </c>
      <c r="B162">
        <f>-(Table1254302334[[#This Row],[time]]-2)*2</f>
        <v>-0.33101999999999965</v>
      </c>
      <c r="C162" s="6">
        <v>1.1875599999999999</v>
      </c>
      <c r="D162" s="5">
        <v>2.1655099999999998</v>
      </c>
      <c r="E162">
        <f>-(Table2255303335[[#This Row],[time]]-2)*2</f>
        <v>-0.33101999999999965</v>
      </c>
      <c r="F162" s="6">
        <v>0.86235799999999996</v>
      </c>
      <c r="G162" s="5">
        <v>2.1655099999999998</v>
      </c>
      <c r="H162">
        <f>-(Table245262310342[[#This Row],[time]]-2)*2</f>
        <v>-0.33101999999999965</v>
      </c>
      <c r="I162" s="6">
        <v>0.49319499999999999</v>
      </c>
      <c r="J162" s="5">
        <v>2.1655099999999998</v>
      </c>
      <c r="K162">
        <f>-(Table3256304336[[#This Row],[time]]-2)*2</f>
        <v>-0.33101999999999965</v>
      </c>
      <c r="L162" s="6">
        <v>0.67725800000000003</v>
      </c>
      <c r="M162" s="5">
        <v>2.1655099999999998</v>
      </c>
      <c r="N162">
        <f>-(Table246263311343[[#This Row],[time]]-2)*2</f>
        <v>-0.33101999999999965</v>
      </c>
      <c r="O162" s="7">
        <v>5.1100000000000002E-5</v>
      </c>
      <c r="P162" s="5">
        <v>2.1655099999999998</v>
      </c>
      <c r="Q162">
        <f>-(Table4257305337[[#This Row],[time]]-2)*2</f>
        <v>-0.33101999999999965</v>
      </c>
      <c r="R162" s="6">
        <v>0.34183799999999998</v>
      </c>
      <c r="S162" s="5">
        <v>2.1655099999999998</v>
      </c>
      <c r="T162">
        <f>-(Table247264312344[[#This Row],[time]]-2)*2</f>
        <v>-0.33101999999999965</v>
      </c>
      <c r="U162" s="7">
        <v>3.1999999999999999E-5</v>
      </c>
      <c r="V162" s="5">
        <v>2.1655099999999998</v>
      </c>
      <c r="W162">
        <f>-(Table5258306338[[#This Row],[time]]-2)*2</f>
        <v>-0.33101999999999965</v>
      </c>
      <c r="X162" s="6">
        <v>0.93718500000000005</v>
      </c>
      <c r="Y162" s="5">
        <v>2.1655099999999998</v>
      </c>
      <c r="Z162">
        <f>-(Table248265313345[[#This Row],[time]]-2)*2</f>
        <v>-0.33101999999999965</v>
      </c>
      <c r="AA162" s="7">
        <v>8.0500000000000005E-5</v>
      </c>
      <c r="AB162" s="5">
        <v>2.1655099999999998</v>
      </c>
      <c r="AC162">
        <f>-(Table6259307339[[#This Row],[time]]-2)*2</f>
        <v>-0.33101999999999965</v>
      </c>
      <c r="AD162" s="6">
        <v>1.3348500000000001</v>
      </c>
      <c r="AE162" s="5">
        <v>2.1655099999999998</v>
      </c>
      <c r="AF162">
        <f>-(Table249266314346[[#This Row],[time]]-2)*2</f>
        <v>-0.33101999999999965</v>
      </c>
      <c r="AG162" s="7">
        <v>7.6799999999999997E-5</v>
      </c>
      <c r="AH162" s="5">
        <v>2.1655099999999998</v>
      </c>
      <c r="AI162">
        <f>-(Table7260308340[[#This Row],[time]]-2)*2</f>
        <v>-0.33101999999999965</v>
      </c>
      <c r="AJ162" s="6">
        <v>0.25328400000000001</v>
      </c>
      <c r="AK162" s="5">
        <v>2.1655099999999998</v>
      </c>
      <c r="AL162">
        <f>-(Table250267315347[[#This Row],[time]]-2)*2</f>
        <v>-0.33101999999999965</v>
      </c>
      <c r="AM162" s="6">
        <v>2.2836400000000001</v>
      </c>
      <c r="AN162" s="5">
        <v>2.1655099999999998</v>
      </c>
      <c r="AO162">
        <f>-(Table8261309341[[#This Row],[time]]-2)*2</f>
        <v>-0.33101999999999965</v>
      </c>
      <c r="AP162" s="6">
        <v>2.6206</v>
      </c>
      <c r="AQ162" s="5">
        <v>2.1655099999999998</v>
      </c>
      <c r="AR162">
        <f>-(Table252268316348[[#This Row],[time]]-2)*2</f>
        <v>-0.33101999999999965</v>
      </c>
      <c r="AS162" s="6">
        <v>0.87313499999999999</v>
      </c>
      <c r="AT162" s="5">
        <v>2.1655099999999998</v>
      </c>
      <c r="AU162">
        <f>-(Table253269317349[[#This Row],[time]]-2)*2</f>
        <v>-0.33101999999999965</v>
      </c>
      <c r="AV162" s="6">
        <v>0.52414000000000005</v>
      </c>
    </row>
    <row r="163" spans="1:48">
      <c r="A163" s="5">
        <v>2.2312699999999999</v>
      </c>
      <c r="B163">
        <f>-(Table1254302334[[#This Row],[time]]-2)*2</f>
        <v>-0.46253999999999973</v>
      </c>
      <c r="C163" s="6">
        <v>0.93640199999999996</v>
      </c>
      <c r="D163" s="5">
        <v>2.2312699999999999</v>
      </c>
      <c r="E163">
        <f>-(Table2255303335[[#This Row],[time]]-2)*2</f>
        <v>-0.46253999999999973</v>
      </c>
      <c r="F163" s="6">
        <v>1.2181900000000001</v>
      </c>
      <c r="G163" s="5">
        <v>2.2312699999999999</v>
      </c>
      <c r="H163">
        <f>-(Table245262310342[[#This Row],[time]]-2)*2</f>
        <v>-0.46253999999999973</v>
      </c>
      <c r="I163" s="6">
        <v>0.23915800000000001</v>
      </c>
      <c r="J163" s="5">
        <v>2.2312699999999999</v>
      </c>
      <c r="K163">
        <f>-(Table3256304336[[#This Row],[time]]-2)*2</f>
        <v>-0.46253999999999973</v>
      </c>
      <c r="L163" s="6">
        <v>1.0273600000000001</v>
      </c>
      <c r="M163" s="5">
        <v>2.2312699999999999</v>
      </c>
      <c r="N163">
        <f>-(Table246263311343[[#This Row],[time]]-2)*2</f>
        <v>-0.46253999999999973</v>
      </c>
      <c r="O163" s="7">
        <v>4.7899999999999999E-5</v>
      </c>
      <c r="P163" s="5">
        <v>2.2312699999999999</v>
      </c>
      <c r="Q163">
        <f>-(Table4257305337[[#This Row],[time]]-2)*2</f>
        <v>-0.46253999999999973</v>
      </c>
      <c r="R163" s="6">
        <v>0.61298399999999997</v>
      </c>
      <c r="S163" s="5">
        <v>2.2312699999999999</v>
      </c>
      <c r="T163">
        <f>-(Table247264312344[[#This Row],[time]]-2)*2</f>
        <v>-0.46253999999999973</v>
      </c>
      <c r="U163" s="7">
        <v>3.5299999999999997E-5</v>
      </c>
      <c r="V163" s="5">
        <v>2.2312699999999999</v>
      </c>
      <c r="W163">
        <f>-(Table5258306338[[#This Row],[time]]-2)*2</f>
        <v>-0.46253999999999973</v>
      </c>
      <c r="X163" s="6">
        <v>1.16123</v>
      </c>
      <c r="Y163" s="5">
        <v>2.2312699999999999</v>
      </c>
      <c r="Z163">
        <f>-(Table248265313345[[#This Row],[time]]-2)*2</f>
        <v>-0.46253999999999973</v>
      </c>
      <c r="AA163" s="7">
        <v>7.7399999999999998E-5</v>
      </c>
      <c r="AB163" s="5">
        <v>2.2312699999999999</v>
      </c>
      <c r="AC163">
        <f>-(Table6259307339[[#This Row],[time]]-2)*2</f>
        <v>-0.46253999999999973</v>
      </c>
      <c r="AD163" s="6">
        <v>1.86331</v>
      </c>
      <c r="AE163" s="5">
        <v>2.2312699999999999</v>
      </c>
      <c r="AF163">
        <f>-(Table249266314346[[#This Row],[time]]-2)*2</f>
        <v>-0.46253999999999973</v>
      </c>
      <c r="AG163" s="7">
        <v>7.4499999999999995E-5</v>
      </c>
      <c r="AH163" s="5">
        <v>2.2312699999999999</v>
      </c>
      <c r="AI163">
        <f>-(Table7260308340[[#This Row],[time]]-2)*2</f>
        <v>-0.46253999999999973</v>
      </c>
      <c r="AJ163" s="6">
        <v>1.1461600000000001</v>
      </c>
      <c r="AK163" s="5">
        <v>2.2312699999999999</v>
      </c>
      <c r="AL163">
        <f>-(Table250267315347[[#This Row],[time]]-2)*2</f>
        <v>-0.46253999999999973</v>
      </c>
      <c r="AM163" s="6">
        <v>2.2581099999999998</v>
      </c>
      <c r="AN163" s="5">
        <v>2.2312699999999999</v>
      </c>
      <c r="AO163">
        <f>-(Table8261309341[[#This Row],[time]]-2)*2</f>
        <v>-0.46253999999999973</v>
      </c>
      <c r="AP163" s="6">
        <v>2.7252399999999999</v>
      </c>
      <c r="AQ163" s="5">
        <v>2.2312699999999999</v>
      </c>
      <c r="AR163">
        <f>-(Table252268316348[[#This Row],[time]]-2)*2</f>
        <v>-0.46253999999999973</v>
      </c>
      <c r="AS163" s="6">
        <v>0.96484400000000003</v>
      </c>
      <c r="AT163" s="5">
        <v>2.2312699999999999</v>
      </c>
      <c r="AU163">
        <f>-(Table253269317349[[#This Row],[time]]-2)*2</f>
        <v>-0.46253999999999973</v>
      </c>
      <c r="AV163" s="6">
        <v>0.68264100000000005</v>
      </c>
    </row>
    <row r="164" spans="1:48">
      <c r="A164" s="5">
        <v>2.2509899999999998</v>
      </c>
      <c r="B164">
        <f>-(Table1254302334[[#This Row],[time]]-2)*2</f>
        <v>-0.50197999999999965</v>
      </c>
      <c r="C164" s="6">
        <v>0.83838699999999999</v>
      </c>
      <c r="D164" s="5">
        <v>2.2509899999999998</v>
      </c>
      <c r="E164">
        <f>-(Table2255303335[[#This Row],[time]]-2)*2</f>
        <v>-0.50197999999999965</v>
      </c>
      <c r="F164" s="6">
        <v>1.3218799999999999</v>
      </c>
      <c r="G164" s="5">
        <v>2.2509899999999998</v>
      </c>
      <c r="H164">
        <f>-(Table245262310342[[#This Row],[time]]-2)*2</f>
        <v>-0.50197999999999965</v>
      </c>
      <c r="I164" s="6">
        <v>0.16313900000000001</v>
      </c>
      <c r="J164" s="5">
        <v>2.2509899999999998</v>
      </c>
      <c r="K164">
        <f>-(Table3256304336[[#This Row],[time]]-2)*2</f>
        <v>-0.50197999999999965</v>
      </c>
      <c r="L164" s="6">
        <v>1.1155600000000001</v>
      </c>
      <c r="M164" s="5">
        <v>2.2509899999999998</v>
      </c>
      <c r="N164">
        <f>-(Table246263311343[[#This Row],[time]]-2)*2</f>
        <v>-0.50197999999999965</v>
      </c>
      <c r="O164" s="7">
        <v>4.6999999999999997E-5</v>
      </c>
      <c r="P164" s="5">
        <v>2.2509899999999998</v>
      </c>
      <c r="Q164">
        <f>-(Table4257305337[[#This Row],[time]]-2)*2</f>
        <v>-0.50197999999999965</v>
      </c>
      <c r="R164" s="6">
        <v>0.689029</v>
      </c>
      <c r="S164" s="5">
        <v>2.2509899999999998</v>
      </c>
      <c r="T164">
        <f>-(Table247264312344[[#This Row],[time]]-2)*2</f>
        <v>-0.50197999999999965</v>
      </c>
      <c r="U164" s="7">
        <v>3.5899999999999998E-5</v>
      </c>
      <c r="V164" s="5">
        <v>2.2509899999999998</v>
      </c>
      <c r="W164">
        <f>-(Table5258306338[[#This Row],[time]]-2)*2</f>
        <v>-0.50197999999999965</v>
      </c>
      <c r="X164" s="6">
        <v>1.21075</v>
      </c>
      <c r="Y164" s="5">
        <v>2.2509899999999998</v>
      </c>
      <c r="Z164">
        <f>-(Table248265313345[[#This Row],[time]]-2)*2</f>
        <v>-0.50197999999999965</v>
      </c>
      <c r="AA164" s="7">
        <v>7.6799999999999997E-5</v>
      </c>
      <c r="AB164" s="5">
        <v>2.2509899999999998</v>
      </c>
      <c r="AC164">
        <f>-(Table6259307339[[#This Row],[time]]-2)*2</f>
        <v>-0.50197999999999965</v>
      </c>
      <c r="AD164" s="6">
        <v>2.0054400000000001</v>
      </c>
      <c r="AE164" s="5">
        <v>2.2509899999999998</v>
      </c>
      <c r="AF164">
        <f>-(Table249266314346[[#This Row],[time]]-2)*2</f>
        <v>-0.50197999999999965</v>
      </c>
      <c r="AG164" s="7">
        <v>7.4200000000000001E-5</v>
      </c>
      <c r="AH164" s="5">
        <v>2.2509899999999998</v>
      </c>
      <c r="AI164">
        <f>-(Table7260308340[[#This Row],[time]]-2)*2</f>
        <v>-0.50197999999999965</v>
      </c>
      <c r="AJ164" s="6">
        <v>1.39998</v>
      </c>
      <c r="AK164" s="5">
        <v>2.2509899999999998</v>
      </c>
      <c r="AL164">
        <f>-(Table250267315347[[#This Row],[time]]-2)*2</f>
        <v>-0.50197999999999965</v>
      </c>
      <c r="AM164" s="6">
        <v>2.2386300000000001</v>
      </c>
      <c r="AN164" s="5">
        <v>2.2509899999999998</v>
      </c>
      <c r="AO164">
        <f>-(Table8261309341[[#This Row],[time]]-2)*2</f>
        <v>-0.50197999999999965</v>
      </c>
      <c r="AP164" s="6">
        <v>2.8016100000000002</v>
      </c>
      <c r="AQ164" s="5">
        <v>2.2509899999999998</v>
      </c>
      <c r="AR164">
        <f>-(Table252268316348[[#This Row],[time]]-2)*2</f>
        <v>-0.50197999999999965</v>
      </c>
      <c r="AS164" s="6">
        <v>0.98914800000000003</v>
      </c>
      <c r="AT164" s="5">
        <v>2.2509899999999998</v>
      </c>
      <c r="AU164">
        <f>-(Table253269317349[[#This Row],[time]]-2)*2</f>
        <v>-0.50197999999999965</v>
      </c>
      <c r="AV164" s="6">
        <v>0.72059200000000001</v>
      </c>
    </row>
    <row r="165" spans="1:48">
      <c r="A165" s="5">
        <v>2.3087900000000001</v>
      </c>
      <c r="B165">
        <f>-(Table1254302334[[#This Row],[time]]-2)*2</f>
        <v>-0.61758000000000024</v>
      </c>
      <c r="C165" s="6">
        <v>0.54148600000000002</v>
      </c>
      <c r="D165" s="5">
        <v>2.3087900000000001</v>
      </c>
      <c r="E165">
        <f>-(Table2255303335[[#This Row],[time]]-2)*2</f>
        <v>-0.61758000000000024</v>
      </c>
      <c r="F165" s="6">
        <v>1.6103499999999999</v>
      </c>
      <c r="G165" s="5">
        <v>2.3087900000000001</v>
      </c>
      <c r="H165">
        <f>-(Table245262310342[[#This Row],[time]]-2)*2</f>
        <v>-0.61758000000000024</v>
      </c>
      <c r="I165" s="6">
        <v>1.9363700000000001E-2</v>
      </c>
      <c r="J165" s="5">
        <v>2.3087900000000001</v>
      </c>
      <c r="K165">
        <f>-(Table3256304336[[#This Row],[time]]-2)*2</f>
        <v>-0.61758000000000024</v>
      </c>
      <c r="L165" s="6">
        <v>1.3797699999999999</v>
      </c>
      <c r="M165" s="5">
        <v>2.3087900000000001</v>
      </c>
      <c r="N165">
        <f>-(Table246263311343[[#This Row],[time]]-2)*2</f>
        <v>-0.61758000000000024</v>
      </c>
      <c r="O165" s="7">
        <v>4.4299999999999999E-5</v>
      </c>
      <c r="P165" s="5">
        <v>2.3087900000000001</v>
      </c>
      <c r="Q165">
        <f>-(Table4257305337[[#This Row],[time]]-2)*2</f>
        <v>-0.61758000000000024</v>
      </c>
      <c r="R165" s="6">
        <v>0.90029899999999996</v>
      </c>
      <c r="S165" s="5">
        <v>2.3087900000000001</v>
      </c>
      <c r="T165">
        <f>-(Table247264312344[[#This Row],[time]]-2)*2</f>
        <v>-0.61758000000000024</v>
      </c>
      <c r="U165" s="7">
        <v>3.5500000000000002E-5</v>
      </c>
      <c r="V165" s="5">
        <v>2.3087900000000001</v>
      </c>
      <c r="W165">
        <f>-(Table5258306338[[#This Row],[time]]-2)*2</f>
        <v>-0.61758000000000024</v>
      </c>
      <c r="X165" s="6">
        <v>1.3638999999999999</v>
      </c>
      <c r="Y165" s="5">
        <v>2.3087900000000001</v>
      </c>
      <c r="Z165">
        <f>-(Table248265313345[[#This Row],[time]]-2)*2</f>
        <v>-0.61758000000000024</v>
      </c>
      <c r="AA165" s="7">
        <v>7.5099999999999996E-5</v>
      </c>
      <c r="AB165" s="5">
        <v>2.3087900000000001</v>
      </c>
      <c r="AC165">
        <f>-(Table6259307339[[#This Row],[time]]-2)*2</f>
        <v>-0.61758000000000024</v>
      </c>
      <c r="AD165" s="6">
        <v>2.4420899999999999</v>
      </c>
      <c r="AE165" s="5">
        <v>2.3087900000000001</v>
      </c>
      <c r="AF165">
        <f>-(Table249266314346[[#This Row],[time]]-2)*2</f>
        <v>-0.61758000000000024</v>
      </c>
      <c r="AG165" s="7">
        <v>7.3700000000000002E-5</v>
      </c>
      <c r="AH165" s="5">
        <v>2.3087900000000001</v>
      </c>
      <c r="AI165">
        <f>-(Table7260308340[[#This Row],[time]]-2)*2</f>
        <v>-0.61758000000000024</v>
      </c>
      <c r="AJ165" s="6">
        <v>2.1537000000000002</v>
      </c>
      <c r="AK165" s="5">
        <v>2.3087900000000001</v>
      </c>
      <c r="AL165">
        <f>-(Table250267315347[[#This Row],[time]]-2)*2</f>
        <v>-0.61758000000000024</v>
      </c>
      <c r="AM165" s="6">
        <v>2.1879900000000001</v>
      </c>
      <c r="AN165" s="5">
        <v>2.3087900000000001</v>
      </c>
      <c r="AO165">
        <f>-(Table8261309341[[#This Row],[time]]-2)*2</f>
        <v>-0.61758000000000024</v>
      </c>
      <c r="AP165" s="6">
        <v>3.1166200000000002</v>
      </c>
      <c r="AQ165" s="5">
        <v>2.3087900000000001</v>
      </c>
      <c r="AR165">
        <f>-(Table252268316348[[#This Row],[time]]-2)*2</f>
        <v>-0.61758000000000024</v>
      </c>
      <c r="AS165" s="6">
        <v>1.06325</v>
      </c>
      <c r="AT165" s="5">
        <v>2.3087900000000001</v>
      </c>
      <c r="AU165">
        <f>-(Table253269317349[[#This Row],[time]]-2)*2</f>
        <v>-0.61758000000000024</v>
      </c>
      <c r="AV165" s="6">
        <v>0.83801499999999995</v>
      </c>
    </row>
    <row r="166" spans="1:48">
      <c r="A166" s="5">
        <v>2.3555999999999999</v>
      </c>
      <c r="B166">
        <f>-(Table1254302334[[#This Row],[time]]-2)*2</f>
        <v>-0.71119999999999983</v>
      </c>
      <c r="C166" s="6">
        <v>0.30508400000000002</v>
      </c>
      <c r="D166" s="5">
        <v>2.3555999999999999</v>
      </c>
      <c r="E166">
        <f>-(Table2255303335[[#This Row],[time]]-2)*2</f>
        <v>-0.71119999999999983</v>
      </c>
      <c r="F166" s="6">
        <v>1.8750800000000001</v>
      </c>
      <c r="G166" s="5">
        <v>2.3555999999999999</v>
      </c>
      <c r="H166">
        <f>-(Table245262310342[[#This Row],[time]]-2)*2</f>
        <v>-0.71119999999999983</v>
      </c>
      <c r="I166" s="6">
        <v>1.1645000000000001E-2</v>
      </c>
      <c r="J166" s="5">
        <v>2.3555999999999999</v>
      </c>
      <c r="K166">
        <f>-(Table3256304336[[#This Row],[time]]-2)*2</f>
        <v>-0.71119999999999983</v>
      </c>
      <c r="L166" s="6">
        <v>1.6010500000000001</v>
      </c>
      <c r="M166" s="5">
        <v>2.3555999999999999</v>
      </c>
      <c r="N166">
        <f>-(Table246263311343[[#This Row],[time]]-2)*2</f>
        <v>-0.71119999999999983</v>
      </c>
      <c r="O166" s="7">
        <v>4.1699999999999997E-5</v>
      </c>
      <c r="P166" s="5">
        <v>2.3555999999999999</v>
      </c>
      <c r="Q166">
        <f>-(Table4257305337[[#This Row],[time]]-2)*2</f>
        <v>-0.71119999999999983</v>
      </c>
      <c r="R166" s="6">
        <v>1.0666</v>
      </c>
      <c r="S166" s="5">
        <v>2.3555999999999999</v>
      </c>
      <c r="T166">
        <f>-(Table247264312344[[#This Row],[time]]-2)*2</f>
        <v>-0.71119999999999983</v>
      </c>
      <c r="U166" s="7">
        <v>3.5599999999999998E-5</v>
      </c>
      <c r="V166" s="5">
        <v>2.3555999999999999</v>
      </c>
      <c r="W166">
        <f>-(Table5258306338[[#This Row],[time]]-2)*2</f>
        <v>-0.71119999999999983</v>
      </c>
      <c r="X166" s="6">
        <v>1.45651</v>
      </c>
      <c r="Y166" s="5">
        <v>2.3555999999999999</v>
      </c>
      <c r="Z166">
        <f>-(Table248265313345[[#This Row],[time]]-2)*2</f>
        <v>-0.71119999999999983</v>
      </c>
      <c r="AA166" s="7">
        <v>7.3800000000000005E-5</v>
      </c>
      <c r="AB166" s="5">
        <v>2.3555999999999999</v>
      </c>
      <c r="AC166">
        <f>-(Table6259307339[[#This Row],[time]]-2)*2</f>
        <v>-0.71119999999999983</v>
      </c>
      <c r="AD166" s="6">
        <v>2.6809400000000001</v>
      </c>
      <c r="AE166" s="5">
        <v>2.3555999999999999</v>
      </c>
      <c r="AF166">
        <f>-(Table249266314346[[#This Row],[time]]-2)*2</f>
        <v>-0.71119999999999983</v>
      </c>
      <c r="AG166" s="7">
        <v>7.3499999999999998E-5</v>
      </c>
      <c r="AH166" s="5">
        <v>2.3555999999999999</v>
      </c>
      <c r="AI166">
        <f>-(Table7260308340[[#This Row],[time]]-2)*2</f>
        <v>-0.71119999999999983</v>
      </c>
      <c r="AJ166" s="6">
        <v>2.7057199999999999</v>
      </c>
      <c r="AK166" s="5">
        <v>2.3555999999999999</v>
      </c>
      <c r="AL166">
        <f>-(Table250267315347[[#This Row],[time]]-2)*2</f>
        <v>-0.71119999999999983</v>
      </c>
      <c r="AM166" s="6">
        <v>2.1057299999999999</v>
      </c>
      <c r="AN166" s="5">
        <v>2.3555999999999999</v>
      </c>
      <c r="AO166">
        <f>-(Table8261309341[[#This Row],[time]]-2)*2</f>
        <v>-0.71119999999999983</v>
      </c>
      <c r="AP166" s="6">
        <v>3.3488699999999998</v>
      </c>
      <c r="AQ166" s="5">
        <v>2.3555999999999999</v>
      </c>
      <c r="AR166">
        <f>-(Table252268316348[[#This Row],[time]]-2)*2</f>
        <v>-0.71119999999999983</v>
      </c>
      <c r="AS166" s="6">
        <v>1.09883</v>
      </c>
      <c r="AT166" s="5">
        <v>2.3555999999999999</v>
      </c>
      <c r="AU166">
        <f>-(Table253269317349[[#This Row],[time]]-2)*2</f>
        <v>-0.71119999999999983</v>
      </c>
      <c r="AV166" s="6">
        <v>1.22201</v>
      </c>
    </row>
    <row r="167" spans="1:48">
      <c r="A167" s="5">
        <v>2.4082699999999999</v>
      </c>
      <c r="B167">
        <f>-(Table1254302334[[#This Row],[time]]-2)*2</f>
        <v>-0.81653999999999982</v>
      </c>
      <c r="C167" s="6">
        <v>8.9107800000000001E-2</v>
      </c>
      <c r="D167" s="5">
        <v>2.4082699999999999</v>
      </c>
      <c r="E167">
        <f>-(Table2255303335[[#This Row],[time]]-2)*2</f>
        <v>-0.81653999999999982</v>
      </c>
      <c r="F167" s="6">
        <v>2.2145000000000001</v>
      </c>
      <c r="G167" s="5">
        <v>2.4082699999999999</v>
      </c>
      <c r="H167">
        <f>-(Table245262310342[[#This Row],[time]]-2)*2</f>
        <v>-0.81653999999999982</v>
      </c>
      <c r="I167" s="6">
        <v>3.9961500000000004E-3</v>
      </c>
      <c r="J167" s="5">
        <v>2.4082699999999999</v>
      </c>
      <c r="K167">
        <f>-(Table3256304336[[#This Row],[time]]-2)*2</f>
        <v>-0.81653999999999982</v>
      </c>
      <c r="L167" s="6">
        <v>1.86585</v>
      </c>
      <c r="M167" s="5">
        <v>2.4082699999999999</v>
      </c>
      <c r="N167">
        <f>-(Table246263311343[[#This Row],[time]]-2)*2</f>
        <v>-0.81653999999999982</v>
      </c>
      <c r="O167" s="7">
        <v>3.8999999999999999E-5</v>
      </c>
      <c r="P167" s="5">
        <v>2.4082699999999999</v>
      </c>
      <c r="Q167">
        <f>-(Table4257305337[[#This Row],[time]]-2)*2</f>
        <v>-0.81653999999999982</v>
      </c>
      <c r="R167" s="6">
        <v>1.2802100000000001</v>
      </c>
      <c r="S167" s="5">
        <v>2.4082699999999999</v>
      </c>
      <c r="T167">
        <f>-(Table247264312344[[#This Row],[time]]-2)*2</f>
        <v>-0.81653999999999982</v>
      </c>
      <c r="U167" s="7">
        <v>3.5500000000000002E-5</v>
      </c>
      <c r="V167" s="5">
        <v>2.4082699999999999</v>
      </c>
      <c r="W167">
        <f>-(Table5258306338[[#This Row],[time]]-2)*2</f>
        <v>-0.81653999999999982</v>
      </c>
      <c r="X167" s="6">
        <v>1.5828100000000001</v>
      </c>
      <c r="Y167" s="5">
        <v>2.4082699999999999</v>
      </c>
      <c r="Z167">
        <f>-(Table248265313345[[#This Row],[time]]-2)*2</f>
        <v>-0.81653999999999982</v>
      </c>
      <c r="AA167" s="7">
        <v>7.2200000000000007E-5</v>
      </c>
      <c r="AB167" s="5">
        <v>2.4082699999999999</v>
      </c>
      <c r="AC167">
        <f>-(Table6259307339[[#This Row],[time]]-2)*2</f>
        <v>-0.81653999999999982</v>
      </c>
      <c r="AD167" s="6">
        <v>2.8986299999999998</v>
      </c>
      <c r="AE167" s="5">
        <v>2.4082699999999999</v>
      </c>
      <c r="AF167">
        <f>-(Table249266314346[[#This Row],[time]]-2)*2</f>
        <v>-0.81653999999999982</v>
      </c>
      <c r="AG167" s="7">
        <v>7.3100000000000001E-5</v>
      </c>
      <c r="AH167" s="5">
        <v>2.4082699999999999</v>
      </c>
      <c r="AI167">
        <f>-(Table7260308340[[#This Row],[time]]-2)*2</f>
        <v>-0.81653999999999982</v>
      </c>
      <c r="AJ167" s="6">
        <v>3.2890600000000001</v>
      </c>
      <c r="AK167" s="5">
        <v>2.4082699999999999</v>
      </c>
      <c r="AL167">
        <f>-(Table250267315347[[#This Row],[time]]-2)*2</f>
        <v>-0.81653999999999982</v>
      </c>
      <c r="AM167" s="6">
        <v>2.02352</v>
      </c>
      <c r="AN167" s="5">
        <v>2.4082699999999999</v>
      </c>
      <c r="AO167">
        <f>-(Table8261309341[[#This Row],[time]]-2)*2</f>
        <v>-0.81653999999999982</v>
      </c>
      <c r="AP167" s="6">
        <v>3.5430999999999999</v>
      </c>
      <c r="AQ167" s="5">
        <v>2.4082699999999999</v>
      </c>
      <c r="AR167">
        <f>-(Table252268316348[[#This Row],[time]]-2)*2</f>
        <v>-0.81653999999999982</v>
      </c>
      <c r="AS167" s="6">
        <v>1.13785</v>
      </c>
      <c r="AT167" s="5">
        <v>2.4082699999999999</v>
      </c>
      <c r="AU167">
        <f>-(Table253269317349[[#This Row],[time]]-2)*2</f>
        <v>-0.81653999999999982</v>
      </c>
      <c r="AV167" s="6">
        <v>1.70461</v>
      </c>
    </row>
    <row r="168" spans="1:48">
      <c r="A168" s="5">
        <v>2.4508999999999999</v>
      </c>
      <c r="B168">
        <f>-(Table1254302334[[#This Row],[time]]-2)*2</f>
        <v>-0.90179999999999971</v>
      </c>
      <c r="C168" s="6">
        <v>3.0696199999999998E-4</v>
      </c>
      <c r="D168" s="5">
        <v>2.4508999999999999</v>
      </c>
      <c r="E168">
        <f>-(Table2255303335[[#This Row],[time]]-2)*2</f>
        <v>-0.90179999999999971</v>
      </c>
      <c r="F168" s="6">
        <v>2.5140699999999998</v>
      </c>
      <c r="G168" s="5">
        <v>2.4508999999999999</v>
      </c>
      <c r="H168">
        <f>-(Table245262310342[[#This Row],[time]]-2)*2</f>
        <v>-0.90179999999999971</v>
      </c>
      <c r="I168" s="6">
        <v>1.02262E-4</v>
      </c>
      <c r="J168" s="5">
        <v>2.4508999999999999</v>
      </c>
      <c r="K168">
        <f>-(Table3256304336[[#This Row],[time]]-2)*2</f>
        <v>-0.90179999999999971</v>
      </c>
      <c r="L168" s="6">
        <v>2.0876999999999999</v>
      </c>
      <c r="M168" s="5">
        <v>2.4508999999999999</v>
      </c>
      <c r="N168">
        <f>-(Table246263311343[[#This Row],[time]]-2)*2</f>
        <v>-0.90179999999999971</v>
      </c>
      <c r="O168" s="7">
        <v>3.7599999999999999E-5</v>
      </c>
      <c r="P168" s="5">
        <v>2.4508999999999999</v>
      </c>
      <c r="Q168">
        <f>-(Table4257305337[[#This Row],[time]]-2)*2</f>
        <v>-0.90179999999999971</v>
      </c>
      <c r="R168" s="6">
        <v>1.45583</v>
      </c>
      <c r="S168" s="5">
        <v>2.4508999999999999</v>
      </c>
      <c r="T168">
        <f>-(Table247264312344[[#This Row],[time]]-2)*2</f>
        <v>-0.90179999999999971</v>
      </c>
      <c r="U168" s="7">
        <v>3.57E-5</v>
      </c>
      <c r="V168" s="5">
        <v>2.4508999999999999</v>
      </c>
      <c r="W168">
        <f>-(Table5258306338[[#This Row],[time]]-2)*2</f>
        <v>-0.90179999999999971</v>
      </c>
      <c r="X168" s="6">
        <v>1.6650499999999999</v>
      </c>
      <c r="Y168" s="5">
        <v>2.4508999999999999</v>
      </c>
      <c r="Z168">
        <f>-(Table248265313345[[#This Row],[time]]-2)*2</f>
        <v>-0.90179999999999971</v>
      </c>
      <c r="AA168" s="7">
        <v>7.0900000000000002E-5</v>
      </c>
      <c r="AB168" s="5">
        <v>2.4508999999999999</v>
      </c>
      <c r="AC168">
        <f>-(Table6259307339[[#This Row],[time]]-2)*2</f>
        <v>-0.90179999999999971</v>
      </c>
      <c r="AD168" s="6">
        <v>3.0311699999999999</v>
      </c>
      <c r="AE168" s="5">
        <v>2.4508999999999999</v>
      </c>
      <c r="AF168">
        <f>-(Table249266314346[[#This Row],[time]]-2)*2</f>
        <v>-0.90179999999999971</v>
      </c>
      <c r="AG168" s="7">
        <v>7.2799999999999994E-5</v>
      </c>
      <c r="AH168" s="5">
        <v>2.4508999999999999</v>
      </c>
      <c r="AI168">
        <f>-(Table7260308340[[#This Row],[time]]-2)*2</f>
        <v>-0.90179999999999971</v>
      </c>
      <c r="AJ168" s="6">
        <v>3.76362</v>
      </c>
      <c r="AK168" s="5">
        <v>2.4508999999999999</v>
      </c>
      <c r="AL168">
        <f>-(Table250267315347[[#This Row],[time]]-2)*2</f>
        <v>-0.90179999999999971</v>
      </c>
      <c r="AM168" s="6">
        <v>1.9254800000000001</v>
      </c>
      <c r="AN168" s="5">
        <v>2.4508999999999999</v>
      </c>
      <c r="AO168">
        <f>-(Table8261309341[[#This Row],[time]]-2)*2</f>
        <v>-0.90179999999999971</v>
      </c>
      <c r="AP168" s="6">
        <v>3.70391</v>
      </c>
      <c r="AQ168" s="5">
        <v>2.4508999999999999</v>
      </c>
      <c r="AR168">
        <f>-(Table252268316348[[#This Row],[time]]-2)*2</f>
        <v>-0.90179999999999971</v>
      </c>
      <c r="AS168" s="6">
        <v>1.1367700000000001</v>
      </c>
      <c r="AT168" s="5">
        <v>2.4508999999999999</v>
      </c>
      <c r="AU168">
        <f>-(Table253269317349[[#This Row],[time]]-2)*2</f>
        <v>-0.90179999999999971</v>
      </c>
      <c r="AV168" s="6">
        <v>2.06488</v>
      </c>
    </row>
    <row r="169" spans="1:48">
      <c r="A169" s="5">
        <v>2.5008900000000001</v>
      </c>
      <c r="B169">
        <f>-(Table1254302334[[#This Row],[time]]-2)*2</f>
        <v>-1.0017800000000001</v>
      </c>
      <c r="C169" s="7">
        <v>9.2E-5</v>
      </c>
      <c r="D169" s="5">
        <v>2.5008900000000001</v>
      </c>
      <c r="E169">
        <f>-(Table2255303335[[#This Row],[time]]-2)*2</f>
        <v>-1.0017800000000001</v>
      </c>
      <c r="F169" s="6">
        <v>2.86924</v>
      </c>
      <c r="G169" s="5">
        <v>2.5008900000000001</v>
      </c>
      <c r="H169">
        <f>-(Table245262310342[[#This Row],[time]]-2)*2</f>
        <v>-1.0017800000000001</v>
      </c>
      <c r="I169" s="7">
        <v>9.09E-5</v>
      </c>
      <c r="J169" s="5">
        <v>2.5008900000000001</v>
      </c>
      <c r="K169">
        <f>-(Table3256304336[[#This Row],[time]]-2)*2</f>
        <v>-1.0017800000000001</v>
      </c>
      <c r="L169" s="6">
        <v>2.35161</v>
      </c>
      <c r="M169" s="5">
        <v>2.5008900000000001</v>
      </c>
      <c r="N169">
        <f>-(Table246263311343[[#This Row],[time]]-2)*2</f>
        <v>-1.0017800000000001</v>
      </c>
      <c r="O169" s="7">
        <v>3.6199999999999999E-5</v>
      </c>
      <c r="P169" s="5">
        <v>2.5008900000000001</v>
      </c>
      <c r="Q169">
        <f>-(Table4257305337[[#This Row],[time]]-2)*2</f>
        <v>-1.0017800000000001</v>
      </c>
      <c r="R169" s="6">
        <v>1.6751499999999999</v>
      </c>
      <c r="S169" s="5">
        <v>2.5008900000000001</v>
      </c>
      <c r="T169">
        <f>-(Table247264312344[[#This Row],[time]]-2)*2</f>
        <v>-1.0017800000000001</v>
      </c>
      <c r="U169" s="7">
        <v>3.5800000000000003E-5</v>
      </c>
      <c r="V169" s="5">
        <v>2.5008900000000001</v>
      </c>
      <c r="W169">
        <f>-(Table5258306338[[#This Row],[time]]-2)*2</f>
        <v>-1.0017800000000001</v>
      </c>
      <c r="X169" s="6">
        <v>1.76895</v>
      </c>
      <c r="Y169" s="5">
        <v>2.5008900000000001</v>
      </c>
      <c r="Z169">
        <f>-(Table248265313345[[#This Row],[time]]-2)*2</f>
        <v>-1.0017800000000001</v>
      </c>
      <c r="AA169" s="7">
        <v>6.9300000000000004E-5</v>
      </c>
      <c r="AB169" s="5">
        <v>2.5008900000000001</v>
      </c>
      <c r="AC169">
        <f>-(Table6259307339[[#This Row],[time]]-2)*2</f>
        <v>-1.0017800000000001</v>
      </c>
      <c r="AD169" s="6">
        <v>3.2384499999999998</v>
      </c>
      <c r="AE169" s="5">
        <v>2.5008900000000001</v>
      </c>
      <c r="AF169">
        <f>-(Table249266314346[[#This Row],[time]]-2)*2</f>
        <v>-1.0017800000000001</v>
      </c>
      <c r="AG169" s="7">
        <v>7.2000000000000002E-5</v>
      </c>
      <c r="AH169" s="5">
        <v>2.5008900000000001</v>
      </c>
      <c r="AI169">
        <f>-(Table7260308340[[#This Row],[time]]-2)*2</f>
        <v>-1.0017800000000001</v>
      </c>
      <c r="AJ169" s="6">
        <v>4.2556000000000003</v>
      </c>
      <c r="AK169" s="5">
        <v>2.5008900000000001</v>
      </c>
      <c r="AL169">
        <f>-(Table250267315347[[#This Row],[time]]-2)*2</f>
        <v>-1.0017800000000001</v>
      </c>
      <c r="AM169" s="6">
        <v>1.81731</v>
      </c>
      <c r="AN169" s="5">
        <v>2.5008900000000001</v>
      </c>
      <c r="AO169">
        <f>-(Table8261309341[[#This Row],[time]]-2)*2</f>
        <v>-1.0017800000000001</v>
      </c>
      <c r="AP169" s="6">
        <v>3.8828</v>
      </c>
      <c r="AQ169" s="5">
        <v>2.5008900000000001</v>
      </c>
      <c r="AR169">
        <f>-(Table252268316348[[#This Row],[time]]-2)*2</f>
        <v>-1.0017800000000001</v>
      </c>
      <c r="AS169" s="6">
        <v>1.13392</v>
      </c>
      <c r="AT169" s="5">
        <v>2.5008900000000001</v>
      </c>
      <c r="AU169">
        <f>-(Table253269317349[[#This Row],[time]]-2)*2</f>
        <v>-1.0017800000000001</v>
      </c>
      <c r="AV169" s="6">
        <v>2.4919199999999999</v>
      </c>
    </row>
    <row r="170" spans="1:48">
      <c r="A170" s="5">
        <v>2.5583800000000001</v>
      </c>
      <c r="B170">
        <f>-(Table1254302334[[#This Row],[time]]-2)*2</f>
        <v>-1.1167600000000002</v>
      </c>
      <c r="C170" s="7">
        <v>8.8999999999999995E-5</v>
      </c>
      <c r="D170" s="5">
        <v>2.5583800000000001</v>
      </c>
      <c r="E170">
        <f>-(Table2255303335[[#This Row],[time]]-2)*2</f>
        <v>-1.1167600000000002</v>
      </c>
      <c r="F170" s="6">
        <v>3.2387199999999998</v>
      </c>
      <c r="G170" s="5">
        <v>2.5583800000000001</v>
      </c>
      <c r="H170">
        <f>-(Table245262310342[[#This Row],[time]]-2)*2</f>
        <v>-1.1167600000000002</v>
      </c>
      <c r="I170" s="7">
        <v>8.8300000000000005E-5</v>
      </c>
      <c r="J170" s="5">
        <v>2.5583800000000001</v>
      </c>
      <c r="K170">
        <f>-(Table3256304336[[#This Row],[time]]-2)*2</f>
        <v>-1.1167600000000002</v>
      </c>
      <c r="L170" s="6">
        <v>2.6774499999999999</v>
      </c>
      <c r="M170" s="5">
        <v>2.5583800000000001</v>
      </c>
      <c r="N170">
        <f>-(Table246263311343[[#This Row],[time]]-2)*2</f>
        <v>-1.1167600000000002</v>
      </c>
      <c r="O170" s="7">
        <v>3.5299999999999997E-5</v>
      </c>
      <c r="P170" s="5">
        <v>2.5583800000000001</v>
      </c>
      <c r="Q170">
        <f>-(Table4257305337[[#This Row],[time]]-2)*2</f>
        <v>-1.1167600000000002</v>
      </c>
      <c r="R170" s="6">
        <v>1.94523</v>
      </c>
      <c r="S170" s="5">
        <v>2.5583800000000001</v>
      </c>
      <c r="T170">
        <f>-(Table247264312344[[#This Row],[time]]-2)*2</f>
        <v>-1.1167600000000002</v>
      </c>
      <c r="U170" s="7">
        <v>3.5899999999999998E-5</v>
      </c>
      <c r="V170" s="5">
        <v>2.5583800000000001</v>
      </c>
      <c r="W170">
        <f>-(Table5258306338[[#This Row],[time]]-2)*2</f>
        <v>-1.1167600000000002</v>
      </c>
      <c r="X170" s="6">
        <v>1.8976599999999999</v>
      </c>
      <c r="Y170" s="5">
        <v>2.5583800000000001</v>
      </c>
      <c r="Z170">
        <f>-(Table248265313345[[#This Row],[time]]-2)*2</f>
        <v>-1.1167600000000002</v>
      </c>
      <c r="AA170" s="7">
        <v>6.7799999999999995E-5</v>
      </c>
      <c r="AB170" s="5">
        <v>2.5583800000000001</v>
      </c>
      <c r="AC170">
        <f>-(Table6259307339[[#This Row],[time]]-2)*2</f>
        <v>-1.1167600000000002</v>
      </c>
      <c r="AD170" s="6">
        <v>3.5702600000000002</v>
      </c>
      <c r="AE170" s="5">
        <v>2.5583800000000001</v>
      </c>
      <c r="AF170">
        <f>-(Table249266314346[[#This Row],[time]]-2)*2</f>
        <v>-1.1167600000000002</v>
      </c>
      <c r="AG170" s="7">
        <v>7.1000000000000005E-5</v>
      </c>
      <c r="AH170" s="5">
        <v>2.5583800000000001</v>
      </c>
      <c r="AI170">
        <f>-(Table7260308340[[#This Row],[time]]-2)*2</f>
        <v>-1.1167600000000002</v>
      </c>
      <c r="AJ170" s="6">
        <v>4.77372</v>
      </c>
      <c r="AK170" s="5">
        <v>2.5583800000000001</v>
      </c>
      <c r="AL170">
        <f>-(Table250267315347[[#This Row],[time]]-2)*2</f>
        <v>-1.1167600000000002</v>
      </c>
      <c r="AM170" s="6">
        <v>1.7141900000000001</v>
      </c>
      <c r="AN170" s="5">
        <v>2.5583800000000001</v>
      </c>
      <c r="AO170">
        <f>-(Table8261309341[[#This Row],[time]]-2)*2</f>
        <v>-1.1167600000000002</v>
      </c>
      <c r="AP170" s="6">
        <v>4.1136200000000001</v>
      </c>
      <c r="AQ170" s="5">
        <v>2.5583800000000001</v>
      </c>
      <c r="AR170">
        <f>-(Table252268316348[[#This Row],[time]]-2)*2</f>
        <v>-1.1167600000000002</v>
      </c>
      <c r="AS170" s="6">
        <v>1.11503</v>
      </c>
      <c r="AT170" s="5">
        <v>2.5583800000000001</v>
      </c>
      <c r="AU170">
        <f>-(Table253269317349[[#This Row],[time]]-2)*2</f>
        <v>-1.1167600000000002</v>
      </c>
      <c r="AV170" s="6">
        <v>2.97817</v>
      </c>
    </row>
    <row r="171" spans="1:48">
      <c r="A171" s="5">
        <v>2.6105299999999998</v>
      </c>
      <c r="B171">
        <f>-(Table1254302334[[#This Row],[time]]-2)*2</f>
        <v>-1.2210599999999996</v>
      </c>
      <c r="C171" s="7">
        <v>8.6299999999999997E-5</v>
      </c>
      <c r="D171" s="5">
        <v>2.6105299999999998</v>
      </c>
      <c r="E171">
        <f>-(Table2255303335[[#This Row],[time]]-2)*2</f>
        <v>-1.2210599999999996</v>
      </c>
      <c r="F171" s="6">
        <v>3.54108</v>
      </c>
      <c r="G171" s="5">
        <v>2.6105299999999998</v>
      </c>
      <c r="H171">
        <f>-(Table245262310342[[#This Row],[time]]-2)*2</f>
        <v>-1.2210599999999996</v>
      </c>
      <c r="I171" s="7">
        <v>8.5900000000000001E-5</v>
      </c>
      <c r="J171" s="5">
        <v>2.6105299999999998</v>
      </c>
      <c r="K171">
        <f>-(Table3256304336[[#This Row],[time]]-2)*2</f>
        <v>-1.2210599999999996</v>
      </c>
      <c r="L171" s="6">
        <v>2.9720300000000002</v>
      </c>
      <c r="M171" s="5">
        <v>2.6105299999999998</v>
      </c>
      <c r="N171">
        <f>-(Table246263311343[[#This Row],[time]]-2)*2</f>
        <v>-1.2210599999999996</v>
      </c>
      <c r="O171" s="7">
        <v>3.4700000000000003E-5</v>
      </c>
      <c r="P171" s="5">
        <v>2.6105299999999998</v>
      </c>
      <c r="Q171">
        <f>-(Table4257305337[[#This Row],[time]]-2)*2</f>
        <v>-1.2210599999999996</v>
      </c>
      <c r="R171" s="6">
        <v>2.2164799999999998</v>
      </c>
      <c r="S171" s="5">
        <v>2.6105299999999998</v>
      </c>
      <c r="T171">
        <f>-(Table247264312344[[#This Row],[time]]-2)*2</f>
        <v>-1.2210599999999996</v>
      </c>
      <c r="U171" s="7">
        <v>3.5800000000000003E-5</v>
      </c>
      <c r="V171" s="5">
        <v>2.6105299999999998</v>
      </c>
      <c r="W171">
        <f>-(Table5258306338[[#This Row],[time]]-2)*2</f>
        <v>-1.2210599999999996</v>
      </c>
      <c r="X171" s="6">
        <v>2.0241899999999999</v>
      </c>
      <c r="Y171" s="5">
        <v>2.6105299999999998</v>
      </c>
      <c r="Z171">
        <f>-(Table248265313345[[#This Row],[time]]-2)*2</f>
        <v>-1.2210599999999996</v>
      </c>
      <c r="AA171" s="7">
        <v>6.6500000000000004E-5</v>
      </c>
      <c r="AB171" s="5">
        <v>2.6105299999999998</v>
      </c>
      <c r="AC171">
        <f>-(Table6259307339[[#This Row],[time]]-2)*2</f>
        <v>-1.2210599999999996</v>
      </c>
      <c r="AD171" s="6">
        <v>3.9611399999999999</v>
      </c>
      <c r="AE171" s="5">
        <v>2.6105299999999998</v>
      </c>
      <c r="AF171">
        <f>-(Table249266314346[[#This Row],[time]]-2)*2</f>
        <v>-1.2210599999999996</v>
      </c>
      <c r="AG171" s="7">
        <v>7.0099999999999996E-5</v>
      </c>
      <c r="AH171" s="5">
        <v>2.6105299999999998</v>
      </c>
      <c r="AI171">
        <f>-(Table7260308340[[#This Row],[time]]-2)*2</f>
        <v>-1.2210599999999996</v>
      </c>
      <c r="AJ171" s="6">
        <v>5.2089699999999999</v>
      </c>
      <c r="AK171" s="5">
        <v>2.6105299999999998</v>
      </c>
      <c r="AL171">
        <f>-(Table250267315347[[#This Row],[time]]-2)*2</f>
        <v>-1.2210599999999996</v>
      </c>
      <c r="AM171" s="6">
        <v>1.5946100000000001</v>
      </c>
      <c r="AN171" s="5">
        <v>2.6105299999999998</v>
      </c>
      <c r="AO171">
        <f>-(Table8261309341[[#This Row],[time]]-2)*2</f>
        <v>-1.2210599999999996</v>
      </c>
      <c r="AP171" s="6">
        <v>4.3248499999999996</v>
      </c>
      <c r="AQ171" s="5">
        <v>2.6105299999999998</v>
      </c>
      <c r="AR171">
        <f>-(Table252268316348[[#This Row],[time]]-2)*2</f>
        <v>-1.2210599999999996</v>
      </c>
      <c r="AS171" s="6">
        <v>1.0465</v>
      </c>
      <c r="AT171" s="5">
        <v>2.6105299999999998</v>
      </c>
      <c r="AU171">
        <f>-(Table253269317349[[#This Row],[time]]-2)*2</f>
        <v>-1.2210599999999996</v>
      </c>
      <c r="AV171" s="6">
        <v>3.4117899999999999</v>
      </c>
    </row>
    <row r="172" spans="1:48">
      <c r="A172" s="5">
        <v>2.6698499999999998</v>
      </c>
      <c r="B172">
        <f>-(Table1254302334[[#This Row],[time]]-2)*2</f>
        <v>-1.3396999999999997</v>
      </c>
      <c r="C172" s="7">
        <v>8.3200000000000003E-5</v>
      </c>
      <c r="D172" s="5">
        <v>2.6698499999999998</v>
      </c>
      <c r="E172">
        <f>-(Table2255303335[[#This Row],[time]]-2)*2</f>
        <v>-1.3396999999999997</v>
      </c>
      <c r="F172" s="6">
        <v>3.8553099999999998</v>
      </c>
      <c r="G172" s="5">
        <v>2.6698499999999998</v>
      </c>
      <c r="H172">
        <f>-(Table245262310342[[#This Row],[time]]-2)*2</f>
        <v>-1.3396999999999997</v>
      </c>
      <c r="I172" s="7">
        <v>8.3200000000000003E-5</v>
      </c>
      <c r="J172" s="5">
        <v>2.6698499999999998</v>
      </c>
      <c r="K172">
        <f>-(Table3256304336[[#This Row],[time]]-2)*2</f>
        <v>-1.3396999999999997</v>
      </c>
      <c r="L172" s="6">
        <v>3.3267899999999999</v>
      </c>
      <c r="M172" s="5">
        <v>2.6698499999999998</v>
      </c>
      <c r="N172">
        <f>-(Table246263311343[[#This Row],[time]]-2)*2</f>
        <v>-1.3396999999999997</v>
      </c>
      <c r="O172" s="7">
        <v>3.3099999999999998E-5</v>
      </c>
      <c r="P172" s="5">
        <v>2.6698499999999998</v>
      </c>
      <c r="Q172">
        <f>-(Table4257305337[[#This Row],[time]]-2)*2</f>
        <v>-1.3396999999999997</v>
      </c>
      <c r="R172" s="6">
        <v>2.52915</v>
      </c>
      <c r="S172" s="5">
        <v>2.6698499999999998</v>
      </c>
      <c r="T172">
        <f>-(Table247264312344[[#This Row],[time]]-2)*2</f>
        <v>-1.3396999999999997</v>
      </c>
      <c r="U172" s="7">
        <v>3.5099999999999999E-5</v>
      </c>
      <c r="V172" s="5">
        <v>2.6698499999999998</v>
      </c>
      <c r="W172">
        <f>-(Table5258306338[[#This Row],[time]]-2)*2</f>
        <v>-1.3396999999999997</v>
      </c>
      <c r="X172" s="6">
        <v>2.1815199999999999</v>
      </c>
      <c r="Y172" s="5">
        <v>2.6698499999999998</v>
      </c>
      <c r="Z172">
        <f>-(Table248265313345[[#This Row],[time]]-2)*2</f>
        <v>-1.3396999999999997</v>
      </c>
      <c r="AA172" s="7">
        <v>6.5199999999999999E-5</v>
      </c>
      <c r="AB172" s="5">
        <v>2.6698499999999998</v>
      </c>
      <c r="AC172">
        <f>-(Table6259307339[[#This Row],[time]]-2)*2</f>
        <v>-1.3396999999999997</v>
      </c>
      <c r="AD172" s="6">
        <v>4.4797000000000002</v>
      </c>
      <c r="AE172" s="5">
        <v>2.6698499999999998</v>
      </c>
      <c r="AF172">
        <f>-(Table249266314346[[#This Row],[time]]-2)*2</f>
        <v>-1.3396999999999997</v>
      </c>
      <c r="AG172" s="7">
        <v>6.8999999999999997E-5</v>
      </c>
      <c r="AH172" s="5">
        <v>2.6698499999999998</v>
      </c>
      <c r="AI172">
        <f>-(Table7260308340[[#This Row],[time]]-2)*2</f>
        <v>-1.3396999999999997</v>
      </c>
      <c r="AJ172" s="6">
        <v>5.6781600000000001</v>
      </c>
      <c r="AK172" s="5">
        <v>2.6698499999999998</v>
      </c>
      <c r="AL172">
        <f>-(Table250267315347[[#This Row],[time]]-2)*2</f>
        <v>-1.3396999999999997</v>
      </c>
      <c r="AM172" s="6">
        <v>1.4252100000000001</v>
      </c>
      <c r="AN172" s="5">
        <v>2.6698499999999998</v>
      </c>
      <c r="AO172">
        <f>-(Table8261309341[[#This Row],[time]]-2)*2</f>
        <v>-1.3396999999999997</v>
      </c>
      <c r="AP172" s="6">
        <v>4.5842200000000002</v>
      </c>
      <c r="AQ172" s="5">
        <v>2.6698499999999998</v>
      </c>
      <c r="AR172">
        <f>-(Table252268316348[[#This Row],[time]]-2)*2</f>
        <v>-1.3396999999999997</v>
      </c>
      <c r="AS172" s="6">
        <v>0.94218599999999997</v>
      </c>
      <c r="AT172" s="5">
        <v>2.6698499999999998</v>
      </c>
      <c r="AU172">
        <f>-(Table253269317349[[#This Row],[time]]-2)*2</f>
        <v>-1.3396999999999997</v>
      </c>
      <c r="AV172" s="6">
        <v>3.8776700000000002</v>
      </c>
    </row>
    <row r="173" spans="1:48">
      <c r="A173" s="5">
        <v>2.7198500000000001</v>
      </c>
      <c r="B173">
        <f>-(Table1254302334[[#This Row],[time]]-2)*2</f>
        <v>-1.4397000000000002</v>
      </c>
      <c r="C173" s="7">
        <v>8.0599999999999994E-5</v>
      </c>
      <c r="D173" s="5">
        <v>2.7198500000000001</v>
      </c>
      <c r="E173">
        <f>-(Table2255303335[[#This Row],[time]]-2)*2</f>
        <v>-1.4397000000000002</v>
      </c>
      <c r="F173" s="6">
        <v>4.0956799999999998</v>
      </c>
      <c r="G173" s="5">
        <v>2.7198500000000001</v>
      </c>
      <c r="H173">
        <f>-(Table245262310342[[#This Row],[time]]-2)*2</f>
        <v>-1.4397000000000002</v>
      </c>
      <c r="I173" s="7">
        <v>8.0900000000000001E-5</v>
      </c>
      <c r="J173" s="5">
        <v>2.7198500000000001</v>
      </c>
      <c r="K173">
        <f>-(Table3256304336[[#This Row],[time]]-2)*2</f>
        <v>-1.4397000000000002</v>
      </c>
      <c r="L173" s="6">
        <v>3.6069200000000001</v>
      </c>
      <c r="M173" s="5">
        <v>2.7198500000000001</v>
      </c>
      <c r="N173">
        <f>-(Table246263311343[[#This Row],[time]]-2)*2</f>
        <v>-1.4397000000000002</v>
      </c>
      <c r="O173" s="7">
        <v>3.0499999999999999E-5</v>
      </c>
      <c r="P173" s="5">
        <v>2.7198500000000001</v>
      </c>
      <c r="Q173">
        <f>-(Table4257305337[[#This Row],[time]]-2)*2</f>
        <v>-1.4397000000000002</v>
      </c>
      <c r="R173" s="6">
        <v>2.7606899999999999</v>
      </c>
      <c r="S173" s="5">
        <v>2.7198500000000001</v>
      </c>
      <c r="T173">
        <f>-(Table247264312344[[#This Row],[time]]-2)*2</f>
        <v>-1.4397000000000002</v>
      </c>
      <c r="U173" s="7">
        <v>3.4100000000000002E-5</v>
      </c>
      <c r="V173" s="5">
        <v>2.7198500000000001</v>
      </c>
      <c r="W173">
        <f>-(Table5258306338[[#This Row],[time]]-2)*2</f>
        <v>-1.4397000000000002</v>
      </c>
      <c r="X173" s="6">
        <v>2.32491</v>
      </c>
      <c r="Y173" s="5">
        <v>2.7198500000000001</v>
      </c>
      <c r="Z173">
        <f>-(Table248265313345[[#This Row],[time]]-2)*2</f>
        <v>-1.4397000000000002</v>
      </c>
      <c r="AA173" s="7">
        <v>6.41E-5</v>
      </c>
      <c r="AB173" s="5">
        <v>2.7198500000000001</v>
      </c>
      <c r="AC173">
        <f>-(Table6259307339[[#This Row],[time]]-2)*2</f>
        <v>-1.4397000000000002</v>
      </c>
      <c r="AD173" s="6">
        <v>5.0547300000000002</v>
      </c>
      <c r="AE173" s="5">
        <v>2.7198500000000001</v>
      </c>
      <c r="AF173">
        <f>-(Table249266314346[[#This Row],[time]]-2)*2</f>
        <v>-1.4397000000000002</v>
      </c>
      <c r="AG173" s="7">
        <v>6.7999999999999999E-5</v>
      </c>
      <c r="AH173" s="5">
        <v>2.7198500000000001</v>
      </c>
      <c r="AI173">
        <f>-(Table7260308340[[#This Row],[time]]-2)*2</f>
        <v>-1.4397000000000002</v>
      </c>
      <c r="AJ173" s="6">
        <v>6.0987999999999998</v>
      </c>
      <c r="AK173" s="5">
        <v>2.7198500000000001</v>
      </c>
      <c r="AL173">
        <f>-(Table250267315347[[#This Row],[time]]-2)*2</f>
        <v>-1.4397000000000002</v>
      </c>
      <c r="AM173" s="6">
        <v>1.3144100000000001</v>
      </c>
      <c r="AN173" s="5">
        <v>2.7198500000000001</v>
      </c>
      <c r="AO173">
        <f>-(Table8261309341[[#This Row],[time]]-2)*2</f>
        <v>-1.4397000000000002</v>
      </c>
      <c r="AP173" s="6">
        <v>4.8748399999999998</v>
      </c>
      <c r="AQ173" s="5">
        <v>2.7198500000000001</v>
      </c>
      <c r="AR173">
        <f>-(Table252268316348[[#This Row],[time]]-2)*2</f>
        <v>-1.4397000000000002</v>
      </c>
      <c r="AS173" s="6">
        <v>0.86062000000000005</v>
      </c>
      <c r="AT173" s="5">
        <v>2.7198500000000001</v>
      </c>
      <c r="AU173">
        <f>-(Table253269317349[[#This Row],[time]]-2)*2</f>
        <v>-1.4397000000000002</v>
      </c>
      <c r="AV173" s="6">
        <v>4.2592600000000003</v>
      </c>
    </row>
    <row r="174" spans="1:48">
      <c r="A174" s="5">
        <v>2.7698499999999999</v>
      </c>
      <c r="B174">
        <f>-(Table1254302334[[#This Row],[time]]-2)*2</f>
        <v>-1.5396999999999998</v>
      </c>
      <c r="C174" s="7">
        <v>7.7999999999999999E-5</v>
      </c>
      <c r="D174" s="5">
        <v>2.7698499999999999</v>
      </c>
      <c r="E174">
        <f>-(Table2255303335[[#This Row],[time]]-2)*2</f>
        <v>-1.5396999999999998</v>
      </c>
      <c r="F174" s="6">
        <v>4.3525999999999998</v>
      </c>
      <c r="G174" s="5">
        <v>2.7698499999999999</v>
      </c>
      <c r="H174">
        <f>-(Table245262310342[[#This Row],[time]]-2)*2</f>
        <v>-1.5396999999999998</v>
      </c>
      <c r="I174" s="7">
        <v>7.8499999999999997E-5</v>
      </c>
      <c r="J174" s="5">
        <v>2.7698499999999999</v>
      </c>
      <c r="K174">
        <f>-(Table3256304336[[#This Row],[time]]-2)*2</f>
        <v>-1.5396999999999998</v>
      </c>
      <c r="L174" s="6">
        <v>3.88436</v>
      </c>
      <c r="M174" s="5">
        <v>2.7698499999999999</v>
      </c>
      <c r="N174">
        <f>-(Table246263311343[[#This Row],[time]]-2)*2</f>
        <v>-1.5396999999999998</v>
      </c>
      <c r="O174" s="7">
        <v>2.7900000000000001E-5</v>
      </c>
      <c r="P174" s="5">
        <v>2.7698499999999999</v>
      </c>
      <c r="Q174">
        <f>-(Table4257305337[[#This Row],[time]]-2)*2</f>
        <v>-1.5396999999999998</v>
      </c>
      <c r="R174" s="6">
        <v>2.96991</v>
      </c>
      <c r="S174" s="5">
        <v>2.7698499999999999</v>
      </c>
      <c r="T174">
        <f>-(Table247264312344[[#This Row],[time]]-2)*2</f>
        <v>-1.5396999999999998</v>
      </c>
      <c r="U174" s="7">
        <v>3.3099999999999998E-5</v>
      </c>
      <c r="V174" s="5">
        <v>2.7698499999999999</v>
      </c>
      <c r="W174">
        <f>-(Table5258306338[[#This Row],[time]]-2)*2</f>
        <v>-1.5396999999999998</v>
      </c>
      <c r="X174" s="6">
        <v>2.4834999999999998</v>
      </c>
      <c r="Y174" s="5">
        <v>2.7698499999999999</v>
      </c>
      <c r="Z174">
        <f>-(Table248265313345[[#This Row],[time]]-2)*2</f>
        <v>-1.5396999999999998</v>
      </c>
      <c r="AA174" s="7">
        <v>6.3100000000000002E-5</v>
      </c>
      <c r="AB174" s="5">
        <v>2.7698499999999999</v>
      </c>
      <c r="AC174">
        <f>-(Table6259307339[[#This Row],[time]]-2)*2</f>
        <v>-1.5396999999999998</v>
      </c>
      <c r="AD174" s="6">
        <v>5.6730700000000001</v>
      </c>
      <c r="AE174" s="5">
        <v>2.7698499999999999</v>
      </c>
      <c r="AF174">
        <f>-(Table249266314346[[#This Row],[time]]-2)*2</f>
        <v>-1.5396999999999998</v>
      </c>
      <c r="AG174" s="7">
        <v>6.69E-5</v>
      </c>
      <c r="AH174" s="5">
        <v>2.7698499999999999</v>
      </c>
      <c r="AI174">
        <f>-(Table7260308340[[#This Row],[time]]-2)*2</f>
        <v>-1.5396999999999998</v>
      </c>
      <c r="AJ174" s="6">
        <v>6.4704800000000002</v>
      </c>
      <c r="AK174" s="5">
        <v>2.7698499999999999</v>
      </c>
      <c r="AL174">
        <f>-(Table250267315347[[#This Row],[time]]-2)*2</f>
        <v>-1.5396999999999998</v>
      </c>
      <c r="AM174" s="6">
        <v>1.19618</v>
      </c>
      <c r="AN174" s="5">
        <v>2.7698499999999999</v>
      </c>
      <c r="AO174">
        <f>-(Table8261309341[[#This Row],[time]]-2)*2</f>
        <v>-1.5396999999999998</v>
      </c>
      <c r="AP174" s="6">
        <v>5.15944</v>
      </c>
      <c r="AQ174" s="5">
        <v>2.7698499999999999</v>
      </c>
      <c r="AR174">
        <f>-(Table252268316348[[#This Row],[time]]-2)*2</f>
        <v>-1.5396999999999998</v>
      </c>
      <c r="AS174" s="6">
        <v>0.76788500000000004</v>
      </c>
      <c r="AT174" s="5">
        <v>2.7698499999999999</v>
      </c>
      <c r="AU174">
        <f>-(Table253269317349[[#This Row],[time]]-2)*2</f>
        <v>-1.5396999999999998</v>
      </c>
      <c r="AV174" s="6">
        <v>4.5824800000000003</v>
      </c>
    </row>
    <row r="175" spans="1:48">
      <c r="A175" s="5">
        <v>2.8198500000000002</v>
      </c>
      <c r="B175">
        <f>-(Table1254302334[[#This Row],[time]]-2)*2</f>
        <v>-1.6397000000000004</v>
      </c>
      <c r="C175" s="7">
        <v>7.5400000000000003E-5</v>
      </c>
      <c r="D175" s="5">
        <v>2.8198500000000002</v>
      </c>
      <c r="E175">
        <f>-(Table2255303335[[#This Row],[time]]-2)*2</f>
        <v>-1.6397000000000004</v>
      </c>
      <c r="F175" s="6">
        <v>4.6130000000000004</v>
      </c>
      <c r="G175" s="5">
        <v>2.8198500000000002</v>
      </c>
      <c r="H175">
        <f>-(Table245262310342[[#This Row],[time]]-2)*2</f>
        <v>-1.6397000000000004</v>
      </c>
      <c r="I175" s="7">
        <v>7.6199999999999995E-5</v>
      </c>
      <c r="J175" s="5">
        <v>2.8198500000000002</v>
      </c>
      <c r="K175">
        <f>-(Table3256304336[[#This Row],[time]]-2)*2</f>
        <v>-1.6397000000000004</v>
      </c>
      <c r="L175" s="6">
        <v>4.1466500000000002</v>
      </c>
      <c r="M175" s="5">
        <v>2.8198500000000002</v>
      </c>
      <c r="N175">
        <f>-(Table246263311343[[#This Row],[time]]-2)*2</f>
        <v>-1.6397000000000004</v>
      </c>
      <c r="O175" s="7">
        <v>2.4899999999999999E-5</v>
      </c>
      <c r="P175" s="5">
        <v>2.8198500000000002</v>
      </c>
      <c r="Q175">
        <f>-(Table4257305337[[#This Row],[time]]-2)*2</f>
        <v>-1.6397000000000004</v>
      </c>
      <c r="R175" s="6">
        <v>3.1429900000000002</v>
      </c>
      <c r="S175" s="5">
        <v>2.8198500000000002</v>
      </c>
      <c r="T175">
        <f>-(Table247264312344[[#This Row],[time]]-2)*2</f>
        <v>-1.6397000000000004</v>
      </c>
      <c r="U175" s="7">
        <v>3.1900000000000003E-5</v>
      </c>
      <c r="V175" s="5">
        <v>2.8198500000000002</v>
      </c>
      <c r="W175">
        <f>-(Table5258306338[[#This Row],[time]]-2)*2</f>
        <v>-1.6397000000000004</v>
      </c>
      <c r="X175" s="6">
        <v>2.6473499999999999</v>
      </c>
      <c r="Y175" s="5">
        <v>2.8198500000000002</v>
      </c>
      <c r="Z175">
        <f>-(Table248265313345[[#This Row],[time]]-2)*2</f>
        <v>-1.6397000000000004</v>
      </c>
      <c r="AA175" s="7">
        <v>6.2000000000000003E-5</v>
      </c>
      <c r="AB175" s="5">
        <v>2.8198500000000002</v>
      </c>
      <c r="AC175">
        <f>-(Table6259307339[[#This Row],[time]]-2)*2</f>
        <v>-1.6397000000000004</v>
      </c>
      <c r="AD175" s="6">
        <v>6.3662099999999997</v>
      </c>
      <c r="AE175" s="5">
        <v>2.8198500000000002</v>
      </c>
      <c r="AF175">
        <f>-(Table249266314346[[#This Row],[time]]-2)*2</f>
        <v>-1.6397000000000004</v>
      </c>
      <c r="AG175" s="7">
        <v>6.5599999999999995E-5</v>
      </c>
      <c r="AH175" s="5">
        <v>2.8198500000000002</v>
      </c>
      <c r="AI175">
        <f>-(Table7260308340[[#This Row],[time]]-2)*2</f>
        <v>-1.6397000000000004</v>
      </c>
      <c r="AJ175" s="6">
        <v>6.8710699999999996</v>
      </c>
      <c r="AK175" s="5">
        <v>2.8198500000000002</v>
      </c>
      <c r="AL175">
        <f>-(Table250267315347[[#This Row],[time]]-2)*2</f>
        <v>-1.6397000000000004</v>
      </c>
      <c r="AM175" s="6">
        <v>1.05386</v>
      </c>
      <c r="AN175" s="5">
        <v>2.8198500000000002</v>
      </c>
      <c r="AO175">
        <f>-(Table8261309341[[#This Row],[time]]-2)*2</f>
        <v>-1.6397000000000004</v>
      </c>
      <c r="AP175" s="6">
        <v>5.48109</v>
      </c>
      <c r="AQ175" s="5">
        <v>2.8198500000000002</v>
      </c>
      <c r="AR175">
        <f>-(Table252268316348[[#This Row],[time]]-2)*2</f>
        <v>-1.6397000000000004</v>
      </c>
      <c r="AS175" s="6">
        <v>0.66629400000000005</v>
      </c>
      <c r="AT175" s="5">
        <v>2.8198500000000002</v>
      </c>
      <c r="AU175">
        <f>-(Table253269317349[[#This Row],[time]]-2)*2</f>
        <v>-1.6397000000000004</v>
      </c>
      <c r="AV175" s="6">
        <v>4.8464400000000003</v>
      </c>
    </row>
    <row r="176" spans="1:48">
      <c r="A176" s="5">
        <v>2.86985</v>
      </c>
      <c r="B176">
        <f>-(Table1254302334[[#This Row],[time]]-2)*2</f>
        <v>-1.7397</v>
      </c>
      <c r="C176" s="7">
        <v>7.2799999999999994E-5</v>
      </c>
      <c r="D176" s="5">
        <v>2.86985</v>
      </c>
      <c r="E176">
        <f>-(Table2255303335[[#This Row],[time]]-2)*2</f>
        <v>-1.7397</v>
      </c>
      <c r="F176" s="6">
        <v>4.8651299999999997</v>
      </c>
      <c r="G176" s="5">
        <v>2.86985</v>
      </c>
      <c r="H176">
        <f>-(Table245262310342[[#This Row],[time]]-2)*2</f>
        <v>-1.7397</v>
      </c>
      <c r="I176" s="7">
        <v>7.3800000000000005E-5</v>
      </c>
      <c r="J176" s="5">
        <v>2.86985</v>
      </c>
      <c r="K176">
        <f>-(Table3256304336[[#This Row],[time]]-2)*2</f>
        <v>-1.7397</v>
      </c>
      <c r="L176" s="6">
        <v>4.4025100000000004</v>
      </c>
      <c r="M176" s="5">
        <v>2.86985</v>
      </c>
      <c r="N176">
        <f>-(Table246263311343[[#This Row],[time]]-2)*2</f>
        <v>-1.7397</v>
      </c>
      <c r="O176" s="7">
        <v>2.19E-5</v>
      </c>
      <c r="P176" s="5">
        <v>2.86985</v>
      </c>
      <c r="Q176">
        <f>-(Table4257305337[[#This Row],[time]]-2)*2</f>
        <v>-1.7397</v>
      </c>
      <c r="R176" s="6">
        <v>3.2897400000000001</v>
      </c>
      <c r="S176" s="5">
        <v>2.86985</v>
      </c>
      <c r="T176">
        <f>-(Table247264312344[[#This Row],[time]]-2)*2</f>
        <v>-1.7397</v>
      </c>
      <c r="U176" s="7">
        <v>3.0599999999999998E-5</v>
      </c>
      <c r="V176" s="5">
        <v>2.86985</v>
      </c>
      <c r="W176">
        <f>-(Table5258306338[[#This Row],[time]]-2)*2</f>
        <v>-1.7397</v>
      </c>
      <c r="X176" s="6">
        <v>2.8225500000000001</v>
      </c>
      <c r="Y176" s="5">
        <v>2.86985</v>
      </c>
      <c r="Z176">
        <f>-(Table248265313345[[#This Row],[time]]-2)*2</f>
        <v>-1.7397</v>
      </c>
      <c r="AA176" s="7">
        <v>6.0800000000000001E-5</v>
      </c>
      <c r="AB176" s="5">
        <v>2.86985</v>
      </c>
      <c r="AC176">
        <f>-(Table6259307339[[#This Row],[time]]-2)*2</f>
        <v>-1.7397</v>
      </c>
      <c r="AD176" s="6">
        <v>7.1765400000000001</v>
      </c>
      <c r="AE176" s="5">
        <v>2.86985</v>
      </c>
      <c r="AF176">
        <f>-(Table249266314346[[#This Row],[time]]-2)*2</f>
        <v>-1.7397</v>
      </c>
      <c r="AG176" s="7">
        <v>6.4399999999999993E-5</v>
      </c>
      <c r="AH176" s="5">
        <v>2.86985</v>
      </c>
      <c r="AI176">
        <f>-(Table7260308340[[#This Row],[time]]-2)*2</f>
        <v>-1.7397</v>
      </c>
      <c r="AJ176" s="6">
        <v>7.2509300000000003</v>
      </c>
      <c r="AK176" s="5">
        <v>2.86985</v>
      </c>
      <c r="AL176">
        <f>-(Table250267315347[[#This Row],[time]]-2)*2</f>
        <v>-1.7397</v>
      </c>
      <c r="AM176" s="6">
        <v>0.89556599999999997</v>
      </c>
      <c r="AN176" s="5">
        <v>2.86985</v>
      </c>
      <c r="AO176">
        <f>-(Table8261309341[[#This Row],[time]]-2)*2</f>
        <v>-1.7397</v>
      </c>
      <c r="AP176" s="6">
        <v>5.8434400000000002</v>
      </c>
      <c r="AQ176" s="5">
        <v>2.86985</v>
      </c>
      <c r="AR176">
        <f>-(Table252268316348[[#This Row],[time]]-2)*2</f>
        <v>-1.7397</v>
      </c>
      <c r="AS176" s="6">
        <v>0.56351700000000005</v>
      </c>
      <c r="AT176" s="5">
        <v>2.86985</v>
      </c>
      <c r="AU176">
        <f>-(Table253269317349[[#This Row],[time]]-2)*2</f>
        <v>-1.7397</v>
      </c>
      <c r="AV176" s="6">
        <v>5.1395499999999998</v>
      </c>
    </row>
    <row r="177" spans="1:48">
      <c r="A177" s="5">
        <v>2.9136000000000002</v>
      </c>
      <c r="B177">
        <f>-(Table1254302334[[#This Row],[time]]-2)*2</f>
        <v>-1.8272000000000004</v>
      </c>
      <c r="C177" s="7">
        <v>7.0500000000000006E-5</v>
      </c>
      <c r="D177" s="5">
        <v>2.9136000000000002</v>
      </c>
      <c r="E177">
        <f>-(Table2255303335[[#This Row],[time]]-2)*2</f>
        <v>-1.8272000000000004</v>
      </c>
      <c r="F177" s="6">
        <v>5.0828899999999999</v>
      </c>
      <c r="G177" s="5">
        <v>2.9136000000000002</v>
      </c>
      <c r="H177">
        <f>-(Table245262310342[[#This Row],[time]]-2)*2</f>
        <v>-1.8272000000000004</v>
      </c>
      <c r="I177" s="7">
        <v>7.1799999999999997E-5</v>
      </c>
      <c r="J177" s="5">
        <v>2.9136000000000002</v>
      </c>
      <c r="K177">
        <f>-(Table3256304336[[#This Row],[time]]-2)*2</f>
        <v>-1.8272000000000004</v>
      </c>
      <c r="L177" s="6">
        <v>4.6116799999999998</v>
      </c>
      <c r="M177" s="5">
        <v>2.9136000000000002</v>
      </c>
      <c r="N177">
        <f>-(Table246263311343[[#This Row],[time]]-2)*2</f>
        <v>-1.8272000000000004</v>
      </c>
      <c r="O177" s="7">
        <v>1.9199999999999999E-5</v>
      </c>
      <c r="P177" s="5">
        <v>2.9136000000000002</v>
      </c>
      <c r="Q177">
        <f>-(Table4257305337[[#This Row],[time]]-2)*2</f>
        <v>-1.8272000000000004</v>
      </c>
      <c r="R177" s="6">
        <v>3.39818</v>
      </c>
      <c r="S177" s="5">
        <v>2.9136000000000002</v>
      </c>
      <c r="T177">
        <f>-(Table247264312344[[#This Row],[time]]-2)*2</f>
        <v>-1.8272000000000004</v>
      </c>
      <c r="U177" s="7">
        <v>2.94E-5</v>
      </c>
      <c r="V177" s="5">
        <v>2.9136000000000002</v>
      </c>
      <c r="W177">
        <f>-(Table5258306338[[#This Row],[time]]-2)*2</f>
        <v>-1.8272000000000004</v>
      </c>
      <c r="X177" s="6">
        <v>2.99003</v>
      </c>
      <c r="Y177" s="5">
        <v>2.9136000000000002</v>
      </c>
      <c r="Z177">
        <f>-(Table248265313345[[#This Row],[time]]-2)*2</f>
        <v>-1.8272000000000004</v>
      </c>
      <c r="AA177" s="7">
        <v>5.9700000000000001E-5</v>
      </c>
      <c r="AB177" s="5">
        <v>2.9136000000000002</v>
      </c>
      <c r="AC177">
        <f>-(Table6259307339[[#This Row],[time]]-2)*2</f>
        <v>-1.8272000000000004</v>
      </c>
      <c r="AD177" s="6">
        <v>8.0112699999999997</v>
      </c>
      <c r="AE177" s="5">
        <v>2.9136000000000002</v>
      </c>
      <c r="AF177">
        <f>-(Table249266314346[[#This Row],[time]]-2)*2</f>
        <v>-1.8272000000000004</v>
      </c>
      <c r="AG177" s="7">
        <v>6.3200000000000005E-5</v>
      </c>
      <c r="AH177" s="5">
        <v>2.9136000000000002</v>
      </c>
      <c r="AI177">
        <f>-(Table7260308340[[#This Row],[time]]-2)*2</f>
        <v>-1.8272000000000004</v>
      </c>
      <c r="AJ177" s="6">
        <v>7.58779</v>
      </c>
      <c r="AK177" s="5">
        <v>2.9136000000000002</v>
      </c>
      <c r="AL177">
        <f>-(Table250267315347[[#This Row],[time]]-2)*2</f>
        <v>-1.8272000000000004</v>
      </c>
      <c r="AM177" s="6">
        <v>0.75132200000000005</v>
      </c>
      <c r="AN177" s="5">
        <v>2.9136000000000002</v>
      </c>
      <c r="AO177">
        <f>-(Table8261309341[[#This Row],[time]]-2)*2</f>
        <v>-1.8272000000000004</v>
      </c>
      <c r="AP177" s="6">
        <v>6.1589499999999999</v>
      </c>
      <c r="AQ177" s="5">
        <v>2.9136000000000002</v>
      </c>
      <c r="AR177">
        <f>-(Table252268316348[[#This Row],[time]]-2)*2</f>
        <v>-1.8272000000000004</v>
      </c>
      <c r="AS177" s="6">
        <v>0.46761999999999998</v>
      </c>
      <c r="AT177" s="5">
        <v>2.9136000000000002</v>
      </c>
      <c r="AU177">
        <f>-(Table253269317349[[#This Row],[time]]-2)*2</f>
        <v>-1.8272000000000004</v>
      </c>
      <c r="AV177" s="6">
        <v>5.3882899999999996</v>
      </c>
    </row>
    <row r="178" spans="1:48">
      <c r="A178" s="5">
        <v>2.9839199999999999</v>
      </c>
      <c r="B178">
        <f>-(Table1254302334[[#This Row],[time]]-2)*2</f>
        <v>-1.9678399999999998</v>
      </c>
      <c r="C178" s="7">
        <v>6.69E-5</v>
      </c>
      <c r="D178" s="5">
        <v>2.9839199999999999</v>
      </c>
      <c r="E178">
        <f>-(Table2255303335[[#This Row],[time]]-2)*2</f>
        <v>-1.9678399999999998</v>
      </c>
      <c r="F178" s="6">
        <v>5.3694100000000002</v>
      </c>
      <c r="G178" s="5">
        <v>2.9839199999999999</v>
      </c>
      <c r="H178">
        <f>-(Table245262310342[[#This Row],[time]]-2)*2</f>
        <v>-1.9678399999999998</v>
      </c>
      <c r="I178" s="7">
        <v>6.8399999999999996E-5</v>
      </c>
      <c r="J178" s="5">
        <v>2.9839199999999999</v>
      </c>
      <c r="K178">
        <f>-(Table3256304336[[#This Row],[time]]-2)*2</f>
        <v>-1.9678399999999998</v>
      </c>
      <c r="L178" s="6">
        <v>4.9157099999999998</v>
      </c>
      <c r="M178" s="5">
        <v>2.9839199999999999</v>
      </c>
      <c r="N178">
        <f>-(Table246263311343[[#This Row],[time]]-2)*2</f>
        <v>-1.9678399999999998</v>
      </c>
      <c r="O178" s="7">
        <v>1.49E-5</v>
      </c>
      <c r="P178" s="5">
        <v>2.9839199999999999</v>
      </c>
      <c r="Q178">
        <f>-(Table4257305337[[#This Row],[time]]-2)*2</f>
        <v>-1.9678399999999998</v>
      </c>
      <c r="R178" s="6">
        <v>3.5239799999999999</v>
      </c>
      <c r="S178" s="5">
        <v>2.9839199999999999</v>
      </c>
      <c r="T178">
        <f>-(Table247264312344[[#This Row],[time]]-2)*2</f>
        <v>-1.9678399999999998</v>
      </c>
      <c r="U178" s="7">
        <v>2.72E-5</v>
      </c>
      <c r="V178" s="5">
        <v>2.9839199999999999</v>
      </c>
      <c r="W178">
        <f>-(Table5258306338[[#This Row],[time]]-2)*2</f>
        <v>-1.9678399999999998</v>
      </c>
      <c r="X178" s="6">
        <v>3.2616999999999998</v>
      </c>
      <c r="Y178" s="5">
        <v>2.9839199999999999</v>
      </c>
      <c r="Z178">
        <f>-(Table248265313345[[#This Row],[time]]-2)*2</f>
        <v>-1.9678399999999998</v>
      </c>
      <c r="AA178" s="7">
        <v>5.8E-5</v>
      </c>
      <c r="AB178" s="5">
        <v>2.9839199999999999</v>
      </c>
      <c r="AC178">
        <f>-(Table6259307339[[#This Row],[time]]-2)*2</f>
        <v>-1.9678399999999998</v>
      </c>
      <c r="AD178" s="6">
        <v>9.3946900000000007</v>
      </c>
      <c r="AE178" s="5">
        <v>2.9839199999999999</v>
      </c>
      <c r="AF178">
        <f>-(Table249266314346[[#This Row],[time]]-2)*2</f>
        <v>-1.9678399999999998</v>
      </c>
      <c r="AG178" s="7">
        <v>6.1299999999999999E-5</v>
      </c>
      <c r="AH178" s="5">
        <v>2.9839199999999999</v>
      </c>
      <c r="AI178">
        <f>-(Table7260308340[[#This Row],[time]]-2)*2</f>
        <v>-1.9678399999999998</v>
      </c>
      <c r="AJ178" s="6">
        <v>8.0852199999999996</v>
      </c>
      <c r="AK178" s="5">
        <v>2.9839199999999999</v>
      </c>
      <c r="AL178">
        <f>-(Table250267315347[[#This Row],[time]]-2)*2</f>
        <v>-1.9678399999999998</v>
      </c>
      <c r="AM178" s="6">
        <v>0.51392599999999999</v>
      </c>
      <c r="AN178" s="5">
        <v>2.9839199999999999</v>
      </c>
      <c r="AO178">
        <f>-(Table8261309341[[#This Row],[time]]-2)*2</f>
        <v>-1.9678399999999998</v>
      </c>
      <c r="AP178" s="6">
        <v>6.6467299999999998</v>
      </c>
      <c r="AQ178" s="5">
        <v>2.9839199999999999</v>
      </c>
      <c r="AR178">
        <f>-(Table252268316348[[#This Row],[time]]-2)*2</f>
        <v>-1.9678399999999998</v>
      </c>
      <c r="AS178" s="6">
        <v>0.30971599999999999</v>
      </c>
      <c r="AT178" s="5">
        <v>2.9839199999999999</v>
      </c>
      <c r="AU178">
        <f>-(Table253269317349[[#This Row],[time]]-2)*2</f>
        <v>-1.9678399999999998</v>
      </c>
      <c r="AV178" s="6">
        <v>5.7589899999999998</v>
      </c>
    </row>
    <row r="179" spans="1:48">
      <c r="A179" s="8">
        <v>3</v>
      </c>
      <c r="B179">
        <f>-(Table1254302334[[#This Row],[time]]-2)*2</f>
        <v>-2</v>
      </c>
      <c r="C179" s="10">
        <v>6.6099999999999994E-5</v>
      </c>
      <c r="D179" s="8">
        <v>3</v>
      </c>
      <c r="E179">
        <f>-(Table2255303335[[#This Row],[time]]-2)*2</f>
        <v>-2</v>
      </c>
      <c r="F179" s="9">
        <v>5.43527</v>
      </c>
      <c r="G179" s="8">
        <v>3</v>
      </c>
      <c r="H179">
        <f>-(Table245262310342[[#This Row],[time]]-2)*2</f>
        <v>-2</v>
      </c>
      <c r="I179" s="10">
        <v>6.7600000000000003E-5</v>
      </c>
      <c r="J179" s="8">
        <v>3</v>
      </c>
      <c r="K179">
        <f>-(Table3256304336[[#This Row],[time]]-2)*2</f>
        <v>-2</v>
      </c>
      <c r="L179" s="9">
        <v>4.9843400000000004</v>
      </c>
      <c r="M179" s="8">
        <v>3</v>
      </c>
      <c r="N179">
        <f>-(Table246263311343[[#This Row],[time]]-2)*2</f>
        <v>-2</v>
      </c>
      <c r="O179" s="10">
        <v>1.4E-5</v>
      </c>
      <c r="P179" s="8">
        <v>3</v>
      </c>
      <c r="Q179">
        <f>-(Table4257305337[[#This Row],[time]]-2)*2</f>
        <v>-2</v>
      </c>
      <c r="R179" s="9">
        <v>3.55104</v>
      </c>
      <c r="S179" s="8">
        <v>3</v>
      </c>
      <c r="T179">
        <f>-(Table247264312344[[#This Row],[time]]-2)*2</f>
        <v>-2</v>
      </c>
      <c r="U179" s="10">
        <v>2.6599999999999999E-5</v>
      </c>
      <c r="V179" s="8">
        <v>3</v>
      </c>
      <c r="W179">
        <f>-(Table5258306338[[#This Row],[time]]-2)*2</f>
        <v>-2</v>
      </c>
      <c r="X179" s="9">
        <v>3.3331599999999999</v>
      </c>
      <c r="Y179" s="8">
        <v>3</v>
      </c>
      <c r="Z179">
        <f>-(Table248265313345[[#This Row],[time]]-2)*2</f>
        <v>-2</v>
      </c>
      <c r="AA179" s="10">
        <v>5.7599999999999997E-5</v>
      </c>
      <c r="AB179" s="8">
        <v>3</v>
      </c>
      <c r="AC179">
        <f>-(Table6259307339[[#This Row],[time]]-2)*2</f>
        <v>-2</v>
      </c>
      <c r="AD179" s="9">
        <v>9.7740500000000008</v>
      </c>
      <c r="AE179" s="8">
        <v>3</v>
      </c>
      <c r="AF179">
        <f>-(Table249266314346[[#This Row],[time]]-2)*2</f>
        <v>-2</v>
      </c>
      <c r="AG179" s="10">
        <v>6.0900000000000003E-5</v>
      </c>
      <c r="AH179" s="8">
        <v>3</v>
      </c>
      <c r="AI179">
        <f>-(Table7260308340[[#This Row],[time]]-2)*2</f>
        <v>-2</v>
      </c>
      <c r="AJ179" s="9">
        <v>8.1801300000000001</v>
      </c>
      <c r="AK179" s="8">
        <v>3</v>
      </c>
      <c r="AL179">
        <f>-(Table250267315347[[#This Row],[time]]-2)*2</f>
        <v>-2</v>
      </c>
      <c r="AM179" s="9">
        <v>0.45674500000000001</v>
      </c>
      <c r="AN179" s="8">
        <v>3</v>
      </c>
      <c r="AO179">
        <f>-(Table8261309341[[#This Row],[time]]-2)*2</f>
        <v>-2</v>
      </c>
      <c r="AP179" s="9">
        <v>6.7533899999999996</v>
      </c>
      <c r="AQ179" s="8">
        <v>3</v>
      </c>
      <c r="AR179">
        <f>-(Table252268316348[[#This Row],[time]]-2)*2</f>
        <v>-2</v>
      </c>
      <c r="AS179" s="9">
        <v>0.27193099999999998</v>
      </c>
      <c r="AT179" s="8">
        <v>3</v>
      </c>
      <c r="AU179">
        <f>-(Table253269317349[[#This Row],[time]]-2)*2</f>
        <v>-2</v>
      </c>
      <c r="AV179" s="9">
        <v>5.8455500000000002</v>
      </c>
    </row>
    <row r="180" spans="1:48">
      <c r="A180" t="s">
        <v>26</v>
      </c>
      <c r="C180">
        <f>AVERAGE(C159:C179)</f>
        <v>0.49081878866666662</v>
      </c>
      <c r="D180" t="s">
        <v>26</v>
      </c>
      <c r="F180">
        <f t="shared" ref="F180" si="120">AVERAGE(F159:F179)</f>
        <v>2.8363189333333336</v>
      </c>
      <c r="G180" t="s">
        <v>26</v>
      </c>
      <c r="I180">
        <f t="shared" ref="I180" si="121">AVERAGE(I159:I179)</f>
        <v>0.15601269580952384</v>
      </c>
      <c r="J180" t="s">
        <v>26</v>
      </c>
      <c r="L180">
        <f t="shared" ref="L180" si="122">AVERAGE(L159:L179)</f>
        <v>2.4739027</v>
      </c>
      <c r="M180" t="s">
        <v>26</v>
      </c>
      <c r="O180">
        <f t="shared" ref="O180" si="123">AVERAGE(O159:O179)</f>
        <v>3.7723809523809529E-5</v>
      </c>
      <c r="P180" t="s">
        <v>26</v>
      </c>
      <c r="R180">
        <f t="shared" ref="R180" si="124">AVERAGE(R159:R179)</f>
        <v>1.7828504804761902</v>
      </c>
      <c r="S180" t="s">
        <v>26</v>
      </c>
      <c r="U180">
        <f t="shared" ref="U180" si="125">AVERAGE(U159:U179)</f>
        <v>3.2809523809523802E-5</v>
      </c>
      <c r="V180" t="s">
        <v>26</v>
      </c>
      <c r="X180">
        <f t="shared" ref="X180" si="126">AVERAGE(X159:X179)</f>
        <v>1.8212276095238091</v>
      </c>
      <c r="Y180" t="s">
        <v>26</v>
      </c>
      <c r="AA180">
        <f t="shared" ref="AA180" si="127">AVERAGE(AA159:AA179)</f>
        <v>6.9733333333333339E-5</v>
      </c>
      <c r="AB180" t="s">
        <v>26</v>
      </c>
      <c r="AD180">
        <f t="shared" ref="AD180" si="128">AVERAGE(AD159:AD179)</f>
        <v>3.9927228619047619</v>
      </c>
      <c r="AE180" t="s">
        <v>26</v>
      </c>
      <c r="AG180">
        <f t="shared" ref="AG180" si="129">AVERAGE(AG159:AG179)</f>
        <v>7.0533333333333331E-5</v>
      </c>
      <c r="AH180" t="s">
        <v>26</v>
      </c>
      <c r="AJ180">
        <f>AVERAGE(AJ159:AJ179)</f>
        <v>4.0591345428571426</v>
      </c>
      <c r="AK180" t="s">
        <v>26</v>
      </c>
      <c r="AM180">
        <f t="shared" ref="AM180" si="130">AVERAGE(AM159:AM179)</f>
        <v>1.6293513809523812</v>
      </c>
      <c r="AN180" t="s">
        <v>26</v>
      </c>
      <c r="AP180">
        <f t="shared" ref="AP180" si="131">AVERAGE(AP159:AP179)</f>
        <v>4.1633533333333332</v>
      </c>
      <c r="AQ180" t="s">
        <v>26</v>
      </c>
      <c r="AS180">
        <f t="shared" ref="AS180" si="132">AVERAGE(AS159:AS179)</f>
        <v>0.83529766666666661</v>
      </c>
      <c r="AT180" t="s">
        <v>26</v>
      </c>
      <c r="AV180">
        <f t="shared" ref="AV180" si="133">AVERAGE(AV159:AV179)</f>
        <v>2.7114489333333331</v>
      </c>
    </row>
    <row r="181" spans="1:48">
      <c r="A181" t="s">
        <v>27</v>
      </c>
      <c r="C181">
        <f>MAX(C159:C179)</f>
        <v>3.0855000000000001</v>
      </c>
      <c r="D181" t="s">
        <v>27</v>
      </c>
      <c r="F181">
        <f t="shared" ref="F181" si="134">MAX(F159:F179)</f>
        <v>5.43527</v>
      </c>
      <c r="G181" t="s">
        <v>27</v>
      </c>
      <c r="I181">
        <f t="shared" ref="I181" si="135">MAX(I159:I179)</f>
        <v>0.886849</v>
      </c>
      <c r="J181" t="s">
        <v>27</v>
      </c>
      <c r="L181">
        <f t="shared" ref="L181" si="136">MAX(L159:L179)</f>
        <v>4.9843400000000004</v>
      </c>
      <c r="M181" t="s">
        <v>27</v>
      </c>
      <c r="O181">
        <f t="shared" ref="O181" si="137">MAX(O159:O179)</f>
        <v>6.5900000000000003E-5</v>
      </c>
      <c r="P181" t="s">
        <v>27</v>
      </c>
      <c r="R181">
        <f t="shared" ref="R181" si="138">MAX(R159:R179)</f>
        <v>3.55104</v>
      </c>
      <c r="S181" t="s">
        <v>27</v>
      </c>
      <c r="U181">
        <f t="shared" ref="U181" si="139">MAX(U159:U179)</f>
        <v>3.5899999999999998E-5</v>
      </c>
      <c r="V181" t="s">
        <v>27</v>
      </c>
      <c r="X181">
        <f t="shared" ref="X181" si="140">MAX(X159:X179)</f>
        <v>3.3331599999999999</v>
      </c>
      <c r="Y181" t="s">
        <v>27</v>
      </c>
      <c r="AA181">
        <f t="shared" ref="AA181" si="141">MAX(AA159:AA179)</f>
        <v>8.2899999999999996E-5</v>
      </c>
      <c r="AB181" t="s">
        <v>27</v>
      </c>
      <c r="AD181">
        <f t="shared" ref="AD181" si="142">MAX(AD159:AD179)</f>
        <v>9.7740500000000008</v>
      </c>
      <c r="AE181" t="s">
        <v>27</v>
      </c>
      <c r="AG181">
        <f t="shared" ref="AG181" si="143">MAX(AG159:AG179)</f>
        <v>7.9200000000000001E-5</v>
      </c>
      <c r="AH181" t="s">
        <v>27</v>
      </c>
      <c r="AJ181">
        <f>MAX(AJ159:AJ179)</f>
        <v>8.1801300000000001</v>
      </c>
      <c r="AK181" t="s">
        <v>27</v>
      </c>
      <c r="AM181">
        <f t="shared" ref="AM181" si="144">MAX(AM159:AM179)</f>
        <v>2.2836400000000001</v>
      </c>
      <c r="AN181" t="s">
        <v>27</v>
      </c>
      <c r="AP181">
        <f t="shared" ref="AP181" si="145">MAX(AP159:AP179)</f>
        <v>6.7533899999999996</v>
      </c>
      <c r="AQ181" t="s">
        <v>27</v>
      </c>
      <c r="AS181">
        <f t="shared" ref="AS181" si="146">MAX(AS159:AS179)</f>
        <v>1.13785</v>
      </c>
      <c r="AT181" t="s">
        <v>27</v>
      </c>
      <c r="AV181">
        <f t="shared" ref="AV181" si="147">MAX(AV159:AV179)</f>
        <v>5.8455500000000002</v>
      </c>
    </row>
    <row r="184" spans="1:48">
      <c r="A184" s="1" t="s">
        <v>41</v>
      </c>
    </row>
    <row r="185" spans="1:48">
      <c r="A185" t="s">
        <v>42</v>
      </c>
      <c r="D185" t="s">
        <v>2</v>
      </c>
    </row>
    <row r="186" spans="1:48">
      <c r="A186" t="s">
        <v>43</v>
      </c>
      <c r="D186" t="s">
        <v>4</v>
      </c>
      <c r="E186" t="s">
        <v>5</v>
      </c>
    </row>
    <row r="188" spans="1:48">
      <c r="A188" t="s">
        <v>6</v>
      </c>
      <c r="D188" t="s">
        <v>7</v>
      </c>
      <c r="G188" t="s">
        <v>8</v>
      </c>
      <c r="J188" t="s">
        <v>9</v>
      </c>
      <c r="M188" t="s">
        <v>10</v>
      </c>
      <c r="P188" t="s">
        <v>11</v>
      </c>
      <c r="S188" t="s">
        <v>12</v>
      </c>
      <c r="V188" t="s">
        <v>13</v>
      </c>
      <c r="Y188" t="s">
        <v>14</v>
      </c>
      <c r="AB188" t="s">
        <v>15</v>
      </c>
      <c r="AE188" t="s">
        <v>16</v>
      </c>
      <c r="AH188" t="s">
        <v>17</v>
      </c>
      <c r="AK188" t="s">
        <v>18</v>
      </c>
      <c r="AN188" t="s">
        <v>19</v>
      </c>
      <c r="AQ188" t="s">
        <v>20</v>
      </c>
      <c r="AT188" t="s">
        <v>21</v>
      </c>
    </row>
    <row r="189" spans="1:48">
      <c r="A189" t="s">
        <v>22</v>
      </c>
      <c r="B189" t="s">
        <v>23</v>
      </c>
      <c r="C189" t="s">
        <v>24</v>
      </c>
      <c r="D189" t="s">
        <v>22</v>
      </c>
      <c r="E189" t="s">
        <v>23</v>
      </c>
      <c r="F189" t="s">
        <v>25</v>
      </c>
      <c r="G189" t="s">
        <v>22</v>
      </c>
      <c r="H189" t="s">
        <v>23</v>
      </c>
      <c r="I189" t="s">
        <v>24</v>
      </c>
      <c r="J189" t="s">
        <v>22</v>
      </c>
      <c r="K189" t="s">
        <v>23</v>
      </c>
      <c r="L189" t="s">
        <v>24</v>
      </c>
      <c r="M189" t="s">
        <v>22</v>
      </c>
      <c r="N189" t="s">
        <v>23</v>
      </c>
      <c r="O189" t="s">
        <v>24</v>
      </c>
      <c r="P189" t="s">
        <v>22</v>
      </c>
      <c r="Q189" t="s">
        <v>23</v>
      </c>
      <c r="R189" t="s">
        <v>24</v>
      </c>
      <c r="S189" t="s">
        <v>22</v>
      </c>
      <c r="T189" t="s">
        <v>23</v>
      </c>
      <c r="U189" t="s">
        <v>24</v>
      </c>
      <c r="V189" t="s">
        <v>22</v>
      </c>
      <c r="W189" t="s">
        <v>23</v>
      </c>
      <c r="X189" t="s">
        <v>24</v>
      </c>
      <c r="Y189" t="s">
        <v>22</v>
      </c>
      <c r="Z189" t="s">
        <v>23</v>
      </c>
      <c r="AA189" t="s">
        <v>24</v>
      </c>
      <c r="AB189" t="s">
        <v>22</v>
      </c>
      <c r="AC189" t="s">
        <v>23</v>
      </c>
      <c r="AD189" t="s">
        <v>24</v>
      </c>
      <c r="AE189" t="s">
        <v>22</v>
      </c>
      <c r="AF189" t="s">
        <v>23</v>
      </c>
      <c r="AG189" t="s">
        <v>24</v>
      </c>
      <c r="AH189" t="s">
        <v>22</v>
      </c>
      <c r="AI189" t="s">
        <v>23</v>
      </c>
      <c r="AJ189" t="s">
        <v>24</v>
      </c>
      <c r="AK189" t="s">
        <v>22</v>
      </c>
      <c r="AL189" t="s">
        <v>23</v>
      </c>
      <c r="AM189" t="s">
        <v>24</v>
      </c>
      <c r="AN189" t="s">
        <v>22</v>
      </c>
      <c r="AO189" t="s">
        <v>23</v>
      </c>
      <c r="AP189" t="s">
        <v>24</v>
      </c>
      <c r="AQ189" t="s">
        <v>22</v>
      </c>
      <c r="AR189" t="s">
        <v>23</v>
      </c>
      <c r="AS189" t="s">
        <v>24</v>
      </c>
      <c r="AT189" t="s">
        <v>22</v>
      </c>
      <c r="AU189" t="s">
        <v>23</v>
      </c>
      <c r="AV189" t="s">
        <v>24</v>
      </c>
    </row>
    <row r="190" spans="1:48">
      <c r="A190" s="2">
        <v>2</v>
      </c>
      <c r="B190">
        <f>(Table1286318350[[#This Row],[time]]-2)*2</f>
        <v>0</v>
      </c>
      <c r="C190" s="4">
        <v>5.5699999999999999E-5</v>
      </c>
      <c r="D190" s="2">
        <v>2</v>
      </c>
      <c r="E190">
        <f>(Table2287319351[[#This Row],[time]]-2)*2</f>
        <v>0</v>
      </c>
      <c r="F190" s="4">
        <v>6.58E-5</v>
      </c>
      <c r="G190" s="2">
        <v>2</v>
      </c>
      <c r="H190">
        <f>(Table245294326358[[#This Row],[time]]-2)*2</f>
        <v>0</v>
      </c>
      <c r="I190" s="4">
        <v>5.7800000000000002E-5</v>
      </c>
      <c r="J190" s="2">
        <v>2</v>
      </c>
      <c r="K190">
        <f>(Table3288320352[[#This Row],[time]]-2)*2</f>
        <v>0</v>
      </c>
      <c r="L190" s="4">
        <v>5.7099999999999999E-5</v>
      </c>
      <c r="M190" s="2">
        <v>2</v>
      </c>
      <c r="N190">
        <f>(Table246295327359[[#This Row],[time]]-2)*2</f>
        <v>0</v>
      </c>
      <c r="O190" s="4">
        <v>6.97E-5</v>
      </c>
      <c r="P190" s="2">
        <v>2</v>
      </c>
      <c r="Q190">
        <f>(Table4289321353[[#This Row],[time]]-2)*2</f>
        <v>0</v>
      </c>
      <c r="R190" s="4">
        <v>6.4999999999999994E-5</v>
      </c>
      <c r="S190" s="2">
        <v>2</v>
      </c>
      <c r="T190">
        <f>(Table247296328360[[#This Row],[time]]-2)*2</f>
        <v>0</v>
      </c>
      <c r="U190" s="4">
        <v>7.7399999999999998E-5</v>
      </c>
      <c r="V190" s="2">
        <v>2</v>
      </c>
      <c r="W190">
        <f>(Table5290322354[[#This Row],[time]]-2)*2</f>
        <v>0</v>
      </c>
      <c r="X190" s="4">
        <v>2.65E-7</v>
      </c>
      <c r="Y190" s="2">
        <v>2</v>
      </c>
      <c r="Z190">
        <f>(Table248297329361[[#This Row],[time]]-2)*2</f>
        <v>0</v>
      </c>
      <c r="AA190" s="3">
        <v>2.42331E-2</v>
      </c>
      <c r="AB190" s="2">
        <v>2</v>
      </c>
      <c r="AC190">
        <f>(Table6291323355[[#This Row],[time]]-2)*2</f>
        <v>0</v>
      </c>
      <c r="AD190" s="3">
        <v>6.0879099999999998E-2</v>
      </c>
      <c r="AE190" s="2">
        <v>2</v>
      </c>
      <c r="AF190">
        <f>(Table249298330362[[#This Row],[time]]-2)*2</f>
        <v>0</v>
      </c>
      <c r="AG190" s="3">
        <v>0.14746400000000001</v>
      </c>
      <c r="AH190" s="2">
        <v>2</v>
      </c>
      <c r="AI190">
        <f>(Table7292324356[[#This Row],[time]]-2)*2</f>
        <v>0</v>
      </c>
      <c r="AJ190" s="3">
        <v>2.3822699999999999E-2</v>
      </c>
      <c r="AK190" s="2">
        <v>2</v>
      </c>
      <c r="AL190">
        <f>(Table250299331363[[#This Row],[time]]-2)*2</f>
        <v>0</v>
      </c>
      <c r="AM190" s="3">
        <v>2.2601900000000001</v>
      </c>
      <c r="AN190" s="2">
        <v>2</v>
      </c>
      <c r="AO190">
        <f>(Table8293325357[[#This Row],[time]]-2)*2</f>
        <v>0</v>
      </c>
      <c r="AP190" s="3">
        <v>1.89985</v>
      </c>
      <c r="AQ190" s="2">
        <v>2</v>
      </c>
      <c r="AR190">
        <f>(Table252300332364[[#This Row],[time]]-2)*2</f>
        <v>0</v>
      </c>
      <c r="AS190" s="3">
        <v>4.3256900000000001E-3</v>
      </c>
      <c r="AT190" s="2">
        <v>2</v>
      </c>
      <c r="AU190">
        <f>(Table253301333365[[#This Row],[time]]-2)*2</f>
        <v>0</v>
      </c>
      <c r="AV190" s="4">
        <v>8.2600000000000002E-5</v>
      </c>
    </row>
    <row r="191" spans="1:48">
      <c r="A191" s="5">
        <v>2.0549900000000001</v>
      </c>
      <c r="B191">
        <f>(Table1286318350[[#This Row],[time]]-2)*2</f>
        <v>0.10998000000000019</v>
      </c>
      <c r="C191" s="6">
        <v>4.3778699999999999E-3</v>
      </c>
      <c r="D191" s="5">
        <v>2.0549900000000001</v>
      </c>
      <c r="E191">
        <f>(Table2287319351[[#This Row],[time]]-2)*2</f>
        <v>0.10998000000000019</v>
      </c>
      <c r="F191" s="6">
        <v>1.70447E-4</v>
      </c>
      <c r="G191" s="5">
        <v>2.0549900000000001</v>
      </c>
      <c r="H191">
        <f>(Table245294326358[[#This Row],[time]]-2)*2</f>
        <v>0.10998000000000019</v>
      </c>
      <c r="I191" s="6">
        <v>6.7911999999999998E-3</v>
      </c>
      <c r="J191" s="5">
        <v>2.0549900000000001</v>
      </c>
      <c r="K191">
        <f>(Table3288320352[[#This Row],[time]]-2)*2</f>
        <v>0.10998000000000019</v>
      </c>
      <c r="L191" s="6">
        <v>1.6554199999999999E-4</v>
      </c>
      <c r="M191" s="5">
        <v>2.0549900000000001</v>
      </c>
      <c r="N191">
        <f>(Table246295327359[[#This Row],[time]]-2)*2</f>
        <v>0.10998000000000019</v>
      </c>
      <c r="O191" s="6">
        <v>2.6375800000000001E-2</v>
      </c>
      <c r="P191" s="5">
        <v>2.0549900000000001</v>
      </c>
      <c r="Q191">
        <f>(Table4289321353[[#This Row],[time]]-2)*2</f>
        <v>0.10998000000000019</v>
      </c>
      <c r="R191" s="7">
        <v>9.4599999999999996E-5</v>
      </c>
      <c r="S191" s="5">
        <v>2.0549900000000001</v>
      </c>
      <c r="T191">
        <f>(Table247296328360[[#This Row],[time]]-2)*2</f>
        <v>0.10998000000000019</v>
      </c>
      <c r="U191" s="6">
        <v>0.27612999999999999</v>
      </c>
      <c r="V191" s="5">
        <v>2.0549900000000001</v>
      </c>
      <c r="W191">
        <f>(Table5290322354[[#This Row],[time]]-2)*2</f>
        <v>0.10998000000000019</v>
      </c>
      <c r="X191" s="7">
        <v>5.1400000000000003E-5</v>
      </c>
      <c r="Y191" s="5">
        <v>2.0549900000000001</v>
      </c>
      <c r="Z191">
        <f>(Table248297329361[[#This Row],[time]]-2)*2</f>
        <v>0.10998000000000019</v>
      </c>
      <c r="AA191" s="6">
        <v>0.31193300000000002</v>
      </c>
      <c r="AB191" s="5">
        <v>2.0549900000000001</v>
      </c>
      <c r="AC191">
        <f>(Table6291323355[[#This Row],[time]]-2)*2</f>
        <v>0.10998000000000019</v>
      </c>
      <c r="AD191" s="6">
        <v>0.98228899999999997</v>
      </c>
      <c r="AE191" s="5">
        <v>2.0549900000000001</v>
      </c>
      <c r="AF191">
        <f>(Table249298330362[[#This Row],[time]]-2)*2</f>
        <v>0.10998000000000019</v>
      </c>
      <c r="AG191" s="6">
        <v>0.51972799999999997</v>
      </c>
      <c r="AH191" s="5">
        <v>2.0549900000000001</v>
      </c>
      <c r="AI191">
        <f>(Table7292324356[[#This Row],[time]]-2)*2</f>
        <v>0.10998000000000019</v>
      </c>
      <c r="AJ191" s="6">
        <v>1.5155099999999999</v>
      </c>
      <c r="AK191" s="5">
        <v>2.0549900000000001</v>
      </c>
      <c r="AL191">
        <f>(Table250299331363[[#This Row],[time]]-2)*2</f>
        <v>0.10998000000000019</v>
      </c>
      <c r="AM191" s="6">
        <v>3.3328899999999999</v>
      </c>
      <c r="AN191" s="5">
        <v>2.0549900000000001</v>
      </c>
      <c r="AO191">
        <f>(Table8293325357[[#This Row],[time]]-2)*2</f>
        <v>0.10998000000000019</v>
      </c>
      <c r="AP191" s="6">
        <v>2.5736500000000002</v>
      </c>
      <c r="AQ191" s="5">
        <v>2.0549900000000001</v>
      </c>
      <c r="AR191">
        <f>(Table252300332364[[#This Row],[time]]-2)*2</f>
        <v>0.10998000000000019</v>
      </c>
      <c r="AS191" s="6">
        <v>2.9487300000000001E-2</v>
      </c>
      <c r="AT191" s="5">
        <v>2.0549900000000001</v>
      </c>
      <c r="AU191">
        <f>(Table253301333365[[#This Row],[time]]-2)*2</f>
        <v>0.10998000000000019</v>
      </c>
      <c r="AV191" s="6">
        <v>1.8045700000000001E-2</v>
      </c>
    </row>
    <row r="192" spans="1:48">
      <c r="A192" s="5">
        <v>2.1105800000000001</v>
      </c>
      <c r="B192">
        <f>(Table1286318350[[#This Row],[time]]-2)*2</f>
        <v>0.22116000000000025</v>
      </c>
      <c r="C192" s="6">
        <v>4.8916500000000002E-2</v>
      </c>
      <c r="D192" s="5">
        <v>2.1105800000000001</v>
      </c>
      <c r="E192">
        <f>(Table2287319351[[#This Row],[time]]-2)*2</f>
        <v>0.22116000000000025</v>
      </c>
      <c r="F192" s="7">
        <v>8.5799999999999998E-5</v>
      </c>
      <c r="G192" s="5">
        <v>2.1105800000000001</v>
      </c>
      <c r="H192">
        <f>(Table245294326358[[#This Row],[time]]-2)*2</f>
        <v>0.22116000000000025</v>
      </c>
      <c r="I192" s="6">
        <v>0.26815800000000001</v>
      </c>
      <c r="J192" s="5">
        <v>2.1105800000000001</v>
      </c>
      <c r="K192">
        <f>(Table3288320352[[#This Row],[time]]-2)*2</f>
        <v>0.22116000000000025</v>
      </c>
      <c r="L192" s="7">
        <v>8.3599999999999999E-5</v>
      </c>
      <c r="M192" s="5">
        <v>2.1105800000000001</v>
      </c>
      <c r="N192">
        <f>(Table246295327359[[#This Row],[time]]-2)*2</f>
        <v>0.22116000000000025</v>
      </c>
      <c r="O192" s="6">
        <v>0.169263</v>
      </c>
      <c r="P192" s="5">
        <v>2.1105800000000001</v>
      </c>
      <c r="Q192">
        <f>(Table4289321353[[#This Row],[time]]-2)*2</f>
        <v>0.22116000000000025</v>
      </c>
      <c r="R192" s="7">
        <v>8.9499999999999994E-5</v>
      </c>
      <c r="S192" s="5">
        <v>2.1105800000000001</v>
      </c>
      <c r="T192">
        <f>(Table247296328360[[#This Row],[time]]-2)*2</f>
        <v>0.22116000000000025</v>
      </c>
      <c r="U192" s="6">
        <v>0.57927099999999998</v>
      </c>
      <c r="V192" s="5">
        <v>2.1105800000000001</v>
      </c>
      <c r="W192">
        <f>(Table5290322354[[#This Row],[time]]-2)*2</f>
        <v>0.22116000000000025</v>
      </c>
      <c r="X192" s="7">
        <v>6.7299999999999996E-5</v>
      </c>
      <c r="Y192" s="5">
        <v>2.1105800000000001</v>
      </c>
      <c r="Z192">
        <f>(Table248297329361[[#This Row],[time]]-2)*2</f>
        <v>0.22116000000000025</v>
      </c>
      <c r="AA192" s="6">
        <v>0.87673100000000004</v>
      </c>
      <c r="AB192" s="5">
        <v>2.1105800000000001</v>
      </c>
      <c r="AC192">
        <f>(Table6291323355[[#This Row],[time]]-2)*2</f>
        <v>0.22116000000000025</v>
      </c>
      <c r="AD192" s="6">
        <v>1.2643200000000001</v>
      </c>
      <c r="AE192" s="5">
        <v>2.1105800000000001</v>
      </c>
      <c r="AF192">
        <f>(Table249298330362[[#This Row],[time]]-2)*2</f>
        <v>0.22116000000000025</v>
      </c>
      <c r="AG192" s="6">
        <v>1.4744900000000001</v>
      </c>
      <c r="AH192" s="5">
        <v>2.1105800000000001</v>
      </c>
      <c r="AI192">
        <f>(Table7292324356[[#This Row],[time]]-2)*2</f>
        <v>0.22116000000000025</v>
      </c>
      <c r="AJ192" s="6">
        <v>2.3082500000000001</v>
      </c>
      <c r="AK192" s="5">
        <v>2.1105800000000001</v>
      </c>
      <c r="AL192">
        <f>(Table250299331363[[#This Row],[time]]-2)*2</f>
        <v>0.22116000000000025</v>
      </c>
      <c r="AM192" s="6">
        <v>3.7233299999999998</v>
      </c>
      <c r="AN192" s="5">
        <v>2.1105800000000001</v>
      </c>
      <c r="AO192">
        <f>(Table8293325357[[#This Row],[time]]-2)*2</f>
        <v>0.22116000000000025</v>
      </c>
      <c r="AP192" s="6">
        <v>2.4993099999999999</v>
      </c>
      <c r="AQ192" s="5">
        <v>2.1105800000000001</v>
      </c>
      <c r="AR192">
        <f>(Table252300332364[[#This Row],[time]]-2)*2</f>
        <v>0.22116000000000025</v>
      </c>
      <c r="AS192" s="6">
        <v>0.14465500000000001</v>
      </c>
      <c r="AT192" s="5">
        <v>2.1105800000000001</v>
      </c>
      <c r="AU192">
        <f>(Table253301333365[[#This Row],[time]]-2)*2</f>
        <v>0.22116000000000025</v>
      </c>
      <c r="AV192" s="6">
        <v>2.3682600000000002E-2</v>
      </c>
    </row>
    <row r="193" spans="1:48">
      <c r="A193" s="5">
        <v>2.1620699999999999</v>
      </c>
      <c r="B193">
        <f>(Table1286318350[[#This Row],[time]]-2)*2</f>
        <v>0.32413999999999987</v>
      </c>
      <c r="C193" s="6">
        <v>0.16478300000000001</v>
      </c>
      <c r="D193" s="5">
        <v>2.1620699999999999</v>
      </c>
      <c r="E193">
        <f>(Table2287319351[[#This Row],[time]]-2)*2</f>
        <v>0.32413999999999987</v>
      </c>
      <c r="F193" s="7">
        <v>7.9099999999999998E-5</v>
      </c>
      <c r="G193" s="5">
        <v>2.1620699999999999</v>
      </c>
      <c r="H193">
        <f>(Table245294326358[[#This Row],[time]]-2)*2</f>
        <v>0.32413999999999987</v>
      </c>
      <c r="I193" s="6">
        <v>0.54195599999999999</v>
      </c>
      <c r="J193" s="5">
        <v>2.1620699999999999</v>
      </c>
      <c r="K193">
        <f>(Table3288320352[[#This Row],[time]]-2)*2</f>
        <v>0.32413999999999987</v>
      </c>
      <c r="L193" s="7">
        <v>7.7999999999999999E-5</v>
      </c>
      <c r="M193" s="5">
        <v>2.1620699999999999</v>
      </c>
      <c r="N193">
        <f>(Table246295327359[[#This Row],[time]]-2)*2</f>
        <v>0.32413999999999987</v>
      </c>
      <c r="O193" s="6">
        <v>0.37201800000000002</v>
      </c>
      <c r="P193" s="5">
        <v>2.1620699999999999</v>
      </c>
      <c r="Q193">
        <f>(Table4289321353[[#This Row],[time]]-2)*2</f>
        <v>0.32413999999999987</v>
      </c>
      <c r="R193" s="7">
        <v>7.9599999999999997E-5</v>
      </c>
      <c r="S193" s="5">
        <v>2.1620699999999999</v>
      </c>
      <c r="T193">
        <f>(Table247296328360[[#This Row],[time]]-2)*2</f>
        <v>0.32413999999999987</v>
      </c>
      <c r="U193" s="6">
        <v>1.10256</v>
      </c>
      <c r="V193" s="5">
        <v>2.1620699999999999</v>
      </c>
      <c r="W193">
        <f>(Table5290322354[[#This Row],[time]]-2)*2</f>
        <v>0.32413999999999987</v>
      </c>
      <c r="X193" s="7">
        <v>6.9300000000000004E-5</v>
      </c>
      <c r="Y193" s="5">
        <v>2.1620699999999999</v>
      </c>
      <c r="Z193">
        <f>(Table248297329361[[#This Row],[time]]-2)*2</f>
        <v>0.32413999999999987</v>
      </c>
      <c r="AA193" s="6">
        <v>1.54087</v>
      </c>
      <c r="AB193" s="5">
        <v>2.1620699999999999</v>
      </c>
      <c r="AC193">
        <f>(Table6291323355[[#This Row],[time]]-2)*2</f>
        <v>0.32413999999999987</v>
      </c>
      <c r="AD193" s="6">
        <v>1.45485</v>
      </c>
      <c r="AE193" s="5">
        <v>2.1620699999999999</v>
      </c>
      <c r="AF193">
        <f>(Table249298330362[[#This Row],[time]]-2)*2</f>
        <v>0.32413999999999987</v>
      </c>
      <c r="AG193" s="6">
        <v>2.3204400000000001</v>
      </c>
      <c r="AH193" s="5">
        <v>2.1620699999999999</v>
      </c>
      <c r="AI193">
        <f>(Table7292324356[[#This Row],[time]]-2)*2</f>
        <v>0.32413999999999987</v>
      </c>
      <c r="AJ193" s="6">
        <v>2.68127</v>
      </c>
      <c r="AK193" s="5">
        <v>2.1620699999999999</v>
      </c>
      <c r="AL193">
        <f>(Table250299331363[[#This Row],[time]]-2)*2</f>
        <v>0.32413999999999987</v>
      </c>
      <c r="AM193" s="6">
        <v>4.0147199999999996</v>
      </c>
      <c r="AN193" s="5">
        <v>2.1620699999999999</v>
      </c>
      <c r="AO193">
        <f>(Table8293325357[[#This Row],[time]]-2)*2</f>
        <v>0.32413999999999987</v>
      </c>
      <c r="AP193" s="6">
        <v>2.33908</v>
      </c>
      <c r="AQ193" s="5">
        <v>2.1620699999999999</v>
      </c>
      <c r="AR193">
        <f>(Table252300332364[[#This Row],[time]]-2)*2</f>
        <v>0.32413999999999987</v>
      </c>
      <c r="AS193" s="6">
        <v>0.29796</v>
      </c>
      <c r="AT193" s="5">
        <v>2.1620699999999999</v>
      </c>
      <c r="AU193">
        <f>(Table253301333365[[#This Row],[time]]-2)*2</f>
        <v>0.32413999999999987</v>
      </c>
      <c r="AV193" s="6">
        <v>2.8832400000000001E-2</v>
      </c>
    </row>
    <row r="194" spans="1:48">
      <c r="A194" s="5">
        <v>2.2043499999999998</v>
      </c>
      <c r="B194">
        <f>(Table1286318350[[#This Row],[time]]-2)*2</f>
        <v>0.40869999999999962</v>
      </c>
      <c r="C194" s="6">
        <v>0.49314000000000002</v>
      </c>
      <c r="D194" s="5">
        <v>2.2043499999999998</v>
      </c>
      <c r="E194">
        <f>(Table2287319351[[#This Row],[time]]-2)*2</f>
        <v>0.40869999999999962</v>
      </c>
      <c r="F194" s="7">
        <v>7.4300000000000004E-5</v>
      </c>
      <c r="G194" s="5">
        <v>2.2043499999999998</v>
      </c>
      <c r="H194">
        <f>(Table245294326358[[#This Row],[time]]-2)*2</f>
        <v>0.40869999999999962</v>
      </c>
      <c r="I194" s="6">
        <v>0.78324199999999999</v>
      </c>
      <c r="J194" s="5">
        <v>2.2043499999999998</v>
      </c>
      <c r="K194">
        <f>(Table3288320352[[#This Row],[time]]-2)*2</f>
        <v>0.40869999999999962</v>
      </c>
      <c r="L194" s="7">
        <v>7.3999999999999996E-5</v>
      </c>
      <c r="M194" s="5">
        <v>2.2043499999999998</v>
      </c>
      <c r="N194">
        <f>(Table246295327359[[#This Row],[time]]-2)*2</f>
        <v>0.40869999999999962</v>
      </c>
      <c r="O194" s="6">
        <v>0.58766600000000002</v>
      </c>
      <c r="P194" s="5">
        <v>2.2043499999999998</v>
      </c>
      <c r="Q194">
        <f>(Table4289321353[[#This Row],[time]]-2)*2</f>
        <v>0.40869999999999962</v>
      </c>
      <c r="R194" s="7">
        <v>7.08E-5</v>
      </c>
      <c r="S194" s="5">
        <v>2.2043499999999998</v>
      </c>
      <c r="T194">
        <f>(Table247296328360[[#This Row],[time]]-2)*2</f>
        <v>0.40869999999999962</v>
      </c>
      <c r="U194" s="6">
        <v>1.42171</v>
      </c>
      <c r="V194" s="5">
        <v>2.2043499999999998</v>
      </c>
      <c r="W194">
        <f>(Table5290322354[[#This Row],[time]]-2)*2</f>
        <v>0.40869999999999962</v>
      </c>
      <c r="X194" s="7">
        <v>6.2899999999999997E-5</v>
      </c>
      <c r="Y194" s="5">
        <v>2.2043499999999998</v>
      </c>
      <c r="Z194">
        <f>(Table248297329361[[#This Row],[time]]-2)*2</f>
        <v>0.40869999999999962</v>
      </c>
      <c r="AA194" s="6">
        <v>1.82579</v>
      </c>
      <c r="AB194" s="5">
        <v>2.2043499999999998</v>
      </c>
      <c r="AC194">
        <f>(Table6291323355[[#This Row],[time]]-2)*2</f>
        <v>0.40869999999999962</v>
      </c>
      <c r="AD194" s="6">
        <v>1.64279</v>
      </c>
      <c r="AE194" s="5">
        <v>2.2043499999999998</v>
      </c>
      <c r="AF194">
        <f>(Table249298330362[[#This Row],[time]]-2)*2</f>
        <v>0.40869999999999962</v>
      </c>
      <c r="AG194" s="6">
        <v>2.9640300000000002</v>
      </c>
      <c r="AH194" s="5">
        <v>2.2043499999999998</v>
      </c>
      <c r="AI194">
        <f>(Table7292324356[[#This Row],[time]]-2)*2</f>
        <v>0.40869999999999962</v>
      </c>
      <c r="AJ194" s="6">
        <v>2.92482</v>
      </c>
      <c r="AK194" s="5">
        <v>2.2043499999999998</v>
      </c>
      <c r="AL194">
        <f>(Table250299331363[[#This Row],[time]]-2)*2</f>
        <v>0.40869999999999962</v>
      </c>
      <c r="AM194" s="6">
        <v>4.1631999999999998</v>
      </c>
      <c r="AN194" s="5">
        <v>2.2043499999999998</v>
      </c>
      <c r="AO194">
        <f>(Table8293325357[[#This Row],[time]]-2)*2</f>
        <v>0.40869999999999962</v>
      </c>
      <c r="AP194" s="6">
        <v>2.1997900000000001</v>
      </c>
      <c r="AQ194" s="5">
        <v>2.2043499999999998</v>
      </c>
      <c r="AR194">
        <f>(Table252300332364[[#This Row],[time]]-2)*2</f>
        <v>0.40869999999999962</v>
      </c>
      <c r="AS194" s="6">
        <v>0.45722699999999999</v>
      </c>
      <c r="AT194" s="5">
        <v>2.2043499999999998</v>
      </c>
      <c r="AU194">
        <f>(Table253301333365[[#This Row],[time]]-2)*2</f>
        <v>0.40869999999999962</v>
      </c>
      <c r="AV194" s="6">
        <v>6.2231799999999997E-2</v>
      </c>
    </row>
    <row r="195" spans="1:48">
      <c r="A195" s="5">
        <v>2.25007</v>
      </c>
      <c r="B195">
        <f>(Table1286318350[[#This Row],[time]]-2)*2</f>
        <v>0.50014000000000003</v>
      </c>
      <c r="C195" s="6">
        <v>0.93565900000000002</v>
      </c>
      <c r="D195" s="5">
        <v>2.25007</v>
      </c>
      <c r="E195">
        <f>(Table2287319351[[#This Row],[time]]-2)*2</f>
        <v>0.50014000000000003</v>
      </c>
      <c r="F195" s="7">
        <v>6.97E-5</v>
      </c>
      <c r="G195" s="5">
        <v>2.25007</v>
      </c>
      <c r="H195">
        <f>(Table245294326358[[#This Row],[time]]-2)*2</f>
        <v>0.50014000000000003</v>
      </c>
      <c r="I195" s="6">
        <v>1.3655900000000001</v>
      </c>
      <c r="J195" s="5">
        <v>2.25007</v>
      </c>
      <c r="K195">
        <f>(Table3288320352[[#This Row],[time]]-2)*2</f>
        <v>0.50014000000000003</v>
      </c>
      <c r="L195" s="7">
        <v>6.9999999999999994E-5</v>
      </c>
      <c r="M195" s="5">
        <v>2.25007</v>
      </c>
      <c r="N195">
        <f>(Table246295327359[[#This Row],[time]]-2)*2</f>
        <v>0.50014000000000003</v>
      </c>
      <c r="O195" s="6">
        <v>0.87457700000000005</v>
      </c>
      <c r="P195" s="5">
        <v>2.25007</v>
      </c>
      <c r="Q195">
        <f>(Table4289321353[[#This Row],[time]]-2)*2</f>
        <v>0.50014000000000003</v>
      </c>
      <c r="R195" s="7">
        <v>6.4300000000000004E-5</v>
      </c>
      <c r="S195" s="5">
        <v>2.25007</v>
      </c>
      <c r="T195">
        <f>(Table247296328360[[#This Row],[time]]-2)*2</f>
        <v>0.50014000000000003</v>
      </c>
      <c r="U195" s="6">
        <v>1.8117300000000001</v>
      </c>
      <c r="V195" s="5">
        <v>2.25007</v>
      </c>
      <c r="W195">
        <f>(Table5290322354[[#This Row],[time]]-2)*2</f>
        <v>0.50014000000000003</v>
      </c>
      <c r="X195" s="7">
        <v>5.7399999999999999E-5</v>
      </c>
      <c r="Y195" s="5">
        <v>2.25007</v>
      </c>
      <c r="Z195">
        <f>(Table248297329361[[#This Row],[time]]-2)*2</f>
        <v>0.50014000000000003</v>
      </c>
      <c r="AA195" s="6">
        <v>2.0630500000000001</v>
      </c>
      <c r="AB195" s="5">
        <v>2.25007</v>
      </c>
      <c r="AC195">
        <f>(Table6291323355[[#This Row],[time]]-2)*2</f>
        <v>0.50014000000000003</v>
      </c>
      <c r="AD195" s="6">
        <v>1.87666</v>
      </c>
      <c r="AE195" s="5">
        <v>2.25007</v>
      </c>
      <c r="AF195">
        <f>(Table249298330362[[#This Row],[time]]-2)*2</f>
        <v>0.50014000000000003</v>
      </c>
      <c r="AG195" s="6">
        <v>3.5419100000000001</v>
      </c>
      <c r="AH195" s="5">
        <v>2.25007</v>
      </c>
      <c r="AI195">
        <f>(Table7292324356[[#This Row],[time]]-2)*2</f>
        <v>0.50014000000000003</v>
      </c>
      <c r="AJ195" s="6">
        <v>3.14371</v>
      </c>
      <c r="AK195" s="5">
        <v>2.25007</v>
      </c>
      <c r="AL195">
        <f>(Table250299331363[[#This Row],[time]]-2)*2</f>
        <v>0.50014000000000003</v>
      </c>
      <c r="AM195" s="6">
        <v>4.2865700000000002</v>
      </c>
      <c r="AN195" s="5">
        <v>2.25007</v>
      </c>
      <c r="AO195">
        <f>(Table8293325357[[#This Row],[time]]-2)*2</f>
        <v>0.50014000000000003</v>
      </c>
      <c r="AP195" s="6">
        <v>1.9524999999999999</v>
      </c>
      <c r="AQ195" s="5">
        <v>2.25007</v>
      </c>
      <c r="AR195">
        <f>(Table252300332364[[#This Row],[time]]-2)*2</f>
        <v>0.50014000000000003</v>
      </c>
      <c r="AS195" s="6">
        <v>1.0055799999999999</v>
      </c>
      <c r="AT195" s="5">
        <v>2.25007</v>
      </c>
      <c r="AU195">
        <f>(Table253301333365[[#This Row],[time]]-2)*2</f>
        <v>0.50014000000000003</v>
      </c>
      <c r="AV195" s="6">
        <v>9.1081400000000007E-2</v>
      </c>
    </row>
    <row r="196" spans="1:48">
      <c r="A196" s="5">
        <v>2.3032400000000002</v>
      </c>
      <c r="B196">
        <f>(Table1286318350[[#This Row],[time]]-2)*2</f>
        <v>0.60648000000000035</v>
      </c>
      <c r="C196" s="6">
        <v>1.4308799999999999</v>
      </c>
      <c r="D196" s="5">
        <v>2.3032400000000002</v>
      </c>
      <c r="E196">
        <f>(Table2287319351[[#This Row],[time]]-2)*2</f>
        <v>0.60648000000000035</v>
      </c>
      <c r="F196" s="7">
        <v>6.4700000000000001E-5</v>
      </c>
      <c r="G196" s="5">
        <v>2.3032400000000002</v>
      </c>
      <c r="H196">
        <f>(Table245294326358[[#This Row],[time]]-2)*2</f>
        <v>0.60648000000000035</v>
      </c>
      <c r="I196" s="6">
        <v>2.3427600000000002</v>
      </c>
      <c r="J196" s="5">
        <v>2.3032400000000002</v>
      </c>
      <c r="K196">
        <f>(Table3288320352[[#This Row],[time]]-2)*2</f>
        <v>0.60648000000000035</v>
      </c>
      <c r="L196" s="7">
        <v>6.5900000000000003E-5</v>
      </c>
      <c r="M196" s="5">
        <v>2.3032400000000002</v>
      </c>
      <c r="N196">
        <f>(Table246295327359[[#This Row],[time]]-2)*2</f>
        <v>0.60648000000000035</v>
      </c>
      <c r="O196" s="6">
        <v>1.2655700000000001</v>
      </c>
      <c r="P196" s="5">
        <v>2.3032400000000002</v>
      </c>
      <c r="Q196">
        <f>(Table4289321353[[#This Row],[time]]-2)*2</f>
        <v>0.60648000000000035</v>
      </c>
      <c r="R196" s="7">
        <v>5.8699999999999997E-5</v>
      </c>
      <c r="S196" s="5">
        <v>2.3032400000000002</v>
      </c>
      <c r="T196">
        <f>(Table247296328360[[#This Row],[time]]-2)*2</f>
        <v>0.60648000000000035</v>
      </c>
      <c r="U196" s="6">
        <v>2.3430900000000001</v>
      </c>
      <c r="V196" s="5">
        <v>2.3032400000000002</v>
      </c>
      <c r="W196">
        <f>(Table5290322354[[#This Row],[time]]-2)*2</f>
        <v>0.60648000000000035</v>
      </c>
      <c r="X196" s="7">
        <v>5.2899999999999998E-5</v>
      </c>
      <c r="Y196" s="5">
        <v>2.3032400000000002</v>
      </c>
      <c r="Z196">
        <f>(Table248297329361[[#This Row],[time]]-2)*2</f>
        <v>0.60648000000000035</v>
      </c>
      <c r="AA196" s="6">
        <v>2.2988499999999998</v>
      </c>
      <c r="AB196" s="5">
        <v>2.3032400000000002</v>
      </c>
      <c r="AC196">
        <f>(Table6291323355[[#This Row],[time]]-2)*2</f>
        <v>0.60648000000000035</v>
      </c>
      <c r="AD196" s="6">
        <v>2.11903</v>
      </c>
      <c r="AE196" s="5">
        <v>2.3032400000000002</v>
      </c>
      <c r="AF196">
        <f>(Table249298330362[[#This Row],[time]]-2)*2</f>
        <v>0.60648000000000035</v>
      </c>
      <c r="AG196" s="6">
        <v>4.0964999999999998</v>
      </c>
      <c r="AH196" s="5">
        <v>2.3032400000000002</v>
      </c>
      <c r="AI196">
        <f>(Table7292324356[[#This Row],[time]]-2)*2</f>
        <v>0.60648000000000035</v>
      </c>
      <c r="AJ196" s="6">
        <v>3.23577</v>
      </c>
      <c r="AK196" s="5">
        <v>2.3032400000000002</v>
      </c>
      <c r="AL196">
        <f>(Table250299331363[[#This Row],[time]]-2)*2</f>
        <v>0.60648000000000035</v>
      </c>
      <c r="AM196" s="6">
        <v>4.5007299999999999</v>
      </c>
      <c r="AN196" s="5">
        <v>2.3032400000000002</v>
      </c>
      <c r="AO196">
        <f>(Table8293325357[[#This Row],[time]]-2)*2</f>
        <v>0.60648000000000035</v>
      </c>
      <c r="AP196" s="6">
        <v>1.7527600000000001</v>
      </c>
      <c r="AQ196" s="5">
        <v>2.3032400000000002</v>
      </c>
      <c r="AR196">
        <f>(Table252300332364[[#This Row],[time]]-2)*2</f>
        <v>0.60648000000000035</v>
      </c>
      <c r="AS196" s="6">
        <v>1.1571899999999999</v>
      </c>
      <c r="AT196" s="5">
        <v>2.3032400000000002</v>
      </c>
      <c r="AU196">
        <f>(Table253301333365[[#This Row],[time]]-2)*2</f>
        <v>0.60648000000000035</v>
      </c>
      <c r="AV196" s="6">
        <v>0.12756400000000001</v>
      </c>
    </row>
    <row r="197" spans="1:48">
      <c r="A197" s="5">
        <v>2.36036</v>
      </c>
      <c r="B197">
        <f>(Table1286318350[[#This Row],[time]]-2)*2</f>
        <v>0.72072000000000003</v>
      </c>
      <c r="C197" s="6">
        <v>1.9664200000000001</v>
      </c>
      <c r="D197" s="5">
        <v>2.36036</v>
      </c>
      <c r="E197">
        <f>(Table2287319351[[#This Row],[time]]-2)*2</f>
        <v>0.72072000000000003</v>
      </c>
      <c r="F197" s="7">
        <v>6.1699999999999995E-5</v>
      </c>
      <c r="G197" s="5">
        <v>2.36036</v>
      </c>
      <c r="H197">
        <f>(Table245294326358[[#This Row],[time]]-2)*2</f>
        <v>0.72072000000000003</v>
      </c>
      <c r="I197" s="6">
        <v>3.3471799999999998</v>
      </c>
      <c r="J197" s="5">
        <v>2.36036</v>
      </c>
      <c r="K197">
        <f>(Table3288320352[[#This Row],[time]]-2)*2</f>
        <v>0.72072000000000003</v>
      </c>
      <c r="L197" s="7">
        <v>6.3600000000000001E-5</v>
      </c>
      <c r="M197" s="5">
        <v>2.36036</v>
      </c>
      <c r="N197">
        <f>(Table246295327359[[#This Row],[time]]-2)*2</f>
        <v>0.72072000000000003</v>
      </c>
      <c r="O197" s="6">
        <v>1.6644300000000001</v>
      </c>
      <c r="P197" s="5">
        <v>2.36036</v>
      </c>
      <c r="Q197">
        <f>(Table4289321353[[#This Row],[time]]-2)*2</f>
        <v>0.72072000000000003</v>
      </c>
      <c r="R197" s="7">
        <v>5.6100000000000002E-5</v>
      </c>
      <c r="S197" s="5">
        <v>2.36036</v>
      </c>
      <c r="T197">
        <f>(Table247296328360[[#This Row],[time]]-2)*2</f>
        <v>0.72072000000000003</v>
      </c>
      <c r="U197" s="6">
        <v>2.7942</v>
      </c>
      <c r="V197" s="5">
        <v>2.36036</v>
      </c>
      <c r="W197">
        <f>(Table5290322354[[#This Row],[time]]-2)*2</f>
        <v>0.72072000000000003</v>
      </c>
      <c r="X197" s="7">
        <v>5.13E-5</v>
      </c>
      <c r="Y197" s="5">
        <v>2.36036</v>
      </c>
      <c r="Z197">
        <f>(Table248297329361[[#This Row],[time]]-2)*2</f>
        <v>0.72072000000000003</v>
      </c>
      <c r="AA197" s="6">
        <v>2.5305200000000001</v>
      </c>
      <c r="AB197" s="5">
        <v>2.36036</v>
      </c>
      <c r="AC197">
        <f>(Table6291323355[[#This Row],[time]]-2)*2</f>
        <v>0.72072000000000003</v>
      </c>
      <c r="AD197" s="6">
        <v>2.31779</v>
      </c>
      <c r="AE197" s="5">
        <v>2.36036</v>
      </c>
      <c r="AF197">
        <f>(Table249298330362[[#This Row],[time]]-2)*2</f>
        <v>0.72072000000000003</v>
      </c>
      <c r="AG197" s="6">
        <v>4.7272100000000004</v>
      </c>
      <c r="AH197" s="5">
        <v>2.36036</v>
      </c>
      <c r="AI197">
        <f>(Table7292324356[[#This Row],[time]]-2)*2</f>
        <v>0.72072000000000003</v>
      </c>
      <c r="AJ197" s="6">
        <v>3.2217699999999998</v>
      </c>
      <c r="AK197" s="5">
        <v>2.36036</v>
      </c>
      <c r="AL197">
        <f>(Table250299331363[[#This Row],[time]]-2)*2</f>
        <v>0.72072000000000003</v>
      </c>
      <c r="AM197" s="6">
        <v>4.6936</v>
      </c>
      <c r="AN197" s="5">
        <v>2.36036</v>
      </c>
      <c r="AO197">
        <f>(Table8293325357[[#This Row],[time]]-2)*2</f>
        <v>0.72072000000000003</v>
      </c>
      <c r="AP197" s="6">
        <v>1.5509500000000001</v>
      </c>
      <c r="AQ197" s="5">
        <v>2.36036</v>
      </c>
      <c r="AR197">
        <f>(Table252300332364[[#This Row],[time]]-2)*2</f>
        <v>0.72072000000000003</v>
      </c>
      <c r="AS197" s="6">
        <v>1.4995799999999999</v>
      </c>
      <c r="AT197" s="5">
        <v>2.36036</v>
      </c>
      <c r="AU197">
        <f>(Table253301333365[[#This Row],[time]]-2)*2</f>
        <v>0.72072000000000003</v>
      </c>
      <c r="AV197" s="6">
        <v>0.19466</v>
      </c>
    </row>
    <row r="198" spans="1:48">
      <c r="A198" s="5">
        <v>2.4026299999999998</v>
      </c>
      <c r="B198">
        <f>(Table1286318350[[#This Row],[time]]-2)*2</f>
        <v>0.80525999999999964</v>
      </c>
      <c r="C198" s="6">
        <v>2.43987</v>
      </c>
      <c r="D198" s="5">
        <v>2.4026299999999998</v>
      </c>
      <c r="E198">
        <f>(Table2287319351[[#This Row],[time]]-2)*2</f>
        <v>0.80525999999999964</v>
      </c>
      <c r="F198" s="7">
        <v>5.9599999999999999E-5</v>
      </c>
      <c r="G198" s="5">
        <v>2.4026299999999998</v>
      </c>
      <c r="H198">
        <f>(Table245294326358[[#This Row],[time]]-2)*2</f>
        <v>0.80525999999999964</v>
      </c>
      <c r="I198" s="6">
        <v>3.9537599999999999</v>
      </c>
      <c r="J198" s="5">
        <v>2.4026299999999998</v>
      </c>
      <c r="K198">
        <f>(Table3288320352[[#This Row],[time]]-2)*2</f>
        <v>0.80525999999999964</v>
      </c>
      <c r="L198" s="7">
        <v>6.19E-5</v>
      </c>
      <c r="M198" s="5">
        <v>2.4026299999999998</v>
      </c>
      <c r="N198">
        <f>(Table246295327359[[#This Row],[time]]-2)*2</f>
        <v>0.80525999999999964</v>
      </c>
      <c r="O198" s="6">
        <v>1.9706900000000001</v>
      </c>
      <c r="P198" s="5">
        <v>2.4026299999999998</v>
      </c>
      <c r="Q198">
        <f>(Table4289321353[[#This Row],[time]]-2)*2</f>
        <v>0.80525999999999964</v>
      </c>
      <c r="R198" s="7">
        <v>5.4400000000000001E-5</v>
      </c>
      <c r="S198" s="5">
        <v>2.4026299999999998</v>
      </c>
      <c r="T198">
        <f>(Table247296328360[[#This Row],[time]]-2)*2</f>
        <v>0.80525999999999964</v>
      </c>
      <c r="U198" s="6">
        <v>3.0749900000000001</v>
      </c>
      <c r="V198" s="5">
        <v>2.4026299999999998</v>
      </c>
      <c r="W198">
        <f>(Table5290322354[[#This Row],[time]]-2)*2</f>
        <v>0.80525999999999964</v>
      </c>
      <c r="X198" s="7">
        <v>5.0000000000000002E-5</v>
      </c>
      <c r="Y198" s="5">
        <v>2.4026299999999998</v>
      </c>
      <c r="Z198">
        <f>(Table248297329361[[#This Row],[time]]-2)*2</f>
        <v>0.80525999999999964</v>
      </c>
      <c r="AA198" s="6">
        <v>2.71604</v>
      </c>
      <c r="AB198" s="5">
        <v>2.4026299999999998</v>
      </c>
      <c r="AC198">
        <f>(Table6291323355[[#This Row],[time]]-2)*2</f>
        <v>0.80525999999999964</v>
      </c>
      <c r="AD198" s="6">
        <v>2.4444599999999999</v>
      </c>
      <c r="AE198" s="5">
        <v>2.4026299999999998</v>
      </c>
      <c r="AF198">
        <f>(Table249298330362[[#This Row],[time]]-2)*2</f>
        <v>0.80525999999999964</v>
      </c>
      <c r="AG198" s="6">
        <v>5.1630900000000004</v>
      </c>
      <c r="AH198" s="5">
        <v>2.4026299999999998</v>
      </c>
      <c r="AI198">
        <f>(Table7292324356[[#This Row],[time]]-2)*2</f>
        <v>0.80525999999999964</v>
      </c>
      <c r="AJ198" s="6">
        <v>3.1846100000000002</v>
      </c>
      <c r="AK198" s="5">
        <v>2.4026299999999998</v>
      </c>
      <c r="AL198">
        <f>(Table250299331363[[#This Row],[time]]-2)*2</f>
        <v>0.80525999999999964</v>
      </c>
      <c r="AM198" s="6">
        <v>4.8891200000000001</v>
      </c>
      <c r="AN198" s="5">
        <v>2.4026299999999998</v>
      </c>
      <c r="AO198">
        <f>(Table8293325357[[#This Row],[time]]-2)*2</f>
        <v>0.80525999999999964</v>
      </c>
      <c r="AP198" s="6">
        <v>1.49586</v>
      </c>
      <c r="AQ198" s="5">
        <v>2.4026299999999998</v>
      </c>
      <c r="AR198">
        <f>(Table252300332364[[#This Row],[time]]-2)*2</f>
        <v>0.80525999999999964</v>
      </c>
      <c r="AS198" s="6">
        <v>1.74692</v>
      </c>
      <c r="AT198" s="5">
        <v>2.4026299999999998</v>
      </c>
      <c r="AU198">
        <f>(Table253301333365[[#This Row],[time]]-2)*2</f>
        <v>0.80525999999999964</v>
      </c>
      <c r="AV198" s="6">
        <v>0.238959</v>
      </c>
    </row>
    <row r="199" spans="1:48">
      <c r="A199" s="5">
        <v>2.4512499999999999</v>
      </c>
      <c r="B199">
        <f>(Table1286318350[[#This Row],[time]]-2)*2</f>
        <v>0.90249999999999986</v>
      </c>
      <c r="C199" s="6">
        <v>3.0285299999999999</v>
      </c>
      <c r="D199" s="5">
        <v>2.4512499999999999</v>
      </c>
      <c r="E199">
        <f>(Table2287319351[[#This Row],[time]]-2)*2</f>
        <v>0.90249999999999986</v>
      </c>
      <c r="F199" s="7">
        <v>5.6799999999999998E-5</v>
      </c>
      <c r="G199" s="5">
        <v>2.4512499999999999</v>
      </c>
      <c r="H199">
        <f>(Table245294326358[[#This Row],[time]]-2)*2</f>
        <v>0.90249999999999986</v>
      </c>
      <c r="I199" s="6">
        <v>4.7276300000000004</v>
      </c>
      <c r="J199" s="5">
        <v>2.4512499999999999</v>
      </c>
      <c r="K199">
        <f>(Table3288320352[[#This Row],[time]]-2)*2</f>
        <v>0.90249999999999986</v>
      </c>
      <c r="L199" s="7">
        <v>5.9899999999999999E-5</v>
      </c>
      <c r="M199" s="5">
        <v>2.4512499999999999</v>
      </c>
      <c r="N199">
        <f>(Table246295327359[[#This Row],[time]]-2)*2</f>
        <v>0.90249999999999986</v>
      </c>
      <c r="O199" s="6">
        <v>2.3259799999999999</v>
      </c>
      <c r="P199" s="5">
        <v>2.4512499999999999</v>
      </c>
      <c r="Q199">
        <f>(Table4289321353[[#This Row],[time]]-2)*2</f>
        <v>0.90249999999999986</v>
      </c>
      <c r="R199" s="7">
        <v>5.2599999999999998E-5</v>
      </c>
      <c r="S199" s="5">
        <v>2.4512499999999999</v>
      </c>
      <c r="T199">
        <f>(Table247296328360[[#This Row],[time]]-2)*2</f>
        <v>0.90249999999999986</v>
      </c>
      <c r="U199" s="6">
        <v>3.3483200000000002</v>
      </c>
      <c r="V199" s="5">
        <v>2.4512499999999999</v>
      </c>
      <c r="W199">
        <f>(Table5290322354[[#This Row],[time]]-2)*2</f>
        <v>0.90249999999999986</v>
      </c>
      <c r="X199" s="7">
        <v>4.85E-5</v>
      </c>
      <c r="Y199" s="5">
        <v>2.4512499999999999</v>
      </c>
      <c r="Z199">
        <f>(Table248297329361[[#This Row],[time]]-2)*2</f>
        <v>0.90249999999999986</v>
      </c>
      <c r="AA199" s="6">
        <v>3.0226099999999998</v>
      </c>
      <c r="AB199" s="5">
        <v>2.4512499999999999</v>
      </c>
      <c r="AC199">
        <f>(Table6291323355[[#This Row],[time]]-2)*2</f>
        <v>0.90249999999999986</v>
      </c>
      <c r="AD199" s="6">
        <v>2.5577399999999999</v>
      </c>
      <c r="AE199" s="5">
        <v>2.4512499999999999</v>
      </c>
      <c r="AF199">
        <f>(Table249298330362[[#This Row],[time]]-2)*2</f>
        <v>0.90249999999999986</v>
      </c>
      <c r="AG199" s="6">
        <v>5.6108700000000002</v>
      </c>
      <c r="AH199" s="5">
        <v>2.4512499999999999</v>
      </c>
      <c r="AI199">
        <f>(Table7292324356[[#This Row],[time]]-2)*2</f>
        <v>0.90249999999999986</v>
      </c>
      <c r="AJ199" s="6">
        <v>3.06338</v>
      </c>
      <c r="AK199" s="5">
        <v>2.4512499999999999</v>
      </c>
      <c r="AL199">
        <f>(Table250299331363[[#This Row],[time]]-2)*2</f>
        <v>0.90249999999999986</v>
      </c>
      <c r="AM199" s="6">
        <v>5.1793800000000001</v>
      </c>
      <c r="AN199" s="5">
        <v>2.4512499999999999</v>
      </c>
      <c r="AO199">
        <f>(Table8293325357[[#This Row],[time]]-2)*2</f>
        <v>0.90249999999999986</v>
      </c>
      <c r="AP199" s="6">
        <v>1.55342</v>
      </c>
      <c r="AQ199" s="5">
        <v>2.4512499999999999</v>
      </c>
      <c r="AR199">
        <f>(Table252300332364[[#This Row],[time]]-2)*2</f>
        <v>0.90249999999999986</v>
      </c>
      <c r="AS199" s="6">
        <v>2.19346</v>
      </c>
      <c r="AT199" s="5">
        <v>2.4512499999999999</v>
      </c>
      <c r="AU199">
        <f>(Table253301333365[[#This Row],[time]]-2)*2</f>
        <v>0.90249999999999986</v>
      </c>
      <c r="AV199" s="6">
        <v>0.316828</v>
      </c>
    </row>
    <row r="200" spans="1:48">
      <c r="A200" s="5">
        <v>2.5083700000000002</v>
      </c>
      <c r="B200">
        <f>(Table1286318350[[#This Row],[time]]-2)*2</f>
        <v>1.0167400000000004</v>
      </c>
      <c r="C200" s="6">
        <v>3.7490899999999998</v>
      </c>
      <c r="D200" s="5">
        <v>2.5083700000000002</v>
      </c>
      <c r="E200">
        <f>(Table2287319351[[#This Row],[time]]-2)*2</f>
        <v>1.0167400000000004</v>
      </c>
      <c r="F200" s="7">
        <v>5.3699999999999997E-5</v>
      </c>
      <c r="G200" s="5">
        <v>2.5083700000000002</v>
      </c>
      <c r="H200">
        <f>(Table245294326358[[#This Row],[time]]-2)*2</f>
        <v>1.0167400000000004</v>
      </c>
      <c r="I200" s="6">
        <v>5.7558199999999999</v>
      </c>
      <c r="J200" s="5">
        <v>2.5083700000000002</v>
      </c>
      <c r="K200">
        <f>(Table3288320352[[#This Row],[time]]-2)*2</f>
        <v>1.0167400000000004</v>
      </c>
      <c r="L200" s="7">
        <v>5.7000000000000003E-5</v>
      </c>
      <c r="M200" s="5">
        <v>2.5083700000000002</v>
      </c>
      <c r="N200">
        <f>(Table246295327359[[#This Row],[time]]-2)*2</f>
        <v>1.0167400000000004</v>
      </c>
      <c r="O200" s="6">
        <v>2.74952</v>
      </c>
      <c r="P200" s="5">
        <v>2.5083700000000002</v>
      </c>
      <c r="Q200">
        <f>(Table4289321353[[#This Row],[time]]-2)*2</f>
        <v>1.0167400000000004</v>
      </c>
      <c r="R200" s="7">
        <v>5.0300000000000003E-5</v>
      </c>
      <c r="S200" s="5">
        <v>2.5083700000000002</v>
      </c>
      <c r="T200">
        <f>(Table247296328360[[#This Row],[time]]-2)*2</f>
        <v>1.0167400000000004</v>
      </c>
      <c r="U200" s="6">
        <v>3.61002</v>
      </c>
      <c r="V200" s="5">
        <v>2.5083700000000002</v>
      </c>
      <c r="W200">
        <f>(Table5290322354[[#This Row],[time]]-2)*2</f>
        <v>1.0167400000000004</v>
      </c>
      <c r="X200" s="7">
        <v>4.6699999999999997E-5</v>
      </c>
      <c r="Y200" s="5">
        <v>2.5083700000000002</v>
      </c>
      <c r="Z200">
        <f>(Table248297329361[[#This Row],[time]]-2)*2</f>
        <v>1.0167400000000004</v>
      </c>
      <c r="AA200" s="6">
        <v>3.40191</v>
      </c>
      <c r="AB200" s="5">
        <v>2.5083700000000002</v>
      </c>
      <c r="AC200">
        <f>(Table6291323355[[#This Row],[time]]-2)*2</f>
        <v>1.0167400000000004</v>
      </c>
      <c r="AD200" s="6">
        <v>2.6079699999999999</v>
      </c>
      <c r="AE200" s="5">
        <v>2.5083700000000002</v>
      </c>
      <c r="AF200">
        <f>(Table249298330362[[#This Row],[time]]-2)*2</f>
        <v>1.0167400000000004</v>
      </c>
      <c r="AG200" s="6">
        <v>6.2476399999999996</v>
      </c>
      <c r="AH200" s="5">
        <v>2.5083700000000002</v>
      </c>
      <c r="AI200">
        <f>(Table7292324356[[#This Row],[time]]-2)*2</f>
        <v>1.0167400000000004</v>
      </c>
      <c r="AJ200" s="6">
        <v>2.8532600000000001</v>
      </c>
      <c r="AK200" s="5">
        <v>2.5083700000000002</v>
      </c>
      <c r="AL200">
        <f>(Table250299331363[[#This Row],[time]]-2)*2</f>
        <v>1.0167400000000004</v>
      </c>
      <c r="AM200" s="6">
        <v>5.5617599999999996</v>
      </c>
      <c r="AN200" s="5">
        <v>2.5083700000000002</v>
      </c>
      <c r="AO200">
        <f>(Table8293325357[[#This Row],[time]]-2)*2</f>
        <v>1.0167400000000004</v>
      </c>
      <c r="AP200" s="6">
        <v>1.7013</v>
      </c>
      <c r="AQ200" s="5">
        <v>2.5083700000000002</v>
      </c>
      <c r="AR200">
        <f>(Table252300332364[[#This Row],[time]]-2)*2</f>
        <v>1.0167400000000004</v>
      </c>
      <c r="AS200" s="6">
        <v>2.6046100000000001</v>
      </c>
      <c r="AT200" s="5">
        <v>2.5083700000000002</v>
      </c>
      <c r="AU200">
        <f>(Table253301333365[[#This Row],[time]]-2)*2</f>
        <v>1.0167400000000004</v>
      </c>
      <c r="AV200" s="6">
        <v>0.50832299999999997</v>
      </c>
    </row>
    <row r="201" spans="1:48">
      <c r="A201" s="5">
        <v>2.5686900000000001</v>
      </c>
      <c r="B201">
        <f>(Table1286318350[[#This Row],[time]]-2)*2</f>
        <v>1.1373800000000003</v>
      </c>
      <c r="C201" s="6">
        <v>4.4981600000000004</v>
      </c>
      <c r="D201" s="5">
        <v>2.5686900000000001</v>
      </c>
      <c r="E201">
        <f>(Table2287319351[[#This Row],[time]]-2)*2</f>
        <v>1.1373800000000003</v>
      </c>
      <c r="F201" s="7">
        <v>5.0500000000000001E-5</v>
      </c>
      <c r="G201" s="5">
        <v>2.5686900000000001</v>
      </c>
      <c r="H201">
        <f>(Table245294326358[[#This Row],[time]]-2)*2</f>
        <v>1.1373800000000003</v>
      </c>
      <c r="I201" s="6">
        <v>6.8816899999999999</v>
      </c>
      <c r="J201" s="5">
        <v>2.5686900000000001</v>
      </c>
      <c r="K201">
        <f>(Table3288320352[[#This Row],[time]]-2)*2</f>
        <v>1.1373800000000003</v>
      </c>
      <c r="L201" s="7">
        <v>5.4299999999999998E-5</v>
      </c>
      <c r="M201" s="5">
        <v>2.5686900000000001</v>
      </c>
      <c r="N201">
        <f>(Table246295327359[[#This Row],[time]]-2)*2</f>
        <v>1.1373800000000003</v>
      </c>
      <c r="O201" s="6">
        <v>3.1709299999999998</v>
      </c>
      <c r="P201" s="5">
        <v>2.5686900000000001</v>
      </c>
      <c r="Q201">
        <f>(Table4289321353[[#This Row],[time]]-2)*2</f>
        <v>1.1373800000000003</v>
      </c>
      <c r="R201" s="7">
        <v>4.8199999999999999E-5</v>
      </c>
      <c r="S201" s="5">
        <v>2.5686900000000001</v>
      </c>
      <c r="T201">
        <f>(Table247296328360[[#This Row],[time]]-2)*2</f>
        <v>1.1373800000000003</v>
      </c>
      <c r="U201" s="6">
        <v>3.8232499999999998</v>
      </c>
      <c r="V201" s="5">
        <v>2.5686900000000001</v>
      </c>
      <c r="W201">
        <f>(Table5290322354[[#This Row],[time]]-2)*2</f>
        <v>1.1373800000000003</v>
      </c>
      <c r="X201" s="7">
        <v>4.4799999999999998E-5</v>
      </c>
      <c r="Y201" s="5">
        <v>2.5686900000000001</v>
      </c>
      <c r="Z201">
        <f>(Table248297329361[[#This Row],[time]]-2)*2</f>
        <v>1.1373800000000003</v>
      </c>
      <c r="AA201" s="6">
        <v>4.0092499999999998</v>
      </c>
      <c r="AB201" s="5">
        <v>2.5686900000000001</v>
      </c>
      <c r="AC201">
        <f>(Table6291323355[[#This Row],[time]]-2)*2</f>
        <v>1.1373800000000003</v>
      </c>
      <c r="AD201" s="6">
        <v>2.5826799999999999</v>
      </c>
      <c r="AE201" s="5">
        <v>2.5686900000000001</v>
      </c>
      <c r="AF201">
        <f>(Table249298330362[[#This Row],[time]]-2)*2</f>
        <v>1.1373800000000003</v>
      </c>
      <c r="AG201" s="6">
        <v>6.8752000000000004</v>
      </c>
      <c r="AH201" s="5">
        <v>2.5686900000000001</v>
      </c>
      <c r="AI201">
        <f>(Table7292324356[[#This Row],[time]]-2)*2</f>
        <v>1.1373800000000003</v>
      </c>
      <c r="AJ201" s="6">
        <v>2.6402899999999998</v>
      </c>
      <c r="AK201" s="5">
        <v>2.5686900000000001</v>
      </c>
      <c r="AL201">
        <f>(Table250299331363[[#This Row],[time]]-2)*2</f>
        <v>1.1373800000000003</v>
      </c>
      <c r="AM201" s="6">
        <v>5.9467100000000004</v>
      </c>
      <c r="AN201" s="5">
        <v>2.5686900000000001</v>
      </c>
      <c r="AO201">
        <f>(Table8293325357[[#This Row],[time]]-2)*2</f>
        <v>1.1373800000000003</v>
      </c>
      <c r="AP201" s="6">
        <v>1.8370200000000001</v>
      </c>
      <c r="AQ201" s="5">
        <v>2.5686900000000001</v>
      </c>
      <c r="AR201">
        <f>(Table252300332364[[#This Row],[time]]-2)*2</f>
        <v>1.1373800000000003</v>
      </c>
      <c r="AS201" s="6">
        <v>3.0849500000000001</v>
      </c>
      <c r="AT201" s="5">
        <v>2.5686900000000001</v>
      </c>
      <c r="AU201">
        <f>(Table253301333365[[#This Row],[time]]-2)*2</f>
        <v>1.1373800000000003</v>
      </c>
      <c r="AV201" s="6">
        <v>0.663794</v>
      </c>
    </row>
    <row r="202" spans="1:48">
      <c r="A202" s="5">
        <v>2.6013500000000001</v>
      </c>
      <c r="B202">
        <f>(Table1286318350[[#This Row],[time]]-2)*2</f>
        <v>1.2027000000000001</v>
      </c>
      <c r="C202" s="6">
        <v>4.8944999999999999</v>
      </c>
      <c r="D202" s="5">
        <v>2.6013500000000001</v>
      </c>
      <c r="E202">
        <f>(Table2287319351[[#This Row],[time]]-2)*2</f>
        <v>1.2027000000000001</v>
      </c>
      <c r="F202" s="7">
        <v>4.88E-5</v>
      </c>
      <c r="G202" s="5">
        <v>2.6013500000000001</v>
      </c>
      <c r="H202">
        <f>(Table245294326358[[#This Row],[time]]-2)*2</f>
        <v>1.2027000000000001</v>
      </c>
      <c r="I202" s="6">
        <v>7.5467500000000003</v>
      </c>
      <c r="J202" s="5">
        <v>2.6013500000000001</v>
      </c>
      <c r="K202">
        <f>(Table3288320352[[#This Row],[time]]-2)*2</f>
        <v>1.2027000000000001</v>
      </c>
      <c r="L202" s="7">
        <v>5.3000000000000001E-5</v>
      </c>
      <c r="M202" s="5">
        <v>2.6013500000000001</v>
      </c>
      <c r="N202">
        <f>(Table246295327359[[#This Row],[time]]-2)*2</f>
        <v>1.2027000000000001</v>
      </c>
      <c r="O202" s="6">
        <v>3.38937</v>
      </c>
      <c r="P202" s="5">
        <v>2.6013500000000001</v>
      </c>
      <c r="Q202">
        <f>(Table4289321353[[#This Row],[time]]-2)*2</f>
        <v>1.2027000000000001</v>
      </c>
      <c r="R202" s="7">
        <v>4.7200000000000002E-5</v>
      </c>
      <c r="S202" s="5">
        <v>2.6013500000000001</v>
      </c>
      <c r="T202">
        <f>(Table247296328360[[#This Row],[time]]-2)*2</f>
        <v>1.2027000000000001</v>
      </c>
      <c r="U202" s="6">
        <v>3.9062399999999999</v>
      </c>
      <c r="V202" s="5">
        <v>2.6013500000000001</v>
      </c>
      <c r="W202">
        <f>(Table5290322354[[#This Row],[time]]-2)*2</f>
        <v>1.2027000000000001</v>
      </c>
      <c r="X202" s="7">
        <v>4.3900000000000003E-5</v>
      </c>
      <c r="Y202" s="5">
        <v>2.6013500000000001</v>
      </c>
      <c r="Z202">
        <f>(Table248297329361[[#This Row],[time]]-2)*2</f>
        <v>1.2027000000000001</v>
      </c>
      <c r="AA202" s="6">
        <v>4.4389900000000004</v>
      </c>
      <c r="AB202" s="5">
        <v>2.6013500000000001</v>
      </c>
      <c r="AC202">
        <f>(Table6291323355[[#This Row],[time]]-2)*2</f>
        <v>1.2027000000000001</v>
      </c>
      <c r="AD202" s="6">
        <v>2.5275599999999998</v>
      </c>
      <c r="AE202" s="5">
        <v>2.6013500000000001</v>
      </c>
      <c r="AF202">
        <f>(Table249298330362[[#This Row],[time]]-2)*2</f>
        <v>1.2027000000000001</v>
      </c>
      <c r="AG202" s="6">
        <v>7.1943700000000002</v>
      </c>
      <c r="AH202" s="5">
        <v>2.6013500000000001</v>
      </c>
      <c r="AI202">
        <f>(Table7292324356[[#This Row],[time]]-2)*2</f>
        <v>1.2027000000000001</v>
      </c>
      <c r="AJ202" s="6">
        <v>2.5094799999999999</v>
      </c>
      <c r="AK202" s="5">
        <v>2.6013500000000001</v>
      </c>
      <c r="AL202">
        <f>(Table250299331363[[#This Row],[time]]-2)*2</f>
        <v>1.2027000000000001</v>
      </c>
      <c r="AM202" s="6">
        <v>6.10921</v>
      </c>
      <c r="AN202" s="5">
        <v>2.6013500000000001</v>
      </c>
      <c r="AO202">
        <f>(Table8293325357[[#This Row],[time]]-2)*2</f>
        <v>1.2027000000000001</v>
      </c>
      <c r="AP202" s="6">
        <v>1.8747499999999999</v>
      </c>
      <c r="AQ202" s="5">
        <v>2.6013500000000001</v>
      </c>
      <c r="AR202">
        <f>(Table252300332364[[#This Row],[time]]-2)*2</f>
        <v>1.2027000000000001</v>
      </c>
      <c r="AS202" s="6">
        <v>3.3448600000000002</v>
      </c>
      <c r="AT202" s="5">
        <v>2.6013500000000001</v>
      </c>
      <c r="AU202">
        <f>(Table253301333365[[#This Row],[time]]-2)*2</f>
        <v>1.2027000000000001</v>
      </c>
      <c r="AV202" s="6">
        <v>0.73294499999999996</v>
      </c>
    </row>
    <row r="203" spans="1:48">
      <c r="A203" s="5">
        <v>2.6691699999999998</v>
      </c>
      <c r="B203">
        <f>(Table1286318350[[#This Row],[time]]-2)*2</f>
        <v>1.3383399999999996</v>
      </c>
      <c r="C203" s="6">
        <v>5.7545299999999999</v>
      </c>
      <c r="D203" s="5">
        <v>2.6691699999999998</v>
      </c>
      <c r="E203">
        <f>(Table2287319351[[#This Row],[time]]-2)*2</f>
        <v>1.3383399999999996</v>
      </c>
      <c r="F203" s="7">
        <v>4.5599999999999997E-5</v>
      </c>
      <c r="G203" s="5">
        <v>2.6691699999999998</v>
      </c>
      <c r="H203">
        <f>(Table245294326358[[#This Row],[time]]-2)*2</f>
        <v>1.3383399999999996</v>
      </c>
      <c r="I203" s="6">
        <v>9.0351800000000004</v>
      </c>
      <c r="J203" s="5">
        <v>2.6691699999999998</v>
      </c>
      <c r="K203">
        <f>(Table3288320352[[#This Row],[time]]-2)*2</f>
        <v>1.3383399999999996</v>
      </c>
      <c r="L203" s="7">
        <v>5.02E-5</v>
      </c>
      <c r="M203" s="5">
        <v>2.6691699999999998</v>
      </c>
      <c r="N203">
        <f>(Table246295327359[[#This Row],[time]]-2)*2</f>
        <v>1.3383399999999996</v>
      </c>
      <c r="O203" s="6">
        <v>3.8249499999999999</v>
      </c>
      <c r="P203" s="5">
        <v>2.6691699999999998</v>
      </c>
      <c r="Q203">
        <f>(Table4289321353[[#This Row],[time]]-2)*2</f>
        <v>1.3383399999999996</v>
      </c>
      <c r="R203" s="7">
        <v>4.5000000000000003E-5</v>
      </c>
      <c r="S203" s="5">
        <v>2.6691699999999998</v>
      </c>
      <c r="T203">
        <f>(Table247296328360[[#This Row],[time]]-2)*2</f>
        <v>1.3383399999999996</v>
      </c>
      <c r="U203" s="6">
        <v>4.0408200000000001</v>
      </c>
      <c r="V203" s="5">
        <v>2.6691699999999998</v>
      </c>
      <c r="W203">
        <f>(Table5290322354[[#This Row],[time]]-2)*2</f>
        <v>1.3383399999999996</v>
      </c>
      <c r="X203" s="7">
        <v>4.1600000000000002E-5</v>
      </c>
      <c r="Y203" s="5">
        <v>2.6691699999999998</v>
      </c>
      <c r="Z203">
        <f>(Table248297329361[[#This Row],[time]]-2)*2</f>
        <v>1.3383399999999996</v>
      </c>
      <c r="AA203" s="6">
        <v>5.4180400000000004</v>
      </c>
      <c r="AB203" s="5">
        <v>2.6691699999999998</v>
      </c>
      <c r="AC203">
        <f>(Table6291323355[[#This Row],[time]]-2)*2</f>
        <v>1.3383399999999996</v>
      </c>
      <c r="AD203" s="6">
        <v>2.3445399999999998</v>
      </c>
      <c r="AE203" s="5">
        <v>2.6691699999999998</v>
      </c>
      <c r="AF203">
        <f>(Table249298330362[[#This Row],[time]]-2)*2</f>
        <v>1.3383399999999996</v>
      </c>
      <c r="AG203" s="6">
        <v>7.6867400000000004</v>
      </c>
      <c r="AH203" s="5">
        <v>2.6691699999999998</v>
      </c>
      <c r="AI203">
        <f>(Table7292324356[[#This Row],[time]]-2)*2</f>
        <v>1.3383399999999996</v>
      </c>
      <c r="AJ203" s="6">
        <v>2.22818</v>
      </c>
      <c r="AK203" s="5">
        <v>2.6691699999999998</v>
      </c>
      <c r="AL203">
        <f>(Table250299331363[[#This Row],[time]]-2)*2</f>
        <v>1.3383399999999996</v>
      </c>
      <c r="AM203" s="6">
        <v>6.3793499999999996</v>
      </c>
      <c r="AN203" s="5">
        <v>2.6691699999999998</v>
      </c>
      <c r="AO203">
        <f>(Table8293325357[[#This Row],[time]]-2)*2</f>
        <v>1.3383399999999996</v>
      </c>
      <c r="AP203" s="6">
        <v>1.9108000000000001</v>
      </c>
      <c r="AQ203" s="5">
        <v>2.6691699999999998</v>
      </c>
      <c r="AR203">
        <f>(Table252300332364[[#This Row],[time]]-2)*2</f>
        <v>1.3383399999999996</v>
      </c>
      <c r="AS203" s="6">
        <v>3.9179400000000002</v>
      </c>
      <c r="AT203" s="5">
        <v>2.6691699999999998</v>
      </c>
      <c r="AU203">
        <f>(Table253301333365[[#This Row],[time]]-2)*2</f>
        <v>1.3383399999999996</v>
      </c>
      <c r="AV203" s="6">
        <v>0.86335700000000004</v>
      </c>
    </row>
    <row r="204" spans="1:48">
      <c r="A204" s="5">
        <v>2.7073</v>
      </c>
      <c r="B204">
        <f>(Table1286318350[[#This Row],[time]]-2)*2</f>
        <v>1.4146000000000001</v>
      </c>
      <c r="C204" s="6">
        <v>6.24139</v>
      </c>
      <c r="D204" s="5">
        <v>2.7073</v>
      </c>
      <c r="E204">
        <f>(Table2287319351[[#This Row],[time]]-2)*2</f>
        <v>1.4146000000000001</v>
      </c>
      <c r="F204" s="7">
        <v>4.3699999999999998E-5</v>
      </c>
      <c r="G204" s="5">
        <v>2.7073</v>
      </c>
      <c r="H204">
        <f>(Table245294326358[[#This Row],[time]]-2)*2</f>
        <v>1.4146000000000001</v>
      </c>
      <c r="I204" s="6">
        <v>9.8203999999999994</v>
      </c>
      <c r="J204" s="5">
        <v>2.7073</v>
      </c>
      <c r="K204">
        <f>(Table3288320352[[#This Row],[time]]-2)*2</f>
        <v>1.4146000000000001</v>
      </c>
      <c r="L204" s="7">
        <v>4.7599999999999998E-5</v>
      </c>
      <c r="M204" s="5">
        <v>2.7073</v>
      </c>
      <c r="N204">
        <f>(Table246295327359[[#This Row],[time]]-2)*2</f>
        <v>1.4146000000000001</v>
      </c>
      <c r="O204" s="6">
        <v>4.0549299999999997</v>
      </c>
      <c r="P204" s="5">
        <v>2.7073</v>
      </c>
      <c r="Q204">
        <f>(Table4289321353[[#This Row],[time]]-2)*2</f>
        <v>1.4146000000000001</v>
      </c>
      <c r="R204" s="7">
        <v>4.3800000000000001E-5</v>
      </c>
      <c r="S204" s="5">
        <v>2.7073</v>
      </c>
      <c r="T204">
        <f>(Table247296328360[[#This Row],[time]]-2)*2</f>
        <v>1.4146000000000001</v>
      </c>
      <c r="U204" s="6">
        <v>4.0984299999999996</v>
      </c>
      <c r="V204" s="5">
        <v>2.7073</v>
      </c>
      <c r="W204">
        <f>(Table5290322354[[#This Row],[time]]-2)*2</f>
        <v>1.4146000000000001</v>
      </c>
      <c r="X204" s="7">
        <v>4.0299999999999997E-5</v>
      </c>
      <c r="Y204" s="5">
        <v>2.7073</v>
      </c>
      <c r="Z204">
        <f>(Table248297329361[[#This Row],[time]]-2)*2</f>
        <v>1.4146000000000001</v>
      </c>
      <c r="AA204" s="6">
        <v>6.0051199999999998</v>
      </c>
      <c r="AB204" s="5">
        <v>2.7073</v>
      </c>
      <c r="AC204">
        <f>(Table6291323355[[#This Row],[time]]-2)*2</f>
        <v>1.4146000000000001</v>
      </c>
      <c r="AD204" s="6">
        <v>2.2537600000000002</v>
      </c>
      <c r="AE204" s="5">
        <v>2.7073</v>
      </c>
      <c r="AF204">
        <f>(Table249298330362[[#This Row],[time]]-2)*2</f>
        <v>1.4146000000000001</v>
      </c>
      <c r="AG204" s="6">
        <v>7.91317</v>
      </c>
      <c r="AH204" s="5">
        <v>2.7073</v>
      </c>
      <c r="AI204">
        <f>(Table7292324356[[#This Row],[time]]-2)*2</f>
        <v>1.4146000000000001</v>
      </c>
      <c r="AJ204" s="6">
        <v>2.1179600000000001</v>
      </c>
      <c r="AK204" s="5">
        <v>2.7073</v>
      </c>
      <c r="AL204">
        <f>(Table250299331363[[#This Row],[time]]-2)*2</f>
        <v>1.4146000000000001</v>
      </c>
      <c r="AM204" s="6">
        <v>6.5255200000000002</v>
      </c>
      <c r="AN204" s="5">
        <v>2.7073</v>
      </c>
      <c r="AO204">
        <f>(Table8293325357[[#This Row],[time]]-2)*2</f>
        <v>1.4146000000000001</v>
      </c>
      <c r="AP204" s="6">
        <v>1.8926400000000001</v>
      </c>
      <c r="AQ204" s="5">
        <v>2.7073</v>
      </c>
      <c r="AR204">
        <f>(Table252300332364[[#This Row],[time]]-2)*2</f>
        <v>1.4146000000000001</v>
      </c>
      <c r="AS204" s="6">
        <v>4.2343099999999998</v>
      </c>
      <c r="AT204" s="5">
        <v>2.7073</v>
      </c>
      <c r="AU204">
        <f>(Table253301333365[[#This Row],[time]]-2)*2</f>
        <v>1.4146000000000001</v>
      </c>
      <c r="AV204" s="6">
        <v>0.92770399999999997</v>
      </c>
    </row>
    <row r="205" spans="1:48">
      <c r="A205" s="5">
        <v>2.7659899999999999</v>
      </c>
      <c r="B205">
        <f>(Table1286318350[[#This Row],[time]]-2)*2</f>
        <v>1.5319799999999999</v>
      </c>
      <c r="C205" s="6">
        <v>6.95418</v>
      </c>
      <c r="D205" s="5">
        <v>2.7659899999999999</v>
      </c>
      <c r="E205">
        <f>(Table2287319351[[#This Row],[time]]-2)*2</f>
        <v>1.5319799999999999</v>
      </c>
      <c r="F205" s="7">
        <v>4.07E-5</v>
      </c>
      <c r="G205" s="5">
        <v>2.7659899999999999</v>
      </c>
      <c r="H205">
        <f>(Table245294326358[[#This Row],[time]]-2)*2</f>
        <v>1.5319799999999999</v>
      </c>
      <c r="I205" s="6">
        <v>10.8285</v>
      </c>
      <c r="J205" s="5">
        <v>2.7659899999999999</v>
      </c>
      <c r="K205">
        <f>(Table3288320352[[#This Row],[time]]-2)*2</f>
        <v>1.5319799999999999</v>
      </c>
      <c r="L205" s="7">
        <v>4.4499999999999997E-5</v>
      </c>
      <c r="M205" s="5">
        <v>2.7659899999999999</v>
      </c>
      <c r="N205">
        <f>(Table246295327359[[#This Row],[time]]-2)*2</f>
        <v>1.5319799999999999</v>
      </c>
      <c r="O205" s="6">
        <v>4.3710199999999997</v>
      </c>
      <c r="P205" s="5">
        <v>2.7659899999999999</v>
      </c>
      <c r="Q205">
        <f>(Table4289321353[[#This Row],[time]]-2)*2</f>
        <v>1.5319799999999999</v>
      </c>
      <c r="R205" s="7">
        <v>4.1999999999999998E-5</v>
      </c>
      <c r="S205" s="5">
        <v>2.7659899999999999</v>
      </c>
      <c r="T205">
        <f>(Table247296328360[[#This Row],[time]]-2)*2</f>
        <v>1.5319799999999999</v>
      </c>
      <c r="U205" s="6">
        <v>4.1639400000000002</v>
      </c>
      <c r="V205" s="5">
        <v>2.7659899999999999</v>
      </c>
      <c r="W205">
        <f>(Table5290322354[[#This Row],[time]]-2)*2</f>
        <v>1.5319799999999999</v>
      </c>
      <c r="X205" s="7">
        <v>3.8300000000000003E-5</v>
      </c>
      <c r="Y205" s="5">
        <v>2.7659899999999999</v>
      </c>
      <c r="Z205">
        <f>(Table248297329361[[#This Row],[time]]-2)*2</f>
        <v>1.5319799999999999</v>
      </c>
      <c r="AA205" s="6">
        <v>6.9647800000000002</v>
      </c>
      <c r="AB205" s="5">
        <v>2.7659899999999999</v>
      </c>
      <c r="AC205">
        <f>(Table6291323355[[#This Row],[time]]-2)*2</f>
        <v>1.5319799999999999</v>
      </c>
      <c r="AD205" s="6">
        <v>2.07965</v>
      </c>
      <c r="AE205" s="5">
        <v>2.7659899999999999</v>
      </c>
      <c r="AF205">
        <f>(Table249298330362[[#This Row],[time]]-2)*2</f>
        <v>1.5319799999999999</v>
      </c>
      <c r="AG205" s="6">
        <v>8.3551800000000007</v>
      </c>
      <c r="AH205" s="5">
        <v>2.7659899999999999</v>
      </c>
      <c r="AI205">
        <f>(Table7292324356[[#This Row],[time]]-2)*2</f>
        <v>1.5319799999999999</v>
      </c>
      <c r="AJ205" s="6">
        <v>1.9305600000000001</v>
      </c>
      <c r="AK205" s="5">
        <v>2.7659899999999999</v>
      </c>
      <c r="AL205">
        <f>(Table250299331363[[#This Row],[time]]-2)*2</f>
        <v>1.5319799999999999</v>
      </c>
      <c r="AM205" s="6">
        <v>6.8076499999999998</v>
      </c>
      <c r="AN205" s="5">
        <v>2.7659899999999999</v>
      </c>
      <c r="AO205">
        <f>(Table8293325357[[#This Row],[time]]-2)*2</f>
        <v>1.5319799999999999</v>
      </c>
      <c r="AP205" s="6">
        <v>1.76942</v>
      </c>
      <c r="AQ205" s="5">
        <v>2.7659899999999999</v>
      </c>
      <c r="AR205">
        <f>(Table252300332364[[#This Row],[time]]-2)*2</f>
        <v>1.5319799999999999</v>
      </c>
      <c r="AS205" s="6">
        <v>4.8130600000000001</v>
      </c>
      <c r="AT205" s="5">
        <v>2.7659899999999999</v>
      </c>
      <c r="AU205">
        <f>(Table253301333365[[#This Row],[time]]-2)*2</f>
        <v>1.5319799999999999</v>
      </c>
      <c r="AV205" s="6">
        <v>1.00105</v>
      </c>
    </row>
    <row r="206" spans="1:48">
      <c r="A206" s="5">
        <v>2.8155100000000002</v>
      </c>
      <c r="B206">
        <f>(Table1286318350[[#This Row],[time]]-2)*2</f>
        <v>1.6310200000000004</v>
      </c>
      <c r="C206" s="6">
        <v>7.5964200000000002</v>
      </c>
      <c r="D206" s="5">
        <v>2.8155100000000002</v>
      </c>
      <c r="E206">
        <f>(Table2287319351[[#This Row],[time]]-2)*2</f>
        <v>1.6310200000000004</v>
      </c>
      <c r="F206" s="7">
        <v>3.82E-5</v>
      </c>
      <c r="G206" s="5">
        <v>2.8155100000000002</v>
      </c>
      <c r="H206">
        <f>(Table245294326358[[#This Row],[time]]-2)*2</f>
        <v>1.6310200000000004</v>
      </c>
      <c r="I206" s="6">
        <v>11.720499999999999</v>
      </c>
      <c r="J206" s="5">
        <v>2.8155100000000002</v>
      </c>
      <c r="K206">
        <f>(Table3288320352[[#This Row],[time]]-2)*2</f>
        <v>1.6310200000000004</v>
      </c>
      <c r="L206" s="7">
        <v>4.2500000000000003E-5</v>
      </c>
      <c r="M206" s="5">
        <v>2.8155100000000002</v>
      </c>
      <c r="N206">
        <f>(Table246295327359[[#This Row],[time]]-2)*2</f>
        <v>1.6310200000000004</v>
      </c>
      <c r="O206" s="6">
        <v>4.5981699999999996</v>
      </c>
      <c r="P206" s="5">
        <v>2.8155100000000002</v>
      </c>
      <c r="Q206">
        <f>(Table4289321353[[#This Row],[time]]-2)*2</f>
        <v>1.6310200000000004</v>
      </c>
      <c r="R206" s="7">
        <v>4.0500000000000002E-5</v>
      </c>
      <c r="S206" s="5">
        <v>2.8155100000000002</v>
      </c>
      <c r="T206">
        <f>(Table247296328360[[#This Row],[time]]-2)*2</f>
        <v>1.6310200000000004</v>
      </c>
      <c r="U206" s="6">
        <v>4.2074499999999997</v>
      </c>
      <c r="V206" s="5">
        <v>2.8155100000000002</v>
      </c>
      <c r="W206">
        <f>(Table5290322354[[#This Row],[time]]-2)*2</f>
        <v>1.6310200000000004</v>
      </c>
      <c r="X206" s="7">
        <v>3.6600000000000002E-5</v>
      </c>
      <c r="Y206" s="5">
        <v>2.8155100000000002</v>
      </c>
      <c r="Z206">
        <f>(Table248297329361[[#This Row],[time]]-2)*2</f>
        <v>1.6310200000000004</v>
      </c>
      <c r="AA206" s="6">
        <v>7.8484299999999996</v>
      </c>
      <c r="AB206" s="5">
        <v>2.8155100000000002</v>
      </c>
      <c r="AC206">
        <f>(Table6291323355[[#This Row],[time]]-2)*2</f>
        <v>1.6310200000000004</v>
      </c>
      <c r="AD206" s="6">
        <v>1.9181999999999999</v>
      </c>
      <c r="AE206" s="5">
        <v>2.8155100000000002</v>
      </c>
      <c r="AF206">
        <f>(Table249298330362[[#This Row],[time]]-2)*2</f>
        <v>1.6310200000000004</v>
      </c>
      <c r="AG206" s="6">
        <v>8.7034199999999995</v>
      </c>
      <c r="AH206" s="5">
        <v>2.8155100000000002</v>
      </c>
      <c r="AI206">
        <f>(Table7292324356[[#This Row],[time]]-2)*2</f>
        <v>1.6310200000000004</v>
      </c>
      <c r="AJ206" s="6">
        <v>1.76301</v>
      </c>
      <c r="AK206" s="5">
        <v>2.8155100000000002</v>
      </c>
      <c r="AL206">
        <f>(Table250299331363[[#This Row],[time]]-2)*2</f>
        <v>1.6310200000000004</v>
      </c>
      <c r="AM206" s="6">
        <v>7.0197099999999999</v>
      </c>
      <c r="AN206" s="5">
        <v>2.8155100000000002</v>
      </c>
      <c r="AO206">
        <f>(Table8293325357[[#This Row],[time]]-2)*2</f>
        <v>1.6310200000000004</v>
      </c>
      <c r="AP206" s="6">
        <v>1.5857300000000001</v>
      </c>
      <c r="AQ206" s="5">
        <v>2.8155100000000002</v>
      </c>
      <c r="AR206">
        <f>(Table252300332364[[#This Row],[time]]-2)*2</f>
        <v>1.6310200000000004</v>
      </c>
      <c r="AS206" s="6">
        <v>5.3028500000000003</v>
      </c>
      <c r="AT206" s="5">
        <v>2.8155100000000002</v>
      </c>
      <c r="AU206">
        <f>(Table253301333365[[#This Row],[time]]-2)*2</f>
        <v>1.6310200000000004</v>
      </c>
      <c r="AV206" s="6">
        <v>1.0406299999999999</v>
      </c>
    </row>
    <row r="207" spans="1:48">
      <c r="A207" s="5">
        <v>2.8506900000000002</v>
      </c>
      <c r="B207">
        <f>(Table1286318350[[#This Row],[time]]-2)*2</f>
        <v>1.7013800000000003</v>
      </c>
      <c r="C207" s="6">
        <v>8.0790199999999999</v>
      </c>
      <c r="D207" s="5">
        <v>2.8506900000000002</v>
      </c>
      <c r="E207">
        <f>(Table2287319351[[#This Row],[time]]-2)*2</f>
        <v>1.7013800000000003</v>
      </c>
      <c r="F207" s="7">
        <v>3.6699999999999998E-5</v>
      </c>
      <c r="G207" s="5">
        <v>2.8506900000000002</v>
      </c>
      <c r="H207">
        <f>(Table245294326358[[#This Row],[time]]-2)*2</f>
        <v>1.7013800000000003</v>
      </c>
      <c r="I207" s="6">
        <v>12.357200000000001</v>
      </c>
      <c r="J207" s="5">
        <v>2.8506900000000002</v>
      </c>
      <c r="K207">
        <f>(Table3288320352[[#This Row],[time]]-2)*2</f>
        <v>1.7013800000000003</v>
      </c>
      <c r="L207" s="7">
        <v>4.0399999999999999E-5</v>
      </c>
      <c r="M207" s="5">
        <v>2.8506900000000002</v>
      </c>
      <c r="N207">
        <f>(Table246295327359[[#This Row],[time]]-2)*2</f>
        <v>1.7013800000000003</v>
      </c>
      <c r="O207" s="6">
        <v>4.7457500000000001</v>
      </c>
      <c r="P207" s="5">
        <v>2.8506900000000002</v>
      </c>
      <c r="Q207">
        <f>(Table4289321353[[#This Row],[time]]-2)*2</f>
        <v>1.7013800000000003</v>
      </c>
      <c r="R207" s="7">
        <v>3.9400000000000002E-5</v>
      </c>
      <c r="S207" s="5">
        <v>2.8506900000000002</v>
      </c>
      <c r="T207">
        <f>(Table247296328360[[#This Row],[time]]-2)*2</f>
        <v>1.7013800000000003</v>
      </c>
      <c r="U207" s="6">
        <v>4.2477600000000004</v>
      </c>
      <c r="V207" s="5">
        <v>2.8506900000000002</v>
      </c>
      <c r="W207">
        <f>(Table5290322354[[#This Row],[time]]-2)*2</f>
        <v>1.7013800000000003</v>
      </c>
      <c r="X207" s="7">
        <v>3.54E-5</v>
      </c>
      <c r="Y207" s="5">
        <v>2.8506900000000002</v>
      </c>
      <c r="Z207">
        <f>(Table248297329361[[#This Row],[time]]-2)*2</f>
        <v>1.7013800000000003</v>
      </c>
      <c r="AA207" s="6">
        <v>8.5385100000000005</v>
      </c>
      <c r="AB207" s="5">
        <v>2.8506900000000002</v>
      </c>
      <c r="AC207">
        <f>(Table6291323355[[#This Row],[time]]-2)*2</f>
        <v>1.7013800000000003</v>
      </c>
      <c r="AD207" s="6">
        <v>1.8223800000000001</v>
      </c>
      <c r="AE207" s="5">
        <v>2.8506900000000002</v>
      </c>
      <c r="AF207">
        <f>(Table249298330362[[#This Row],[time]]-2)*2</f>
        <v>1.7013800000000003</v>
      </c>
      <c r="AG207" s="6">
        <v>8.8843099999999993</v>
      </c>
      <c r="AH207" s="5">
        <v>2.8506900000000002</v>
      </c>
      <c r="AI207">
        <f>(Table7292324356[[#This Row],[time]]-2)*2</f>
        <v>1.7013800000000003</v>
      </c>
      <c r="AJ207" s="6">
        <v>1.6674599999999999</v>
      </c>
      <c r="AK207" s="5">
        <v>2.8506900000000002</v>
      </c>
      <c r="AL207">
        <f>(Table250299331363[[#This Row],[time]]-2)*2</f>
        <v>1.7013800000000003</v>
      </c>
      <c r="AM207" s="6">
        <v>7.1710700000000003</v>
      </c>
      <c r="AN207" s="5">
        <v>2.8506900000000002</v>
      </c>
      <c r="AO207">
        <f>(Table8293325357[[#This Row],[time]]-2)*2</f>
        <v>1.7013800000000003</v>
      </c>
      <c r="AP207" s="6">
        <v>1.45791</v>
      </c>
      <c r="AQ207" s="5">
        <v>2.8506900000000002</v>
      </c>
      <c r="AR207">
        <f>(Table252300332364[[#This Row],[time]]-2)*2</f>
        <v>1.7013800000000003</v>
      </c>
      <c r="AS207" s="6">
        <v>5.6599399999999997</v>
      </c>
      <c r="AT207" s="5">
        <v>2.8506900000000002</v>
      </c>
      <c r="AU207">
        <f>(Table253301333365[[#This Row],[time]]-2)*2</f>
        <v>1.7013800000000003</v>
      </c>
      <c r="AV207" s="6">
        <v>1.0596699999999999</v>
      </c>
    </row>
    <row r="208" spans="1:48">
      <c r="A208" s="5">
        <v>2.90069</v>
      </c>
      <c r="B208">
        <f>(Table1286318350[[#This Row],[time]]-2)*2</f>
        <v>1.80138</v>
      </c>
      <c r="C208" s="6">
        <v>8.8276000000000003</v>
      </c>
      <c r="D208" s="5">
        <v>2.90069</v>
      </c>
      <c r="E208">
        <f>(Table2287319351[[#This Row],[time]]-2)*2</f>
        <v>1.80138</v>
      </c>
      <c r="F208" s="7">
        <v>3.4199999999999998E-5</v>
      </c>
      <c r="G208" s="5">
        <v>2.90069</v>
      </c>
      <c r="H208">
        <f>(Table245294326358[[#This Row],[time]]-2)*2</f>
        <v>1.80138</v>
      </c>
      <c r="I208" s="6">
        <v>13.190099999999999</v>
      </c>
      <c r="J208" s="5">
        <v>2.90069</v>
      </c>
      <c r="K208">
        <f>(Table3288320352[[#This Row],[time]]-2)*2</f>
        <v>1.80138</v>
      </c>
      <c r="L208" s="7">
        <v>3.7700000000000002E-5</v>
      </c>
      <c r="M208" s="5">
        <v>2.90069</v>
      </c>
      <c r="N208">
        <f>(Table246295327359[[#This Row],[time]]-2)*2</f>
        <v>1.80138</v>
      </c>
      <c r="O208" s="6">
        <v>4.9171899999999997</v>
      </c>
      <c r="P208" s="5">
        <v>2.90069</v>
      </c>
      <c r="Q208">
        <f>(Table4289321353[[#This Row],[time]]-2)*2</f>
        <v>1.80138</v>
      </c>
      <c r="R208" s="7">
        <v>3.79E-5</v>
      </c>
      <c r="S208" s="5">
        <v>2.90069</v>
      </c>
      <c r="T208">
        <f>(Table247296328360[[#This Row],[time]]-2)*2</f>
        <v>1.80138</v>
      </c>
      <c r="U208" s="6">
        <v>4.2985199999999999</v>
      </c>
      <c r="V208" s="5">
        <v>2.90069</v>
      </c>
      <c r="W208">
        <f>(Table5290322354[[#This Row],[time]]-2)*2</f>
        <v>1.80138</v>
      </c>
      <c r="X208" s="7">
        <v>3.3699999999999999E-5</v>
      </c>
      <c r="Y208" s="5">
        <v>2.90069</v>
      </c>
      <c r="Z208">
        <f>(Table248297329361[[#This Row],[time]]-2)*2</f>
        <v>1.80138</v>
      </c>
      <c r="AA208" s="6">
        <v>9.6682900000000007</v>
      </c>
      <c r="AB208" s="5">
        <v>2.90069</v>
      </c>
      <c r="AC208">
        <f>(Table6291323355[[#This Row],[time]]-2)*2</f>
        <v>1.80138</v>
      </c>
      <c r="AD208" s="6">
        <v>1.6843300000000001</v>
      </c>
      <c r="AE208" s="5">
        <v>2.90069</v>
      </c>
      <c r="AF208">
        <f>(Table249298330362[[#This Row],[time]]-2)*2</f>
        <v>1.80138</v>
      </c>
      <c r="AG208" s="6">
        <v>9.1175800000000002</v>
      </c>
      <c r="AH208" s="5">
        <v>2.90069</v>
      </c>
      <c r="AI208">
        <f>(Table7292324356[[#This Row],[time]]-2)*2</f>
        <v>1.80138</v>
      </c>
      <c r="AJ208" s="6">
        <v>1.5478000000000001</v>
      </c>
      <c r="AK208" s="5">
        <v>2.90069</v>
      </c>
      <c r="AL208">
        <f>(Table250299331363[[#This Row],[time]]-2)*2</f>
        <v>1.80138</v>
      </c>
      <c r="AM208" s="6">
        <v>7.41526</v>
      </c>
      <c r="AN208" s="5">
        <v>2.90069</v>
      </c>
      <c r="AO208">
        <f>(Table8293325357[[#This Row],[time]]-2)*2</f>
        <v>1.80138</v>
      </c>
      <c r="AP208" s="6">
        <v>1.25353</v>
      </c>
      <c r="AQ208" s="5">
        <v>2.90069</v>
      </c>
      <c r="AR208">
        <f>(Table252300332364[[#This Row],[time]]-2)*2</f>
        <v>1.80138</v>
      </c>
      <c r="AS208" s="6">
        <v>6.2328099999999997</v>
      </c>
      <c r="AT208" s="5">
        <v>2.90069</v>
      </c>
      <c r="AU208">
        <f>(Table253301333365[[#This Row],[time]]-2)*2</f>
        <v>1.80138</v>
      </c>
      <c r="AV208" s="6">
        <v>1.0554600000000001</v>
      </c>
    </row>
    <row r="209" spans="1:48">
      <c r="A209" s="5">
        <v>2.9512800000000001</v>
      </c>
      <c r="B209">
        <f>(Table1286318350[[#This Row],[time]]-2)*2</f>
        <v>1.9025600000000003</v>
      </c>
      <c r="C209" s="6">
        <v>9.6707900000000002</v>
      </c>
      <c r="D209" s="5">
        <v>2.9512800000000001</v>
      </c>
      <c r="E209">
        <f>(Table2287319351[[#This Row],[time]]-2)*2</f>
        <v>1.9025600000000003</v>
      </c>
      <c r="F209" s="7">
        <v>3.1900000000000003E-5</v>
      </c>
      <c r="G209" s="5">
        <v>2.9512800000000001</v>
      </c>
      <c r="H209">
        <f>(Table245294326358[[#This Row],[time]]-2)*2</f>
        <v>1.9025600000000003</v>
      </c>
      <c r="I209" s="6">
        <v>13.9147</v>
      </c>
      <c r="J209" s="5">
        <v>2.9512800000000001</v>
      </c>
      <c r="K209">
        <f>(Table3288320352[[#This Row],[time]]-2)*2</f>
        <v>1.9025600000000003</v>
      </c>
      <c r="L209" s="7">
        <v>3.5800000000000003E-5</v>
      </c>
      <c r="M209" s="5">
        <v>2.9512800000000001</v>
      </c>
      <c r="N209">
        <f>(Table246295327359[[#This Row],[time]]-2)*2</f>
        <v>1.9025600000000003</v>
      </c>
      <c r="O209" s="6">
        <v>5.0767199999999999</v>
      </c>
      <c r="P209" s="5">
        <v>2.9512800000000001</v>
      </c>
      <c r="Q209">
        <f>(Table4289321353[[#This Row],[time]]-2)*2</f>
        <v>1.9025600000000003</v>
      </c>
      <c r="R209" s="7">
        <v>3.6199999999999999E-5</v>
      </c>
      <c r="S209" s="5">
        <v>2.9512800000000001</v>
      </c>
      <c r="T209">
        <f>(Table247296328360[[#This Row],[time]]-2)*2</f>
        <v>1.9025600000000003</v>
      </c>
      <c r="U209" s="6">
        <v>4.3586999999999998</v>
      </c>
      <c r="V209" s="5">
        <v>2.9512800000000001</v>
      </c>
      <c r="W209">
        <f>(Table5290322354[[#This Row],[time]]-2)*2</f>
        <v>1.9025600000000003</v>
      </c>
      <c r="X209" s="7">
        <v>3.18E-5</v>
      </c>
      <c r="Y209" s="5">
        <v>2.9512800000000001</v>
      </c>
      <c r="Z209">
        <f>(Table248297329361[[#This Row],[time]]-2)*2</f>
        <v>1.9025600000000003</v>
      </c>
      <c r="AA209" s="6">
        <v>10.9391</v>
      </c>
      <c r="AB209" s="5">
        <v>2.9512800000000001</v>
      </c>
      <c r="AC209">
        <f>(Table6291323355[[#This Row],[time]]-2)*2</f>
        <v>1.9025600000000003</v>
      </c>
      <c r="AD209" s="6">
        <v>1.5302500000000001</v>
      </c>
      <c r="AE209" s="5">
        <v>2.9512800000000001</v>
      </c>
      <c r="AF209">
        <f>(Table249298330362[[#This Row],[time]]-2)*2</f>
        <v>1.9025600000000003</v>
      </c>
      <c r="AG209" s="6">
        <v>9.6681100000000004</v>
      </c>
      <c r="AH209" s="5">
        <v>2.9512800000000001</v>
      </c>
      <c r="AI209">
        <f>(Table7292324356[[#This Row],[time]]-2)*2</f>
        <v>1.9025600000000003</v>
      </c>
      <c r="AJ209" s="6">
        <v>1.41875</v>
      </c>
      <c r="AK209" s="5">
        <v>2.9512800000000001</v>
      </c>
      <c r="AL209">
        <f>(Table250299331363[[#This Row],[time]]-2)*2</f>
        <v>1.9025600000000003</v>
      </c>
      <c r="AM209" s="6">
        <v>7.6661599999999996</v>
      </c>
      <c r="AN209" s="5">
        <v>2.9512800000000001</v>
      </c>
      <c r="AO209">
        <f>(Table8293325357[[#This Row],[time]]-2)*2</f>
        <v>1.9025600000000003</v>
      </c>
      <c r="AP209" s="6">
        <v>1.0490699999999999</v>
      </c>
      <c r="AQ209" s="5">
        <v>2.9512800000000001</v>
      </c>
      <c r="AR209">
        <f>(Table252300332364[[#This Row],[time]]-2)*2</f>
        <v>1.9025600000000003</v>
      </c>
      <c r="AS209" s="6">
        <v>6.8058199999999998</v>
      </c>
      <c r="AT209" s="5">
        <v>2.9512800000000001</v>
      </c>
      <c r="AU209">
        <f>(Table253301333365[[#This Row],[time]]-2)*2</f>
        <v>1.9025600000000003</v>
      </c>
      <c r="AV209" s="6">
        <v>1.02393</v>
      </c>
    </row>
    <row r="210" spans="1:48">
      <c r="A210" s="8">
        <v>3</v>
      </c>
      <c r="B210">
        <f>(Table1286318350[[#This Row],[time]]-2)*2</f>
        <v>2</v>
      </c>
      <c r="C210" s="9">
        <v>10.496499999999999</v>
      </c>
      <c r="D210" s="8">
        <v>3</v>
      </c>
      <c r="E210">
        <f>(Table2287319351[[#This Row],[time]]-2)*2</f>
        <v>2</v>
      </c>
      <c r="F210" s="10">
        <v>2.9600000000000001E-5</v>
      </c>
      <c r="G210" s="8">
        <v>3</v>
      </c>
      <c r="H210">
        <f>(Table245294326358[[#This Row],[time]]-2)*2</f>
        <v>2</v>
      </c>
      <c r="I210" s="9">
        <v>14.398099999999999</v>
      </c>
      <c r="J210" s="8">
        <v>3</v>
      </c>
      <c r="K210">
        <f>(Table3288320352[[#This Row],[time]]-2)*2</f>
        <v>2</v>
      </c>
      <c r="L210" s="10">
        <v>3.3899999999999997E-5</v>
      </c>
      <c r="M210" s="8">
        <v>3</v>
      </c>
      <c r="N210">
        <f>(Table246295327359[[#This Row],[time]]-2)*2</f>
        <v>2</v>
      </c>
      <c r="O210" s="9">
        <v>5.1909299999999998</v>
      </c>
      <c r="P210" s="8">
        <v>3</v>
      </c>
      <c r="Q210">
        <f>(Table4289321353[[#This Row],[time]]-2)*2</f>
        <v>2</v>
      </c>
      <c r="R210" s="10">
        <v>3.4400000000000003E-5</v>
      </c>
      <c r="S210" s="8">
        <v>3</v>
      </c>
      <c r="T210">
        <f>(Table247296328360[[#This Row],[time]]-2)*2</f>
        <v>2</v>
      </c>
      <c r="U210" s="9">
        <v>4.4251100000000001</v>
      </c>
      <c r="V210" s="8">
        <v>3</v>
      </c>
      <c r="W210">
        <f>(Table5290322354[[#This Row],[time]]-2)*2</f>
        <v>2</v>
      </c>
      <c r="X210" s="10">
        <v>2.9899999999999998E-5</v>
      </c>
      <c r="Y210" s="8">
        <v>3</v>
      </c>
      <c r="Z210">
        <f>(Table248297329361[[#This Row],[time]]-2)*2</f>
        <v>2</v>
      </c>
      <c r="AA210" s="9">
        <v>12.0139</v>
      </c>
      <c r="AB210" s="8">
        <v>3</v>
      </c>
      <c r="AC210">
        <f>(Table6291323355[[#This Row],[time]]-2)*2</f>
        <v>2</v>
      </c>
      <c r="AD210" s="9">
        <v>1.3832100000000001</v>
      </c>
      <c r="AE210" s="8">
        <v>3</v>
      </c>
      <c r="AF210">
        <f>(Table249298330362[[#This Row],[time]]-2)*2</f>
        <v>2</v>
      </c>
      <c r="AG210" s="9">
        <v>10.057</v>
      </c>
      <c r="AH210" s="8">
        <v>3</v>
      </c>
      <c r="AI210">
        <f>(Table7292324356[[#This Row],[time]]-2)*2</f>
        <v>2</v>
      </c>
      <c r="AJ210" s="9">
        <v>1.3027200000000001</v>
      </c>
      <c r="AK210" s="8">
        <v>3</v>
      </c>
      <c r="AL210">
        <f>(Table250299331363[[#This Row],[time]]-2)*2</f>
        <v>2</v>
      </c>
      <c r="AM210" s="9">
        <v>7.9379900000000001</v>
      </c>
      <c r="AN210" s="8">
        <v>3</v>
      </c>
      <c r="AO210">
        <f>(Table8293325357[[#This Row],[time]]-2)*2</f>
        <v>2</v>
      </c>
      <c r="AP210" s="9">
        <v>0.85063</v>
      </c>
      <c r="AQ210" s="8">
        <v>3</v>
      </c>
      <c r="AR210">
        <f>(Table252300332364[[#This Row],[time]]-2)*2</f>
        <v>2</v>
      </c>
      <c r="AS210" s="9">
        <v>7.34049</v>
      </c>
      <c r="AT210" s="8">
        <v>3</v>
      </c>
      <c r="AU210">
        <f>(Table253301333365[[#This Row],[time]]-2)*2</f>
        <v>2</v>
      </c>
      <c r="AV210" s="9">
        <v>0.97237200000000001</v>
      </c>
    </row>
    <row r="211" spans="1:48">
      <c r="A211" t="s">
        <v>26</v>
      </c>
      <c r="C211">
        <f>AVERAGE(C190:C210)</f>
        <v>4.1559434319047615</v>
      </c>
      <c r="D211" t="s">
        <v>26</v>
      </c>
      <c r="F211">
        <f t="shared" ref="F211" si="148">AVERAGE(F190:F210)</f>
        <v>5.9121285714285725E-5</v>
      </c>
      <c r="G211" t="s">
        <v>26</v>
      </c>
      <c r="I211">
        <f t="shared" ref="I211" si="149">AVERAGE(I190:I210)</f>
        <v>6.323145952380953</v>
      </c>
      <c r="J211" t="s">
        <v>26</v>
      </c>
      <c r="L211">
        <f t="shared" ref="L211" si="150">AVERAGE(L190:L210)</f>
        <v>6.0782952380952383E-5</v>
      </c>
      <c r="M211" t="s">
        <v>26</v>
      </c>
      <c r="O211">
        <f t="shared" ref="O211" si="151">AVERAGE(O190:O210)</f>
        <v>2.6355295000000005</v>
      </c>
      <c r="P211" t="s">
        <v>26</v>
      </c>
      <c r="R211">
        <f t="shared" ref="R211" si="152">AVERAGE(R190:R210)</f>
        <v>5.4785714285714281E-5</v>
      </c>
      <c r="S211" t="s">
        <v>26</v>
      </c>
      <c r="U211">
        <f t="shared" ref="U211" si="153">AVERAGE(U190:U210)</f>
        <v>2.9491580190476196</v>
      </c>
      <c r="V211" t="s">
        <v>26</v>
      </c>
      <c r="X211">
        <f t="shared" ref="X211" si="154">AVERAGE(X190:X210)</f>
        <v>4.448880952380953E-5</v>
      </c>
      <c r="Y211" t="s">
        <v>26</v>
      </c>
      <c r="AA211">
        <f t="shared" ref="AA211" si="155">AVERAGE(AA190:AA210)</f>
        <v>4.5931879571428578</v>
      </c>
      <c r="AB211" t="s">
        <v>26</v>
      </c>
      <c r="AD211">
        <f t="shared" ref="AD211" si="156">AVERAGE(AD190:AD210)</f>
        <v>1.878825623809524</v>
      </c>
      <c r="AE211" t="s">
        <v>26</v>
      </c>
      <c r="AG211">
        <f t="shared" ref="AG211" si="157">AVERAGE(AG190:AG210)</f>
        <v>5.7746881904761906</v>
      </c>
      <c r="AH211" t="s">
        <v>26</v>
      </c>
      <c r="AJ211">
        <f t="shared" ref="AJ211" si="158">AVERAGE(AJ190:AJ210)</f>
        <v>2.251542033333334</v>
      </c>
      <c r="AK211" t="s">
        <v>26</v>
      </c>
      <c r="AM211">
        <f t="shared" ref="AM211" si="159">AVERAGE(AM190:AM210)</f>
        <v>5.5040057142857153</v>
      </c>
      <c r="AN211" t="s">
        <v>26</v>
      </c>
      <c r="AP211">
        <f t="shared" ref="AP211" si="160">AVERAGE(AP190:AP210)</f>
        <v>1.7619033333333332</v>
      </c>
      <c r="AQ211" t="s">
        <v>26</v>
      </c>
      <c r="AS211">
        <f t="shared" ref="AS211" si="161">AVERAGE(AS190:AS210)</f>
        <v>2.9465726185714285</v>
      </c>
      <c r="AT211" t="s">
        <v>26</v>
      </c>
      <c r="AV211">
        <f t="shared" ref="AV211" si="162">AVERAGE(AV190:AV210)</f>
        <v>0.52148583333333343</v>
      </c>
    </row>
    <row r="212" spans="1:48">
      <c r="A212" t="s">
        <v>27</v>
      </c>
      <c r="C212">
        <f>MAX(C190:C210)</f>
        <v>10.496499999999999</v>
      </c>
      <c r="D212" t="s">
        <v>27</v>
      </c>
      <c r="F212">
        <f t="shared" ref="F212" si="163">MAX(F190:F210)</f>
        <v>1.70447E-4</v>
      </c>
      <c r="G212" t="s">
        <v>27</v>
      </c>
      <c r="I212">
        <f t="shared" ref="I212" si="164">MAX(I190:I210)</f>
        <v>14.398099999999999</v>
      </c>
      <c r="J212" t="s">
        <v>27</v>
      </c>
      <c r="L212">
        <f t="shared" ref="L212" si="165">MAX(L190:L210)</f>
        <v>1.6554199999999999E-4</v>
      </c>
      <c r="M212" t="s">
        <v>27</v>
      </c>
      <c r="O212">
        <f t="shared" ref="O212" si="166">MAX(O190:O210)</f>
        <v>5.1909299999999998</v>
      </c>
      <c r="P212" t="s">
        <v>27</v>
      </c>
      <c r="R212">
        <f t="shared" ref="R212" si="167">MAX(R190:R210)</f>
        <v>9.4599999999999996E-5</v>
      </c>
      <c r="S212" t="s">
        <v>27</v>
      </c>
      <c r="U212">
        <f t="shared" ref="U212" si="168">MAX(U190:U210)</f>
        <v>4.4251100000000001</v>
      </c>
      <c r="V212" t="s">
        <v>27</v>
      </c>
      <c r="X212">
        <f t="shared" ref="X212" si="169">MAX(X190:X210)</f>
        <v>6.9300000000000004E-5</v>
      </c>
      <c r="Y212" t="s">
        <v>27</v>
      </c>
      <c r="AA212">
        <f t="shared" ref="AA212" si="170">MAX(AA190:AA210)</f>
        <v>12.0139</v>
      </c>
      <c r="AB212" t="s">
        <v>27</v>
      </c>
      <c r="AD212">
        <f t="shared" ref="AD212" si="171">MAX(AD190:AD210)</f>
        <v>2.6079699999999999</v>
      </c>
      <c r="AE212" t="s">
        <v>27</v>
      </c>
      <c r="AG212">
        <f t="shared" ref="AG212" si="172">MAX(AG190:AG210)</f>
        <v>10.057</v>
      </c>
      <c r="AH212" t="s">
        <v>27</v>
      </c>
      <c r="AJ212">
        <f t="shared" ref="AJ212" si="173">MAX(AJ190:AJ210)</f>
        <v>3.23577</v>
      </c>
      <c r="AK212" t="s">
        <v>27</v>
      </c>
      <c r="AM212">
        <f t="shared" ref="AM212" si="174">MAX(AM190:AM210)</f>
        <v>7.9379900000000001</v>
      </c>
      <c r="AN212" t="s">
        <v>27</v>
      </c>
      <c r="AP212">
        <f t="shared" ref="AP212" si="175">MAX(AP190:AP210)</f>
        <v>2.5736500000000002</v>
      </c>
      <c r="AQ212" t="s">
        <v>27</v>
      </c>
      <c r="AS212">
        <f t="shared" ref="AS212" si="176">MAX(AS190:AS210)</f>
        <v>7.34049</v>
      </c>
      <c r="AT212" t="s">
        <v>27</v>
      </c>
      <c r="AV212">
        <f t="shared" ref="AV212" si="177">MAX(AV190:AV210)</f>
        <v>1.0596699999999999</v>
      </c>
    </row>
    <row r="214" spans="1:48">
      <c r="A214" t="s">
        <v>44</v>
      </c>
      <c r="D214" t="s">
        <v>2</v>
      </c>
    </row>
    <row r="215" spans="1:48">
      <c r="A215" t="s">
        <v>45</v>
      </c>
      <c r="D215" t="s">
        <v>4</v>
      </c>
      <c r="E215" t="s">
        <v>5</v>
      </c>
    </row>
    <row r="216" spans="1:48">
      <c r="D216" t="s">
        <v>30</v>
      </c>
    </row>
    <row r="218" spans="1:48">
      <c r="A218" t="s">
        <v>6</v>
      </c>
      <c r="D218" t="s">
        <v>7</v>
      </c>
      <c r="G218" t="s">
        <v>8</v>
      </c>
      <c r="J218" t="s">
        <v>9</v>
      </c>
      <c r="M218" t="s">
        <v>10</v>
      </c>
      <c r="P218" t="s">
        <v>11</v>
      </c>
      <c r="S218" t="s">
        <v>12</v>
      </c>
      <c r="V218" t="s">
        <v>13</v>
      </c>
      <c r="Y218" t="s">
        <v>14</v>
      </c>
      <c r="AB218" t="s">
        <v>15</v>
      </c>
      <c r="AE218" t="s">
        <v>16</v>
      </c>
      <c r="AH218" t="s">
        <v>17</v>
      </c>
      <c r="AK218" t="s">
        <v>18</v>
      </c>
      <c r="AN218" t="s">
        <v>19</v>
      </c>
      <c r="AQ218" t="s">
        <v>20</v>
      </c>
      <c r="AT218" t="s">
        <v>21</v>
      </c>
    </row>
    <row r="219" spans="1:48">
      <c r="A219" t="s">
        <v>22</v>
      </c>
      <c r="B219" t="s">
        <v>23</v>
      </c>
      <c r="C219" t="s">
        <v>24</v>
      </c>
      <c r="D219" t="s">
        <v>22</v>
      </c>
      <c r="E219" t="s">
        <v>23</v>
      </c>
      <c r="F219" t="s">
        <v>25</v>
      </c>
      <c r="G219" t="s">
        <v>22</v>
      </c>
      <c r="H219" t="s">
        <v>23</v>
      </c>
      <c r="I219" t="s">
        <v>24</v>
      </c>
      <c r="J219" t="s">
        <v>22</v>
      </c>
      <c r="K219" t="s">
        <v>23</v>
      </c>
      <c r="L219" t="s">
        <v>24</v>
      </c>
      <c r="M219" t="s">
        <v>22</v>
      </c>
      <c r="N219" t="s">
        <v>23</v>
      </c>
      <c r="O219" t="s">
        <v>24</v>
      </c>
      <c r="P219" t="s">
        <v>22</v>
      </c>
      <c r="Q219" t="s">
        <v>23</v>
      </c>
      <c r="R219" t="s">
        <v>24</v>
      </c>
      <c r="S219" t="s">
        <v>22</v>
      </c>
      <c r="T219" t="s">
        <v>23</v>
      </c>
      <c r="U219" t="s">
        <v>24</v>
      </c>
      <c r="V219" t="s">
        <v>22</v>
      </c>
      <c r="W219" t="s">
        <v>23</v>
      </c>
      <c r="X219" t="s">
        <v>24</v>
      </c>
      <c r="Y219" t="s">
        <v>22</v>
      </c>
      <c r="Z219" t="s">
        <v>23</v>
      </c>
      <c r="AA219" t="s">
        <v>24</v>
      </c>
      <c r="AB219" t="s">
        <v>22</v>
      </c>
      <c r="AC219" t="s">
        <v>23</v>
      </c>
      <c r="AD219" t="s">
        <v>24</v>
      </c>
      <c r="AE219" t="s">
        <v>22</v>
      </c>
      <c r="AF219" t="s">
        <v>23</v>
      </c>
      <c r="AG219" t="s">
        <v>24</v>
      </c>
      <c r="AH219" t="s">
        <v>22</v>
      </c>
      <c r="AI219" t="s">
        <v>23</v>
      </c>
      <c r="AJ219" t="s">
        <v>24</v>
      </c>
      <c r="AK219" t="s">
        <v>22</v>
      </c>
      <c r="AL219" t="s">
        <v>23</v>
      </c>
      <c r="AM219" t="s">
        <v>24</v>
      </c>
      <c r="AN219" t="s">
        <v>22</v>
      </c>
      <c r="AO219" t="s">
        <v>23</v>
      </c>
      <c r="AP219" t="s">
        <v>24</v>
      </c>
      <c r="AQ219" t="s">
        <v>22</v>
      </c>
      <c r="AR219" t="s">
        <v>23</v>
      </c>
      <c r="AS219" t="s">
        <v>24</v>
      </c>
      <c r="AT219" t="s">
        <v>22</v>
      </c>
      <c r="AU219" t="s">
        <v>23</v>
      </c>
      <c r="AV219" t="s">
        <v>24</v>
      </c>
    </row>
    <row r="220" spans="1:48">
      <c r="A220" s="2">
        <v>2</v>
      </c>
      <c r="B220">
        <f>-(Table1254302334366[[#This Row],[time]]-2)*2</f>
        <v>0</v>
      </c>
      <c r="C220" s="3">
        <v>1.3158399999999999</v>
      </c>
      <c r="D220" s="2">
        <v>2</v>
      </c>
      <c r="E220">
        <f>-(Table2255303335367[[#This Row],[time]]-2)*2</f>
        <v>0</v>
      </c>
      <c r="F220" s="4">
        <v>5.4299999999999998E-5</v>
      </c>
      <c r="G220" s="2">
        <v>2</v>
      </c>
      <c r="H220">
        <f>-(Table245262310342374[[#This Row],[time]]-2)*2</f>
        <v>0</v>
      </c>
      <c r="I220" s="3">
        <v>5.91514E-2</v>
      </c>
      <c r="J220" s="2">
        <v>2</v>
      </c>
      <c r="K220">
        <f>-(Table3256304336368[[#This Row],[time]]-2)*2</f>
        <v>0</v>
      </c>
      <c r="L220" s="4">
        <v>5.9500000000000003E-5</v>
      </c>
      <c r="M220" s="2">
        <v>2</v>
      </c>
      <c r="N220">
        <f>-(Table246263311343375[[#This Row],[time]]-2)*2</f>
        <v>0</v>
      </c>
      <c r="O220" s="4">
        <v>3.8399999999999998E-5</v>
      </c>
      <c r="P220" s="2">
        <v>2</v>
      </c>
      <c r="Q220">
        <f>-(Table4257305337369[[#This Row],[time]]-2)*2</f>
        <v>0</v>
      </c>
      <c r="R220" s="4">
        <v>6.9200000000000002E-5</v>
      </c>
      <c r="S220" s="2">
        <v>2</v>
      </c>
      <c r="T220">
        <f>-(Table247264312344376[[#This Row],[time]]-2)*2</f>
        <v>0</v>
      </c>
      <c r="U220" s="4">
        <v>1.7E-5</v>
      </c>
      <c r="V220" s="2">
        <v>2</v>
      </c>
      <c r="W220">
        <f>-(Table5258306338370[[#This Row],[time]]-2)*2</f>
        <v>0</v>
      </c>
      <c r="X220" s="4">
        <v>7.1899999999999999E-5</v>
      </c>
      <c r="Y220" s="2">
        <v>2</v>
      </c>
      <c r="Z220">
        <f>-(Table248265313345377[[#This Row],[time]]-2)*2</f>
        <v>0</v>
      </c>
      <c r="AA220" s="11">
        <v>7.7999999999999999E-5</v>
      </c>
      <c r="AB220" s="2">
        <v>2</v>
      </c>
      <c r="AC220">
        <f>-(Table6259307339371[[#This Row],[time]]-2)*2</f>
        <v>0</v>
      </c>
      <c r="AD220" s="3">
        <v>8.8618100000000005E-2</v>
      </c>
      <c r="AE220" s="2">
        <v>2</v>
      </c>
      <c r="AF220">
        <f>-(Table249266314346378[[#This Row],[time]]-2)*2</f>
        <v>0</v>
      </c>
      <c r="AG220" s="4">
        <v>7.4999999999999993E-5</v>
      </c>
      <c r="AH220" s="2">
        <v>2</v>
      </c>
      <c r="AI220">
        <f>-(Table7260308340372[[#This Row],[time]]-2)*2</f>
        <v>0</v>
      </c>
      <c r="AJ220" s="4">
        <v>9.2200000000000005E-5</v>
      </c>
      <c r="AK220" s="2">
        <v>2</v>
      </c>
      <c r="AL220">
        <f>-(Table250267315347379[[#This Row],[time]]-2)*2</f>
        <v>0</v>
      </c>
      <c r="AM220" s="3">
        <v>1.3797999999999999</v>
      </c>
      <c r="AN220" s="2">
        <v>2</v>
      </c>
      <c r="AO220">
        <f>-(Table8261309341373[[#This Row],[time]]-2)*2</f>
        <v>0</v>
      </c>
      <c r="AP220" s="3">
        <v>1.89985</v>
      </c>
      <c r="AQ220" s="2">
        <v>2</v>
      </c>
      <c r="AR220">
        <f>-(Table252268316348380[[#This Row],[time]]-2)*2</f>
        <v>0</v>
      </c>
      <c r="AS220" s="3">
        <v>0.18035999999999999</v>
      </c>
      <c r="AT220" s="2">
        <v>2</v>
      </c>
      <c r="AU220">
        <f>-(Table253269317349381[[#This Row],[time]]-2)*2</f>
        <v>0</v>
      </c>
      <c r="AV220" s="3">
        <v>8.4752300000000003E-2</v>
      </c>
    </row>
    <row r="221" spans="1:48">
      <c r="A221" s="5">
        <v>2.0549900000000001</v>
      </c>
      <c r="B221">
        <f>-(Table1254302334366[[#This Row],[time]]-2)*2</f>
        <v>-0.10998000000000019</v>
      </c>
      <c r="C221" s="6">
        <v>1.9679</v>
      </c>
      <c r="D221" s="5">
        <v>2.0549900000000001</v>
      </c>
      <c r="E221">
        <f>-(Table2255303335367[[#This Row],[time]]-2)*2</f>
        <v>-0.10998000000000019</v>
      </c>
      <c r="F221" s="6">
        <v>9.0399499999999994E-2</v>
      </c>
      <c r="G221" s="5">
        <v>2.0549900000000001</v>
      </c>
      <c r="H221">
        <f>-(Table245262310342374[[#This Row],[time]]-2)*2</f>
        <v>-0.10998000000000019</v>
      </c>
      <c r="I221" s="6">
        <v>0.82320599999999999</v>
      </c>
      <c r="J221" s="5">
        <v>2.0549900000000001</v>
      </c>
      <c r="K221">
        <f>-(Table3256304336368[[#This Row],[time]]-2)*2</f>
        <v>-0.10998000000000019</v>
      </c>
      <c r="L221" s="6">
        <v>3.56087E-2</v>
      </c>
      <c r="M221" s="5">
        <v>2.0549900000000001</v>
      </c>
      <c r="N221">
        <f>-(Table246263311343375[[#This Row],[time]]-2)*2</f>
        <v>-0.10998000000000019</v>
      </c>
      <c r="O221" s="7">
        <v>6.3899999999999995E-5</v>
      </c>
      <c r="P221" s="5">
        <v>2.0549900000000001</v>
      </c>
      <c r="Q221">
        <f>-(Table4257305337369[[#This Row],[time]]-2)*2</f>
        <v>-0.10998000000000019</v>
      </c>
      <c r="R221" s="6">
        <v>3.0006299999999998E-3</v>
      </c>
      <c r="S221" s="5">
        <v>2.0549900000000001</v>
      </c>
      <c r="T221">
        <f>-(Table247264312344376[[#This Row],[time]]-2)*2</f>
        <v>-0.10998000000000019</v>
      </c>
      <c r="U221" s="7">
        <v>5.63E-5</v>
      </c>
      <c r="V221" s="5">
        <v>2.0549900000000001</v>
      </c>
      <c r="W221">
        <f>-(Table5258306338370[[#This Row],[time]]-2)*2</f>
        <v>-0.10998000000000019</v>
      </c>
      <c r="X221" s="6">
        <v>0.36575299999999999</v>
      </c>
      <c r="Y221" s="5">
        <v>2.0549900000000001</v>
      </c>
      <c r="Z221">
        <f>-(Table248265313345377[[#This Row],[time]]-2)*2</f>
        <v>-0.10998000000000019</v>
      </c>
      <c r="AA221" s="11">
        <v>8.1699999999999994E-5</v>
      </c>
      <c r="AB221" s="5">
        <v>2.0549900000000001</v>
      </c>
      <c r="AC221">
        <f>-(Table6259307339371[[#This Row],[time]]-2)*2</f>
        <v>-0.10998000000000019</v>
      </c>
      <c r="AD221" s="6">
        <v>0.30804900000000002</v>
      </c>
      <c r="AE221" s="5">
        <v>2.0549900000000001</v>
      </c>
      <c r="AF221">
        <f>-(Table249266314346378[[#This Row],[time]]-2)*2</f>
        <v>-0.10998000000000019</v>
      </c>
      <c r="AG221" s="7">
        <v>7.75E-5</v>
      </c>
      <c r="AH221" s="5">
        <v>2.0549900000000001</v>
      </c>
      <c r="AI221">
        <f>-(Table7260308340372[[#This Row],[time]]-2)*2</f>
        <v>-0.10998000000000019</v>
      </c>
      <c r="AJ221" s="7">
        <v>6.5900000000000003E-5</v>
      </c>
      <c r="AK221" s="5">
        <v>2.0549900000000001</v>
      </c>
      <c r="AL221">
        <f>-(Table250267315347379[[#This Row],[time]]-2)*2</f>
        <v>-0.10998000000000019</v>
      </c>
      <c r="AM221" s="6">
        <v>2.1410999999999998</v>
      </c>
      <c r="AN221" s="5">
        <v>2.0549900000000001</v>
      </c>
      <c r="AO221">
        <f>-(Table8261309341373[[#This Row],[time]]-2)*2</f>
        <v>-0.10998000000000019</v>
      </c>
      <c r="AP221" s="6">
        <v>2.5854499999999998</v>
      </c>
      <c r="AQ221" s="5">
        <v>2.0549900000000001</v>
      </c>
      <c r="AR221">
        <f>-(Table252268316348380[[#This Row],[time]]-2)*2</f>
        <v>-0.10998000000000019</v>
      </c>
      <c r="AS221" s="6">
        <v>0.70238</v>
      </c>
      <c r="AT221" s="5">
        <v>2.0549900000000001</v>
      </c>
      <c r="AU221">
        <f>-(Table253269317349381[[#This Row],[time]]-2)*2</f>
        <v>-0.10998000000000019</v>
      </c>
      <c r="AV221" s="6">
        <v>0.18643899999999999</v>
      </c>
    </row>
    <row r="222" spans="1:48">
      <c r="A222" s="5">
        <v>2.1019199999999998</v>
      </c>
      <c r="B222">
        <f>-(Table1254302334366[[#This Row],[time]]-2)*2</f>
        <v>-0.20383999999999958</v>
      </c>
      <c r="C222" s="6">
        <v>1.4127700000000001</v>
      </c>
      <c r="D222" s="5">
        <v>2.1019199999999998</v>
      </c>
      <c r="E222">
        <f>-(Table2255303335367[[#This Row],[time]]-2)*2</f>
        <v>-0.20383999999999958</v>
      </c>
      <c r="F222" s="6">
        <v>0.45799699999999999</v>
      </c>
      <c r="G222" s="5">
        <v>2.1019199999999998</v>
      </c>
      <c r="H222">
        <f>-(Table245262310342374[[#This Row],[time]]-2)*2</f>
        <v>-0.20383999999999958</v>
      </c>
      <c r="I222" s="6">
        <v>0.74408399999999997</v>
      </c>
      <c r="J222" s="5">
        <v>2.1019199999999998</v>
      </c>
      <c r="K222">
        <f>-(Table3256304336368[[#This Row],[time]]-2)*2</f>
        <v>-0.20383999999999958</v>
      </c>
      <c r="L222" s="6">
        <v>0.20294899999999999</v>
      </c>
      <c r="M222" s="5">
        <v>2.1019199999999998</v>
      </c>
      <c r="N222">
        <f>-(Table246263311343375[[#This Row],[time]]-2)*2</f>
        <v>-0.20383999999999958</v>
      </c>
      <c r="O222" s="7">
        <v>5.7299999999999997E-5</v>
      </c>
      <c r="P222" s="5">
        <v>2.1019199999999998</v>
      </c>
      <c r="Q222">
        <f>-(Table4257305337369[[#This Row],[time]]-2)*2</f>
        <v>-0.20383999999999958</v>
      </c>
      <c r="R222" s="6">
        <v>6.0732099999999997E-2</v>
      </c>
      <c r="S222" s="5">
        <v>2.1019199999999998</v>
      </c>
      <c r="T222">
        <f>-(Table247264312344376[[#This Row],[time]]-2)*2</f>
        <v>-0.20383999999999958</v>
      </c>
      <c r="U222" s="7">
        <v>5.3600000000000002E-5</v>
      </c>
      <c r="V222" s="5">
        <v>2.1019199999999998</v>
      </c>
      <c r="W222">
        <f>-(Table5258306338370[[#This Row],[time]]-2)*2</f>
        <v>-0.20383999999999958</v>
      </c>
      <c r="X222" s="6">
        <v>0.66578199999999998</v>
      </c>
      <c r="Y222" s="5">
        <v>2.1019199999999998</v>
      </c>
      <c r="Z222">
        <f>-(Table248265313345377[[#This Row],[time]]-2)*2</f>
        <v>-0.20383999999999958</v>
      </c>
      <c r="AA222" s="11">
        <v>8.2799999999999993E-5</v>
      </c>
      <c r="AB222" s="5">
        <v>2.1019199999999998</v>
      </c>
      <c r="AC222">
        <f>-(Table6259307339371[[#This Row],[time]]-2)*2</f>
        <v>-0.20383999999999958</v>
      </c>
      <c r="AD222" s="6">
        <v>0.44774700000000001</v>
      </c>
      <c r="AE222" s="5">
        <v>2.1019199999999998</v>
      </c>
      <c r="AF222">
        <f>-(Table249266314346378[[#This Row],[time]]-2)*2</f>
        <v>-0.20383999999999958</v>
      </c>
      <c r="AG222" s="7">
        <v>7.9699999999999999E-5</v>
      </c>
      <c r="AH222" s="5">
        <v>2.1019199999999998</v>
      </c>
      <c r="AI222">
        <f>-(Table7260308340372[[#This Row],[time]]-2)*2</f>
        <v>-0.20383999999999958</v>
      </c>
      <c r="AJ222" s="6">
        <v>3.4199800000000002E-2</v>
      </c>
      <c r="AK222" s="5">
        <v>2.1019199999999998</v>
      </c>
      <c r="AL222">
        <f>-(Table250267315347379[[#This Row],[time]]-2)*2</f>
        <v>-0.20383999999999958</v>
      </c>
      <c r="AM222" s="6">
        <v>2.2106300000000001</v>
      </c>
      <c r="AN222" s="5">
        <v>2.1019199999999998</v>
      </c>
      <c r="AO222">
        <f>-(Table8261309341373[[#This Row],[time]]-2)*2</f>
        <v>-0.20383999999999958</v>
      </c>
      <c r="AP222" s="6">
        <v>2.6271200000000001</v>
      </c>
      <c r="AQ222" s="5">
        <v>2.1019199999999998</v>
      </c>
      <c r="AR222">
        <f>-(Table252268316348380[[#This Row],[time]]-2)*2</f>
        <v>-0.20383999999999958</v>
      </c>
      <c r="AS222" s="6">
        <v>0.77603599999999995</v>
      </c>
      <c r="AT222" s="5">
        <v>2.1019199999999998</v>
      </c>
      <c r="AU222">
        <f>-(Table253269317349381[[#This Row],[time]]-2)*2</f>
        <v>-0.20383999999999958</v>
      </c>
      <c r="AV222" s="6">
        <v>0.341308</v>
      </c>
    </row>
    <row r="223" spans="1:48">
      <c r="A223" s="5">
        <v>2.15388</v>
      </c>
      <c r="B223">
        <f>-(Table1254302334366[[#This Row],[time]]-2)*2</f>
        <v>-0.30776000000000003</v>
      </c>
      <c r="C223" s="6">
        <v>1.23099</v>
      </c>
      <c r="D223" s="5">
        <v>2.15388</v>
      </c>
      <c r="E223">
        <f>-(Table2255303335367[[#This Row],[time]]-2)*2</f>
        <v>-0.30776000000000003</v>
      </c>
      <c r="F223" s="6">
        <v>0.76913299999999996</v>
      </c>
      <c r="G223" s="5">
        <v>2.15388</v>
      </c>
      <c r="H223">
        <f>-(Table245262310342374[[#This Row],[time]]-2)*2</f>
        <v>-0.30776000000000003</v>
      </c>
      <c r="I223" s="6">
        <v>0.541265</v>
      </c>
      <c r="J223" s="5">
        <v>2.15388</v>
      </c>
      <c r="K223">
        <f>-(Table3256304336368[[#This Row],[time]]-2)*2</f>
        <v>-0.30776000000000003</v>
      </c>
      <c r="L223" s="6">
        <v>0.59184899999999996</v>
      </c>
      <c r="M223" s="5">
        <v>2.15388</v>
      </c>
      <c r="N223">
        <f>-(Table246263311343375[[#This Row],[time]]-2)*2</f>
        <v>-0.30776000000000003</v>
      </c>
      <c r="O223" s="7">
        <v>5.0399999999999999E-5</v>
      </c>
      <c r="P223" s="5">
        <v>2.15388</v>
      </c>
      <c r="Q223">
        <f>-(Table4257305337369[[#This Row],[time]]-2)*2</f>
        <v>-0.30776000000000003</v>
      </c>
      <c r="R223" s="6">
        <v>0.25875799999999999</v>
      </c>
      <c r="S223" s="5">
        <v>2.15388</v>
      </c>
      <c r="T223">
        <f>-(Table247264312344376[[#This Row],[time]]-2)*2</f>
        <v>-0.30776000000000003</v>
      </c>
      <c r="U223" s="7">
        <v>4.9200000000000003E-5</v>
      </c>
      <c r="V223" s="5">
        <v>2.15388</v>
      </c>
      <c r="W223">
        <f>-(Table5258306338370[[#This Row],[time]]-2)*2</f>
        <v>-0.30776000000000003</v>
      </c>
      <c r="X223" s="6">
        <v>0.89202800000000004</v>
      </c>
      <c r="Y223" s="5">
        <v>2.15388</v>
      </c>
      <c r="Z223">
        <f>-(Table248265313345377[[#This Row],[time]]-2)*2</f>
        <v>-0.30776000000000003</v>
      </c>
      <c r="AA223" s="11">
        <v>8.1299999999999997E-5</v>
      </c>
      <c r="AB223" s="5">
        <v>2.15388</v>
      </c>
      <c r="AC223">
        <f>-(Table6259307339371[[#This Row],[time]]-2)*2</f>
        <v>-0.30776000000000003</v>
      </c>
      <c r="AD223" s="6">
        <v>1.14181</v>
      </c>
      <c r="AE223" s="5">
        <v>2.15388</v>
      </c>
      <c r="AF223">
        <f>-(Table249266314346378[[#This Row],[time]]-2)*2</f>
        <v>-0.30776000000000003</v>
      </c>
      <c r="AG223" s="7">
        <v>7.8100000000000001E-5</v>
      </c>
      <c r="AH223" s="5">
        <v>2.15388</v>
      </c>
      <c r="AI223">
        <f>-(Table7260308340372[[#This Row],[time]]-2)*2</f>
        <v>-0.30776000000000003</v>
      </c>
      <c r="AJ223" s="6">
        <v>0.17621400000000001</v>
      </c>
      <c r="AK223" s="5">
        <v>2.15388</v>
      </c>
      <c r="AL223">
        <f>-(Table250267315347379[[#This Row],[time]]-2)*2</f>
        <v>-0.30776000000000003</v>
      </c>
      <c r="AM223" s="6">
        <v>2.2688899999999999</v>
      </c>
      <c r="AN223" s="5">
        <v>2.15388</v>
      </c>
      <c r="AO223">
        <f>-(Table8261309341373[[#This Row],[time]]-2)*2</f>
        <v>-0.30776000000000003</v>
      </c>
      <c r="AP223" s="6">
        <v>2.6356299999999999</v>
      </c>
      <c r="AQ223" s="5">
        <v>2.15388</v>
      </c>
      <c r="AR223">
        <f>-(Table252268316348380[[#This Row],[time]]-2)*2</f>
        <v>-0.30776000000000003</v>
      </c>
      <c r="AS223" s="6">
        <v>0.85255099999999995</v>
      </c>
      <c r="AT223" s="5">
        <v>2.15388</v>
      </c>
      <c r="AU223">
        <f>-(Table253269317349381[[#This Row],[time]]-2)*2</f>
        <v>-0.30776000000000003</v>
      </c>
      <c r="AV223" s="6">
        <v>0.48916599999999999</v>
      </c>
    </row>
    <row r="224" spans="1:48">
      <c r="A224" s="5">
        <v>2.2080700000000002</v>
      </c>
      <c r="B224">
        <f>-(Table1254302334366[[#This Row],[time]]-2)*2</f>
        <v>-0.4161400000000004</v>
      </c>
      <c r="C224" s="6">
        <v>1.03776</v>
      </c>
      <c r="D224" s="5">
        <v>2.2080700000000002</v>
      </c>
      <c r="E224">
        <f>-(Table2255303335367[[#This Row],[time]]-2)*2</f>
        <v>-0.4161400000000004</v>
      </c>
      <c r="F224" s="6">
        <v>1.07612</v>
      </c>
      <c r="G224" s="5">
        <v>2.2080700000000002</v>
      </c>
      <c r="H224">
        <f>-(Table245262310342374[[#This Row],[time]]-2)*2</f>
        <v>-0.4161400000000004</v>
      </c>
      <c r="I224" s="6">
        <v>0.32809899999999997</v>
      </c>
      <c r="J224" s="5">
        <v>2.2080700000000002</v>
      </c>
      <c r="K224">
        <f>-(Table3256304336368[[#This Row],[time]]-2)*2</f>
        <v>-0.4161400000000004</v>
      </c>
      <c r="L224" s="6">
        <v>0.91018500000000002</v>
      </c>
      <c r="M224" s="5">
        <v>2.2080700000000002</v>
      </c>
      <c r="N224">
        <f>-(Table246263311343375[[#This Row],[time]]-2)*2</f>
        <v>-0.4161400000000004</v>
      </c>
      <c r="O224" s="7">
        <v>4.7700000000000001E-5</v>
      </c>
      <c r="P224" s="5">
        <v>2.2080700000000002</v>
      </c>
      <c r="Q224">
        <f>-(Table4257305337369[[#This Row],[time]]-2)*2</f>
        <v>-0.4161400000000004</v>
      </c>
      <c r="R224" s="6">
        <v>0.51097899999999996</v>
      </c>
      <c r="S224" s="5">
        <v>2.2080700000000002</v>
      </c>
      <c r="T224">
        <f>-(Table247264312344376[[#This Row],[time]]-2)*2</f>
        <v>-0.4161400000000004</v>
      </c>
      <c r="U224" s="7">
        <v>4.7700000000000001E-5</v>
      </c>
      <c r="V224" s="5">
        <v>2.2080700000000002</v>
      </c>
      <c r="W224">
        <f>-(Table5258306338370[[#This Row],[time]]-2)*2</f>
        <v>-0.4161400000000004</v>
      </c>
      <c r="X224" s="6">
        <v>1.10083</v>
      </c>
      <c r="Y224" s="5">
        <v>2.2080700000000002</v>
      </c>
      <c r="Z224">
        <f>-(Table248265313345377[[#This Row],[time]]-2)*2</f>
        <v>-0.4161400000000004</v>
      </c>
      <c r="AA224" s="11">
        <v>7.8300000000000006E-5</v>
      </c>
      <c r="AB224" s="5">
        <v>2.2080700000000002</v>
      </c>
      <c r="AC224">
        <f>-(Table6259307339371[[#This Row],[time]]-2)*2</f>
        <v>-0.4161400000000004</v>
      </c>
      <c r="AD224" s="6">
        <v>1.6732199999999999</v>
      </c>
      <c r="AE224" s="5">
        <v>2.2080700000000002</v>
      </c>
      <c r="AF224">
        <f>-(Table249266314346378[[#This Row],[time]]-2)*2</f>
        <v>-0.4161400000000004</v>
      </c>
      <c r="AG224" s="7">
        <v>7.5099999999999996E-5</v>
      </c>
      <c r="AH224" s="5">
        <v>2.2080700000000002</v>
      </c>
      <c r="AI224">
        <f>-(Table7260308340372[[#This Row],[time]]-2)*2</f>
        <v>-0.4161400000000004</v>
      </c>
      <c r="AJ224" s="6">
        <v>0.81629499999999999</v>
      </c>
      <c r="AK224" s="5">
        <v>2.2080700000000002</v>
      </c>
      <c r="AL224">
        <f>-(Table250267315347379[[#This Row],[time]]-2)*2</f>
        <v>-0.4161400000000004</v>
      </c>
      <c r="AM224" s="6">
        <v>2.2823799999999999</v>
      </c>
      <c r="AN224" s="5">
        <v>2.2080700000000002</v>
      </c>
      <c r="AO224">
        <f>-(Table8261309341373[[#This Row],[time]]-2)*2</f>
        <v>-0.4161400000000004</v>
      </c>
      <c r="AP224" s="6">
        <v>2.6589700000000001</v>
      </c>
      <c r="AQ224" s="5">
        <v>2.2080700000000002</v>
      </c>
      <c r="AR224">
        <f>-(Table252268316348380[[#This Row],[time]]-2)*2</f>
        <v>-0.4161400000000004</v>
      </c>
      <c r="AS224" s="6">
        <v>0.93416299999999997</v>
      </c>
      <c r="AT224" s="5">
        <v>2.2080700000000002</v>
      </c>
      <c r="AU224">
        <f>-(Table253269317349381[[#This Row],[time]]-2)*2</f>
        <v>-0.4161400000000004</v>
      </c>
      <c r="AV224" s="6">
        <v>0.62945399999999996</v>
      </c>
    </row>
    <row r="225" spans="1:48">
      <c r="A225" s="5">
        <v>2.2558500000000001</v>
      </c>
      <c r="B225">
        <f>-(Table1254302334366[[#This Row],[time]]-2)*2</f>
        <v>-0.51170000000000027</v>
      </c>
      <c r="C225" s="6">
        <v>0.81353600000000004</v>
      </c>
      <c r="D225" s="5">
        <v>2.2558500000000001</v>
      </c>
      <c r="E225">
        <f>-(Table2255303335367[[#This Row],[time]]-2)*2</f>
        <v>-0.51170000000000027</v>
      </c>
      <c r="F225" s="6">
        <v>1.3406899999999999</v>
      </c>
      <c r="G225" s="5">
        <v>2.2558500000000001</v>
      </c>
      <c r="H225">
        <f>-(Table245262310342374[[#This Row],[time]]-2)*2</f>
        <v>-0.51170000000000027</v>
      </c>
      <c r="I225" s="6">
        <v>0.14494799999999999</v>
      </c>
      <c r="J225" s="5">
        <v>2.2558500000000001</v>
      </c>
      <c r="K225">
        <f>-(Table3256304336368[[#This Row],[time]]-2)*2</f>
        <v>-0.51170000000000027</v>
      </c>
      <c r="L225" s="6">
        <v>1.13673</v>
      </c>
      <c r="M225" s="5">
        <v>2.2558500000000001</v>
      </c>
      <c r="N225">
        <f>-(Table246263311343375[[#This Row],[time]]-2)*2</f>
        <v>-0.51170000000000027</v>
      </c>
      <c r="O225" s="7">
        <v>4.6499999999999999E-5</v>
      </c>
      <c r="P225" s="5">
        <v>2.2558500000000001</v>
      </c>
      <c r="Q225">
        <f>-(Table4257305337369[[#This Row],[time]]-2)*2</f>
        <v>-0.51170000000000027</v>
      </c>
      <c r="R225" s="6">
        <v>0.70281400000000005</v>
      </c>
      <c r="S225" s="5">
        <v>2.2558500000000001</v>
      </c>
      <c r="T225">
        <f>-(Table247264312344376[[#This Row],[time]]-2)*2</f>
        <v>-0.51170000000000027</v>
      </c>
      <c r="U225" s="7">
        <v>4.6999999999999997E-5</v>
      </c>
      <c r="V225" s="5">
        <v>2.2558500000000001</v>
      </c>
      <c r="W225">
        <f>-(Table5258306338370[[#This Row],[time]]-2)*2</f>
        <v>-0.51170000000000027</v>
      </c>
      <c r="X225" s="6">
        <v>1.22648</v>
      </c>
      <c r="Y225" s="5">
        <v>2.2558500000000001</v>
      </c>
      <c r="Z225">
        <f>-(Table248265313345377[[#This Row],[time]]-2)*2</f>
        <v>-0.51170000000000027</v>
      </c>
      <c r="AA225" s="11">
        <v>7.6500000000000003E-5</v>
      </c>
      <c r="AB225" s="5">
        <v>2.2558500000000001</v>
      </c>
      <c r="AC225">
        <f>-(Table6259307339371[[#This Row],[time]]-2)*2</f>
        <v>-0.51170000000000027</v>
      </c>
      <c r="AD225" s="6">
        <v>2.0427399999999998</v>
      </c>
      <c r="AE225" s="5">
        <v>2.2558500000000001</v>
      </c>
      <c r="AF225">
        <f>-(Table249266314346378[[#This Row],[time]]-2)*2</f>
        <v>-0.51170000000000027</v>
      </c>
      <c r="AG225" s="7">
        <v>7.3899999999999994E-5</v>
      </c>
      <c r="AH225" s="5">
        <v>2.2558500000000001</v>
      </c>
      <c r="AI225">
        <f>-(Table7260308340372[[#This Row],[time]]-2)*2</f>
        <v>-0.51170000000000027</v>
      </c>
      <c r="AJ225" s="6">
        <v>1.4439599999999999</v>
      </c>
      <c r="AK225" s="5">
        <v>2.2558500000000001</v>
      </c>
      <c r="AL225">
        <f>-(Table250267315347379[[#This Row],[time]]-2)*2</f>
        <v>-0.51170000000000027</v>
      </c>
      <c r="AM225" s="6">
        <v>2.23169</v>
      </c>
      <c r="AN225" s="5">
        <v>2.2558500000000001</v>
      </c>
      <c r="AO225">
        <f>-(Table8261309341373[[#This Row],[time]]-2)*2</f>
        <v>-0.51170000000000027</v>
      </c>
      <c r="AP225" s="6">
        <v>2.8212000000000002</v>
      </c>
      <c r="AQ225" s="5">
        <v>2.2558500000000001</v>
      </c>
      <c r="AR225">
        <f>-(Table252268316348380[[#This Row],[time]]-2)*2</f>
        <v>-0.51170000000000027</v>
      </c>
      <c r="AS225" s="6">
        <v>0.99279099999999998</v>
      </c>
      <c r="AT225" s="5">
        <v>2.2558500000000001</v>
      </c>
      <c r="AU225">
        <f>-(Table253269317349381[[#This Row],[time]]-2)*2</f>
        <v>-0.51170000000000027</v>
      </c>
      <c r="AV225" s="6">
        <v>0.72889599999999999</v>
      </c>
    </row>
    <row r="226" spans="1:48">
      <c r="A226" s="5">
        <v>2.3078599999999998</v>
      </c>
      <c r="B226">
        <f>-(Table1254302334366[[#This Row],[time]]-2)*2</f>
        <v>-0.6157199999999996</v>
      </c>
      <c r="C226" s="6">
        <v>0.54485099999999997</v>
      </c>
      <c r="D226" s="5">
        <v>2.3078599999999998</v>
      </c>
      <c r="E226">
        <f>-(Table2255303335367[[#This Row],[time]]-2)*2</f>
        <v>-0.6157199999999996</v>
      </c>
      <c r="F226" s="6">
        <v>1.59975</v>
      </c>
      <c r="G226" s="5">
        <v>2.3078599999999998</v>
      </c>
      <c r="H226">
        <f>-(Table245262310342374[[#This Row],[time]]-2)*2</f>
        <v>-0.6157199999999996</v>
      </c>
      <c r="I226" s="6">
        <v>1.94748E-2</v>
      </c>
      <c r="J226" s="5">
        <v>2.3078599999999998</v>
      </c>
      <c r="K226">
        <f>-(Table3256304336368[[#This Row],[time]]-2)*2</f>
        <v>-0.6157199999999996</v>
      </c>
      <c r="L226" s="6">
        <v>1.37547</v>
      </c>
      <c r="M226" s="5">
        <v>2.3078599999999998</v>
      </c>
      <c r="N226">
        <f>-(Table246263311343375[[#This Row],[time]]-2)*2</f>
        <v>-0.6157199999999996</v>
      </c>
      <c r="O226" s="7">
        <v>4.5500000000000001E-5</v>
      </c>
      <c r="P226" s="5">
        <v>2.3078599999999998</v>
      </c>
      <c r="Q226">
        <f>-(Table4257305337369[[#This Row],[time]]-2)*2</f>
        <v>-0.6157199999999996</v>
      </c>
      <c r="R226" s="6">
        <v>0.89428399999999997</v>
      </c>
      <c r="S226" s="5">
        <v>2.3078599999999998</v>
      </c>
      <c r="T226">
        <f>-(Table247264312344376[[#This Row],[time]]-2)*2</f>
        <v>-0.6157199999999996</v>
      </c>
      <c r="U226" s="7">
        <v>4.5899999999999998E-5</v>
      </c>
      <c r="V226" s="5">
        <v>2.3078599999999998</v>
      </c>
      <c r="W226">
        <f>-(Table5258306338370[[#This Row],[time]]-2)*2</f>
        <v>-0.6157199999999996</v>
      </c>
      <c r="X226" s="6">
        <v>1.36768</v>
      </c>
      <c r="Y226" s="5">
        <v>2.3078599999999998</v>
      </c>
      <c r="Z226">
        <f>-(Table248265313345377[[#This Row],[time]]-2)*2</f>
        <v>-0.6157199999999996</v>
      </c>
      <c r="AA226" s="11">
        <v>7.4999999999999993E-5</v>
      </c>
      <c r="AB226" s="5">
        <v>2.3078599999999998</v>
      </c>
      <c r="AC226">
        <f>-(Table6259307339371[[#This Row],[time]]-2)*2</f>
        <v>-0.6157199999999996</v>
      </c>
      <c r="AD226" s="6">
        <v>2.4434499999999999</v>
      </c>
      <c r="AE226" s="5">
        <v>2.3078599999999998</v>
      </c>
      <c r="AF226">
        <f>-(Table249266314346378[[#This Row],[time]]-2)*2</f>
        <v>-0.6157199999999996</v>
      </c>
      <c r="AG226" s="7">
        <v>7.36E-5</v>
      </c>
      <c r="AH226" s="5">
        <v>2.3078599999999998</v>
      </c>
      <c r="AI226">
        <f>-(Table7260308340372[[#This Row],[time]]-2)*2</f>
        <v>-0.6157199999999996</v>
      </c>
      <c r="AJ226" s="6">
        <v>2.1354500000000001</v>
      </c>
      <c r="AK226" s="5">
        <v>2.3078599999999998</v>
      </c>
      <c r="AL226">
        <f>-(Table250267315347379[[#This Row],[time]]-2)*2</f>
        <v>-0.6157199999999996</v>
      </c>
      <c r="AM226" s="6">
        <v>2.1870699999999998</v>
      </c>
      <c r="AN226" s="5">
        <v>2.3078599999999998</v>
      </c>
      <c r="AO226">
        <f>-(Table8261309341373[[#This Row],[time]]-2)*2</f>
        <v>-0.6157199999999996</v>
      </c>
      <c r="AP226" s="6">
        <v>3.1065299999999998</v>
      </c>
      <c r="AQ226" s="5">
        <v>2.3078599999999998</v>
      </c>
      <c r="AR226">
        <f>-(Table252268316348380[[#This Row],[time]]-2)*2</f>
        <v>-0.6157199999999996</v>
      </c>
      <c r="AS226" s="6">
        <v>1.0602400000000001</v>
      </c>
      <c r="AT226" s="5">
        <v>2.3078599999999998</v>
      </c>
      <c r="AU226">
        <f>-(Table253269317349381[[#This Row],[time]]-2)*2</f>
        <v>-0.6157199999999996</v>
      </c>
      <c r="AV226" s="6">
        <v>0.83565199999999995</v>
      </c>
    </row>
    <row r="227" spans="1:48">
      <c r="A227" s="5">
        <v>2.3634599999999999</v>
      </c>
      <c r="B227">
        <f>-(Table1254302334366[[#This Row],[time]]-2)*2</f>
        <v>-0.72691999999999979</v>
      </c>
      <c r="C227" s="6">
        <v>0.26553900000000003</v>
      </c>
      <c r="D227" s="5">
        <v>2.3634599999999999</v>
      </c>
      <c r="E227">
        <f>-(Table2255303335367[[#This Row],[time]]-2)*2</f>
        <v>-0.72691999999999979</v>
      </c>
      <c r="F227" s="6">
        <v>1.9162300000000001</v>
      </c>
      <c r="G227" s="5">
        <v>2.3634599999999999</v>
      </c>
      <c r="H227">
        <f>-(Table245262310342374[[#This Row],[time]]-2)*2</f>
        <v>-0.72691999999999979</v>
      </c>
      <c r="I227" s="6">
        <v>1.0441199999999999E-2</v>
      </c>
      <c r="J227" s="5">
        <v>2.3634599999999999</v>
      </c>
      <c r="K227">
        <f>-(Table3256304336368[[#This Row],[time]]-2)*2</f>
        <v>-0.72691999999999979</v>
      </c>
      <c r="L227" s="6">
        <v>1.6395200000000001</v>
      </c>
      <c r="M227" s="5">
        <v>2.3634599999999999</v>
      </c>
      <c r="N227">
        <f>-(Table246263311343375[[#This Row],[time]]-2)*2</f>
        <v>-0.72691999999999979</v>
      </c>
      <c r="O227" s="7">
        <v>4.4199999999999997E-5</v>
      </c>
      <c r="P227" s="5">
        <v>2.3634599999999999</v>
      </c>
      <c r="Q227">
        <f>-(Table4257305337369[[#This Row],[time]]-2)*2</f>
        <v>-0.72691999999999979</v>
      </c>
      <c r="R227" s="6">
        <v>1.1055600000000001</v>
      </c>
      <c r="S227" s="5">
        <v>2.3634599999999999</v>
      </c>
      <c r="T227">
        <f>-(Table247264312344376[[#This Row],[time]]-2)*2</f>
        <v>-0.72691999999999979</v>
      </c>
      <c r="U227" s="7">
        <v>4.4499999999999997E-5</v>
      </c>
      <c r="V227" s="5">
        <v>2.3634599999999999</v>
      </c>
      <c r="W227">
        <f>-(Table5258306338370[[#This Row],[time]]-2)*2</f>
        <v>-0.72691999999999979</v>
      </c>
      <c r="X227" s="6">
        <v>1.5027699999999999</v>
      </c>
      <c r="Y227" s="5">
        <v>2.3634599999999999</v>
      </c>
      <c r="Z227">
        <f>-(Table248265313345377[[#This Row],[time]]-2)*2</f>
        <v>-0.72691999999999979</v>
      </c>
      <c r="AA227" s="11">
        <v>7.3700000000000002E-5</v>
      </c>
      <c r="AB227" s="5">
        <v>2.3634599999999999</v>
      </c>
      <c r="AC227">
        <f>-(Table6259307339371[[#This Row],[time]]-2)*2</f>
        <v>-0.72691999999999979</v>
      </c>
      <c r="AD227" s="6">
        <v>2.7262499999999998</v>
      </c>
      <c r="AE227" s="5">
        <v>2.3634599999999999</v>
      </c>
      <c r="AF227">
        <f>-(Table249266314346378[[#This Row],[time]]-2)*2</f>
        <v>-0.72691999999999979</v>
      </c>
      <c r="AG227" s="7">
        <v>7.3499999999999998E-5</v>
      </c>
      <c r="AH227" s="5">
        <v>2.3634599999999999</v>
      </c>
      <c r="AI227">
        <f>-(Table7260308340372[[#This Row],[time]]-2)*2</f>
        <v>-0.72691999999999979</v>
      </c>
      <c r="AJ227" s="6">
        <v>2.7987899999999999</v>
      </c>
      <c r="AK227" s="5">
        <v>2.3634599999999999</v>
      </c>
      <c r="AL227">
        <f>-(Table250267315347379[[#This Row],[time]]-2)*2</f>
        <v>-0.72691999999999979</v>
      </c>
      <c r="AM227" s="6">
        <v>2.0912600000000001</v>
      </c>
      <c r="AN227" s="5">
        <v>2.3634599999999999</v>
      </c>
      <c r="AO227">
        <f>-(Table8261309341373[[#This Row],[time]]-2)*2</f>
        <v>-0.72691999999999979</v>
      </c>
      <c r="AP227" s="6">
        <v>3.3776099999999998</v>
      </c>
      <c r="AQ227" s="5">
        <v>2.3634599999999999</v>
      </c>
      <c r="AR227">
        <f>-(Table252268316348380[[#This Row],[time]]-2)*2</f>
        <v>-0.72691999999999979</v>
      </c>
      <c r="AS227" s="6">
        <v>1.1032599999999999</v>
      </c>
      <c r="AT227" s="5">
        <v>2.3634599999999999</v>
      </c>
      <c r="AU227">
        <f>-(Table253269317349381[[#This Row],[time]]-2)*2</f>
        <v>-0.72691999999999979</v>
      </c>
      <c r="AV227" s="6">
        <v>1.28705</v>
      </c>
    </row>
    <row r="228" spans="1:48">
      <c r="A228" s="5">
        <v>2.4029500000000001</v>
      </c>
      <c r="B228">
        <f>-(Table1254302334366[[#This Row],[time]]-2)*2</f>
        <v>-0.80590000000000028</v>
      </c>
      <c r="C228" s="6">
        <v>0.104481</v>
      </c>
      <c r="D228" s="5">
        <v>2.4029500000000001</v>
      </c>
      <c r="E228">
        <f>-(Table2255303335367[[#This Row],[time]]-2)*2</f>
        <v>-0.80590000000000028</v>
      </c>
      <c r="F228" s="6">
        <v>2.1716000000000002</v>
      </c>
      <c r="G228" s="5">
        <v>2.4029500000000001</v>
      </c>
      <c r="H228">
        <f>-(Table245262310342374[[#This Row],[time]]-2)*2</f>
        <v>-0.80590000000000028</v>
      </c>
      <c r="I228" s="6">
        <v>4.7105300000000001E-3</v>
      </c>
      <c r="J228" s="5">
        <v>2.4029500000000001</v>
      </c>
      <c r="K228">
        <f>-(Table3256304336368[[#This Row],[time]]-2)*2</f>
        <v>-0.80590000000000028</v>
      </c>
      <c r="L228" s="6">
        <v>1.8405899999999999</v>
      </c>
      <c r="M228" s="5">
        <v>2.4029500000000001</v>
      </c>
      <c r="N228">
        <f>-(Table246263311343375[[#This Row],[time]]-2)*2</f>
        <v>-0.80590000000000028</v>
      </c>
      <c r="O228" s="7">
        <v>4.3399999999999998E-5</v>
      </c>
      <c r="P228" s="5">
        <v>2.4029500000000001</v>
      </c>
      <c r="Q228">
        <f>-(Table4257305337369[[#This Row],[time]]-2)*2</f>
        <v>-0.80590000000000028</v>
      </c>
      <c r="R228" s="6">
        <v>1.2565</v>
      </c>
      <c r="S228" s="5">
        <v>2.4029500000000001</v>
      </c>
      <c r="T228">
        <f>-(Table247264312344376[[#This Row],[time]]-2)*2</f>
        <v>-0.80590000000000028</v>
      </c>
      <c r="U228" s="7">
        <v>4.3699999999999998E-5</v>
      </c>
      <c r="V228" s="5">
        <v>2.4029500000000001</v>
      </c>
      <c r="W228">
        <f>-(Table5258306338370[[#This Row],[time]]-2)*2</f>
        <v>-0.80590000000000028</v>
      </c>
      <c r="X228" s="6">
        <v>1.5787199999999999</v>
      </c>
      <c r="Y228" s="5">
        <v>2.4029500000000001</v>
      </c>
      <c r="Z228">
        <f>-(Table248265313345377[[#This Row],[time]]-2)*2</f>
        <v>-0.80590000000000028</v>
      </c>
      <c r="AA228" s="11">
        <v>7.2600000000000003E-5</v>
      </c>
      <c r="AB228" s="5">
        <v>2.4029500000000001</v>
      </c>
      <c r="AC228">
        <f>-(Table6259307339371[[#This Row],[time]]-2)*2</f>
        <v>-0.80590000000000028</v>
      </c>
      <c r="AD228" s="6">
        <v>2.8887399999999999</v>
      </c>
      <c r="AE228" s="5">
        <v>2.4029500000000001</v>
      </c>
      <c r="AF228">
        <f>-(Table249266314346378[[#This Row],[time]]-2)*2</f>
        <v>-0.80590000000000028</v>
      </c>
      <c r="AG228" s="7">
        <v>7.3399999999999995E-5</v>
      </c>
      <c r="AH228" s="5">
        <v>2.4029500000000001</v>
      </c>
      <c r="AI228">
        <f>-(Table7260308340372[[#This Row],[time]]-2)*2</f>
        <v>-0.80590000000000028</v>
      </c>
      <c r="AJ228" s="6">
        <v>3.2410100000000002</v>
      </c>
      <c r="AK228" s="5">
        <v>2.4029500000000001</v>
      </c>
      <c r="AL228">
        <f>-(Table250267315347379[[#This Row],[time]]-2)*2</f>
        <v>-0.80590000000000028</v>
      </c>
      <c r="AM228" s="6">
        <v>2.0332499999999998</v>
      </c>
      <c r="AN228" s="5">
        <v>2.4029500000000001</v>
      </c>
      <c r="AO228">
        <f>-(Table8261309341373[[#This Row],[time]]-2)*2</f>
        <v>-0.80590000000000028</v>
      </c>
      <c r="AP228" s="6">
        <v>3.5211399999999999</v>
      </c>
      <c r="AQ228" s="5">
        <v>2.4029500000000001</v>
      </c>
      <c r="AR228">
        <f>-(Table252268316348380[[#This Row],[time]]-2)*2</f>
        <v>-0.80590000000000028</v>
      </c>
      <c r="AS228" s="6">
        <v>1.13533</v>
      </c>
      <c r="AT228" s="5">
        <v>2.4029500000000001</v>
      </c>
      <c r="AU228">
        <f>-(Table253269317349381[[#This Row],[time]]-2)*2</f>
        <v>-0.80590000000000028</v>
      </c>
      <c r="AV228" s="6">
        <v>1.6541399999999999</v>
      </c>
    </row>
    <row r="229" spans="1:48">
      <c r="A229" s="5">
        <v>2.4517799999999998</v>
      </c>
      <c r="B229">
        <f>-(Table1254302334366[[#This Row],[time]]-2)*2</f>
        <v>-0.9035599999999997</v>
      </c>
      <c r="C229" s="6">
        <v>2.8958500000000003E-4</v>
      </c>
      <c r="D229" s="5">
        <v>2.4517799999999998</v>
      </c>
      <c r="E229">
        <f>-(Table2255303335367[[#This Row],[time]]-2)*2</f>
        <v>-0.9035599999999997</v>
      </c>
      <c r="F229" s="6">
        <v>2.5153599999999998</v>
      </c>
      <c r="G229" s="5">
        <v>2.4517799999999998</v>
      </c>
      <c r="H229">
        <f>-(Table245262310342374[[#This Row],[time]]-2)*2</f>
        <v>-0.9035599999999997</v>
      </c>
      <c r="I229" s="6">
        <v>1.01461E-4</v>
      </c>
      <c r="J229" s="5">
        <v>2.4517799999999998</v>
      </c>
      <c r="K229">
        <f>-(Table3256304336368[[#This Row],[time]]-2)*2</f>
        <v>-0.9035599999999997</v>
      </c>
      <c r="L229" s="6">
        <v>2.09185</v>
      </c>
      <c r="M229" s="5">
        <v>2.4517799999999998</v>
      </c>
      <c r="N229">
        <f>-(Table246263311343375[[#This Row],[time]]-2)*2</f>
        <v>-0.9035599999999997</v>
      </c>
      <c r="O229" s="7">
        <v>4.2500000000000003E-5</v>
      </c>
      <c r="P229" s="5">
        <v>2.4517799999999998</v>
      </c>
      <c r="Q229">
        <f>-(Table4257305337369[[#This Row],[time]]-2)*2</f>
        <v>-0.9035599999999997</v>
      </c>
      <c r="R229" s="6">
        <v>1.45747</v>
      </c>
      <c r="S229" s="5">
        <v>2.4517799999999998</v>
      </c>
      <c r="T229">
        <f>-(Table247264312344376[[#This Row],[time]]-2)*2</f>
        <v>-0.9035599999999997</v>
      </c>
      <c r="U229" s="7">
        <v>4.2799999999999997E-5</v>
      </c>
      <c r="V229" s="5">
        <v>2.4517799999999998</v>
      </c>
      <c r="W229">
        <f>-(Table5258306338370[[#This Row],[time]]-2)*2</f>
        <v>-0.9035599999999997</v>
      </c>
      <c r="X229" s="6">
        <v>1.6719299999999999</v>
      </c>
      <c r="Y229" s="5">
        <v>2.4517799999999998</v>
      </c>
      <c r="Z229">
        <f>-(Table248265313345377[[#This Row],[time]]-2)*2</f>
        <v>-0.9035599999999997</v>
      </c>
      <c r="AA229" s="11">
        <v>7.1099999999999994E-5</v>
      </c>
      <c r="AB229" s="5">
        <v>2.4517799999999998</v>
      </c>
      <c r="AC229">
        <f>-(Table6259307339371[[#This Row],[time]]-2)*2</f>
        <v>-0.9035599999999997</v>
      </c>
      <c r="AD229" s="6">
        <v>3.0385900000000001</v>
      </c>
      <c r="AE229" s="5">
        <v>2.4517799999999998</v>
      </c>
      <c r="AF229">
        <f>-(Table249266314346378[[#This Row],[time]]-2)*2</f>
        <v>-0.9035599999999997</v>
      </c>
      <c r="AG229" s="7">
        <v>7.2999999999999999E-5</v>
      </c>
      <c r="AH229" s="5">
        <v>2.4517799999999998</v>
      </c>
      <c r="AI229">
        <f>-(Table7260308340372[[#This Row],[time]]-2)*2</f>
        <v>-0.9035599999999997</v>
      </c>
      <c r="AJ229" s="6">
        <v>3.7927599999999999</v>
      </c>
      <c r="AK229" s="5">
        <v>2.4517799999999998</v>
      </c>
      <c r="AL229">
        <f>-(Table250267315347379[[#This Row],[time]]-2)*2</f>
        <v>-0.9035599999999997</v>
      </c>
      <c r="AM229" s="6">
        <v>1.9216</v>
      </c>
      <c r="AN229" s="5">
        <v>2.4517799999999998</v>
      </c>
      <c r="AO229">
        <f>-(Table8261309341373[[#This Row],[time]]-2)*2</f>
        <v>-0.9035599999999997</v>
      </c>
      <c r="AP229" s="6">
        <v>3.7059500000000001</v>
      </c>
      <c r="AQ229" s="5">
        <v>2.4517799999999998</v>
      </c>
      <c r="AR229">
        <f>-(Table252268316348380[[#This Row],[time]]-2)*2</f>
        <v>-0.9035599999999997</v>
      </c>
      <c r="AS229" s="6">
        <v>1.13476</v>
      </c>
      <c r="AT229" s="5">
        <v>2.4517799999999998</v>
      </c>
      <c r="AU229">
        <f>-(Table253269317349381[[#This Row],[time]]-2)*2</f>
        <v>-0.9035599999999997</v>
      </c>
      <c r="AV229" s="6">
        <v>2.0674199999999998</v>
      </c>
    </row>
    <row r="230" spans="1:48">
      <c r="A230" s="5">
        <v>2.5002300000000002</v>
      </c>
      <c r="B230">
        <f>-(Table1254302334366[[#This Row],[time]]-2)*2</f>
        <v>-1.0004600000000003</v>
      </c>
      <c r="C230" s="7">
        <v>9.2E-5</v>
      </c>
      <c r="D230" s="5">
        <v>2.5002300000000002</v>
      </c>
      <c r="E230">
        <f>-(Table2255303335367[[#This Row],[time]]-2)*2</f>
        <v>-1.0004600000000003</v>
      </c>
      <c r="F230" s="6">
        <v>2.86199</v>
      </c>
      <c r="G230" s="5">
        <v>2.5002300000000002</v>
      </c>
      <c r="H230">
        <f>-(Table245262310342374[[#This Row],[time]]-2)*2</f>
        <v>-1.0004600000000003</v>
      </c>
      <c r="I230" s="7">
        <v>9.09E-5</v>
      </c>
      <c r="J230" s="5">
        <v>2.5002300000000002</v>
      </c>
      <c r="K230">
        <f>-(Table3256304336368[[#This Row],[time]]-2)*2</f>
        <v>-1.0004600000000003</v>
      </c>
      <c r="L230" s="6">
        <v>2.3486099999999999</v>
      </c>
      <c r="M230" s="5">
        <v>2.5002300000000002</v>
      </c>
      <c r="N230">
        <f>-(Table246263311343375[[#This Row],[time]]-2)*2</f>
        <v>-1.0004600000000003</v>
      </c>
      <c r="O230" s="7">
        <v>4.1699999999999997E-5</v>
      </c>
      <c r="P230" s="5">
        <v>2.5002300000000002</v>
      </c>
      <c r="Q230">
        <f>-(Table4257305337369[[#This Row],[time]]-2)*2</f>
        <v>-1.0004600000000003</v>
      </c>
      <c r="R230" s="6">
        <v>1.6687799999999999</v>
      </c>
      <c r="S230" s="5">
        <v>2.5002300000000002</v>
      </c>
      <c r="T230">
        <f>-(Table247264312344376[[#This Row],[time]]-2)*2</f>
        <v>-1.0004600000000003</v>
      </c>
      <c r="U230" s="7">
        <v>4.1900000000000002E-5</v>
      </c>
      <c r="V230" s="5">
        <v>2.5002300000000002</v>
      </c>
      <c r="W230">
        <f>-(Table5258306338370[[#This Row],[time]]-2)*2</f>
        <v>-1.0004600000000003</v>
      </c>
      <c r="X230" s="6">
        <v>1.77058</v>
      </c>
      <c r="Y230" s="5">
        <v>2.5002300000000002</v>
      </c>
      <c r="Z230">
        <f>-(Table248265313345377[[#This Row],[time]]-2)*2</f>
        <v>-1.0004600000000003</v>
      </c>
      <c r="AA230" s="11">
        <v>6.97E-5</v>
      </c>
      <c r="AB230" s="5">
        <v>2.5002300000000002</v>
      </c>
      <c r="AC230">
        <f>-(Table6259307339371[[#This Row],[time]]-2)*2</f>
        <v>-1.0004600000000003</v>
      </c>
      <c r="AD230" s="6">
        <v>3.2343299999999999</v>
      </c>
      <c r="AE230" s="5">
        <v>2.5002300000000002</v>
      </c>
      <c r="AF230">
        <f>-(Table249266314346378[[#This Row],[time]]-2)*2</f>
        <v>-1.0004600000000003</v>
      </c>
      <c r="AG230" s="7">
        <v>7.2299999999999996E-5</v>
      </c>
      <c r="AH230" s="5">
        <v>2.5002300000000002</v>
      </c>
      <c r="AI230">
        <f>-(Table7260308340372[[#This Row],[time]]-2)*2</f>
        <v>-1.0004600000000003</v>
      </c>
      <c r="AJ230" s="6">
        <v>4.2741899999999999</v>
      </c>
      <c r="AK230" s="5">
        <v>2.5002300000000002</v>
      </c>
      <c r="AL230">
        <f>-(Table250267315347379[[#This Row],[time]]-2)*2</f>
        <v>-1.0004600000000003</v>
      </c>
      <c r="AM230" s="6">
        <v>1.8161</v>
      </c>
      <c r="AN230" s="5">
        <v>2.5002300000000002</v>
      </c>
      <c r="AO230">
        <f>-(Table8261309341373[[#This Row],[time]]-2)*2</f>
        <v>-1.0004600000000003</v>
      </c>
      <c r="AP230" s="6">
        <v>3.8797799999999998</v>
      </c>
      <c r="AQ230" s="5">
        <v>2.5002300000000002</v>
      </c>
      <c r="AR230">
        <f>-(Table252268316348380[[#This Row],[time]]-2)*2</f>
        <v>-1.0004600000000003</v>
      </c>
      <c r="AS230" s="6">
        <v>1.13205</v>
      </c>
      <c r="AT230" s="5">
        <v>2.5002300000000002</v>
      </c>
      <c r="AU230">
        <f>-(Table253269317349381[[#This Row],[time]]-2)*2</f>
        <v>-1.0004600000000003</v>
      </c>
      <c r="AV230" s="6">
        <v>2.4815700000000001</v>
      </c>
    </row>
    <row r="231" spans="1:48">
      <c r="A231" s="5">
        <v>2.5636399999999999</v>
      </c>
      <c r="B231">
        <f>-(Table1254302334366[[#This Row],[time]]-2)*2</f>
        <v>-1.1272799999999998</v>
      </c>
      <c r="C231" s="7">
        <v>8.8700000000000001E-5</v>
      </c>
      <c r="D231" s="5">
        <v>2.5636399999999999</v>
      </c>
      <c r="E231">
        <f>-(Table2255303335367[[#This Row],[time]]-2)*2</f>
        <v>-1.1272799999999998</v>
      </c>
      <c r="F231" s="6">
        <v>3.2709100000000002</v>
      </c>
      <c r="G231" s="5">
        <v>2.5636399999999999</v>
      </c>
      <c r="H231">
        <f>-(Table245262310342374[[#This Row],[time]]-2)*2</f>
        <v>-1.1272799999999998</v>
      </c>
      <c r="I231" s="7">
        <v>8.7999999999999998E-5</v>
      </c>
      <c r="J231" s="5">
        <v>2.5636399999999999</v>
      </c>
      <c r="K231">
        <f>-(Table3256304336368[[#This Row],[time]]-2)*2</f>
        <v>-1.1272799999999998</v>
      </c>
      <c r="L231" s="6">
        <v>2.70722</v>
      </c>
      <c r="M231" s="5">
        <v>2.5636399999999999</v>
      </c>
      <c r="N231">
        <f>-(Table246263311343375[[#This Row],[time]]-2)*2</f>
        <v>-1.1272799999999998</v>
      </c>
      <c r="O231" s="7">
        <v>4.0599999999999998E-5</v>
      </c>
      <c r="P231" s="5">
        <v>2.5636399999999999</v>
      </c>
      <c r="Q231">
        <f>-(Table4257305337369[[#This Row],[time]]-2)*2</f>
        <v>-1.1272799999999998</v>
      </c>
      <c r="R231" s="6">
        <v>1.9681900000000001</v>
      </c>
      <c r="S231" s="5">
        <v>2.5636399999999999</v>
      </c>
      <c r="T231">
        <f>-(Table247264312344376[[#This Row],[time]]-2)*2</f>
        <v>-1.1272799999999998</v>
      </c>
      <c r="U231" s="7">
        <v>4.07E-5</v>
      </c>
      <c r="V231" s="5">
        <v>2.5636399999999999</v>
      </c>
      <c r="W231">
        <f>-(Table5258306338370[[#This Row],[time]]-2)*2</f>
        <v>-1.1272799999999998</v>
      </c>
      <c r="X231" s="6">
        <v>1.91316</v>
      </c>
      <c r="Y231" s="5">
        <v>2.5636399999999999</v>
      </c>
      <c r="Z231">
        <f>-(Table248265313345377[[#This Row],[time]]-2)*2</f>
        <v>-1.1272799999999998</v>
      </c>
      <c r="AA231" s="11">
        <v>6.8100000000000002E-5</v>
      </c>
      <c r="AB231" s="5">
        <v>2.5636399999999999</v>
      </c>
      <c r="AC231">
        <f>-(Table6259307339371[[#This Row],[time]]-2)*2</f>
        <v>-1.1272799999999998</v>
      </c>
      <c r="AD231" s="6">
        <v>3.6216900000000001</v>
      </c>
      <c r="AE231" s="5">
        <v>2.5636399999999999</v>
      </c>
      <c r="AF231">
        <f>-(Table249266314346378[[#This Row],[time]]-2)*2</f>
        <v>-1.1272799999999998</v>
      </c>
      <c r="AG231" s="7">
        <v>7.1299999999999998E-5</v>
      </c>
      <c r="AH231" s="5">
        <v>2.5636399999999999</v>
      </c>
      <c r="AI231">
        <f>-(Table7260308340372[[#This Row],[time]]-2)*2</f>
        <v>-1.1272799999999998</v>
      </c>
      <c r="AJ231" s="6">
        <v>4.8431100000000002</v>
      </c>
      <c r="AK231" s="5">
        <v>2.5636399999999999</v>
      </c>
      <c r="AL231">
        <f>-(Table250267315347379[[#This Row],[time]]-2)*2</f>
        <v>-1.1272799999999998</v>
      </c>
      <c r="AM231" s="6">
        <v>1.70259</v>
      </c>
      <c r="AN231" s="5">
        <v>2.5636399999999999</v>
      </c>
      <c r="AO231">
        <f>-(Table8261309341373[[#This Row],[time]]-2)*2</f>
        <v>-1.1272799999999998</v>
      </c>
      <c r="AP231" s="6">
        <v>4.1325099999999999</v>
      </c>
      <c r="AQ231" s="5">
        <v>2.5636399999999999</v>
      </c>
      <c r="AR231">
        <f>-(Table252268316348380[[#This Row],[time]]-2)*2</f>
        <v>-1.1272799999999998</v>
      </c>
      <c r="AS231" s="6">
        <v>1.10937</v>
      </c>
      <c r="AT231" s="5">
        <v>2.5636399999999999</v>
      </c>
      <c r="AU231">
        <f>-(Table253269317349381[[#This Row],[time]]-2)*2</f>
        <v>-1.1272799999999998</v>
      </c>
      <c r="AV231" s="6">
        <v>3.0178600000000002</v>
      </c>
    </row>
    <row r="232" spans="1:48">
      <c r="A232" s="5">
        <v>2.61714</v>
      </c>
      <c r="B232">
        <f>-(Table1254302334366[[#This Row],[time]]-2)*2</f>
        <v>-1.23428</v>
      </c>
      <c r="C232" s="7">
        <v>8.5900000000000001E-5</v>
      </c>
      <c r="D232" s="5">
        <v>2.61714</v>
      </c>
      <c r="E232">
        <f>-(Table2255303335367[[#This Row],[time]]-2)*2</f>
        <v>-1.23428</v>
      </c>
      <c r="F232" s="6">
        <v>3.5811700000000002</v>
      </c>
      <c r="G232" s="5">
        <v>2.61714</v>
      </c>
      <c r="H232">
        <f>-(Table245262310342374[[#This Row],[time]]-2)*2</f>
        <v>-1.23428</v>
      </c>
      <c r="I232" s="7">
        <v>8.5599999999999994E-5</v>
      </c>
      <c r="J232" s="5">
        <v>2.61714</v>
      </c>
      <c r="K232">
        <f>-(Table3256304336368[[#This Row],[time]]-2)*2</f>
        <v>-1.23428</v>
      </c>
      <c r="L232" s="6">
        <v>3.01078</v>
      </c>
      <c r="M232" s="5">
        <v>2.61714</v>
      </c>
      <c r="N232">
        <f>-(Table246263311343375[[#This Row],[time]]-2)*2</f>
        <v>-1.23428</v>
      </c>
      <c r="O232" s="7">
        <v>3.9700000000000003E-5</v>
      </c>
      <c r="P232" s="5">
        <v>2.61714</v>
      </c>
      <c r="Q232">
        <f>-(Table4257305337369[[#This Row],[time]]-2)*2</f>
        <v>-1.23428</v>
      </c>
      <c r="R232" s="6">
        <v>2.2480899999999999</v>
      </c>
      <c r="S232" s="5">
        <v>2.61714</v>
      </c>
      <c r="T232">
        <f>-(Table247264312344376[[#This Row],[time]]-2)*2</f>
        <v>-1.23428</v>
      </c>
      <c r="U232" s="7">
        <v>3.9499999999999998E-5</v>
      </c>
      <c r="V232" s="5">
        <v>2.61714</v>
      </c>
      <c r="W232">
        <f>-(Table5258306338370[[#This Row],[time]]-2)*2</f>
        <v>-1.23428</v>
      </c>
      <c r="X232" s="6">
        <v>2.04236</v>
      </c>
      <c r="Y232" s="5">
        <v>2.61714</v>
      </c>
      <c r="Z232">
        <f>-(Table248265313345377[[#This Row],[time]]-2)*2</f>
        <v>-1.23428</v>
      </c>
      <c r="AA232" s="11">
        <v>6.69E-5</v>
      </c>
      <c r="AB232" s="5">
        <v>2.61714</v>
      </c>
      <c r="AC232">
        <f>-(Table6259307339371[[#This Row],[time]]-2)*2</f>
        <v>-1.23428</v>
      </c>
      <c r="AD232" s="6">
        <v>4.0320999999999998</v>
      </c>
      <c r="AE232" s="5">
        <v>2.61714</v>
      </c>
      <c r="AF232">
        <f>-(Table249266314346378[[#This Row],[time]]-2)*2</f>
        <v>-1.23428</v>
      </c>
      <c r="AG232" s="7">
        <v>7.0500000000000006E-5</v>
      </c>
      <c r="AH232" s="5">
        <v>2.61714</v>
      </c>
      <c r="AI232">
        <f>-(Table7260308340372[[#This Row],[time]]-2)*2</f>
        <v>-1.23428</v>
      </c>
      <c r="AJ232" s="6">
        <v>5.2813699999999999</v>
      </c>
      <c r="AK232" s="5">
        <v>2.61714</v>
      </c>
      <c r="AL232">
        <f>-(Table250267315347379[[#This Row],[time]]-2)*2</f>
        <v>-1.23428</v>
      </c>
      <c r="AM232" s="6">
        <v>1.5747</v>
      </c>
      <c r="AN232" s="5">
        <v>2.61714</v>
      </c>
      <c r="AO232">
        <f>-(Table8261309341373[[#This Row],[time]]-2)*2</f>
        <v>-1.23428</v>
      </c>
      <c r="AP232" s="6">
        <v>4.35189</v>
      </c>
      <c r="AQ232" s="5">
        <v>2.61714</v>
      </c>
      <c r="AR232">
        <f>-(Table252268316348380[[#This Row],[time]]-2)*2</f>
        <v>-1.23428</v>
      </c>
      <c r="AS232" s="6">
        <v>1.0340400000000001</v>
      </c>
      <c r="AT232" s="5">
        <v>2.61714</v>
      </c>
      <c r="AU232">
        <f>-(Table253269317349381[[#This Row],[time]]-2)*2</f>
        <v>-1.23428</v>
      </c>
      <c r="AV232" s="6">
        <v>3.4618899999999999</v>
      </c>
    </row>
    <row r="233" spans="1:48">
      <c r="A233" s="5">
        <v>2.6551499999999999</v>
      </c>
      <c r="B233">
        <f>-(Table1254302334366[[#This Row],[time]]-2)*2</f>
        <v>-1.3102999999999998</v>
      </c>
      <c r="C233" s="7">
        <v>8.3999999999999995E-5</v>
      </c>
      <c r="D233" s="5">
        <v>2.6551499999999999</v>
      </c>
      <c r="E233">
        <f>-(Table2255303335367[[#This Row],[time]]-2)*2</f>
        <v>-1.3102999999999998</v>
      </c>
      <c r="F233" s="6">
        <v>3.7882099999999999</v>
      </c>
      <c r="G233" s="5">
        <v>2.6551499999999999</v>
      </c>
      <c r="H233">
        <f>-(Table245262310342374[[#This Row],[time]]-2)*2</f>
        <v>-1.3102999999999998</v>
      </c>
      <c r="I233" s="7">
        <v>8.3800000000000004E-5</v>
      </c>
      <c r="J233" s="5">
        <v>2.6551499999999999</v>
      </c>
      <c r="K233">
        <f>-(Table3256304336368[[#This Row],[time]]-2)*2</f>
        <v>-1.3102999999999998</v>
      </c>
      <c r="L233" s="6">
        <v>3.2391899999999998</v>
      </c>
      <c r="M233" s="5">
        <v>2.6551499999999999</v>
      </c>
      <c r="N233">
        <f>-(Table246263311343375[[#This Row],[time]]-2)*2</f>
        <v>-1.3102999999999998</v>
      </c>
      <c r="O233" s="7">
        <v>3.8999999999999999E-5</v>
      </c>
      <c r="P233" s="5">
        <v>2.6551499999999999</v>
      </c>
      <c r="Q233">
        <f>-(Table4257305337369[[#This Row],[time]]-2)*2</f>
        <v>-1.3102999999999998</v>
      </c>
      <c r="R233" s="6">
        <v>2.4509400000000001</v>
      </c>
      <c r="S233" s="5">
        <v>2.6551499999999999</v>
      </c>
      <c r="T233">
        <f>-(Table247264312344376[[#This Row],[time]]-2)*2</f>
        <v>-1.3102999999999998</v>
      </c>
      <c r="U233" s="7">
        <v>3.8600000000000003E-5</v>
      </c>
      <c r="V233" s="5">
        <v>2.6551499999999999</v>
      </c>
      <c r="W233">
        <f>-(Table5258306338370[[#This Row],[time]]-2)*2</f>
        <v>-1.3102999999999998</v>
      </c>
      <c r="X233" s="6">
        <v>2.1431399999999998</v>
      </c>
      <c r="Y233" s="5">
        <v>2.6551499999999999</v>
      </c>
      <c r="Z233">
        <f>-(Table248265313345377[[#This Row],[time]]-2)*2</f>
        <v>-1.3102999999999998</v>
      </c>
      <c r="AA233" s="11">
        <v>6.6199999999999996E-5</v>
      </c>
      <c r="AB233" s="5">
        <v>2.6551499999999999</v>
      </c>
      <c r="AC233">
        <f>-(Table6259307339371[[#This Row],[time]]-2)*2</f>
        <v>-1.3102999999999998</v>
      </c>
      <c r="AD233" s="6">
        <v>4.3669599999999997</v>
      </c>
      <c r="AE233" s="5">
        <v>2.6551499999999999</v>
      </c>
      <c r="AF233">
        <f>-(Table249266314346378[[#This Row],[time]]-2)*2</f>
        <v>-1.3102999999999998</v>
      </c>
      <c r="AG233" s="7">
        <v>6.9900000000000005E-5</v>
      </c>
      <c r="AH233" s="5">
        <v>2.6551499999999999</v>
      </c>
      <c r="AI233">
        <f>-(Table7260308340372[[#This Row],[time]]-2)*2</f>
        <v>-1.3102999999999998</v>
      </c>
      <c r="AJ233" s="6">
        <v>5.5787899999999997</v>
      </c>
      <c r="AK233" s="5">
        <v>2.6551499999999999</v>
      </c>
      <c r="AL233">
        <f>-(Table250267315347379[[#This Row],[time]]-2)*2</f>
        <v>-1.3102999999999998</v>
      </c>
      <c r="AM233" s="6">
        <v>1.46485</v>
      </c>
      <c r="AN233" s="5">
        <v>2.6551499999999999</v>
      </c>
      <c r="AO233">
        <f>-(Table8261309341373[[#This Row],[time]]-2)*2</f>
        <v>-1.3102999999999998</v>
      </c>
      <c r="AP233" s="6">
        <v>4.5033399999999997</v>
      </c>
      <c r="AQ233" s="5">
        <v>2.6551499999999999</v>
      </c>
      <c r="AR233">
        <f>-(Table252268316348380[[#This Row],[time]]-2)*2</f>
        <v>-1.3102999999999998</v>
      </c>
      <c r="AS233" s="6">
        <v>0.96710300000000005</v>
      </c>
      <c r="AT233" s="5">
        <v>2.6551499999999999</v>
      </c>
      <c r="AU233">
        <f>-(Table253269317349381[[#This Row],[time]]-2)*2</f>
        <v>-1.3102999999999998</v>
      </c>
      <c r="AV233" s="6">
        <v>3.76173</v>
      </c>
    </row>
    <row r="234" spans="1:48">
      <c r="A234" s="5">
        <v>2.7051500000000002</v>
      </c>
      <c r="B234">
        <f>-(Table1254302334366[[#This Row],[time]]-2)*2</f>
        <v>-1.4103000000000003</v>
      </c>
      <c r="C234" s="7">
        <v>8.14E-5</v>
      </c>
      <c r="D234" s="5">
        <v>2.7051500000000002</v>
      </c>
      <c r="E234">
        <f>-(Table2255303335367[[#This Row],[time]]-2)*2</f>
        <v>-1.4103000000000003</v>
      </c>
      <c r="F234" s="6">
        <v>4.0279199999999999</v>
      </c>
      <c r="G234" s="5">
        <v>2.7051500000000002</v>
      </c>
      <c r="H234">
        <f>-(Table245262310342374[[#This Row],[time]]-2)*2</f>
        <v>-1.4103000000000003</v>
      </c>
      <c r="I234" s="7">
        <v>8.1500000000000002E-5</v>
      </c>
      <c r="J234" s="5">
        <v>2.7051500000000002</v>
      </c>
      <c r="K234">
        <f>-(Table3256304336368[[#This Row],[time]]-2)*2</f>
        <v>-1.4103000000000003</v>
      </c>
      <c r="L234" s="6">
        <v>3.5243099999999998</v>
      </c>
      <c r="M234" s="5">
        <v>2.7051500000000002</v>
      </c>
      <c r="N234">
        <f>-(Table246263311343375[[#This Row],[time]]-2)*2</f>
        <v>-1.4103000000000003</v>
      </c>
      <c r="O234" s="7">
        <v>3.8000000000000002E-5</v>
      </c>
      <c r="P234" s="5">
        <v>2.7051500000000002</v>
      </c>
      <c r="Q234">
        <f>-(Table4257305337369[[#This Row],[time]]-2)*2</f>
        <v>-1.4103000000000003</v>
      </c>
      <c r="R234" s="6">
        <v>2.6930700000000001</v>
      </c>
      <c r="S234" s="5">
        <v>2.7051500000000002</v>
      </c>
      <c r="T234">
        <f>-(Table247264312344376[[#This Row],[time]]-2)*2</f>
        <v>-1.4103000000000003</v>
      </c>
      <c r="U234" s="7">
        <v>3.7200000000000003E-5</v>
      </c>
      <c r="V234" s="5">
        <v>2.7051500000000002</v>
      </c>
      <c r="W234">
        <f>-(Table5258306338370[[#This Row],[time]]-2)*2</f>
        <v>-1.4103000000000003</v>
      </c>
      <c r="X234" s="6">
        <v>2.2862</v>
      </c>
      <c r="Y234" s="5">
        <v>2.7051500000000002</v>
      </c>
      <c r="Z234">
        <f>-(Table248265313345377[[#This Row],[time]]-2)*2</f>
        <v>-1.4103000000000003</v>
      </c>
      <c r="AA234" s="11">
        <v>6.5199999999999999E-5</v>
      </c>
      <c r="AB234" s="5">
        <v>2.7051500000000002</v>
      </c>
      <c r="AC234">
        <f>-(Table6259307339371[[#This Row],[time]]-2)*2</f>
        <v>-1.4103000000000003</v>
      </c>
      <c r="AD234" s="6">
        <v>4.9378799999999998</v>
      </c>
      <c r="AE234" s="5">
        <v>2.7051500000000002</v>
      </c>
      <c r="AF234">
        <f>-(Table249266314346378[[#This Row],[time]]-2)*2</f>
        <v>-1.4103000000000003</v>
      </c>
      <c r="AG234" s="7">
        <v>6.8999999999999997E-5</v>
      </c>
      <c r="AH234" s="5">
        <v>2.7051500000000002</v>
      </c>
      <c r="AI234">
        <f>-(Table7260308340372[[#This Row],[time]]-2)*2</f>
        <v>-1.4103000000000003</v>
      </c>
      <c r="AJ234" s="6">
        <v>6.0087099999999998</v>
      </c>
      <c r="AK234" s="5">
        <v>2.7051500000000002</v>
      </c>
      <c r="AL234">
        <f>-(Table250267315347379[[#This Row],[time]]-2)*2</f>
        <v>-1.4103000000000003</v>
      </c>
      <c r="AM234" s="6">
        <v>1.34022</v>
      </c>
      <c r="AN234" s="5">
        <v>2.7051500000000002</v>
      </c>
      <c r="AO234">
        <f>-(Table8261309341373[[#This Row],[time]]-2)*2</f>
        <v>-1.4103000000000003</v>
      </c>
      <c r="AP234" s="6">
        <v>4.7834700000000003</v>
      </c>
      <c r="AQ234" s="5">
        <v>2.7051500000000002</v>
      </c>
      <c r="AR234">
        <f>-(Table252268316348380[[#This Row],[time]]-2)*2</f>
        <v>-1.4103000000000003</v>
      </c>
      <c r="AS234" s="6">
        <v>0.88200000000000001</v>
      </c>
      <c r="AT234" s="5">
        <v>2.7051500000000002</v>
      </c>
      <c r="AU234">
        <f>-(Table253269317349381[[#This Row],[time]]-2)*2</f>
        <v>-1.4103000000000003</v>
      </c>
      <c r="AV234" s="6">
        <v>4.1471799999999996</v>
      </c>
    </row>
    <row r="235" spans="1:48">
      <c r="A235" s="5">
        <v>2.75515</v>
      </c>
      <c r="B235">
        <f>-(Table1254302334366[[#This Row],[time]]-2)*2</f>
        <v>-1.5103</v>
      </c>
      <c r="C235" s="7">
        <v>7.8700000000000002E-5</v>
      </c>
      <c r="D235" s="5">
        <v>2.75515</v>
      </c>
      <c r="E235">
        <f>-(Table2255303335367[[#This Row],[time]]-2)*2</f>
        <v>-1.5103</v>
      </c>
      <c r="F235" s="6">
        <v>4.2781700000000003</v>
      </c>
      <c r="G235" s="5">
        <v>2.75515</v>
      </c>
      <c r="H235">
        <f>-(Table245262310342374[[#This Row],[time]]-2)*2</f>
        <v>-1.5103</v>
      </c>
      <c r="I235" s="7">
        <v>7.9200000000000001E-5</v>
      </c>
      <c r="J235" s="5">
        <v>2.75515</v>
      </c>
      <c r="K235">
        <f>-(Table3256304336368[[#This Row],[time]]-2)*2</f>
        <v>-1.5103</v>
      </c>
      <c r="L235" s="6">
        <v>3.8033899999999998</v>
      </c>
      <c r="M235" s="5">
        <v>2.75515</v>
      </c>
      <c r="N235">
        <f>-(Table246263311343375[[#This Row],[time]]-2)*2</f>
        <v>-1.5103</v>
      </c>
      <c r="O235" s="7">
        <v>3.6699999999999998E-5</v>
      </c>
      <c r="P235" s="5">
        <v>2.75515</v>
      </c>
      <c r="Q235">
        <f>-(Table4257305337369[[#This Row],[time]]-2)*2</f>
        <v>-1.5103</v>
      </c>
      <c r="R235" s="6">
        <v>2.9136000000000002</v>
      </c>
      <c r="S235" s="5">
        <v>2.75515</v>
      </c>
      <c r="T235">
        <f>-(Table247264312344376[[#This Row],[time]]-2)*2</f>
        <v>-1.5103</v>
      </c>
      <c r="U235" s="7">
        <v>3.57E-5</v>
      </c>
      <c r="V235" s="5">
        <v>2.75515</v>
      </c>
      <c r="W235">
        <f>-(Table5258306338370[[#This Row],[time]]-2)*2</f>
        <v>-1.5103</v>
      </c>
      <c r="X235" s="6">
        <v>2.4380000000000002</v>
      </c>
      <c r="Y235" s="5">
        <v>2.75515</v>
      </c>
      <c r="Z235">
        <f>-(Table248265313345377[[#This Row],[time]]-2)*2</f>
        <v>-1.5103</v>
      </c>
      <c r="AA235" s="11">
        <v>6.4200000000000002E-5</v>
      </c>
      <c r="AB235" s="5">
        <v>2.75515</v>
      </c>
      <c r="AC235">
        <f>-(Table6259307339371[[#This Row],[time]]-2)*2</f>
        <v>-1.5103</v>
      </c>
      <c r="AD235" s="6">
        <v>5.5587600000000004</v>
      </c>
      <c r="AE235" s="5">
        <v>2.75515</v>
      </c>
      <c r="AF235">
        <f>-(Table249266314346378[[#This Row],[time]]-2)*2</f>
        <v>-1.5103</v>
      </c>
      <c r="AG235" s="7">
        <v>6.7899999999999997E-5</v>
      </c>
      <c r="AH235" s="5">
        <v>2.75515</v>
      </c>
      <c r="AI235">
        <f>-(Table7260308340372[[#This Row],[time]]-2)*2</f>
        <v>-1.5103</v>
      </c>
      <c r="AJ235" s="6">
        <v>6.3922499999999998</v>
      </c>
      <c r="AK235" s="5">
        <v>2.75515</v>
      </c>
      <c r="AL235">
        <f>-(Table250267315347379[[#This Row],[time]]-2)*2</f>
        <v>-1.5103</v>
      </c>
      <c r="AM235" s="6">
        <v>1.2325299999999999</v>
      </c>
      <c r="AN235" s="5">
        <v>2.75515</v>
      </c>
      <c r="AO235">
        <f>-(Table8261309341373[[#This Row],[time]]-2)*2</f>
        <v>-1.5103</v>
      </c>
      <c r="AP235" s="6">
        <v>5.0730700000000004</v>
      </c>
      <c r="AQ235" s="5">
        <v>2.75515</v>
      </c>
      <c r="AR235">
        <f>-(Table252268316348380[[#This Row],[time]]-2)*2</f>
        <v>-1.5103</v>
      </c>
      <c r="AS235" s="6">
        <v>0.79584100000000002</v>
      </c>
      <c r="AT235" s="5">
        <v>2.75515</v>
      </c>
      <c r="AU235">
        <f>-(Table253269317349381[[#This Row],[time]]-2)*2</f>
        <v>-1.5103</v>
      </c>
      <c r="AV235" s="6">
        <v>4.4902199999999999</v>
      </c>
    </row>
    <row r="236" spans="1:48">
      <c r="A236" s="5">
        <v>2.8051499999999998</v>
      </c>
      <c r="B236">
        <f>-(Table1254302334366[[#This Row],[time]]-2)*2</f>
        <v>-1.6102999999999996</v>
      </c>
      <c r="C236" s="7">
        <v>7.6199999999999995E-5</v>
      </c>
      <c r="D236" s="5">
        <v>2.8051499999999998</v>
      </c>
      <c r="E236">
        <f>-(Table2255303335367[[#This Row],[time]]-2)*2</f>
        <v>-1.6102999999999996</v>
      </c>
      <c r="F236" s="6">
        <v>4.5398699999999996</v>
      </c>
      <c r="G236" s="5">
        <v>2.8051499999999998</v>
      </c>
      <c r="H236">
        <f>-(Table245262310342374[[#This Row],[time]]-2)*2</f>
        <v>-1.6102999999999996</v>
      </c>
      <c r="I236" s="7">
        <v>7.6899999999999999E-5</v>
      </c>
      <c r="J236" s="5">
        <v>2.8051499999999998</v>
      </c>
      <c r="K236">
        <f>-(Table3256304336368[[#This Row],[time]]-2)*2</f>
        <v>-1.6102999999999996</v>
      </c>
      <c r="L236" s="6">
        <v>4.07165</v>
      </c>
      <c r="M236" s="5">
        <v>2.8051499999999998</v>
      </c>
      <c r="N236">
        <f>-(Table246263311343375[[#This Row],[time]]-2)*2</f>
        <v>-1.6102999999999996</v>
      </c>
      <c r="O236" s="7">
        <v>3.5200000000000002E-5</v>
      </c>
      <c r="P236" s="5">
        <v>2.8051499999999998</v>
      </c>
      <c r="Q236">
        <f>-(Table4257305337369[[#This Row],[time]]-2)*2</f>
        <v>-1.6102999999999996</v>
      </c>
      <c r="R236" s="6">
        <v>3.0916199999999998</v>
      </c>
      <c r="S236" s="5">
        <v>2.8051499999999998</v>
      </c>
      <c r="T236">
        <f>-(Table247264312344376[[#This Row],[time]]-2)*2</f>
        <v>-1.6102999999999996</v>
      </c>
      <c r="U236" s="7">
        <v>3.4100000000000002E-5</v>
      </c>
      <c r="V236" s="5">
        <v>2.8051499999999998</v>
      </c>
      <c r="W236">
        <f>-(Table5258306338370[[#This Row],[time]]-2)*2</f>
        <v>-1.6102999999999996</v>
      </c>
      <c r="X236" s="6">
        <v>2.5997499999999998</v>
      </c>
      <c r="Y236" s="5">
        <v>2.8051499999999998</v>
      </c>
      <c r="Z236">
        <f>-(Table248265313345377[[#This Row],[time]]-2)*2</f>
        <v>-1.6102999999999996</v>
      </c>
      <c r="AA236" s="11">
        <v>6.3200000000000005E-5</v>
      </c>
      <c r="AB236" s="5">
        <v>2.8051499999999998</v>
      </c>
      <c r="AC236">
        <f>-(Table6259307339371[[#This Row],[time]]-2)*2</f>
        <v>-1.6102999999999996</v>
      </c>
      <c r="AD236" s="6">
        <v>6.2496900000000002</v>
      </c>
      <c r="AE236" s="5">
        <v>2.8051499999999998</v>
      </c>
      <c r="AF236">
        <f>-(Table249266314346378[[#This Row],[time]]-2)*2</f>
        <v>-1.6102999999999996</v>
      </c>
      <c r="AG236" s="7">
        <v>6.6799999999999997E-5</v>
      </c>
      <c r="AH236" s="5">
        <v>2.8051499999999998</v>
      </c>
      <c r="AI236">
        <f>-(Table7260308340372[[#This Row],[time]]-2)*2</f>
        <v>-1.6102999999999996</v>
      </c>
      <c r="AJ236" s="6">
        <v>6.77461</v>
      </c>
      <c r="AK236" s="5">
        <v>2.8051499999999998</v>
      </c>
      <c r="AL236">
        <f>-(Table250267315347379[[#This Row],[time]]-2)*2</f>
        <v>-1.6102999999999996</v>
      </c>
      <c r="AM236" s="6">
        <v>1.09535</v>
      </c>
      <c r="AN236" s="5">
        <v>2.8051499999999998</v>
      </c>
      <c r="AO236">
        <f>-(Table8261309341373[[#This Row],[time]]-2)*2</f>
        <v>-1.6102999999999996</v>
      </c>
      <c r="AP236" s="6">
        <v>5.3785999999999996</v>
      </c>
      <c r="AQ236" s="5">
        <v>2.8051499999999998</v>
      </c>
      <c r="AR236">
        <f>-(Table252268316348380[[#This Row],[time]]-2)*2</f>
        <v>-1.6102999999999996</v>
      </c>
      <c r="AS236" s="6">
        <v>0.69501599999999997</v>
      </c>
      <c r="AT236" s="5">
        <v>2.8051499999999998</v>
      </c>
      <c r="AU236">
        <f>-(Table253269317349381[[#This Row],[time]]-2)*2</f>
        <v>-1.6102999999999996</v>
      </c>
      <c r="AV236" s="6">
        <v>4.7619499999999997</v>
      </c>
    </row>
    <row r="237" spans="1:48">
      <c r="A237" s="5">
        <v>2.8551500000000001</v>
      </c>
      <c r="B237">
        <f>-(Table1254302334366[[#This Row],[time]]-2)*2</f>
        <v>-1.7103000000000002</v>
      </c>
      <c r="C237" s="7">
        <v>7.36E-5</v>
      </c>
      <c r="D237" s="5">
        <v>2.8551500000000001</v>
      </c>
      <c r="E237">
        <f>-(Table2255303335367[[#This Row],[time]]-2)*2</f>
        <v>-1.7103000000000002</v>
      </c>
      <c r="F237" s="6">
        <v>4.7960700000000003</v>
      </c>
      <c r="G237" s="5">
        <v>2.8551500000000001</v>
      </c>
      <c r="H237">
        <f>-(Table245262310342374[[#This Row],[time]]-2)*2</f>
        <v>-1.7103000000000002</v>
      </c>
      <c r="I237" s="7">
        <v>7.4499999999999995E-5</v>
      </c>
      <c r="J237" s="5">
        <v>2.8551500000000001</v>
      </c>
      <c r="K237">
        <f>-(Table3256304336368[[#This Row],[time]]-2)*2</f>
        <v>-1.7103000000000002</v>
      </c>
      <c r="L237" s="6">
        <v>4.3310500000000003</v>
      </c>
      <c r="M237" s="5">
        <v>2.8551500000000001</v>
      </c>
      <c r="N237">
        <f>-(Table246263311343375[[#This Row],[time]]-2)*2</f>
        <v>-1.7103000000000002</v>
      </c>
      <c r="O237" s="7">
        <v>3.3500000000000001E-5</v>
      </c>
      <c r="P237" s="5">
        <v>2.8551500000000001</v>
      </c>
      <c r="Q237">
        <f>-(Table4257305337369[[#This Row],[time]]-2)*2</f>
        <v>-1.7103000000000002</v>
      </c>
      <c r="R237" s="6">
        <v>3.2576900000000002</v>
      </c>
      <c r="S237" s="5">
        <v>2.8551500000000001</v>
      </c>
      <c r="T237">
        <f>-(Table247264312344376[[#This Row],[time]]-2)*2</f>
        <v>-1.7103000000000002</v>
      </c>
      <c r="U237" s="7">
        <v>3.2299999999999999E-5</v>
      </c>
      <c r="V237" s="5">
        <v>2.8551500000000001</v>
      </c>
      <c r="W237">
        <f>-(Table5258306338370[[#This Row],[time]]-2)*2</f>
        <v>-1.7103000000000002</v>
      </c>
      <c r="X237" s="6">
        <v>2.7692100000000002</v>
      </c>
      <c r="Y237" s="5">
        <v>2.8551500000000001</v>
      </c>
      <c r="Z237">
        <f>-(Table248265313345377[[#This Row],[time]]-2)*2</f>
        <v>-1.7103000000000002</v>
      </c>
      <c r="AA237" s="11">
        <v>6.2100000000000005E-5</v>
      </c>
      <c r="AB237" s="5">
        <v>2.8551500000000001</v>
      </c>
      <c r="AC237">
        <f>-(Table6259307339371[[#This Row],[time]]-2)*2</f>
        <v>-1.7103000000000002</v>
      </c>
      <c r="AD237" s="6">
        <v>7.05809</v>
      </c>
      <c r="AE237" s="5">
        <v>2.8551500000000001</v>
      </c>
      <c r="AF237">
        <f>-(Table249266314346378[[#This Row],[time]]-2)*2</f>
        <v>-1.7103000000000002</v>
      </c>
      <c r="AG237" s="7">
        <v>6.5599999999999995E-5</v>
      </c>
      <c r="AH237" s="5">
        <v>2.8551500000000001</v>
      </c>
      <c r="AI237">
        <f>-(Table7260308340372[[#This Row],[time]]-2)*2</f>
        <v>-1.7103000000000002</v>
      </c>
      <c r="AJ237" s="6">
        <v>7.1635799999999996</v>
      </c>
      <c r="AK237" s="5">
        <v>2.8551500000000001</v>
      </c>
      <c r="AL237">
        <f>-(Table250267315347379[[#This Row],[time]]-2)*2</f>
        <v>-1.7103000000000002</v>
      </c>
      <c r="AM237" s="6">
        <v>0.94143200000000005</v>
      </c>
      <c r="AN237" s="5">
        <v>2.8551500000000001</v>
      </c>
      <c r="AO237">
        <f>-(Table8261309341373[[#This Row],[time]]-2)*2</f>
        <v>-1.7103000000000002</v>
      </c>
      <c r="AP237" s="6">
        <v>5.7337899999999999</v>
      </c>
      <c r="AQ237" s="5">
        <v>2.8551500000000001</v>
      </c>
      <c r="AR237">
        <f>-(Table252268316348380[[#This Row],[time]]-2)*2</f>
        <v>-1.7103000000000002</v>
      </c>
      <c r="AS237" s="6">
        <v>0.593476</v>
      </c>
      <c r="AT237" s="5">
        <v>2.8551500000000001</v>
      </c>
      <c r="AU237">
        <f>-(Table253269317349381[[#This Row],[time]]-2)*2</f>
        <v>-1.7103000000000002</v>
      </c>
      <c r="AV237" s="6">
        <v>5.0541200000000002</v>
      </c>
    </row>
    <row r="238" spans="1:48">
      <c r="A238" s="5">
        <v>2.9270200000000002</v>
      </c>
      <c r="B238">
        <f>-(Table1254302334366[[#This Row],[time]]-2)*2</f>
        <v>-1.8540400000000004</v>
      </c>
      <c r="C238" s="7">
        <v>6.9800000000000003E-5</v>
      </c>
      <c r="D238" s="5">
        <v>2.9270200000000002</v>
      </c>
      <c r="E238">
        <f>-(Table2255303335367[[#This Row],[time]]-2)*2</f>
        <v>-1.8540400000000004</v>
      </c>
      <c r="F238" s="6">
        <v>5.1474500000000001</v>
      </c>
      <c r="G238" s="5">
        <v>2.9270200000000002</v>
      </c>
      <c r="H238">
        <f>-(Table245262310342374[[#This Row],[time]]-2)*2</f>
        <v>-1.8540400000000004</v>
      </c>
      <c r="I238" s="7">
        <v>7.1099999999999994E-5</v>
      </c>
      <c r="J238" s="5">
        <v>2.9270200000000002</v>
      </c>
      <c r="K238">
        <f>-(Table3256304336368[[#This Row],[time]]-2)*2</f>
        <v>-1.8540400000000004</v>
      </c>
      <c r="L238" s="6">
        <v>4.6739800000000002</v>
      </c>
      <c r="M238" s="5">
        <v>2.9270200000000002</v>
      </c>
      <c r="N238">
        <f>-(Table246263311343375[[#This Row],[time]]-2)*2</f>
        <v>-1.8540400000000004</v>
      </c>
      <c r="O238" s="7">
        <v>3.0599999999999998E-5</v>
      </c>
      <c r="P238" s="5">
        <v>2.9270200000000002</v>
      </c>
      <c r="Q238">
        <f>-(Table4257305337369[[#This Row],[time]]-2)*2</f>
        <v>-1.8540400000000004</v>
      </c>
      <c r="R238" s="6">
        <v>3.43282</v>
      </c>
      <c r="S238" s="5">
        <v>2.9270200000000002</v>
      </c>
      <c r="T238">
        <f>-(Table247264312344376[[#This Row],[time]]-2)*2</f>
        <v>-1.8540400000000004</v>
      </c>
      <c r="U238" s="7">
        <v>2.97E-5</v>
      </c>
      <c r="V238" s="5">
        <v>2.9270200000000002</v>
      </c>
      <c r="W238">
        <f>-(Table5258306338370[[#This Row],[time]]-2)*2</f>
        <v>-1.8540400000000004</v>
      </c>
      <c r="X238" s="6">
        <v>3.04325</v>
      </c>
      <c r="Y238" s="5">
        <v>2.9270200000000002</v>
      </c>
      <c r="Z238">
        <f>-(Table248265313345377[[#This Row],[time]]-2)*2</f>
        <v>-1.8540400000000004</v>
      </c>
      <c r="AA238" s="11">
        <v>6.0399999999999998E-5</v>
      </c>
      <c r="AB238" s="5">
        <v>2.9270200000000002</v>
      </c>
      <c r="AC238">
        <f>-(Table6259307339371[[#This Row],[time]]-2)*2</f>
        <v>-1.8540400000000004</v>
      </c>
      <c r="AD238" s="6">
        <v>8.4733000000000001</v>
      </c>
      <c r="AE238" s="5">
        <v>2.9270200000000002</v>
      </c>
      <c r="AF238">
        <f>-(Table249266314346378[[#This Row],[time]]-2)*2</f>
        <v>-1.8540400000000004</v>
      </c>
      <c r="AG238" s="7">
        <v>6.3800000000000006E-5</v>
      </c>
      <c r="AH238" s="5">
        <v>2.9270200000000002</v>
      </c>
      <c r="AI238">
        <f>-(Table7260308340372[[#This Row],[time]]-2)*2</f>
        <v>-1.8540400000000004</v>
      </c>
      <c r="AJ238" s="6">
        <v>7.7077999999999998</v>
      </c>
      <c r="AK238" s="5">
        <v>2.9270200000000002</v>
      </c>
      <c r="AL238">
        <f>-(Table250267315347379[[#This Row],[time]]-2)*2</f>
        <v>-1.8540400000000004</v>
      </c>
      <c r="AM238" s="6">
        <v>0.70434699999999995</v>
      </c>
      <c r="AN238" s="5">
        <v>2.9270200000000002</v>
      </c>
      <c r="AO238">
        <f>-(Table8261309341373[[#This Row],[time]]-2)*2</f>
        <v>-1.8540400000000004</v>
      </c>
      <c r="AP238" s="6">
        <v>6.2499599999999997</v>
      </c>
      <c r="AQ238" s="5">
        <v>2.9270200000000002</v>
      </c>
      <c r="AR238">
        <f>-(Table252268316348380[[#This Row],[time]]-2)*2</f>
        <v>-1.8540400000000004</v>
      </c>
      <c r="AS238" s="6">
        <v>0.43713099999999999</v>
      </c>
      <c r="AT238" s="5">
        <v>2.9270200000000002</v>
      </c>
      <c r="AU238">
        <f>-(Table253269317349381[[#This Row],[time]]-2)*2</f>
        <v>-1.8540400000000004</v>
      </c>
      <c r="AV238" s="6">
        <v>5.4585699999999999</v>
      </c>
    </row>
    <row r="239" spans="1:48">
      <c r="A239" s="5">
        <v>2.9692099999999999</v>
      </c>
      <c r="B239">
        <f>-(Table1254302334366[[#This Row],[time]]-2)*2</f>
        <v>-1.9384199999999998</v>
      </c>
      <c r="C239" s="7">
        <v>6.7600000000000003E-5</v>
      </c>
      <c r="D239" s="5">
        <v>2.9692099999999999</v>
      </c>
      <c r="E239">
        <f>-(Table2255303335367[[#This Row],[time]]-2)*2</f>
        <v>-1.9384199999999998</v>
      </c>
      <c r="F239" s="6">
        <v>5.3144299999999998</v>
      </c>
      <c r="G239" s="5">
        <v>2.9692099999999999</v>
      </c>
      <c r="H239">
        <f>-(Table245262310342374[[#This Row],[time]]-2)*2</f>
        <v>-1.9384199999999998</v>
      </c>
      <c r="I239" s="7">
        <v>6.9099999999999999E-5</v>
      </c>
      <c r="J239" s="5">
        <v>2.9692099999999999</v>
      </c>
      <c r="K239">
        <f>-(Table3256304336368[[#This Row],[time]]-2)*2</f>
        <v>-1.9384199999999998</v>
      </c>
      <c r="L239" s="6">
        <v>4.8551200000000003</v>
      </c>
      <c r="M239" s="5">
        <v>2.9692099999999999</v>
      </c>
      <c r="N239">
        <f>-(Table246263311343375[[#This Row],[time]]-2)*2</f>
        <v>-1.9384199999999998</v>
      </c>
      <c r="O239" s="7">
        <v>2.8799999999999999E-5</v>
      </c>
      <c r="P239" s="5">
        <v>2.9692099999999999</v>
      </c>
      <c r="Q239">
        <f>-(Table4257305337369[[#This Row],[time]]-2)*2</f>
        <v>-1.9384199999999998</v>
      </c>
      <c r="R239" s="6">
        <v>3.5024700000000002</v>
      </c>
      <c r="S239" s="5">
        <v>2.9692099999999999</v>
      </c>
      <c r="T239">
        <f>-(Table247264312344376[[#This Row],[time]]-2)*2</f>
        <v>-1.9384199999999998</v>
      </c>
      <c r="U239" s="7">
        <v>2.7900000000000001E-5</v>
      </c>
      <c r="V239" s="5">
        <v>2.9692099999999999</v>
      </c>
      <c r="W239">
        <f>-(Table5258306338370[[#This Row],[time]]-2)*2</f>
        <v>-1.9384199999999998</v>
      </c>
      <c r="X239" s="6">
        <v>3.2154500000000001</v>
      </c>
      <c r="Y239" s="5">
        <v>2.9692099999999999</v>
      </c>
      <c r="Z239">
        <f>-(Table248265313345377[[#This Row],[time]]-2)*2</f>
        <v>-1.9384199999999998</v>
      </c>
      <c r="AA239" s="11">
        <v>5.9500000000000003E-5</v>
      </c>
      <c r="AB239" s="5">
        <v>2.9692099999999999</v>
      </c>
      <c r="AC239">
        <f>-(Table6259307339371[[#This Row],[time]]-2)*2</f>
        <v>-1.9384199999999998</v>
      </c>
      <c r="AD239" s="6">
        <v>9.3289500000000007</v>
      </c>
      <c r="AE239" s="5">
        <v>2.9692099999999999</v>
      </c>
      <c r="AF239">
        <f>-(Table249266314346378[[#This Row],[time]]-2)*2</f>
        <v>-1.9384199999999998</v>
      </c>
      <c r="AG239" s="7">
        <v>6.2700000000000006E-5</v>
      </c>
      <c r="AH239" s="5">
        <v>2.9692099999999999</v>
      </c>
      <c r="AI239">
        <f>-(Table7260308340372[[#This Row],[time]]-2)*2</f>
        <v>-1.9384199999999998</v>
      </c>
      <c r="AJ239" s="6">
        <v>7.9937899999999997</v>
      </c>
      <c r="AK239" s="5">
        <v>2.9692099999999999</v>
      </c>
      <c r="AL239">
        <f>-(Table250267315347379[[#This Row],[time]]-2)*2</f>
        <v>-1.9384199999999998</v>
      </c>
      <c r="AM239" s="6">
        <v>0.56293499999999996</v>
      </c>
      <c r="AN239" s="5">
        <v>2.9692099999999999</v>
      </c>
      <c r="AO239">
        <f>-(Table8261309341373[[#This Row],[time]]-2)*2</f>
        <v>-1.9384199999999998</v>
      </c>
      <c r="AP239" s="6">
        <v>6.5467899999999997</v>
      </c>
      <c r="AQ239" s="5">
        <v>2.9692099999999999</v>
      </c>
      <c r="AR239">
        <f>-(Table252268316348380[[#This Row],[time]]-2)*2</f>
        <v>-1.9384199999999998</v>
      </c>
      <c r="AS239" s="6">
        <v>0.34282400000000002</v>
      </c>
      <c r="AT239" s="5">
        <v>2.9692099999999999</v>
      </c>
      <c r="AU239">
        <f>-(Table253269317349381[[#This Row],[time]]-2)*2</f>
        <v>-1.9384199999999998</v>
      </c>
      <c r="AV239" s="6">
        <v>5.6832000000000003</v>
      </c>
    </row>
    <row r="240" spans="1:48">
      <c r="A240" s="8">
        <v>3</v>
      </c>
      <c r="B240">
        <f>-(Table1254302334366[[#This Row],[time]]-2)*2</f>
        <v>-2</v>
      </c>
      <c r="C240" s="10">
        <v>6.6000000000000005E-5</v>
      </c>
      <c r="D240" s="8">
        <v>3</v>
      </c>
      <c r="E240">
        <f>-(Table2255303335367[[#This Row],[time]]-2)*2</f>
        <v>-2</v>
      </c>
      <c r="F240" s="9">
        <v>5.4398099999999996</v>
      </c>
      <c r="G240" s="8">
        <v>3</v>
      </c>
      <c r="H240">
        <f>-(Table245262310342374[[#This Row],[time]]-2)*2</f>
        <v>-2</v>
      </c>
      <c r="I240" s="10">
        <v>6.7600000000000003E-5</v>
      </c>
      <c r="J240" s="8">
        <v>3</v>
      </c>
      <c r="K240">
        <f>-(Table3256304336368[[#This Row],[time]]-2)*2</f>
        <v>-2</v>
      </c>
      <c r="L240" s="9">
        <v>4.9869500000000002</v>
      </c>
      <c r="M240" s="8">
        <v>3</v>
      </c>
      <c r="N240">
        <f>-(Table246263311343375[[#This Row],[time]]-2)*2</f>
        <v>-2</v>
      </c>
      <c r="O240" s="10">
        <v>2.7399999999999999E-5</v>
      </c>
      <c r="P240" s="8">
        <v>3</v>
      </c>
      <c r="Q240">
        <f>-(Table4257305337369[[#This Row],[time]]-2)*2</f>
        <v>-2</v>
      </c>
      <c r="R240" s="9">
        <v>3.55383</v>
      </c>
      <c r="S240" s="8">
        <v>3</v>
      </c>
      <c r="T240">
        <f>-(Table247264312344376[[#This Row],[time]]-2)*2</f>
        <v>-2</v>
      </c>
      <c r="U240" s="10">
        <v>2.6599999999999999E-5</v>
      </c>
      <c r="V240" s="8">
        <v>3</v>
      </c>
      <c r="W240">
        <f>-(Table5258306338370[[#This Row],[time]]-2)*2</f>
        <v>-2</v>
      </c>
      <c r="X240" s="9">
        <v>3.3339500000000002</v>
      </c>
      <c r="Y240" s="8">
        <v>3</v>
      </c>
      <c r="Z240">
        <f>-(Table248265313345377[[#This Row],[time]]-2)*2</f>
        <v>-2</v>
      </c>
      <c r="AA240" s="11">
        <v>5.8799999999999999E-5</v>
      </c>
      <c r="AB240" s="8">
        <v>3</v>
      </c>
      <c r="AC240">
        <f>-(Table6259307339371[[#This Row],[time]]-2)*2</f>
        <v>-2</v>
      </c>
      <c r="AD240" s="9">
        <v>10.0944</v>
      </c>
      <c r="AE240" s="8">
        <v>3</v>
      </c>
      <c r="AF240">
        <f>-(Table249266314346378[[#This Row],[time]]-2)*2</f>
        <v>-2</v>
      </c>
      <c r="AG240" s="10">
        <v>6.19E-5</v>
      </c>
      <c r="AH240" s="8">
        <v>3</v>
      </c>
      <c r="AI240">
        <f>-(Table7260308340372[[#This Row],[time]]-2)*2</f>
        <v>-2</v>
      </c>
      <c r="AJ240" s="9">
        <v>8.1686999999999994</v>
      </c>
      <c r="AK240" s="8">
        <v>3</v>
      </c>
      <c r="AL240">
        <f>-(Table250267315347379[[#This Row],[time]]-2)*2</f>
        <v>-2</v>
      </c>
      <c r="AM240" s="9">
        <v>0.45468399999999998</v>
      </c>
      <c r="AN240" s="8">
        <v>3</v>
      </c>
      <c r="AO240">
        <f>-(Table8261309341373[[#This Row],[time]]-2)*2</f>
        <v>-2</v>
      </c>
      <c r="AP240" s="9">
        <v>6.7522799999999998</v>
      </c>
      <c r="AQ240" s="8">
        <v>3</v>
      </c>
      <c r="AR240">
        <f>-(Table252268316348380[[#This Row],[time]]-2)*2</f>
        <v>-2</v>
      </c>
      <c r="AS240" s="9">
        <v>0.27065499999999998</v>
      </c>
      <c r="AT240" s="8">
        <v>3</v>
      </c>
      <c r="AU240">
        <f>-(Table253269317349381[[#This Row],[time]]-2)*2</f>
        <v>-2</v>
      </c>
      <c r="AV240" s="9">
        <v>5.8427199999999999</v>
      </c>
    </row>
    <row r="241" spans="1:48">
      <c r="A241" t="s">
        <v>26</v>
      </c>
      <c r="C241">
        <f>AVERAGE(C220:C240)</f>
        <v>0.41403907071428575</v>
      </c>
      <c r="D241" t="s">
        <v>26</v>
      </c>
      <c r="F241">
        <f t="shared" ref="F241" si="178">AVERAGE(F220:F240)</f>
        <v>2.8087301809523813</v>
      </c>
      <c r="G241" t="s">
        <v>26</v>
      </c>
      <c r="I241">
        <f t="shared" ref="I241" si="179">AVERAGE(I220:I240)</f>
        <v>0.12744521861904759</v>
      </c>
      <c r="J241" t="s">
        <v>26</v>
      </c>
      <c r="L241">
        <f t="shared" ref="L241" si="180">AVERAGE(L220:L240)</f>
        <v>2.4465267238095239</v>
      </c>
      <c r="M241" t="s">
        <v>26</v>
      </c>
      <c r="O241">
        <f t="shared" ref="O241" si="181">AVERAGE(O220:O240)</f>
        <v>4.1476190476190478E-5</v>
      </c>
      <c r="P241" t="s">
        <v>26</v>
      </c>
      <c r="R241">
        <f t="shared" ref="R241" si="182">AVERAGE(R220:R240)</f>
        <v>1.7633936633333331</v>
      </c>
      <c r="S241" t="s">
        <v>26</v>
      </c>
      <c r="U241">
        <f t="shared" ref="U241" si="183">AVERAGE(U220:U240)</f>
        <v>3.961428571428571E-5</v>
      </c>
      <c r="V241" t="s">
        <v>26</v>
      </c>
      <c r="X241">
        <f t="shared" ref="X241" si="184">AVERAGE(X220:X240)</f>
        <v>1.8060521380952381</v>
      </c>
      <c r="Y241" t="s">
        <v>26</v>
      </c>
      <c r="AA241">
        <f t="shared" ref="AA241" si="185">AVERAGE(AA220:AA240)</f>
        <v>7.0252380952380946E-5</v>
      </c>
      <c r="AB241" t="s">
        <v>26</v>
      </c>
      <c r="AD241">
        <f t="shared" ref="AD241" si="186">AVERAGE(AD220:AD240)</f>
        <v>3.9883506714285719</v>
      </c>
      <c r="AE241" t="s">
        <v>26</v>
      </c>
      <c r="AG241">
        <f t="shared" ref="AG241" si="187">AVERAGE(AG220:AG240)</f>
        <v>7.1166666666666657E-5</v>
      </c>
      <c r="AH241" t="s">
        <v>26</v>
      </c>
      <c r="AJ241">
        <f t="shared" ref="AJ241" si="188">AVERAGE(AJ220:AJ240)</f>
        <v>4.0297969952380956</v>
      </c>
      <c r="AK241" t="s">
        <v>26</v>
      </c>
      <c r="AM241">
        <f t="shared" ref="AM241" si="189">AVERAGE(AM220:AM240)</f>
        <v>1.6017813333333333</v>
      </c>
      <c r="AN241" t="s">
        <v>26</v>
      </c>
      <c r="AP241">
        <f t="shared" ref="AP241" si="190">AVERAGE(AP220:AP240)</f>
        <v>4.1107109523809529</v>
      </c>
      <c r="AQ241" t="s">
        <v>26</v>
      </c>
      <c r="AS241">
        <f t="shared" ref="AS241" si="191">AVERAGE(AS220:AS240)</f>
        <v>0.81577985714285717</v>
      </c>
      <c r="AT241" t="s">
        <v>26</v>
      </c>
      <c r="AV241">
        <f t="shared" ref="AV241" si="192">AVERAGE(AV220:AV240)</f>
        <v>2.688823204761905</v>
      </c>
    </row>
    <row r="242" spans="1:48">
      <c r="A242" t="s">
        <v>27</v>
      </c>
      <c r="C242">
        <f>MAX(C220:C240)</f>
        <v>1.9679</v>
      </c>
      <c r="D242" t="s">
        <v>27</v>
      </c>
      <c r="F242">
        <f t="shared" ref="F242" si="193">MAX(F220:F240)</f>
        <v>5.4398099999999996</v>
      </c>
      <c r="G242" t="s">
        <v>27</v>
      </c>
      <c r="I242">
        <f t="shared" ref="I242" si="194">MAX(I220:I240)</f>
        <v>0.82320599999999999</v>
      </c>
      <c r="J242" t="s">
        <v>27</v>
      </c>
      <c r="L242">
        <f t="shared" ref="L242" si="195">MAX(L220:L240)</f>
        <v>4.9869500000000002</v>
      </c>
      <c r="M242" t="s">
        <v>27</v>
      </c>
      <c r="O242">
        <f t="shared" ref="O242" si="196">MAX(O220:O240)</f>
        <v>6.3899999999999995E-5</v>
      </c>
      <c r="P242" t="s">
        <v>27</v>
      </c>
      <c r="R242">
        <f t="shared" ref="R242" si="197">MAX(R220:R240)</f>
        <v>3.55383</v>
      </c>
      <c r="S242" t="s">
        <v>27</v>
      </c>
      <c r="U242">
        <f t="shared" ref="U242" si="198">MAX(U220:U240)</f>
        <v>5.63E-5</v>
      </c>
      <c r="V242" t="s">
        <v>27</v>
      </c>
      <c r="X242">
        <f t="shared" ref="X242" si="199">MAX(X220:X240)</f>
        <v>3.3339500000000002</v>
      </c>
      <c r="Y242" t="s">
        <v>27</v>
      </c>
      <c r="AA242">
        <f t="shared" ref="AA242" si="200">MAX(AA220:AA240)</f>
        <v>8.2799999999999993E-5</v>
      </c>
      <c r="AB242" t="s">
        <v>27</v>
      </c>
      <c r="AD242">
        <f t="shared" ref="AD242" si="201">MAX(AD220:AD240)</f>
        <v>10.0944</v>
      </c>
      <c r="AE242" t="s">
        <v>27</v>
      </c>
      <c r="AG242">
        <f t="shared" ref="AG242" si="202">MAX(AG220:AG240)</f>
        <v>7.9699999999999999E-5</v>
      </c>
      <c r="AH242" t="s">
        <v>27</v>
      </c>
      <c r="AJ242">
        <f t="shared" ref="AJ242" si="203">MAX(AJ220:AJ240)</f>
        <v>8.1686999999999994</v>
      </c>
      <c r="AK242" t="s">
        <v>27</v>
      </c>
      <c r="AM242">
        <f t="shared" ref="AM242" si="204">MAX(AM220:AM240)</f>
        <v>2.2823799999999999</v>
      </c>
      <c r="AN242" t="s">
        <v>27</v>
      </c>
      <c r="AP242">
        <f t="shared" ref="AP242" si="205">MAX(AP220:AP240)</f>
        <v>6.7522799999999998</v>
      </c>
      <c r="AQ242" t="s">
        <v>27</v>
      </c>
      <c r="AS242">
        <f t="shared" ref="AS242" si="206">MAX(AS220:AS240)</f>
        <v>1.13533</v>
      </c>
      <c r="AT242" t="s">
        <v>27</v>
      </c>
      <c r="AV242">
        <f t="shared" ref="AV242" si="207">MAX(AV220:AV240)</f>
        <v>5.8427199999999999</v>
      </c>
    </row>
    <row r="245" spans="1:48">
      <c r="A245" s="1" t="s">
        <v>46</v>
      </c>
    </row>
    <row r="246" spans="1:48">
      <c r="A246" t="s">
        <v>47</v>
      </c>
      <c r="D246" t="s">
        <v>2</v>
      </c>
    </row>
    <row r="247" spans="1:48">
      <c r="A247" t="s">
        <v>48</v>
      </c>
      <c r="D247" t="s">
        <v>4</v>
      </c>
      <c r="E247" t="s">
        <v>5</v>
      </c>
    </row>
    <row r="249" spans="1:48">
      <c r="A249" t="s">
        <v>6</v>
      </c>
      <c r="D249" t="s">
        <v>7</v>
      </c>
      <c r="G249" t="s">
        <v>8</v>
      </c>
      <c r="J249" t="s">
        <v>9</v>
      </c>
      <c r="M249" t="s">
        <v>10</v>
      </c>
      <c r="P249" t="s">
        <v>11</v>
      </c>
      <c r="S249" t="s">
        <v>12</v>
      </c>
      <c r="V249" t="s">
        <v>13</v>
      </c>
      <c r="Y249" t="s">
        <v>14</v>
      </c>
      <c r="AB249" t="s">
        <v>15</v>
      </c>
      <c r="AE249" t="s">
        <v>16</v>
      </c>
      <c r="AH249" t="s">
        <v>17</v>
      </c>
      <c r="AK249" t="s">
        <v>18</v>
      </c>
      <c r="AN249" t="s">
        <v>19</v>
      </c>
      <c r="AQ249" t="s">
        <v>20</v>
      </c>
      <c r="AT249" t="s">
        <v>21</v>
      </c>
    </row>
    <row r="250" spans="1:48">
      <c r="A250" t="s">
        <v>22</v>
      </c>
      <c r="B250" t="s">
        <v>23</v>
      </c>
      <c r="C250" t="s">
        <v>24</v>
      </c>
      <c r="D250" t="s">
        <v>22</v>
      </c>
      <c r="E250" t="s">
        <v>23</v>
      </c>
      <c r="F250" t="s">
        <v>25</v>
      </c>
      <c r="G250" t="s">
        <v>22</v>
      </c>
      <c r="H250" t="s">
        <v>23</v>
      </c>
      <c r="I250" t="s">
        <v>24</v>
      </c>
      <c r="J250" t="s">
        <v>22</v>
      </c>
      <c r="K250" t="s">
        <v>23</v>
      </c>
      <c r="L250" t="s">
        <v>24</v>
      </c>
      <c r="M250" t="s">
        <v>22</v>
      </c>
      <c r="N250" t="s">
        <v>23</v>
      </c>
      <c r="O250" t="s">
        <v>24</v>
      </c>
      <c r="P250" t="s">
        <v>22</v>
      </c>
      <c r="Q250" t="s">
        <v>23</v>
      </c>
      <c r="R250" t="s">
        <v>24</v>
      </c>
      <c r="S250" t="s">
        <v>22</v>
      </c>
      <c r="T250" t="s">
        <v>23</v>
      </c>
      <c r="U250" t="s">
        <v>24</v>
      </c>
      <c r="V250" t="s">
        <v>22</v>
      </c>
      <c r="W250" t="s">
        <v>23</v>
      </c>
      <c r="X250" t="s">
        <v>24</v>
      </c>
      <c r="Y250" t="s">
        <v>22</v>
      </c>
      <c r="Z250" t="s">
        <v>23</v>
      </c>
      <c r="AA250" t="s">
        <v>24</v>
      </c>
      <c r="AB250" t="s">
        <v>22</v>
      </c>
      <c r="AC250" t="s">
        <v>23</v>
      </c>
      <c r="AD250" t="s">
        <v>24</v>
      </c>
      <c r="AE250" t="s">
        <v>22</v>
      </c>
      <c r="AF250" t="s">
        <v>23</v>
      </c>
      <c r="AG250" t="s">
        <v>24</v>
      </c>
      <c r="AH250" t="s">
        <v>22</v>
      </c>
      <c r="AI250" t="s">
        <v>23</v>
      </c>
      <c r="AJ250" t="s">
        <v>24</v>
      </c>
      <c r="AK250" t="s">
        <v>22</v>
      </c>
      <c r="AL250" t="s">
        <v>23</v>
      </c>
      <c r="AM250" t="s">
        <v>24</v>
      </c>
      <c r="AN250" t="s">
        <v>22</v>
      </c>
      <c r="AO250" t="s">
        <v>23</v>
      </c>
      <c r="AP250" t="s">
        <v>24</v>
      </c>
      <c r="AQ250" t="s">
        <v>22</v>
      </c>
      <c r="AR250" t="s">
        <v>23</v>
      </c>
      <c r="AS250" t="s">
        <v>24</v>
      </c>
      <c r="AT250" t="s">
        <v>22</v>
      </c>
      <c r="AU250" t="s">
        <v>23</v>
      </c>
      <c r="AV250" t="s">
        <v>24</v>
      </c>
    </row>
    <row r="251" spans="1:48">
      <c r="A251" s="2">
        <v>2</v>
      </c>
      <c r="B251">
        <f>(Table1286318350382[[#This Row],[time]]-2)*2</f>
        <v>0</v>
      </c>
      <c r="C251" s="3">
        <v>5.8920100000000003E-4</v>
      </c>
      <c r="D251" s="2">
        <v>2</v>
      </c>
      <c r="E251">
        <f>(Table2287319351383[[#This Row],[time]]-2)*2</f>
        <v>0</v>
      </c>
      <c r="F251" s="3">
        <v>1.11636E-4</v>
      </c>
      <c r="G251" s="2">
        <v>2</v>
      </c>
      <c r="H251">
        <f>(Table245294326358390[[#This Row],[time]]-2)*2</f>
        <v>0</v>
      </c>
      <c r="I251" s="3">
        <v>1.0219799999999999E-2</v>
      </c>
      <c r="J251" s="2">
        <v>2</v>
      </c>
      <c r="K251">
        <f>(Table3288320352384[[#This Row],[time]]-2)*2</f>
        <v>0</v>
      </c>
      <c r="L251" s="3">
        <v>1.1819099999999999E-4</v>
      </c>
      <c r="M251" s="2">
        <v>2</v>
      </c>
      <c r="N251">
        <f>(Table246295327359391[[#This Row],[time]]-2)*2</f>
        <v>0</v>
      </c>
      <c r="O251" s="3">
        <v>0.12854199999999999</v>
      </c>
      <c r="P251" s="2">
        <v>2</v>
      </c>
      <c r="Q251">
        <f>(Table4289321353385[[#This Row],[time]]-2)*2</f>
        <v>0</v>
      </c>
      <c r="R251" s="3">
        <v>1.63592</v>
      </c>
      <c r="S251" s="2">
        <v>2</v>
      </c>
      <c r="T251">
        <f>(Table247296328360392[[#This Row],[time]]-2)*2</f>
        <v>0</v>
      </c>
      <c r="U251" s="3">
        <v>5.3751199999999999E-2</v>
      </c>
      <c r="V251" s="2">
        <v>2</v>
      </c>
      <c r="W251">
        <f>(Table5290322354386[[#This Row],[time]]-2)*2</f>
        <v>0</v>
      </c>
      <c r="X251" s="3">
        <v>0.38973200000000002</v>
      </c>
      <c r="Y251" s="2">
        <v>2</v>
      </c>
      <c r="Z251">
        <f>(Table248297329361393[[#This Row],[time]]-2)*2</f>
        <v>0</v>
      </c>
      <c r="AA251" s="3">
        <v>0.59118800000000005</v>
      </c>
      <c r="AB251" s="2">
        <v>2</v>
      </c>
      <c r="AC251">
        <f>(Table6291323355387[[#This Row],[time]]-2)*2</f>
        <v>0</v>
      </c>
      <c r="AD251" s="3">
        <v>1.06752</v>
      </c>
      <c r="AE251" s="2">
        <v>2</v>
      </c>
      <c r="AF251">
        <f>(Table249298330362394[[#This Row],[time]]-2)*2</f>
        <v>0</v>
      </c>
      <c r="AG251" s="3">
        <v>0.30486099999999999</v>
      </c>
      <c r="AH251" s="2">
        <v>2</v>
      </c>
      <c r="AI251">
        <f>(Table7292324356388[[#This Row],[time]]-2)*2</f>
        <v>0</v>
      </c>
      <c r="AJ251" s="3">
        <v>0.66201399999999999</v>
      </c>
      <c r="AK251" s="2">
        <v>2</v>
      </c>
      <c r="AL251">
        <f>(Table250299331363395[[#This Row],[time]]-2)*2</f>
        <v>0</v>
      </c>
      <c r="AM251" s="3">
        <v>2.8336399999999999</v>
      </c>
      <c r="AN251" s="2">
        <v>2</v>
      </c>
      <c r="AO251">
        <f>(Table8293325357389[[#This Row],[time]]-2)*2</f>
        <v>0</v>
      </c>
      <c r="AP251" s="3">
        <v>2.5240300000000002</v>
      </c>
      <c r="AQ251" s="2">
        <v>2</v>
      </c>
      <c r="AR251">
        <f>(Table252300332364396[[#This Row],[time]]-2)*2</f>
        <v>0</v>
      </c>
      <c r="AS251" s="3">
        <v>0.34187200000000001</v>
      </c>
      <c r="AT251" s="2">
        <v>2</v>
      </c>
      <c r="AU251">
        <f>(Table253301333365397[[#This Row],[time]]-2)*2</f>
        <v>0</v>
      </c>
      <c r="AV251" s="3">
        <v>1.0827700000000001E-2</v>
      </c>
    </row>
    <row r="252" spans="1:48">
      <c r="A252" s="5">
        <v>2.0512600000000001</v>
      </c>
      <c r="B252">
        <f>(Table1286318350382[[#This Row],[time]]-2)*2</f>
        <v>0.10252000000000017</v>
      </c>
      <c r="C252" s="6">
        <v>1.5663000000000001E-3</v>
      </c>
      <c r="D252" s="5">
        <v>2.0512600000000001</v>
      </c>
      <c r="E252">
        <f>(Table2287319351383[[#This Row],[time]]-2)*2</f>
        <v>0.10252000000000017</v>
      </c>
      <c r="F252" s="7">
        <v>9.3800000000000003E-5</v>
      </c>
      <c r="G252" s="5">
        <v>2.0512600000000001</v>
      </c>
      <c r="H252">
        <f>(Table245294326358390[[#This Row],[time]]-2)*2</f>
        <v>0.10252000000000017</v>
      </c>
      <c r="I252" s="6">
        <v>2.6684800000000002E-2</v>
      </c>
      <c r="J252" s="5">
        <v>2.0512600000000001</v>
      </c>
      <c r="K252">
        <f>(Table3288320352384[[#This Row],[time]]-2)*2</f>
        <v>0.10252000000000017</v>
      </c>
      <c r="L252" s="7">
        <v>8.7800000000000006E-5</v>
      </c>
      <c r="M252" s="5">
        <v>2.0512600000000001</v>
      </c>
      <c r="N252">
        <f>(Table246295327359391[[#This Row],[time]]-2)*2</f>
        <v>0.10252000000000017</v>
      </c>
      <c r="O252" s="6">
        <v>0.197689</v>
      </c>
      <c r="P252" s="5">
        <v>2.0512600000000001</v>
      </c>
      <c r="Q252">
        <f>(Table4289321353385[[#This Row],[time]]-2)*2</f>
        <v>0.10252000000000017</v>
      </c>
      <c r="R252" s="6">
        <v>1.5795999999999999</v>
      </c>
      <c r="S252" s="5">
        <v>2.0512600000000001</v>
      </c>
      <c r="T252">
        <f>(Table247296328360392[[#This Row],[time]]-2)*2</f>
        <v>0.10252000000000017</v>
      </c>
      <c r="U252" s="6">
        <v>8.6161399999999999E-2</v>
      </c>
      <c r="V252" s="5">
        <v>2.0512600000000001</v>
      </c>
      <c r="W252">
        <f>(Table5290322354386[[#This Row],[time]]-2)*2</f>
        <v>0.10252000000000017</v>
      </c>
      <c r="X252" s="6">
        <v>0.37832100000000002</v>
      </c>
      <c r="Y252" s="5">
        <v>2.0512600000000001</v>
      </c>
      <c r="Z252">
        <f>(Table248297329361393[[#This Row],[time]]-2)*2</f>
        <v>0.10252000000000017</v>
      </c>
      <c r="AA252" s="6">
        <v>0.68788499999999997</v>
      </c>
      <c r="AB252" s="5">
        <v>2.0512600000000001</v>
      </c>
      <c r="AC252">
        <f>(Table6291323355387[[#This Row],[time]]-2)*2</f>
        <v>0.10252000000000017</v>
      </c>
      <c r="AD252" s="6">
        <v>1.0545899999999999</v>
      </c>
      <c r="AE252" s="5">
        <v>2.0512600000000001</v>
      </c>
      <c r="AF252">
        <f>(Table249298330362394[[#This Row],[time]]-2)*2</f>
        <v>0.10252000000000017</v>
      </c>
      <c r="AG252" s="6">
        <v>0.34917199999999998</v>
      </c>
      <c r="AH252" s="5">
        <v>2.0512600000000001</v>
      </c>
      <c r="AI252">
        <f>(Table7292324356388[[#This Row],[time]]-2)*2</f>
        <v>0.10252000000000017</v>
      </c>
      <c r="AJ252" s="6">
        <v>0.71979099999999996</v>
      </c>
      <c r="AK252" s="5">
        <v>2.0512600000000001</v>
      </c>
      <c r="AL252">
        <f>(Table250299331363395[[#This Row],[time]]-2)*2</f>
        <v>0.10252000000000017</v>
      </c>
      <c r="AM252" s="6">
        <v>3.1268400000000001</v>
      </c>
      <c r="AN252" s="5">
        <v>2.0512600000000001</v>
      </c>
      <c r="AO252">
        <f>(Table8293325357389[[#This Row],[time]]-2)*2</f>
        <v>0.10252000000000017</v>
      </c>
      <c r="AP252" s="6">
        <v>2.4851899999999998</v>
      </c>
      <c r="AQ252" s="5">
        <v>2.0512600000000001</v>
      </c>
      <c r="AR252">
        <f>(Table252300332364396[[#This Row],[time]]-2)*2</f>
        <v>0.10252000000000017</v>
      </c>
      <c r="AS252" s="6">
        <v>0.48777399999999999</v>
      </c>
      <c r="AT252" s="5">
        <v>2.0512600000000001</v>
      </c>
      <c r="AU252">
        <f>(Table253301333365397[[#This Row],[time]]-2)*2</f>
        <v>0.10252000000000017</v>
      </c>
      <c r="AV252" s="6">
        <v>1.38446E-2</v>
      </c>
    </row>
    <row r="253" spans="1:48">
      <c r="A253" s="5">
        <v>2.1153300000000002</v>
      </c>
      <c r="B253">
        <f>(Table1286318350382[[#This Row],[time]]-2)*2</f>
        <v>0.23066000000000031</v>
      </c>
      <c r="C253" s="6">
        <v>7.8544799999999998E-2</v>
      </c>
      <c r="D253" s="5">
        <v>2.1153300000000002</v>
      </c>
      <c r="E253">
        <f>(Table2287319351383[[#This Row],[time]]-2)*2</f>
        <v>0.23066000000000031</v>
      </c>
      <c r="F253" s="7">
        <v>9.2E-5</v>
      </c>
      <c r="G253" s="5">
        <v>2.1153300000000002</v>
      </c>
      <c r="H253">
        <f>(Table245294326358390[[#This Row],[time]]-2)*2</f>
        <v>0.23066000000000031</v>
      </c>
      <c r="I253" s="6">
        <v>7.5471099999999999E-2</v>
      </c>
      <c r="J253" s="5">
        <v>2.1153300000000002</v>
      </c>
      <c r="K253">
        <f>(Table3288320352384[[#This Row],[time]]-2)*2</f>
        <v>0.23066000000000031</v>
      </c>
      <c r="L253" s="7">
        <v>8.3900000000000006E-5</v>
      </c>
      <c r="M253" s="5">
        <v>2.1153300000000002</v>
      </c>
      <c r="N253">
        <f>(Table246295327359391[[#This Row],[time]]-2)*2</f>
        <v>0.23066000000000031</v>
      </c>
      <c r="O253" s="6">
        <v>0.37922899999999998</v>
      </c>
      <c r="P253" s="5">
        <v>2.1153300000000002</v>
      </c>
      <c r="Q253">
        <f>(Table4289321353385[[#This Row],[time]]-2)*2</f>
        <v>0.23066000000000031</v>
      </c>
      <c r="R253" s="6">
        <v>1.4009199999999999</v>
      </c>
      <c r="S253" s="5">
        <v>2.1153300000000002</v>
      </c>
      <c r="T253">
        <f>(Table247296328360392[[#This Row],[time]]-2)*2</f>
        <v>0.23066000000000031</v>
      </c>
      <c r="U253" s="6">
        <v>0.21202299999999999</v>
      </c>
      <c r="V253" s="5">
        <v>2.1153300000000002</v>
      </c>
      <c r="W253">
        <f>(Table5290322354386[[#This Row],[time]]-2)*2</f>
        <v>0.23066000000000031</v>
      </c>
      <c r="X253" s="6">
        <v>0.34619899999999998</v>
      </c>
      <c r="Y253" s="5">
        <v>2.1153300000000002</v>
      </c>
      <c r="Z253">
        <f>(Table248297329361393[[#This Row],[time]]-2)*2</f>
        <v>0.23066000000000031</v>
      </c>
      <c r="AA253" s="6">
        <v>0.94363699999999995</v>
      </c>
      <c r="AB253" s="5">
        <v>2.1153300000000002</v>
      </c>
      <c r="AC253">
        <f>(Table6291323355387[[#This Row],[time]]-2)*2</f>
        <v>0.23066000000000031</v>
      </c>
      <c r="AD253" s="6">
        <v>1.12961</v>
      </c>
      <c r="AE253" s="5">
        <v>2.1153300000000002</v>
      </c>
      <c r="AF253">
        <f>(Table249298330362394[[#This Row],[time]]-2)*2</f>
        <v>0.23066000000000031</v>
      </c>
      <c r="AG253" s="6">
        <v>0.44861400000000001</v>
      </c>
      <c r="AH253" s="5">
        <v>2.1153300000000002</v>
      </c>
      <c r="AI253">
        <f>(Table7292324356388[[#This Row],[time]]-2)*2</f>
        <v>0.23066000000000031</v>
      </c>
      <c r="AJ253" s="6">
        <v>0.92589200000000005</v>
      </c>
      <c r="AK253" s="5">
        <v>2.1153300000000002</v>
      </c>
      <c r="AL253">
        <f>(Table250299331363395[[#This Row],[time]]-2)*2</f>
        <v>0.23066000000000031</v>
      </c>
      <c r="AM253" s="6">
        <v>3.54297</v>
      </c>
      <c r="AN253" s="5">
        <v>2.1153300000000002</v>
      </c>
      <c r="AO253">
        <f>(Table8293325357389[[#This Row],[time]]-2)*2</f>
        <v>0.23066000000000031</v>
      </c>
      <c r="AP253" s="6">
        <v>2.4235000000000002</v>
      </c>
      <c r="AQ253" s="5">
        <v>2.1153300000000002</v>
      </c>
      <c r="AR253">
        <f>(Table252300332364396[[#This Row],[time]]-2)*2</f>
        <v>0.23066000000000031</v>
      </c>
      <c r="AS253" s="6">
        <v>0.75567899999999999</v>
      </c>
      <c r="AT253" s="5">
        <v>2.1153300000000002</v>
      </c>
      <c r="AU253">
        <f>(Table253301333365397[[#This Row],[time]]-2)*2</f>
        <v>0.23066000000000031</v>
      </c>
      <c r="AV253" s="6">
        <v>1.86722E-2</v>
      </c>
    </row>
    <row r="254" spans="1:48">
      <c r="A254" s="5">
        <v>2.16533</v>
      </c>
      <c r="B254">
        <f>(Table1286318350382[[#This Row],[time]]-2)*2</f>
        <v>0.33065999999999995</v>
      </c>
      <c r="C254" s="6">
        <v>0.19738900000000001</v>
      </c>
      <c r="D254" s="5">
        <v>2.16533</v>
      </c>
      <c r="E254">
        <f>(Table2287319351383[[#This Row],[time]]-2)*2</f>
        <v>0.33065999999999995</v>
      </c>
      <c r="F254" s="7">
        <v>8.9900000000000003E-5</v>
      </c>
      <c r="G254" s="5">
        <v>2.16533</v>
      </c>
      <c r="H254">
        <f>(Table245294326358390[[#This Row],[time]]-2)*2</f>
        <v>0.33065999999999995</v>
      </c>
      <c r="I254" s="6">
        <v>0.15887899999999999</v>
      </c>
      <c r="J254" s="5">
        <v>2.16533</v>
      </c>
      <c r="K254">
        <f>(Table3288320352384[[#This Row],[time]]-2)*2</f>
        <v>0.33065999999999995</v>
      </c>
      <c r="L254" s="7">
        <v>8.25E-5</v>
      </c>
      <c r="M254" s="5">
        <v>2.16533</v>
      </c>
      <c r="N254">
        <f>(Table246295327359391[[#This Row],[time]]-2)*2</f>
        <v>0.33065999999999995</v>
      </c>
      <c r="O254" s="6">
        <v>0.58843400000000001</v>
      </c>
      <c r="P254" s="5">
        <v>2.16533</v>
      </c>
      <c r="Q254">
        <f>(Table4289321353385[[#This Row],[time]]-2)*2</f>
        <v>0.33065999999999995</v>
      </c>
      <c r="R254" s="6">
        <v>0.96879599999999999</v>
      </c>
      <c r="S254" s="5">
        <v>2.16533</v>
      </c>
      <c r="T254">
        <f>(Table247296328360392[[#This Row],[time]]-2)*2</f>
        <v>0.33065999999999995</v>
      </c>
      <c r="U254" s="6">
        <v>0.344032</v>
      </c>
      <c r="V254" s="5">
        <v>2.16533</v>
      </c>
      <c r="W254">
        <f>(Table5290322354386[[#This Row],[time]]-2)*2</f>
        <v>0.33065999999999995</v>
      </c>
      <c r="X254" s="6">
        <v>0.26295499999999999</v>
      </c>
      <c r="Y254" s="5">
        <v>2.16533</v>
      </c>
      <c r="Z254">
        <f>(Table248297329361393[[#This Row],[time]]-2)*2</f>
        <v>0.33065999999999995</v>
      </c>
      <c r="AA254" s="6">
        <v>1.2269000000000001</v>
      </c>
      <c r="AB254" s="5">
        <v>2.16533</v>
      </c>
      <c r="AC254">
        <f>(Table6291323355387[[#This Row],[time]]-2)*2</f>
        <v>0.33065999999999995</v>
      </c>
      <c r="AD254" s="6">
        <v>1.2632399999999999</v>
      </c>
      <c r="AE254" s="5">
        <v>2.16533</v>
      </c>
      <c r="AF254">
        <f>(Table249298330362394[[#This Row],[time]]-2)*2</f>
        <v>0.33065999999999995</v>
      </c>
      <c r="AG254" s="6">
        <v>0.55163499999999999</v>
      </c>
      <c r="AH254" s="5">
        <v>2.16533</v>
      </c>
      <c r="AI254">
        <f>(Table7292324356388[[#This Row],[time]]-2)*2</f>
        <v>0.33065999999999995</v>
      </c>
      <c r="AJ254" s="6">
        <v>1.20303</v>
      </c>
      <c r="AK254" s="5">
        <v>2.16533</v>
      </c>
      <c r="AL254">
        <f>(Table250299331363395[[#This Row],[time]]-2)*2</f>
        <v>0.33065999999999995</v>
      </c>
      <c r="AM254" s="6">
        <v>3.9102899999999998</v>
      </c>
      <c r="AN254" s="5">
        <v>2.16533</v>
      </c>
      <c r="AO254">
        <f>(Table8293325357389[[#This Row],[time]]-2)*2</f>
        <v>0.33065999999999995</v>
      </c>
      <c r="AP254" s="6">
        <v>2.33846</v>
      </c>
      <c r="AQ254" s="5">
        <v>2.16533</v>
      </c>
      <c r="AR254">
        <f>(Table252300332364396[[#This Row],[time]]-2)*2</f>
        <v>0.33065999999999995</v>
      </c>
      <c r="AS254" s="6">
        <v>1.13446</v>
      </c>
      <c r="AT254" s="5">
        <v>2.16533</v>
      </c>
      <c r="AU254">
        <f>(Table253301333365397[[#This Row],[time]]-2)*2</f>
        <v>0.33065999999999995</v>
      </c>
      <c r="AV254" s="6">
        <v>2.2043299999999998E-2</v>
      </c>
    </row>
    <row r="255" spans="1:48">
      <c r="A255" s="5">
        <v>2.2036099999999998</v>
      </c>
      <c r="B255">
        <f>(Table1286318350382[[#This Row],[time]]-2)*2</f>
        <v>0.40721999999999969</v>
      </c>
      <c r="C255" s="6">
        <v>0.31161800000000001</v>
      </c>
      <c r="D255" s="5">
        <v>2.2036099999999998</v>
      </c>
      <c r="E255">
        <f>(Table2287319351383[[#This Row],[time]]-2)*2</f>
        <v>0.40721999999999969</v>
      </c>
      <c r="F255" s="7">
        <v>8.7700000000000004E-5</v>
      </c>
      <c r="G255" s="5">
        <v>2.2036099999999998</v>
      </c>
      <c r="H255">
        <f>(Table245294326358390[[#This Row],[time]]-2)*2</f>
        <v>0.40721999999999969</v>
      </c>
      <c r="I255" s="6">
        <v>0.379386</v>
      </c>
      <c r="J255" s="5">
        <v>2.2036099999999998</v>
      </c>
      <c r="K255">
        <f>(Table3288320352384[[#This Row],[time]]-2)*2</f>
        <v>0.40721999999999969</v>
      </c>
      <c r="L255" s="7">
        <v>8.0900000000000001E-5</v>
      </c>
      <c r="M255" s="5">
        <v>2.2036099999999998</v>
      </c>
      <c r="N255">
        <f>(Table246295327359391[[#This Row],[time]]-2)*2</f>
        <v>0.40721999999999969</v>
      </c>
      <c r="O255" s="6">
        <v>0.75475700000000001</v>
      </c>
      <c r="P255" s="5">
        <v>2.2036099999999998</v>
      </c>
      <c r="Q255">
        <f>(Table4289321353385[[#This Row],[time]]-2)*2</f>
        <v>0.40721999999999969</v>
      </c>
      <c r="R255" s="6">
        <v>0.61207900000000004</v>
      </c>
      <c r="S255" s="5">
        <v>2.2036099999999998</v>
      </c>
      <c r="T255">
        <f>(Table247296328360392[[#This Row],[time]]-2)*2</f>
        <v>0.40721999999999969</v>
      </c>
      <c r="U255" s="6">
        <v>0.443187</v>
      </c>
      <c r="V255" s="5">
        <v>2.2036099999999998</v>
      </c>
      <c r="W255">
        <f>(Table5290322354386[[#This Row],[time]]-2)*2</f>
        <v>0.40721999999999969</v>
      </c>
      <c r="X255" s="6">
        <v>0.17629</v>
      </c>
      <c r="Y255" s="5">
        <v>2.2036099999999998</v>
      </c>
      <c r="Z255">
        <f>(Table248297329361393[[#This Row],[time]]-2)*2</f>
        <v>0.40721999999999969</v>
      </c>
      <c r="AA255" s="6">
        <v>1.53433</v>
      </c>
      <c r="AB255" s="5">
        <v>2.2036099999999998</v>
      </c>
      <c r="AC255">
        <f>(Table6291323355387[[#This Row],[time]]-2)*2</f>
        <v>0.40721999999999969</v>
      </c>
      <c r="AD255" s="6">
        <v>1.38846</v>
      </c>
      <c r="AE255" s="5">
        <v>2.2036099999999998</v>
      </c>
      <c r="AF255">
        <f>(Table249298330362394[[#This Row],[time]]-2)*2</f>
        <v>0.40721999999999969</v>
      </c>
      <c r="AG255" s="6">
        <v>0.63084899999999999</v>
      </c>
      <c r="AH255" s="5">
        <v>2.2036099999999998</v>
      </c>
      <c r="AI255">
        <f>(Table7292324356388[[#This Row],[time]]-2)*2</f>
        <v>0.40721999999999969</v>
      </c>
      <c r="AJ255" s="6">
        <v>1.4382200000000001</v>
      </c>
      <c r="AK255" s="5">
        <v>2.2036099999999998</v>
      </c>
      <c r="AL255">
        <f>(Table250299331363395[[#This Row],[time]]-2)*2</f>
        <v>0.40721999999999969</v>
      </c>
      <c r="AM255" s="6">
        <v>4.0689799999999998</v>
      </c>
      <c r="AN255" s="5">
        <v>2.2036099999999998</v>
      </c>
      <c r="AO255">
        <f>(Table8293325357389[[#This Row],[time]]-2)*2</f>
        <v>0.40721999999999969</v>
      </c>
      <c r="AP255" s="6">
        <v>2.25413</v>
      </c>
      <c r="AQ255" s="5">
        <v>2.2036099999999998</v>
      </c>
      <c r="AR255">
        <f>(Table252300332364396[[#This Row],[time]]-2)*2</f>
        <v>0.40721999999999969</v>
      </c>
      <c r="AS255" s="6">
        <v>1.64381</v>
      </c>
      <c r="AT255" s="5">
        <v>2.2036099999999998</v>
      </c>
      <c r="AU255">
        <f>(Table253301333365397[[#This Row],[time]]-2)*2</f>
        <v>0.40721999999999969</v>
      </c>
      <c r="AV255" s="6">
        <v>2.4257299999999999E-2</v>
      </c>
    </row>
    <row r="256" spans="1:48">
      <c r="A256" s="5">
        <v>2.2531500000000002</v>
      </c>
      <c r="B256">
        <f>(Table1286318350382[[#This Row],[time]]-2)*2</f>
        <v>0.50630000000000042</v>
      </c>
      <c r="C256" s="6">
        <v>0.54633699999999996</v>
      </c>
      <c r="D256" s="5">
        <v>2.2531500000000002</v>
      </c>
      <c r="E256">
        <f>(Table2287319351383[[#This Row],[time]]-2)*2</f>
        <v>0.50630000000000042</v>
      </c>
      <c r="F256" s="7">
        <v>8.3399999999999994E-5</v>
      </c>
      <c r="G256" s="5">
        <v>2.2531500000000002</v>
      </c>
      <c r="H256">
        <f>(Table245294326358390[[#This Row],[time]]-2)*2</f>
        <v>0.50630000000000042</v>
      </c>
      <c r="I256" s="6">
        <v>0.73967400000000005</v>
      </c>
      <c r="J256" s="5">
        <v>2.2531500000000002</v>
      </c>
      <c r="K256">
        <f>(Table3288320352384[[#This Row],[time]]-2)*2</f>
        <v>0.50630000000000042</v>
      </c>
      <c r="L256" s="7">
        <v>7.7100000000000004E-5</v>
      </c>
      <c r="M256" s="5">
        <v>2.2531500000000002</v>
      </c>
      <c r="N256">
        <f>(Table246295327359391[[#This Row],[time]]-2)*2</f>
        <v>0.50630000000000042</v>
      </c>
      <c r="O256" s="6">
        <v>0.984595</v>
      </c>
      <c r="P256" s="5">
        <v>2.2531500000000002</v>
      </c>
      <c r="Q256">
        <f>(Table4289321353385[[#This Row],[time]]-2)*2</f>
        <v>0.50630000000000042</v>
      </c>
      <c r="R256" s="6">
        <v>0.155031</v>
      </c>
      <c r="S256" s="5">
        <v>2.2531500000000002</v>
      </c>
      <c r="T256">
        <f>(Table247296328360392[[#This Row],[time]]-2)*2</f>
        <v>0.50630000000000042</v>
      </c>
      <c r="U256" s="6">
        <v>0.58050999999999997</v>
      </c>
      <c r="V256" s="5">
        <v>2.2531500000000002</v>
      </c>
      <c r="W256">
        <f>(Table5290322354386[[#This Row],[time]]-2)*2</f>
        <v>0.50630000000000042</v>
      </c>
      <c r="X256" s="6">
        <v>4.6901900000000003E-2</v>
      </c>
      <c r="Y256" s="5">
        <v>2.2531500000000002</v>
      </c>
      <c r="Z256">
        <f>(Table248297329361393[[#This Row],[time]]-2)*2</f>
        <v>0.50630000000000042</v>
      </c>
      <c r="AA256" s="6">
        <v>2.0430100000000002</v>
      </c>
      <c r="AB256" s="5">
        <v>2.2531500000000002</v>
      </c>
      <c r="AC256">
        <f>(Table6291323355387[[#This Row],[time]]-2)*2</f>
        <v>0.50630000000000042</v>
      </c>
      <c r="AD256" s="6">
        <v>1.5765199999999999</v>
      </c>
      <c r="AE256" s="5">
        <v>2.2531500000000002</v>
      </c>
      <c r="AF256">
        <f>(Table249298330362394[[#This Row],[time]]-2)*2</f>
        <v>0.50630000000000042</v>
      </c>
      <c r="AG256" s="6">
        <v>0.87940300000000005</v>
      </c>
      <c r="AH256" s="5">
        <v>2.2531500000000002</v>
      </c>
      <c r="AI256">
        <f>(Table7292324356388[[#This Row],[time]]-2)*2</f>
        <v>0.50630000000000042</v>
      </c>
      <c r="AJ256" s="6">
        <v>1.8320399999999999</v>
      </c>
      <c r="AK256" s="5">
        <v>2.2531500000000002</v>
      </c>
      <c r="AL256">
        <f>(Table250299331363395[[#This Row],[time]]-2)*2</f>
        <v>0.50630000000000042</v>
      </c>
      <c r="AM256" s="6">
        <v>4.33012</v>
      </c>
      <c r="AN256" s="5">
        <v>2.2531500000000002</v>
      </c>
      <c r="AO256">
        <f>(Table8293325357389[[#This Row],[time]]-2)*2</f>
        <v>0.50630000000000042</v>
      </c>
      <c r="AP256" s="6">
        <v>2.1086900000000002</v>
      </c>
      <c r="AQ256" s="5">
        <v>2.2531500000000002</v>
      </c>
      <c r="AR256">
        <f>(Table252300332364396[[#This Row],[time]]-2)*2</f>
        <v>0.50630000000000042</v>
      </c>
      <c r="AS256" s="6">
        <v>2.3534899999999999</v>
      </c>
      <c r="AT256" s="5">
        <v>2.2531500000000002</v>
      </c>
      <c r="AU256">
        <f>(Table253301333365397[[#This Row],[time]]-2)*2</f>
        <v>0.50630000000000042</v>
      </c>
      <c r="AV256" s="6">
        <v>3.6550899999999997E-2</v>
      </c>
    </row>
    <row r="257" spans="1:48">
      <c r="A257" s="5">
        <v>2.3141600000000002</v>
      </c>
      <c r="B257">
        <f>(Table1286318350382[[#This Row],[time]]-2)*2</f>
        <v>0.62832000000000043</v>
      </c>
      <c r="C257" s="6">
        <v>0.94287799999999999</v>
      </c>
      <c r="D257" s="5">
        <v>2.3141600000000002</v>
      </c>
      <c r="E257">
        <f>(Table2287319351383[[#This Row],[time]]-2)*2</f>
        <v>0.62832000000000043</v>
      </c>
      <c r="F257" s="7">
        <v>7.6899999999999999E-5</v>
      </c>
      <c r="G257" s="5">
        <v>2.3141600000000002</v>
      </c>
      <c r="H257">
        <f>(Table245294326358390[[#This Row],[time]]-2)*2</f>
        <v>0.62832000000000043</v>
      </c>
      <c r="I257" s="6">
        <v>1.2711600000000001</v>
      </c>
      <c r="J257" s="5">
        <v>2.3141600000000002</v>
      </c>
      <c r="K257">
        <f>(Table3288320352384[[#This Row],[time]]-2)*2</f>
        <v>0.62832000000000043</v>
      </c>
      <c r="L257" s="7">
        <v>7.1299999999999998E-5</v>
      </c>
      <c r="M257" s="5">
        <v>2.3141600000000002</v>
      </c>
      <c r="N257">
        <f>(Table246295327359391[[#This Row],[time]]-2)*2</f>
        <v>0.62832000000000043</v>
      </c>
      <c r="O257" s="6">
        <v>1.3299799999999999</v>
      </c>
      <c r="P257" s="5">
        <v>2.3141600000000002</v>
      </c>
      <c r="Q257">
        <f>(Table4289321353385[[#This Row],[time]]-2)*2</f>
        <v>0.62832000000000043</v>
      </c>
      <c r="R257" s="7">
        <v>8.7700000000000004E-5</v>
      </c>
      <c r="S257" s="5">
        <v>2.3141600000000002</v>
      </c>
      <c r="T257">
        <f>(Table247296328360392[[#This Row],[time]]-2)*2</f>
        <v>0.62832000000000043</v>
      </c>
      <c r="U257" s="6">
        <v>0.79220599999999997</v>
      </c>
      <c r="V257" s="5">
        <v>2.3141600000000002</v>
      </c>
      <c r="W257">
        <f>(Table5290322354386[[#This Row],[time]]-2)*2</f>
        <v>0.62832000000000043</v>
      </c>
      <c r="X257" s="7">
        <v>7.2200000000000007E-5</v>
      </c>
      <c r="Y257" s="5">
        <v>2.3141600000000002</v>
      </c>
      <c r="Z257">
        <f>(Table248297329361393[[#This Row],[time]]-2)*2</f>
        <v>0.62832000000000043</v>
      </c>
      <c r="AA257" s="6">
        <v>2.7274600000000002</v>
      </c>
      <c r="AB257" s="5">
        <v>2.3141600000000002</v>
      </c>
      <c r="AC257">
        <f>(Table6291323355387[[#This Row],[time]]-2)*2</f>
        <v>0.62832000000000043</v>
      </c>
      <c r="AD257" s="6">
        <v>1.7385900000000001</v>
      </c>
      <c r="AE257" s="5">
        <v>2.3141600000000002</v>
      </c>
      <c r="AF257">
        <f>(Table249298330362394[[#This Row],[time]]-2)*2</f>
        <v>0.62832000000000043</v>
      </c>
      <c r="AG257" s="6">
        <v>1.59799</v>
      </c>
      <c r="AH257" s="5">
        <v>2.3141600000000002</v>
      </c>
      <c r="AI257">
        <f>(Table7292324356388[[#This Row],[time]]-2)*2</f>
        <v>0.62832000000000043</v>
      </c>
      <c r="AJ257" s="6">
        <v>2.2605300000000002</v>
      </c>
      <c r="AK257" s="5">
        <v>2.3141600000000002</v>
      </c>
      <c r="AL257">
        <f>(Table250299331363395[[#This Row],[time]]-2)*2</f>
        <v>0.62832000000000043</v>
      </c>
      <c r="AM257" s="6">
        <v>4.5648900000000001</v>
      </c>
      <c r="AN257" s="5">
        <v>2.3141600000000002</v>
      </c>
      <c r="AO257">
        <f>(Table8293325357389[[#This Row],[time]]-2)*2</f>
        <v>0.62832000000000043</v>
      </c>
      <c r="AP257" s="6">
        <v>1.8920699999999999</v>
      </c>
      <c r="AQ257" s="5">
        <v>2.3141600000000002</v>
      </c>
      <c r="AR257">
        <f>(Table252300332364396[[#This Row],[time]]-2)*2</f>
        <v>0.62832000000000043</v>
      </c>
      <c r="AS257" s="6">
        <v>3.0830000000000002</v>
      </c>
      <c r="AT257" s="5">
        <v>2.3141600000000002</v>
      </c>
      <c r="AU257">
        <f>(Table253301333365397[[#This Row],[time]]-2)*2</f>
        <v>0.62832000000000043</v>
      </c>
      <c r="AV257" s="6">
        <v>7.4784699999999996E-2</v>
      </c>
    </row>
    <row r="258" spans="1:48">
      <c r="A258" s="5">
        <v>2.3526199999999999</v>
      </c>
      <c r="B258">
        <f>(Table1286318350382[[#This Row],[time]]-2)*2</f>
        <v>0.70523999999999987</v>
      </c>
      <c r="C258" s="6">
        <v>1.22631</v>
      </c>
      <c r="D258" s="5">
        <v>2.3526199999999999</v>
      </c>
      <c r="E258">
        <f>(Table2287319351383[[#This Row],[time]]-2)*2</f>
        <v>0.70523999999999987</v>
      </c>
      <c r="F258" s="7">
        <v>7.2799999999999994E-5</v>
      </c>
      <c r="G258" s="5">
        <v>2.3526199999999999</v>
      </c>
      <c r="H258">
        <f>(Table245294326358390[[#This Row],[time]]-2)*2</f>
        <v>0.70523999999999987</v>
      </c>
      <c r="I258" s="6">
        <v>1.6508400000000001</v>
      </c>
      <c r="J258" s="5">
        <v>2.3526199999999999</v>
      </c>
      <c r="K258">
        <f>(Table3288320352384[[#This Row],[time]]-2)*2</f>
        <v>0.70523999999999987</v>
      </c>
      <c r="L258" s="7">
        <v>6.7899999999999997E-5</v>
      </c>
      <c r="M258" s="5">
        <v>2.3526199999999999</v>
      </c>
      <c r="N258">
        <f>(Table246295327359391[[#This Row],[time]]-2)*2</f>
        <v>0.70523999999999987</v>
      </c>
      <c r="O258" s="6">
        <v>1.66587</v>
      </c>
      <c r="P258" s="5">
        <v>2.3526199999999999</v>
      </c>
      <c r="Q258">
        <f>(Table4289321353385[[#This Row],[time]]-2)*2</f>
        <v>0.70523999999999987</v>
      </c>
      <c r="R258" s="7">
        <v>8.0599999999999994E-5</v>
      </c>
      <c r="S258" s="5">
        <v>2.3526199999999999</v>
      </c>
      <c r="T258">
        <f>(Table247296328360392[[#This Row],[time]]-2)*2</f>
        <v>0.70523999999999987</v>
      </c>
      <c r="U258" s="6">
        <v>1.22176</v>
      </c>
      <c r="V258" s="5">
        <v>2.3526199999999999</v>
      </c>
      <c r="W258">
        <f>(Table5290322354386[[#This Row],[time]]-2)*2</f>
        <v>0.70523999999999987</v>
      </c>
      <c r="X258" s="7">
        <v>6.6600000000000006E-5</v>
      </c>
      <c r="Y258" s="5">
        <v>2.3526199999999999</v>
      </c>
      <c r="Z258">
        <f>(Table248297329361393[[#This Row],[time]]-2)*2</f>
        <v>0.70523999999999987</v>
      </c>
      <c r="AA258" s="6">
        <v>3.17733</v>
      </c>
      <c r="AB258" s="5">
        <v>2.3526199999999999</v>
      </c>
      <c r="AC258">
        <f>(Table6291323355387[[#This Row],[time]]-2)*2</f>
        <v>0.70523999999999987</v>
      </c>
      <c r="AD258" s="6">
        <v>1.7791300000000001</v>
      </c>
      <c r="AE258" s="5">
        <v>2.3526199999999999</v>
      </c>
      <c r="AF258">
        <f>(Table249298330362394[[#This Row],[time]]-2)*2</f>
        <v>0.70523999999999987</v>
      </c>
      <c r="AG258" s="6">
        <v>2.0762299999999998</v>
      </c>
      <c r="AH258" s="5">
        <v>2.3526199999999999</v>
      </c>
      <c r="AI258">
        <f>(Table7292324356388[[#This Row],[time]]-2)*2</f>
        <v>0.70523999999999987</v>
      </c>
      <c r="AJ258" s="6">
        <v>2.4581400000000002</v>
      </c>
      <c r="AK258" s="5">
        <v>2.3526199999999999</v>
      </c>
      <c r="AL258">
        <f>(Table250299331363395[[#This Row],[time]]-2)*2</f>
        <v>0.70523999999999987</v>
      </c>
      <c r="AM258" s="6">
        <v>4.7005400000000002</v>
      </c>
      <c r="AN258" s="5">
        <v>2.3526199999999999</v>
      </c>
      <c r="AO258">
        <f>(Table8293325357389[[#This Row],[time]]-2)*2</f>
        <v>0.70523999999999987</v>
      </c>
      <c r="AP258" s="6">
        <v>1.6917599999999999</v>
      </c>
      <c r="AQ258" s="5">
        <v>2.3526199999999999</v>
      </c>
      <c r="AR258">
        <f>(Table252300332364396[[#This Row],[time]]-2)*2</f>
        <v>0.70523999999999987</v>
      </c>
      <c r="AS258" s="6">
        <v>3.3873199999999999</v>
      </c>
      <c r="AT258" s="5">
        <v>2.3526199999999999</v>
      </c>
      <c r="AU258">
        <f>(Table253301333365397[[#This Row],[time]]-2)*2</f>
        <v>0.70523999999999987</v>
      </c>
      <c r="AV258" s="6">
        <v>9.7472400000000001E-2</v>
      </c>
    </row>
    <row r="259" spans="1:48">
      <c r="A259" s="5">
        <v>2.4041700000000001</v>
      </c>
      <c r="B259">
        <f>(Table1286318350382[[#This Row],[time]]-2)*2</f>
        <v>0.80834000000000028</v>
      </c>
      <c r="C259" s="6">
        <v>1.6684399999999999</v>
      </c>
      <c r="D259" s="5">
        <v>2.4041700000000001</v>
      </c>
      <c r="E259">
        <f>(Table2287319351383[[#This Row],[time]]-2)*2</f>
        <v>0.80834000000000028</v>
      </c>
      <c r="F259" s="7">
        <v>6.6799999999999997E-5</v>
      </c>
      <c r="G259" s="5">
        <v>2.4041700000000001</v>
      </c>
      <c r="H259">
        <f>(Table245294326358390[[#This Row],[time]]-2)*2</f>
        <v>0.80834000000000028</v>
      </c>
      <c r="I259" s="6">
        <v>2.25705</v>
      </c>
      <c r="J259" s="5">
        <v>2.4041700000000001</v>
      </c>
      <c r="K259">
        <f>(Table3288320352384[[#This Row],[time]]-2)*2</f>
        <v>0.80834000000000028</v>
      </c>
      <c r="L259" s="7">
        <v>5.9700000000000001E-5</v>
      </c>
      <c r="M259" s="5">
        <v>2.4041700000000001</v>
      </c>
      <c r="N259">
        <f>(Table246295327359391[[#This Row],[time]]-2)*2</f>
        <v>0.80834000000000028</v>
      </c>
      <c r="O259" s="6">
        <v>2.2371699999999999</v>
      </c>
      <c r="P259" s="5">
        <v>2.4041700000000001</v>
      </c>
      <c r="Q259">
        <f>(Table4289321353385[[#This Row],[time]]-2)*2</f>
        <v>0.80834000000000028</v>
      </c>
      <c r="R259" s="7">
        <v>7.1000000000000005E-5</v>
      </c>
      <c r="S259" s="5">
        <v>2.4041700000000001</v>
      </c>
      <c r="T259">
        <f>(Table247296328360392[[#This Row],[time]]-2)*2</f>
        <v>0.80834000000000028</v>
      </c>
      <c r="U259" s="6">
        <v>1.8671800000000001</v>
      </c>
      <c r="V259" s="5">
        <v>2.4041700000000001</v>
      </c>
      <c r="W259">
        <f>(Table5290322354386[[#This Row],[time]]-2)*2</f>
        <v>0.80834000000000028</v>
      </c>
      <c r="X259" s="7">
        <v>5.8699999999999997E-5</v>
      </c>
      <c r="Y259" s="5">
        <v>2.4041700000000001</v>
      </c>
      <c r="Z259">
        <f>(Table248297329361393[[#This Row],[time]]-2)*2</f>
        <v>0.80834000000000028</v>
      </c>
      <c r="AA259" s="6">
        <v>3.7927599999999999</v>
      </c>
      <c r="AB259" s="5">
        <v>2.4041700000000001</v>
      </c>
      <c r="AC259">
        <f>(Table6291323355387[[#This Row],[time]]-2)*2</f>
        <v>0.80834000000000028</v>
      </c>
      <c r="AD259" s="6">
        <v>1.7383299999999999</v>
      </c>
      <c r="AE259" s="5">
        <v>2.4041700000000001</v>
      </c>
      <c r="AF259">
        <f>(Table249298330362394[[#This Row],[time]]-2)*2</f>
        <v>0.80834000000000028</v>
      </c>
      <c r="AG259" s="6">
        <v>2.8651</v>
      </c>
      <c r="AH259" s="5">
        <v>2.4041700000000001</v>
      </c>
      <c r="AI259">
        <f>(Table7292324356388[[#This Row],[time]]-2)*2</f>
        <v>0.80834000000000028</v>
      </c>
      <c r="AJ259" s="6">
        <v>2.60608</v>
      </c>
      <c r="AK259" s="5">
        <v>2.4041700000000001</v>
      </c>
      <c r="AL259">
        <f>(Table250299331363395[[#This Row],[time]]-2)*2</f>
        <v>0.80834000000000028</v>
      </c>
      <c r="AM259" s="6">
        <v>4.8319400000000003</v>
      </c>
      <c r="AN259" s="5">
        <v>2.4041700000000001</v>
      </c>
      <c r="AO259">
        <f>(Table8293325357389[[#This Row],[time]]-2)*2</f>
        <v>0.80834000000000028</v>
      </c>
      <c r="AP259" s="6">
        <v>1.4637500000000001</v>
      </c>
      <c r="AQ259" s="5">
        <v>2.4041700000000001</v>
      </c>
      <c r="AR259">
        <f>(Table252300332364396[[#This Row],[time]]-2)*2</f>
        <v>0.80834000000000028</v>
      </c>
      <c r="AS259" s="6">
        <v>3.7292100000000001</v>
      </c>
      <c r="AT259" s="5">
        <v>2.4041700000000001</v>
      </c>
      <c r="AU259">
        <f>(Table253301333365397[[#This Row],[time]]-2)*2</f>
        <v>0.80834000000000028</v>
      </c>
      <c r="AV259" s="6">
        <v>0.14294299999999999</v>
      </c>
    </row>
    <row r="260" spans="1:48">
      <c r="A260" s="5">
        <v>2.4519500000000001</v>
      </c>
      <c r="B260">
        <f>(Table1286318350382[[#This Row],[time]]-2)*2</f>
        <v>0.90390000000000015</v>
      </c>
      <c r="C260" s="6">
        <v>2.1770900000000002</v>
      </c>
      <c r="D260" s="5">
        <v>2.4519500000000001</v>
      </c>
      <c r="E260">
        <f>(Table2287319351383[[#This Row],[time]]-2)*2</f>
        <v>0.90390000000000015</v>
      </c>
      <c r="F260" s="7">
        <v>6.0999999999999999E-5</v>
      </c>
      <c r="G260" s="5">
        <v>2.4519500000000001</v>
      </c>
      <c r="H260">
        <f>(Table245294326358390[[#This Row],[time]]-2)*2</f>
        <v>0.90390000000000015</v>
      </c>
      <c r="I260" s="6">
        <v>2.8976999999999999</v>
      </c>
      <c r="J260" s="5">
        <v>2.4519500000000001</v>
      </c>
      <c r="K260">
        <f>(Table3288320352384[[#This Row],[time]]-2)*2</f>
        <v>0.90390000000000015</v>
      </c>
      <c r="L260" s="7">
        <v>5.3699999999999997E-5</v>
      </c>
      <c r="M260" s="5">
        <v>2.4519500000000001</v>
      </c>
      <c r="N260">
        <f>(Table246295327359391[[#This Row],[time]]-2)*2</f>
        <v>0.90390000000000015</v>
      </c>
      <c r="O260" s="6">
        <v>2.85215</v>
      </c>
      <c r="P260" s="5">
        <v>2.4519500000000001</v>
      </c>
      <c r="Q260">
        <f>(Table4289321353385[[#This Row],[time]]-2)*2</f>
        <v>0.90390000000000015</v>
      </c>
      <c r="R260" s="7">
        <v>6.4599999999999998E-5</v>
      </c>
      <c r="S260" s="5">
        <v>2.4519500000000001</v>
      </c>
      <c r="T260">
        <f>(Table247296328360392[[#This Row],[time]]-2)*2</f>
        <v>0.90390000000000015</v>
      </c>
      <c r="U260" s="6">
        <v>2.4450699999999999</v>
      </c>
      <c r="V260" s="5">
        <v>2.4519500000000001</v>
      </c>
      <c r="W260">
        <f>(Table5290322354386[[#This Row],[time]]-2)*2</f>
        <v>0.90390000000000015</v>
      </c>
      <c r="X260" s="7">
        <v>5.3199999999999999E-5</v>
      </c>
      <c r="Y260" s="5">
        <v>2.4519500000000001</v>
      </c>
      <c r="Z260">
        <f>(Table248297329361393[[#This Row],[time]]-2)*2</f>
        <v>0.90390000000000015</v>
      </c>
      <c r="AA260" s="6">
        <v>4.2839600000000004</v>
      </c>
      <c r="AB260" s="5">
        <v>2.4519500000000001</v>
      </c>
      <c r="AC260">
        <f>(Table6291323355387[[#This Row],[time]]-2)*2</f>
        <v>0.90390000000000015</v>
      </c>
      <c r="AD260" s="6">
        <v>1.6011599999999999</v>
      </c>
      <c r="AE260" s="5">
        <v>2.4519500000000001</v>
      </c>
      <c r="AF260">
        <f>(Table249298330362394[[#This Row],[time]]-2)*2</f>
        <v>0.90390000000000015</v>
      </c>
      <c r="AG260" s="6">
        <v>3.8401999999999998</v>
      </c>
      <c r="AH260" s="5">
        <v>2.4519500000000001</v>
      </c>
      <c r="AI260">
        <f>(Table7292324356388[[#This Row],[time]]-2)*2</f>
        <v>0.90390000000000015</v>
      </c>
      <c r="AJ260" s="6">
        <v>2.5163899999999999</v>
      </c>
      <c r="AK260" s="5">
        <v>2.4519500000000001</v>
      </c>
      <c r="AL260">
        <f>(Table250299331363395[[#This Row],[time]]-2)*2</f>
        <v>0.90390000000000015</v>
      </c>
      <c r="AM260" s="6">
        <v>4.99261</v>
      </c>
      <c r="AN260" s="5">
        <v>2.4519500000000001</v>
      </c>
      <c r="AO260">
        <f>(Table8293325357389[[#This Row],[time]]-2)*2</f>
        <v>0.90390000000000015</v>
      </c>
      <c r="AP260" s="6">
        <v>1.3078399999999999</v>
      </c>
      <c r="AQ260" s="5">
        <v>2.4519500000000001</v>
      </c>
      <c r="AR260">
        <f>(Table252300332364396[[#This Row],[time]]-2)*2</f>
        <v>0.90390000000000015</v>
      </c>
      <c r="AS260" s="6">
        <v>4.2387600000000001</v>
      </c>
      <c r="AT260" s="5">
        <v>2.4519500000000001</v>
      </c>
      <c r="AU260">
        <f>(Table253301333365397[[#This Row],[time]]-2)*2</f>
        <v>0.90390000000000015</v>
      </c>
      <c r="AV260" s="6">
        <v>0.20383799999999999</v>
      </c>
    </row>
    <row r="261" spans="1:48">
      <c r="A261" s="5">
        <v>2.50082</v>
      </c>
      <c r="B261">
        <f>(Table1286318350382[[#This Row],[time]]-2)*2</f>
        <v>1.0016400000000001</v>
      </c>
      <c r="C261" s="6">
        <v>2.7400199999999999</v>
      </c>
      <c r="D261" s="5">
        <v>2.50082</v>
      </c>
      <c r="E261">
        <f>(Table2287319351383[[#This Row],[time]]-2)*2</f>
        <v>1.0016400000000001</v>
      </c>
      <c r="F261" s="7">
        <v>5.5800000000000001E-5</v>
      </c>
      <c r="G261" s="5">
        <v>2.50082</v>
      </c>
      <c r="H261">
        <f>(Table245294326358390[[#This Row],[time]]-2)*2</f>
        <v>1.0016400000000001</v>
      </c>
      <c r="I261" s="6">
        <v>3.6461700000000001</v>
      </c>
      <c r="J261" s="5">
        <v>2.50082</v>
      </c>
      <c r="K261">
        <f>(Table3288320352384[[#This Row],[time]]-2)*2</f>
        <v>1.0016400000000001</v>
      </c>
      <c r="L261" s="7">
        <v>4.85E-5</v>
      </c>
      <c r="M261" s="5">
        <v>2.50082</v>
      </c>
      <c r="N261">
        <f>(Table246295327359391[[#This Row],[time]]-2)*2</f>
        <v>1.0016400000000001</v>
      </c>
      <c r="O261" s="6">
        <v>3.5718399999999999</v>
      </c>
      <c r="P261" s="5">
        <v>2.50082</v>
      </c>
      <c r="Q261">
        <f>(Table4289321353385[[#This Row],[time]]-2)*2</f>
        <v>1.0016400000000001</v>
      </c>
      <c r="R261" s="7">
        <v>5.8999999999999998E-5</v>
      </c>
      <c r="S261" s="5">
        <v>2.50082</v>
      </c>
      <c r="T261">
        <f>(Table247296328360392[[#This Row],[time]]-2)*2</f>
        <v>1.0016400000000001</v>
      </c>
      <c r="U261" s="6">
        <v>3.0331399999999999</v>
      </c>
      <c r="V261" s="5">
        <v>2.50082</v>
      </c>
      <c r="W261">
        <f>(Table5290322354386[[#This Row],[time]]-2)*2</f>
        <v>1.0016400000000001</v>
      </c>
      <c r="X261" s="7">
        <v>4.88E-5</v>
      </c>
      <c r="Y261" s="5">
        <v>2.50082</v>
      </c>
      <c r="Z261">
        <f>(Table248297329361393[[#This Row],[time]]-2)*2</f>
        <v>1.0016400000000001</v>
      </c>
      <c r="AA261" s="6">
        <v>4.79915</v>
      </c>
      <c r="AB261" s="5">
        <v>2.50082</v>
      </c>
      <c r="AC261">
        <f>(Table6291323355387[[#This Row],[time]]-2)*2</f>
        <v>1.0016400000000001</v>
      </c>
      <c r="AD261" s="6">
        <v>1.4319200000000001</v>
      </c>
      <c r="AE261" s="5">
        <v>2.50082</v>
      </c>
      <c r="AF261">
        <f>(Table249298330362394[[#This Row],[time]]-2)*2</f>
        <v>1.0016400000000001</v>
      </c>
      <c r="AG261" s="6">
        <v>4.7338699999999996</v>
      </c>
      <c r="AH261" s="5">
        <v>2.50082</v>
      </c>
      <c r="AI261">
        <f>(Table7292324356388[[#This Row],[time]]-2)*2</f>
        <v>1.0016400000000001</v>
      </c>
      <c r="AJ261" s="6">
        <v>2.32186</v>
      </c>
      <c r="AK261" s="5">
        <v>2.50082</v>
      </c>
      <c r="AL261">
        <f>(Table250299331363395[[#This Row],[time]]-2)*2</f>
        <v>1.0016400000000001</v>
      </c>
      <c r="AM261" s="6">
        <v>5.1936900000000001</v>
      </c>
      <c r="AN261" s="5">
        <v>2.50082</v>
      </c>
      <c r="AO261">
        <f>(Table8293325357389[[#This Row],[time]]-2)*2</f>
        <v>1.0016400000000001</v>
      </c>
      <c r="AP261" s="6">
        <v>1.2823599999999999</v>
      </c>
      <c r="AQ261" s="5">
        <v>2.50082</v>
      </c>
      <c r="AR261">
        <f>(Table252300332364396[[#This Row],[time]]-2)*2</f>
        <v>1.0016400000000001</v>
      </c>
      <c r="AS261" s="6">
        <v>4.56717</v>
      </c>
      <c r="AT261" s="5">
        <v>2.50082</v>
      </c>
      <c r="AU261">
        <f>(Table253301333365397[[#This Row],[time]]-2)*2</f>
        <v>1.0016400000000001</v>
      </c>
      <c r="AV261" s="6">
        <v>0.25190499999999999</v>
      </c>
    </row>
    <row r="262" spans="1:48">
      <c r="A262" s="5">
        <v>2.5552899999999998</v>
      </c>
      <c r="B262">
        <f>(Table1286318350382[[#This Row],[time]]-2)*2</f>
        <v>1.1105799999999997</v>
      </c>
      <c r="C262" s="6">
        <v>3.4807899999999998</v>
      </c>
      <c r="D262" s="5">
        <v>2.5552899999999998</v>
      </c>
      <c r="E262">
        <f>(Table2287319351383[[#This Row],[time]]-2)*2</f>
        <v>1.1105799999999997</v>
      </c>
      <c r="F262" s="7">
        <v>4.8399999999999997E-5</v>
      </c>
      <c r="G262" s="5">
        <v>2.5552899999999998</v>
      </c>
      <c r="H262">
        <f>(Table245294326358390[[#This Row],[time]]-2)*2</f>
        <v>1.1105799999999997</v>
      </c>
      <c r="I262" s="6">
        <v>4.6339100000000002</v>
      </c>
      <c r="J262" s="5">
        <v>2.5552899999999998</v>
      </c>
      <c r="K262">
        <f>(Table3288320352384[[#This Row],[time]]-2)*2</f>
        <v>1.1105799999999997</v>
      </c>
      <c r="L262" s="7">
        <v>4.3000000000000002E-5</v>
      </c>
      <c r="M262" s="5">
        <v>2.5552899999999998</v>
      </c>
      <c r="N262">
        <f>(Table246295327359391[[#This Row],[time]]-2)*2</f>
        <v>1.1105799999999997</v>
      </c>
      <c r="O262" s="6">
        <v>4.3988199999999997</v>
      </c>
      <c r="P262" s="5">
        <v>2.5552899999999998</v>
      </c>
      <c r="Q262">
        <f>(Table4289321353385[[#This Row],[time]]-2)*2</f>
        <v>1.1105799999999997</v>
      </c>
      <c r="R262" s="7">
        <v>5.3499999999999999E-5</v>
      </c>
      <c r="S262" s="5">
        <v>2.5552899999999998</v>
      </c>
      <c r="T262">
        <f>(Table247296328360392[[#This Row],[time]]-2)*2</f>
        <v>1.1105799999999997</v>
      </c>
      <c r="U262" s="6">
        <v>3.6341800000000002</v>
      </c>
      <c r="V262" s="5">
        <v>2.5552899999999998</v>
      </c>
      <c r="W262">
        <f>(Table5290322354386[[#This Row],[time]]-2)*2</f>
        <v>1.1105799999999997</v>
      </c>
      <c r="X262" s="7">
        <v>4.4400000000000002E-5</v>
      </c>
      <c r="Y262" s="5">
        <v>2.5552899999999998</v>
      </c>
      <c r="Z262">
        <f>(Table248297329361393[[#This Row],[time]]-2)*2</f>
        <v>1.1105799999999997</v>
      </c>
      <c r="AA262" s="6">
        <v>5.3352300000000001</v>
      </c>
      <c r="AB262" s="5">
        <v>2.5552899999999998</v>
      </c>
      <c r="AC262">
        <f>(Table6291323355387[[#This Row],[time]]-2)*2</f>
        <v>1.1105799999999997</v>
      </c>
      <c r="AD262" s="6">
        <v>1.2507200000000001</v>
      </c>
      <c r="AE262" s="5">
        <v>2.5552899999999998</v>
      </c>
      <c r="AF262">
        <f>(Table249298330362394[[#This Row],[time]]-2)*2</f>
        <v>1.1105799999999997</v>
      </c>
      <c r="AG262" s="6">
        <v>5.62338</v>
      </c>
      <c r="AH262" s="5">
        <v>2.5552899999999998</v>
      </c>
      <c r="AI262">
        <f>(Table7292324356388[[#This Row],[time]]-2)*2</f>
        <v>1.1105799999999997</v>
      </c>
      <c r="AJ262" s="6">
        <v>2.0837599999999998</v>
      </c>
      <c r="AK262" s="5">
        <v>2.5552899999999998</v>
      </c>
      <c r="AL262">
        <f>(Table250299331363395[[#This Row],[time]]-2)*2</f>
        <v>1.1105799999999997</v>
      </c>
      <c r="AM262" s="6">
        <v>5.4598699999999996</v>
      </c>
      <c r="AN262" s="5">
        <v>2.5552899999999998</v>
      </c>
      <c r="AO262">
        <f>(Table8293325357389[[#This Row],[time]]-2)*2</f>
        <v>1.1105799999999997</v>
      </c>
      <c r="AP262" s="6">
        <v>1.38778</v>
      </c>
      <c r="AQ262" s="5">
        <v>2.5552899999999998</v>
      </c>
      <c r="AR262">
        <f>(Table252300332364396[[#This Row],[time]]-2)*2</f>
        <v>1.1105799999999997</v>
      </c>
      <c r="AS262" s="6">
        <v>4.9874200000000002</v>
      </c>
      <c r="AT262" s="5">
        <v>2.5552899999999998</v>
      </c>
      <c r="AU262">
        <f>(Table253301333365397[[#This Row],[time]]-2)*2</f>
        <v>1.1105799999999997</v>
      </c>
      <c r="AV262" s="6">
        <v>0.43152299999999999</v>
      </c>
    </row>
    <row r="263" spans="1:48">
      <c r="A263" s="5">
        <v>2.6029399999999998</v>
      </c>
      <c r="B263">
        <f>(Table1286318350382[[#This Row],[time]]-2)*2</f>
        <v>1.2058799999999996</v>
      </c>
      <c r="C263" s="6">
        <v>4.3339100000000004</v>
      </c>
      <c r="D263" s="5">
        <v>2.6029399999999998</v>
      </c>
      <c r="E263">
        <f>(Table2287319351383[[#This Row],[time]]-2)*2</f>
        <v>1.2058799999999996</v>
      </c>
      <c r="F263" s="7">
        <v>4.4700000000000002E-5</v>
      </c>
      <c r="G263" s="5">
        <v>2.6029399999999998</v>
      </c>
      <c r="H263">
        <f>(Table245294326358390[[#This Row],[time]]-2)*2</f>
        <v>1.2058799999999996</v>
      </c>
      <c r="I263" s="6">
        <v>5.5994799999999998</v>
      </c>
      <c r="J263" s="5">
        <v>2.6029399999999998</v>
      </c>
      <c r="K263">
        <f>(Table3288320352384[[#This Row],[time]]-2)*2</f>
        <v>1.2058799999999996</v>
      </c>
      <c r="L263" s="7">
        <v>3.9499999999999998E-5</v>
      </c>
      <c r="M263" s="5">
        <v>2.6029399999999998</v>
      </c>
      <c r="N263">
        <f>(Table246295327359391[[#This Row],[time]]-2)*2</f>
        <v>1.2058799999999996</v>
      </c>
      <c r="O263" s="6">
        <v>5.0510900000000003</v>
      </c>
      <c r="P263" s="5">
        <v>2.6029399999999998</v>
      </c>
      <c r="Q263">
        <f>(Table4289321353385[[#This Row],[time]]-2)*2</f>
        <v>1.2058799999999996</v>
      </c>
      <c r="R263" s="7">
        <v>4.9499999999999997E-5</v>
      </c>
      <c r="S263" s="5">
        <v>2.6029399999999998</v>
      </c>
      <c r="T263">
        <f>(Table247296328360392[[#This Row],[time]]-2)*2</f>
        <v>1.2058799999999996</v>
      </c>
      <c r="U263" s="6">
        <v>4.1716699999999998</v>
      </c>
      <c r="V263" s="5">
        <v>2.6029399999999998</v>
      </c>
      <c r="W263">
        <f>(Table5290322354386[[#This Row],[time]]-2)*2</f>
        <v>1.2058799999999996</v>
      </c>
      <c r="X263" s="7">
        <v>4.1399999999999997E-5</v>
      </c>
      <c r="Y263" s="5">
        <v>2.6029399999999998</v>
      </c>
      <c r="Z263">
        <f>(Table248297329361393[[#This Row],[time]]-2)*2</f>
        <v>1.2058799999999996</v>
      </c>
      <c r="AA263" s="6">
        <v>5.7152700000000003</v>
      </c>
      <c r="AB263" s="5">
        <v>2.6029399999999998</v>
      </c>
      <c r="AC263">
        <f>(Table6291323355387[[#This Row],[time]]-2)*2</f>
        <v>1.2058799999999996</v>
      </c>
      <c r="AD263" s="6">
        <v>1.07969</v>
      </c>
      <c r="AE263" s="5">
        <v>2.6029399999999998</v>
      </c>
      <c r="AF263">
        <f>(Table249298330362394[[#This Row],[time]]-2)*2</f>
        <v>1.2058799999999996</v>
      </c>
      <c r="AG263" s="6">
        <v>6.3679100000000002</v>
      </c>
      <c r="AH263" s="5">
        <v>2.6029399999999998</v>
      </c>
      <c r="AI263">
        <f>(Table7292324356388[[#This Row],[time]]-2)*2</f>
        <v>1.2058799999999996</v>
      </c>
      <c r="AJ263" s="6">
        <v>1.8702700000000001</v>
      </c>
      <c r="AK263" s="5">
        <v>2.6029399999999998</v>
      </c>
      <c r="AL263">
        <f>(Table250299331363395[[#This Row],[time]]-2)*2</f>
        <v>1.2058799999999996</v>
      </c>
      <c r="AM263" s="6">
        <v>5.7618900000000002</v>
      </c>
      <c r="AN263" s="5">
        <v>2.6029399999999998</v>
      </c>
      <c r="AO263">
        <f>(Table8293325357389[[#This Row],[time]]-2)*2</f>
        <v>1.2058799999999996</v>
      </c>
      <c r="AP263" s="6">
        <v>1.4999100000000001</v>
      </c>
      <c r="AQ263" s="5">
        <v>2.6029399999999998</v>
      </c>
      <c r="AR263">
        <f>(Table252300332364396[[#This Row],[time]]-2)*2</f>
        <v>1.2058799999999996</v>
      </c>
      <c r="AS263" s="6">
        <v>5.2641900000000001</v>
      </c>
      <c r="AT263" s="5">
        <v>2.6029399999999998</v>
      </c>
      <c r="AU263">
        <f>(Table253301333365397[[#This Row],[time]]-2)*2</f>
        <v>1.2058799999999996</v>
      </c>
      <c r="AV263" s="6">
        <v>0.58120400000000005</v>
      </c>
    </row>
    <row r="264" spans="1:48">
      <c r="A264" s="5">
        <v>2.6604700000000001</v>
      </c>
      <c r="B264">
        <f>(Table1286318350382[[#This Row],[time]]-2)*2</f>
        <v>1.3209400000000002</v>
      </c>
      <c r="C264" s="6">
        <v>5.5438799999999997</v>
      </c>
      <c r="D264" s="5">
        <v>2.6604700000000001</v>
      </c>
      <c r="E264">
        <f>(Table2287319351383[[#This Row],[time]]-2)*2</f>
        <v>1.3209400000000002</v>
      </c>
      <c r="F264" s="7">
        <v>4.0599999999999998E-5</v>
      </c>
      <c r="G264" s="5">
        <v>2.6604700000000001</v>
      </c>
      <c r="H264">
        <f>(Table245294326358390[[#This Row],[time]]-2)*2</f>
        <v>1.3209400000000002</v>
      </c>
      <c r="I264" s="6">
        <v>6.8539500000000002</v>
      </c>
      <c r="J264" s="5">
        <v>2.6604700000000001</v>
      </c>
      <c r="K264">
        <f>(Table3288320352384[[#This Row],[time]]-2)*2</f>
        <v>1.3209400000000002</v>
      </c>
      <c r="L264" s="7">
        <v>3.5500000000000002E-5</v>
      </c>
      <c r="M264" s="5">
        <v>2.6604700000000001</v>
      </c>
      <c r="N264">
        <f>(Table246295327359391[[#This Row],[time]]-2)*2</f>
        <v>1.3209400000000002</v>
      </c>
      <c r="O264" s="6">
        <v>5.7659000000000002</v>
      </c>
      <c r="P264" s="5">
        <v>2.6604700000000001</v>
      </c>
      <c r="Q264">
        <f>(Table4289321353385[[#This Row],[time]]-2)*2</f>
        <v>1.3209400000000002</v>
      </c>
      <c r="R264" s="7">
        <v>4.5500000000000001E-5</v>
      </c>
      <c r="S264" s="5">
        <v>2.6604700000000001</v>
      </c>
      <c r="T264">
        <f>(Table247296328360392[[#This Row],[time]]-2)*2</f>
        <v>1.3209400000000002</v>
      </c>
      <c r="U264" s="6">
        <v>4.7335900000000004</v>
      </c>
      <c r="V264" s="5">
        <v>2.6604700000000001</v>
      </c>
      <c r="W264">
        <f>(Table5290322354386[[#This Row],[time]]-2)*2</f>
        <v>1.3209400000000002</v>
      </c>
      <c r="X264" s="7">
        <v>3.9100000000000002E-5</v>
      </c>
      <c r="Y264" s="5">
        <v>2.6604700000000001</v>
      </c>
      <c r="Z264">
        <f>(Table248297329361393[[#This Row],[time]]-2)*2</f>
        <v>1.3209400000000002</v>
      </c>
      <c r="AA264" s="6">
        <v>6.27433</v>
      </c>
      <c r="AB264" s="5">
        <v>2.6604700000000001</v>
      </c>
      <c r="AC264">
        <f>(Table6291323355387[[#This Row],[time]]-2)*2</f>
        <v>1.3209400000000002</v>
      </c>
      <c r="AD264" s="6">
        <v>0.87726199999999999</v>
      </c>
      <c r="AE264" s="5">
        <v>2.6604700000000001</v>
      </c>
      <c r="AF264">
        <f>(Table249298330362394[[#This Row],[time]]-2)*2</f>
        <v>1.3209400000000002</v>
      </c>
      <c r="AG264" s="6">
        <v>7.0502200000000004</v>
      </c>
      <c r="AH264" s="5">
        <v>2.6604700000000001</v>
      </c>
      <c r="AI264">
        <f>(Table7292324356388[[#This Row],[time]]-2)*2</f>
        <v>1.3209400000000002</v>
      </c>
      <c r="AJ264" s="6">
        <v>1.62592</v>
      </c>
      <c r="AK264" s="5">
        <v>2.6604700000000001</v>
      </c>
      <c r="AL264">
        <f>(Table250299331363395[[#This Row],[time]]-2)*2</f>
        <v>1.3209400000000002</v>
      </c>
      <c r="AM264" s="6">
        <v>6.2376899999999997</v>
      </c>
      <c r="AN264" s="5">
        <v>2.6604700000000001</v>
      </c>
      <c r="AO264">
        <f>(Table8293325357389[[#This Row],[time]]-2)*2</f>
        <v>1.3209400000000002</v>
      </c>
      <c r="AP264" s="6">
        <v>1.58599</v>
      </c>
      <c r="AQ264" s="5">
        <v>2.6604700000000001</v>
      </c>
      <c r="AR264">
        <f>(Table252300332364396[[#This Row],[time]]-2)*2</f>
        <v>1.3209400000000002</v>
      </c>
      <c r="AS264" s="6">
        <v>5.4775299999999998</v>
      </c>
      <c r="AT264" s="5">
        <v>2.6604700000000001</v>
      </c>
      <c r="AU264">
        <f>(Table253301333365397[[#This Row],[time]]-2)*2</f>
        <v>1.3209400000000002</v>
      </c>
      <c r="AV264" s="6">
        <v>0.71975</v>
      </c>
    </row>
    <row r="265" spans="1:48">
      <c r="A265" s="5">
        <v>2.7231000000000001</v>
      </c>
      <c r="B265">
        <f>(Table1286318350382[[#This Row],[time]]-2)*2</f>
        <v>1.4462000000000002</v>
      </c>
      <c r="C265" s="6">
        <v>6.9200499999999998</v>
      </c>
      <c r="D265" s="5">
        <v>2.7231000000000001</v>
      </c>
      <c r="E265">
        <f>(Table2287319351383[[#This Row],[time]]-2)*2</f>
        <v>1.4462000000000002</v>
      </c>
      <c r="F265" s="7">
        <v>3.7200000000000003E-5</v>
      </c>
      <c r="G265" s="5">
        <v>2.7231000000000001</v>
      </c>
      <c r="H265">
        <f>(Table245294326358390[[#This Row],[time]]-2)*2</f>
        <v>1.4462000000000002</v>
      </c>
      <c r="I265" s="6">
        <v>8.2273899999999998</v>
      </c>
      <c r="J265" s="5">
        <v>2.7231000000000001</v>
      </c>
      <c r="K265">
        <f>(Table3288320352384[[#This Row],[time]]-2)*2</f>
        <v>1.4462000000000002</v>
      </c>
      <c r="L265" s="7">
        <v>3.2700000000000002E-5</v>
      </c>
      <c r="M265" s="5">
        <v>2.7231000000000001</v>
      </c>
      <c r="N265">
        <f>(Table246295327359391[[#This Row],[time]]-2)*2</f>
        <v>1.4462000000000002</v>
      </c>
      <c r="O265" s="6">
        <v>6.46624</v>
      </c>
      <c r="P265" s="5">
        <v>2.7231000000000001</v>
      </c>
      <c r="Q265">
        <f>(Table4289321353385[[#This Row],[time]]-2)*2</f>
        <v>1.4462000000000002</v>
      </c>
      <c r="R265" s="7">
        <v>4.1499999999999999E-5</v>
      </c>
      <c r="S265" s="5">
        <v>2.7231000000000001</v>
      </c>
      <c r="T265">
        <f>(Table247296328360392[[#This Row],[time]]-2)*2</f>
        <v>1.4462000000000002</v>
      </c>
      <c r="U265" s="6">
        <v>5.2619300000000004</v>
      </c>
      <c r="V265" s="5">
        <v>2.7231000000000001</v>
      </c>
      <c r="W265">
        <f>(Table5290322354386[[#This Row],[time]]-2)*2</f>
        <v>1.4462000000000002</v>
      </c>
      <c r="X265" s="7">
        <v>3.5800000000000003E-5</v>
      </c>
      <c r="Y265" s="5">
        <v>2.7231000000000001</v>
      </c>
      <c r="Z265">
        <f>(Table248297329361393[[#This Row],[time]]-2)*2</f>
        <v>1.4462000000000002</v>
      </c>
      <c r="AA265" s="6">
        <v>6.8252600000000001</v>
      </c>
      <c r="AB265" s="5">
        <v>2.7231000000000001</v>
      </c>
      <c r="AC265">
        <f>(Table6291323355387[[#This Row],[time]]-2)*2</f>
        <v>1.4462000000000002</v>
      </c>
      <c r="AD265" s="6">
        <v>0.70269199999999998</v>
      </c>
      <c r="AE265" s="5">
        <v>2.7231000000000001</v>
      </c>
      <c r="AF265">
        <f>(Table249298330362394[[#This Row],[time]]-2)*2</f>
        <v>1.4462000000000002</v>
      </c>
      <c r="AG265" s="6">
        <v>7.7458</v>
      </c>
      <c r="AH265" s="5">
        <v>2.7231000000000001</v>
      </c>
      <c r="AI265">
        <f>(Table7292324356388[[#This Row],[time]]-2)*2</f>
        <v>1.4462000000000002</v>
      </c>
      <c r="AJ265" s="6">
        <v>1.41042</v>
      </c>
      <c r="AK265" s="5">
        <v>2.7231000000000001</v>
      </c>
      <c r="AL265">
        <f>(Table250299331363395[[#This Row],[time]]-2)*2</f>
        <v>1.4462000000000002</v>
      </c>
      <c r="AM265" s="6">
        <v>6.6462300000000001</v>
      </c>
      <c r="AN265" s="5">
        <v>2.7231000000000001</v>
      </c>
      <c r="AO265">
        <f>(Table8293325357389[[#This Row],[time]]-2)*2</f>
        <v>1.4462000000000002</v>
      </c>
      <c r="AP265" s="6">
        <v>1.6029100000000001</v>
      </c>
      <c r="AQ265" s="5">
        <v>2.7231000000000001</v>
      </c>
      <c r="AR265">
        <f>(Table252300332364396[[#This Row],[time]]-2)*2</f>
        <v>1.4462000000000002</v>
      </c>
      <c r="AS265" s="6">
        <v>5.7305200000000003</v>
      </c>
      <c r="AT265" s="5">
        <v>2.7231000000000001</v>
      </c>
      <c r="AU265">
        <f>(Table253301333365397[[#This Row],[time]]-2)*2</f>
        <v>1.4462000000000002</v>
      </c>
      <c r="AV265" s="6">
        <v>0.84231999999999996</v>
      </c>
    </row>
    <row r="266" spans="1:48">
      <c r="A266" s="5">
        <v>2.7543500000000001</v>
      </c>
      <c r="B266">
        <f>(Table1286318350382[[#This Row],[time]]-2)*2</f>
        <v>1.5087000000000002</v>
      </c>
      <c r="C266" s="6">
        <v>7.5909599999999999</v>
      </c>
      <c r="D266" s="5">
        <v>2.7543500000000001</v>
      </c>
      <c r="E266">
        <f>(Table2287319351383[[#This Row],[time]]-2)*2</f>
        <v>1.5087000000000002</v>
      </c>
      <c r="F266" s="7">
        <v>3.5299999999999997E-5</v>
      </c>
      <c r="G266" s="5">
        <v>2.7543500000000001</v>
      </c>
      <c r="H266">
        <f>(Table245294326358390[[#This Row],[time]]-2)*2</f>
        <v>1.5087000000000002</v>
      </c>
      <c r="I266" s="6">
        <v>8.8538099999999993</v>
      </c>
      <c r="J266" s="5">
        <v>2.7543500000000001</v>
      </c>
      <c r="K266">
        <f>(Table3288320352384[[#This Row],[time]]-2)*2</f>
        <v>1.5087000000000002</v>
      </c>
      <c r="L266" s="7">
        <v>3.1199999999999999E-5</v>
      </c>
      <c r="M266" s="5">
        <v>2.7543500000000001</v>
      </c>
      <c r="N266">
        <f>(Table246295327359391[[#This Row],[time]]-2)*2</f>
        <v>1.5087000000000002</v>
      </c>
      <c r="O266" s="6">
        <v>6.7995999999999999</v>
      </c>
      <c r="P266" s="5">
        <v>2.7543500000000001</v>
      </c>
      <c r="Q266">
        <f>(Table4289321353385[[#This Row],[time]]-2)*2</f>
        <v>1.5087000000000002</v>
      </c>
      <c r="R266" s="7">
        <v>3.96E-5</v>
      </c>
      <c r="S266" s="5">
        <v>2.7543500000000001</v>
      </c>
      <c r="T266">
        <f>(Table247296328360392[[#This Row],[time]]-2)*2</f>
        <v>1.5087000000000002</v>
      </c>
      <c r="U266" s="6">
        <v>5.4996400000000003</v>
      </c>
      <c r="V266" s="5">
        <v>2.7543500000000001</v>
      </c>
      <c r="W266">
        <f>(Table5290322354386[[#This Row],[time]]-2)*2</f>
        <v>1.5087000000000002</v>
      </c>
      <c r="X266" s="7">
        <v>3.4100000000000002E-5</v>
      </c>
      <c r="Y266" s="5">
        <v>2.7543500000000001</v>
      </c>
      <c r="Z266">
        <f>(Table248297329361393[[#This Row],[time]]-2)*2</f>
        <v>1.5087000000000002</v>
      </c>
      <c r="AA266" s="6">
        <v>7.3089599999999999</v>
      </c>
      <c r="AB266" s="5">
        <v>2.7543500000000001</v>
      </c>
      <c r="AC266">
        <f>(Table6291323355387[[#This Row],[time]]-2)*2</f>
        <v>1.5087000000000002</v>
      </c>
      <c r="AD266" s="6">
        <v>0.621587</v>
      </c>
      <c r="AE266" s="5">
        <v>2.7543500000000001</v>
      </c>
      <c r="AF266">
        <f>(Table249298330362394[[#This Row],[time]]-2)*2</f>
        <v>1.5087000000000002</v>
      </c>
      <c r="AG266" s="6">
        <v>8.0560899999999993</v>
      </c>
      <c r="AH266" s="5">
        <v>2.7543500000000001</v>
      </c>
      <c r="AI266">
        <f>(Table7292324356388[[#This Row],[time]]-2)*2</f>
        <v>1.5087000000000002</v>
      </c>
      <c r="AJ266" s="6">
        <v>1.3147200000000001</v>
      </c>
      <c r="AK266" s="5">
        <v>2.7543500000000001</v>
      </c>
      <c r="AL266">
        <f>(Table250299331363395[[#This Row],[time]]-2)*2</f>
        <v>1.5087000000000002</v>
      </c>
      <c r="AM266" s="6">
        <v>6.8484100000000003</v>
      </c>
      <c r="AN266" s="5">
        <v>2.7543500000000001</v>
      </c>
      <c r="AO266">
        <f>(Table8293325357389[[#This Row],[time]]-2)*2</f>
        <v>1.5087000000000002</v>
      </c>
      <c r="AP266" s="6">
        <v>1.5771999999999999</v>
      </c>
      <c r="AQ266" s="5">
        <v>2.7543500000000001</v>
      </c>
      <c r="AR266">
        <f>(Table252300332364396[[#This Row],[time]]-2)*2</f>
        <v>1.5087000000000002</v>
      </c>
      <c r="AS266" s="6">
        <v>5.8930400000000001</v>
      </c>
      <c r="AT266" s="5">
        <v>2.7543500000000001</v>
      </c>
      <c r="AU266">
        <f>(Table253301333365397[[#This Row],[time]]-2)*2</f>
        <v>1.5087000000000002</v>
      </c>
      <c r="AV266" s="6">
        <v>0.893455</v>
      </c>
    </row>
    <row r="267" spans="1:48">
      <c r="A267" s="5">
        <v>2.8040600000000002</v>
      </c>
      <c r="B267">
        <f>(Table1286318350382[[#This Row],[time]]-2)*2</f>
        <v>1.6081200000000004</v>
      </c>
      <c r="C267" s="6">
        <v>8.6244399999999999</v>
      </c>
      <c r="D267" s="5">
        <v>2.8040600000000002</v>
      </c>
      <c r="E267">
        <f>(Table2287319351383[[#This Row],[time]]-2)*2</f>
        <v>1.6081200000000004</v>
      </c>
      <c r="F267" s="7">
        <v>3.2799999999999998E-5</v>
      </c>
      <c r="G267" s="5">
        <v>2.8040600000000002</v>
      </c>
      <c r="H267">
        <f>(Table245294326358390[[#This Row],[time]]-2)*2</f>
        <v>1.6081200000000004</v>
      </c>
      <c r="I267" s="6">
        <v>10.0617</v>
      </c>
      <c r="J267" s="5">
        <v>2.8040600000000002</v>
      </c>
      <c r="K267">
        <f>(Table3288320352384[[#This Row],[time]]-2)*2</f>
        <v>1.6081200000000004</v>
      </c>
      <c r="L267" s="7">
        <v>2.9099999999999999E-5</v>
      </c>
      <c r="M267" s="5">
        <v>2.8040600000000002</v>
      </c>
      <c r="N267">
        <f>(Table246295327359391[[#This Row],[time]]-2)*2</f>
        <v>1.6081200000000004</v>
      </c>
      <c r="O267" s="6">
        <v>7.2502599999999999</v>
      </c>
      <c r="P267" s="5">
        <v>2.8040600000000002</v>
      </c>
      <c r="Q267">
        <f>(Table4289321353385[[#This Row],[time]]-2)*2</f>
        <v>1.6081200000000004</v>
      </c>
      <c r="R267" s="7">
        <v>3.6999999999999998E-5</v>
      </c>
      <c r="S267" s="5">
        <v>2.8040600000000002</v>
      </c>
      <c r="T267">
        <f>(Table247296328360392[[#This Row],[time]]-2)*2</f>
        <v>1.6081200000000004</v>
      </c>
      <c r="U267" s="6">
        <v>5.8495999999999997</v>
      </c>
      <c r="V267" s="5">
        <v>2.8040600000000002</v>
      </c>
      <c r="W267">
        <f>(Table5290322354386[[#This Row],[time]]-2)*2</f>
        <v>1.6081200000000004</v>
      </c>
      <c r="X267" s="7">
        <v>3.18E-5</v>
      </c>
      <c r="Y267" s="5">
        <v>2.8040600000000002</v>
      </c>
      <c r="Z267">
        <f>(Table248297329361393[[#This Row],[time]]-2)*2</f>
        <v>1.6081200000000004</v>
      </c>
      <c r="AA267" s="6">
        <v>8.2024500000000007</v>
      </c>
      <c r="AB267" s="5">
        <v>2.8040600000000002</v>
      </c>
      <c r="AC267">
        <f>(Table6291323355387[[#This Row],[time]]-2)*2</f>
        <v>1.6081200000000004</v>
      </c>
      <c r="AD267" s="6">
        <v>0.49542999999999998</v>
      </c>
      <c r="AE267" s="5">
        <v>2.8040600000000002</v>
      </c>
      <c r="AF267">
        <f>(Table249298330362394[[#This Row],[time]]-2)*2</f>
        <v>1.6081200000000004</v>
      </c>
      <c r="AG267" s="6">
        <v>8.5472300000000008</v>
      </c>
      <c r="AH267" s="5">
        <v>2.8040600000000002</v>
      </c>
      <c r="AI267">
        <f>(Table7292324356388[[#This Row],[time]]-2)*2</f>
        <v>1.6081200000000004</v>
      </c>
      <c r="AJ267" s="6">
        <v>1.15103</v>
      </c>
      <c r="AK267" s="5">
        <v>2.8040600000000002</v>
      </c>
      <c r="AL267">
        <f>(Table250299331363395[[#This Row],[time]]-2)*2</f>
        <v>1.6081200000000004</v>
      </c>
      <c r="AM267" s="6">
        <v>7.0644600000000004</v>
      </c>
      <c r="AN267" s="5">
        <v>2.8040600000000002</v>
      </c>
      <c r="AO267">
        <f>(Table8293325357389[[#This Row],[time]]-2)*2</f>
        <v>1.6081200000000004</v>
      </c>
      <c r="AP267" s="6">
        <v>1.4829600000000001</v>
      </c>
      <c r="AQ267" s="5">
        <v>2.8040600000000002</v>
      </c>
      <c r="AR267">
        <f>(Table252300332364396[[#This Row],[time]]-2)*2</f>
        <v>1.6081200000000004</v>
      </c>
      <c r="AS267" s="6">
        <v>6.21326</v>
      </c>
      <c r="AT267" s="5">
        <v>2.8040600000000002</v>
      </c>
      <c r="AU267">
        <f>(Table253301333365397[[#This Row],[time]]-2)*2</f>
        <v>1.6081200000000004</v>
      </c>
      <c r="AV267" s="6">
        <v>0.95432399999999995</v>
      </c>
    </row>
    <row r="268" spans="1:48">
      <c r="A268" s="5">
        <v>2.85412</v>
      </c>
      <c r="B268">
        <f>(Table1286318350382[[#This Row],[time]]-2)*2</f>
        <v>1.70824</v>
      </c>
      <c r="C268" s="6">
        <v>9.7294999999999998</v>
      </c>
      <c r="D268" s="5">
        <v>2.85412</v>
      </c>
      <c r="E268">
        <f>(Table2287319351383[[#This Row],[time]]-2)*2</f>
        <v>1.70824</v>
      </c>
      <c r="F268" s="7">
        <v>3.0899999999999999E-5</v>
      </c>
      <c r="G268" s="5">
        <v>2.85412</v>
      </c>
      <c r="H268">
        <f>(Table245294326358390[[#This Row],[time]]-2)*2</f>
        <v>1.70824</v>
      </c>
      <c r="I268" s="6">
        <v>11.338800000000001</v>
      </c>
      <c r="J268" s="5">
        <v>2.85412</v>
      </c>
      <c r="K268">
        <f>(Table3288320352384[[#This Row],[time]]-2)*2</f>
        <v>1.70824</v>
      </c>
      <c r="L268" s="7">
        <v>2.73E-5</v>
      </c>
      <c r="M268" s="5">
        <v>2.85412</v>
      </c>
      <c r="N268">
        <f>(Table246295327359391[[#This Row],[time]]-2)*2</f>
        <v>1.70824</v>
      </c>
      <c r="O268" s="6">
        <v>7.6413500000000001</v>
      </c>
      <c r="P268" s="5">
        <v>2.85412</v>
      </c>
      <c r="Q268">
        <f>(Table4289321353385[[#This Row],[time]]-2)*2</f>
        <v>1.70824</v>
      </c>
      <c r="R268" s="7">
        <v>3.4499999999999998E-5</v>
      </c>
      <c r="S268" s="5">
        <v>2.85412</v>
      </c>
      <c r="T268">
        <f>(Table247296328360392[[#This Row],[time]]-2)*2</f>
        <v>1.70824</v>
      </c>
      <c r="U268" s="6">
        <v>6.15707</v>
      </c>
      <c r="V268" s="5">
        <v>2.85412</v>
      </c>
      <c r="W268">
        <f>(Table5290322354386[[#This Row],[time]]-2)*2</f>
        <v>1.70824</v>
      </c>
      <c r="X268" s="7">
        <v>2.9799999999999999E-5</v>
      </c>
      <c r="Y268" s="5">
        <v>2.85412</v>
      </c>
      <c r="Z268">
        <f>(Table248297329361393[[#This Row],[time]]-2)*2</f>
        <v>1.70824</v>
      </c>
      <c r="AA268" s="6">
        <v>9.1249400000000005</v>
      </c>
      <c r="AB268" s="5">
        <v>2.85412</v>
      </c>
      <c r="AC268">
        <f>(Table6291323355387[[#This Row],[time]]-2)*2</f>
        <v>1.70824</v>
      </c>
      <c r="AD268" s="6">
        <v>0.39357199999999998</v>
      </c>
      <c r="AE268" s="5">
        <v>2.85412</v>
      </c>
      <c r="AF268">
        <f>(Table249298330362394[[#This Row],[time]]-2)*2</f>
        <v>1.70824</v>
      </c>
      <c r="AG268" s="6">
        <v>8.9774899999999995</v>
      </c>
      <c r="AH268" s="5">
        <v>2.85412</v>
      </c>
      <c r="AI268">
        <f>(Table7292324356388[[#This Row],[time]]-2)*2</f>
        <v>1.70824</v>
      </c>
      <c r="AJ268" s="6">
        <v>1.00326</v>
      </c>
      <c r="AK268" s="5">
        <v>2.85412</v>
      </c>
      <c r="AL268">
        <f>(Table250299331363395[[#This Row],[time]]-2)*2</f>
        <v>1.70824</v>
      </c>
      <c r="AM268" s="6">
        <v>7.3231799999999998</v>
      </c>
      <c r="AN268" s="5">
        <v>2.85412</v>
      </c>
      <c r="AO268">
        <f>(Table8293325357389[[#This Row],[time]]-2)*2</f>
        <v>1.70824</v>
      </c>
      <c r="AP268" s="6">
        <v>1.3392900000000001</v>
      </c>
      <c r="AQ268" s="5">
        <v>2.85412</v>
      </c>
      <c r="AR268">
        <f>(Table252300332364396[[#This Row],[time]]-2)*2</f>
        <v>1.70824</v>
      </c>
      <c r="AS268" s="6">
        <v>6.5068900000000003</v>
      </c>
      <c r="AT268" s="5">
        <v>2.85412</v>
      </c>
      <c r="AU268">
        <f>(Table253301333365397[[#This Row],[time]]-2)*2</f>
        <v>1.70824</v>
      </c>
      <c r="AV268" s="6">
        <v>0.99352399999999996</v>
      </c>
    </row>
    <row r="269" spans="1:48">
      <c r="A269" s="5">
        <v>2.9491700000000001</v>
      </c>
      <c r="B269">
        <f>(Table1286318350382[[#This Row],[time]]-2)*2</f>
        <v>1.8983400000000001</v>
      </c>
      <c r="C269" s="6">
        <v>12.283300000000001</v>
      </c>
      <c r="D269" s="5">
        <v>2.9491700000000001</v>
      </c>
      <c r="E269">
        <f>(Table2287319351383[[#This Row],[time]]-2)*2</f>
        <v>1.8983400000000001</v>
      </c>
      <c r="F269" s="7">
        <v>2.7699999999999999E-5</v>
      </c>
      <c r="G269" s="5">
        <v>2.9491700000000001</v>
      </c>
      <c r="H269">
        <f>(Table245294326358390[[#This Row],[time]]-2)*2</f>
        <v>1.8983400000000001</v>
      </c>
      <c r="I269" s="6">
        <v>13.4747</v>
      </c>
      <c r="J269" s="5">
        <v>2.9491700000000001</v>
      </c>
      <c r="K269">
        <f>(Table3288320352384[[#This Row],[time]]-2)*2</f>
        <v>1.8983400000000001</v>
      </c>
      <c r="L269" s="7">
        <v>2.4600000000000002E-5</v>
      </c>
      <c r="M269" s="5">
        <v>2.9491700000000001</v>
      </c>
      <c r="N269">
        <f>(Table246295327359391[[#This Row],[time]]-2)*2</f>
        <v>1.8983400000000001</v>
      </c>
      <c r="O269" s="6">
        <v>7.9313700000000003</v>
      </c>
      <c r="P269" s="5">
        <v>2.9491700000000001</v>
      </c>
      <c r="Q269">
        <f>(Table4289321353385[[#This Row],[time]]-2)*2</f>
        <v>1.8983400000000001</v>
      </c>
      <c r="R269" s="7">
        <v>3.0199999999999999E-5</v>
      </c>
      <c r="S269" s="5">
        <v>2.9491700000000001</v>
      </c>
      <c r="T269">
        <f>(Table247296328360392[[#This Row],[time]]-2)*2</f>
        <v>1.8983400000000001</v>
      </c>
      <c r="U269" s="6">
        <v>6.5590799999999998</v>
      </c>
      <c r="V269" s="5">
        <v>2.9491700000000001</v>
      </c>
      <c r="W269">
        <f>(Table5290322354386[[#This Row],[time]]-2)*2</f>
        <v>1.8983400000000001</v>
      </c>
      <c r="X269" s="7">
        <v>2.5899999999999999E-5</v>
      </c>
      <c r="Y269" s="5">
        <v>2.9491700000000001</v>
      </c>
      <c r="Z269">
        <f>(Table248297329361393[[#This Row],[time]]-2)*2</f>
        <v>1.8983400000000001</v>
      </c>
      <c r="AA269" s="6">
        <v>11.272</v>
      </c>
      <c r="AB269" s="5">
        <v>2.9491700000000001</v>
      </c>
      <c r="AC269">
        <f>(Table6291323355387[[#This Row],[time]]-2)*2</f>
        <v>1.8983400000000001</v>
      </c>
      <c r="AD269" s="6">
        <v>0.25028899999999998</v>
      </c>
      <c r="AE269" s="5">
        <v>2.9491700000000001</v>
      </c>
      <c r="AF269">
        <f>(Table249298330362394[[#This Row],[time]]-2)*2</f>
        <v>1.8983400000000001</v>
      </c>
      <c r="AG269" s="6">
        <v>9.6624400000000001</v>
      </c>
      <c r="AH269" s="5">
        <v>2.9491700000000001</v>
      </c>
      <c r="AI269">
        <f>(Table7292324356388[[#This Row],[time]]-2)*2</f>
        <v>1.8983400000000001</v>
      </c>
      <c r="AJ269" s="6">
        <v>0.77168999999999999</v>
      </c>
      <c r="AK269" s="5">
        <v>2.9491700000000001</v>
      </c>
      <c r="AL269">
        <f>(Table250299331363395[[#This Row],[time]]-2)*2</f>
        <v>1.8983400000000001</v>
      </c>
      <c r="AM269" s="6">
        <v>7.79772</v>
      </c>
      <c r="AN269" s="5">
        <v>2.9491700000000001</v>
      </c>
      <c r="AO269">
        <f>(Table8293325357389[[#This Row],[time]]-2)*2</f>
        <v>1.8983400000000001</v>
      </c>
      <c r="AP269" s="6">
        <v>1.0040800000000001</v>
      </c>
      <c r="AQ269" s="5">
        <v>2.9491700000000001</v>
      </c>
      <c r="AR269">
        <f>(Table252300332364396[[#This Row],[time]]-2)*2</f>
        <v>1.8983400000000001</v>
      </c>
      <c r="AS269" s="6">
        <v>7.0062600000000002</v>
      </c>
      <c r="AT269" s="5">
        <v>2.9491700000000001</v>
      </c>
      <c r="AU269">
        <f>(Table253301333365397[[#This Row],[time]]-2)*2</f>
        <v>1.8983400000000001</v>
      </c>
      <c r="AV269" s="6">
        <v>0.98265000000000002</v>
      </c>
    </row>
    <row r="270" spans="1:48">
      <c r="A270" s="5">
        <v>2.9616699999999998</v>
      </c>
      <c r="B270">
        <f>(Table1286318350382[[#This Row],[time]]-2)*2</f>
        <v>1.9233399999999996</v>
      </c>
      <c r="C270" s="6">
        <v>12.627000000000001</v>
      </c>
      <c r="D270" s="5">
        <v>2.9616699999999998</v>
      </c>
      <c r="E270">
        <f>(Table2287319351383[[#This Row],[time]]-2)*2</f>
        <v>1.9233399999999996</v>
      </c>
      <c r="F270" s="7">
        <v>2.73E-5</v>
      </c>
      <c r="G270" s="5">
        <v>2.9616699999999998</v>
      </c>
      <c r="H270">
        <f>(Table245294326358390[[#This Row],[time]]-2)*2</f>
        <v>1.9233399999999996</v>
      </c>
      <c r="I270" s="6">
        <v>13.6448</v>
      </c>
      <c r="J270" s="5">
        <v>2.9616699999999998</v>
      </c>
      <c r="K270">
        <f>(Table3288320352384[[#This Row],[time]]-2)*2</f>
        <v>1.9233399999999996</v>
      </c>
      <c r="L270" s="7">
        <v>2.4300000000000001E-5</v>
      </c>
      <c r="M270" s="5">
        <v>2.9616699999999998</v>
      </c>
      <c r="N270">
        <f>(Table246295327359391[[#This Row],[time]]-2)*2</f>
        <v>1.9233399999999996</v>
      </c>
      <c r="O270" s="6">
        <v>7.9034599999999999</v>
      </c>
      <c r="P270" s="5">
        <v>2.9616699999999998</v>
      </c>
      <c r="Q270">
        <f>(Table4289321353385[[#This Row],[time]]-2)*2</f>
        <v>1.9233399999999996</v>
      </c>
      <c r="R270" s="7">
        <v>2.9600000000000001E-5</v>
      </c>
      <c r="S270" s="5">
        <v>2.9616699999999998</v>
      </c>
      <c r="T270">
        <f>(Table247296328360392[[#This Row],[time]]-2)*2</f>
        <v>1.9233399999999996</v>
      </c>
      <c r="U270" s="6">
        <v>6.5804799999999997</v>
      </c>
      <c r="V270" s="5">
        <v>2.9616699999999998</v>
      </c>
      <c r="W270">
        <f>(Table5290322354386[[#This Row],[time]]-2)*2</f>
        <v>1.9233399999999996</v>
      </c>
      <c r="X270" s="7">
        <v>2.5400000000000001E-5</v>
      </c>
      <c r="Y270" s="5">
        <v>2.9616699999999998</v>
      </c>
      <c r="Z270">
        <f>(Table248297329361393[[#This Row],[time]]-2)*2</f>
        <v>1.9233399999999996</v>
      </c>
      <c r="AA270" s="6">
        <v>11.5799</v>
      </c>
      <c r="AB270" s="5">
        <v>2.9616699999999998</v>
      </c>
      <c r="AC270">
        <f>(Table6291323355387[[#This Row],[time]]-2)*2</f>
        <v>1.9233399999999996</v>
      </c>
      <c r="AD270" s="6">
        <v>0.233818</v>
      </c>
      <c r="AE270" s="5">
        <v>2.9616699999999998</v>
      </c>
      <c r="AF270">
        <f>(Table249298330362394[[#This Row],[time]]-2)*2</f>
        <v>1.9233399999999996</v>
      </c>
      <c r="AG270" s="6">
        <v>9.7309999999999999</v>
      </c>
      <c r="AH270" s="5">
        <v>2.9616699999999998</v>
      </c>
      <c r="AI270">
        <f>(Table7292324356388[[#This Row],[time]]-2)*2</f>
        <v>1.9233399999999996</v>
      </c>
      <c r="AJ270" s="6">
        <v>0.74355199999999999</v>
      </c>
      <c r="AK270" s="5">
        <v>2.9616699999999998</v>
      </c>
      <c r="AL270">
        <f>(Table250299331363395[[#This Row],[time]]-2)*2</f>
        <v>1.9233399999999996</v>
      </c>
      <c r="AM270" s="6">
        <v>7.8619500000000002</v>
      </c>
      <c r="AN270" s="5">
        <v>2.9616699999999998</v>
      </c>
      <c r="AO270">
        <f>(Table8293325357389[[#This Row],[time]]-2)*2</f>
        <v>1.9233399999999996</v>
      </c>
      <c r="AP270" s="6">
        <v>0.95943699999999998</v>
      </c>
      <c r="AQ270" s="5">
        <v>2.9616699999999998</v>
      </c>
      <c r="AR270">
        <f>(Table252300332364396[[#This Row],[time]]-2)*2</f>
        <v>1.9233399999999996</v>
      </c>
      <c r="AS270" s="6">
        <v>7.0504499999999997</v>
      </c>
      <c r="AT270" s="5">
        <v>2.9616699999999998</v>
      </c>
      <c r="AU270">
        <f>(Table253301333365397[[#This Row],[time]]-2)*2</f>
        <v>1.9233399999999996</v>
      </c>
      <c r="AV270" s="6">
        <v>0.97370599999999996</v>
      </c>
    </row>
    <row r="271" spans="1:48">
      <c r="A271" s="8">
        <v>3</v>
      </c>
      <c r="B271">
        <f>(Table1286318350382[[#This Row],[time]]-2)*2</f>
        <v>2</v>
      </c>
      <c r="C271" s="9">
        <v>13.5763</v>
      </c>
      <c r="D271" s="8">
        <v>3</v>
      </c>
      <c r="E271">
        <f>(Table2287319351383[[#This Row],[time]]-2)*2</f>
        <v>2</v>
      </c>
      <c r="F271" s="10">
        <v>2.6100000000000001E-5</v>
      </c>
      <c r="G271" s="8">
        <v>3</v>
      </c>
      <c r="H271">
        <f>(Table245294326358390[[#This Row],[time]]-2)*2</f>
        <v>2</v>
      </c>
      <c r="I271" s="9">
        <v>13.987</v>
      </c>
      <c r="J271" s="8">
        <v>3</v>
      </c>
      <c r="K271">
        <f>(Table3288320352384[[#This Row],[time]]-2)*2</f>
        <v>2</v>
      </c>
      <c r="L271" s="10">
        <v>2.3300000000000001E-5</v>
      </c>
      <c r="M271" s="8">
        <v>3</v>
      </c>
      <c r="N271">
        <f>(Table246295327359391[[#This Row],[time]]-2)*2</f>
        <v>2</v>
      </c>
      <c r="O271" s="9">
        <v>7.7566499999999996</v>
      </c>
      <c r="P271" s="8">
        <v>3</v>
      </c>
      <c r="Q271">
        <f>(Table4289321353385[[#This Row],[time]]-2)*2</f>
        <v>2</v>
      </c>
      <c r="R271" s="10">
        <v>2.8E-5</v>
      </c>
      <c r="S271" s="8">
        <v>3</v>
      </c>
      <c r="T271">
        <f>(Table247296328360392[[#This Row],[time]]-2)*2</f>
        <v>2</v>
      </c>
      <c r="U271" s="9">
        <v>6.6502800000000004</v>
      </c>
      <c r="V271" s="8">
        <v>3</v>
      </c>
      <c r="W271">
        <f>(Table5290322354386[[#This Row],[time]]-2)*2</f>
        <v>2</v>
      </c>
      <c r="X271" s="10">
        <v>2.3900000000000002E-5</v>
      </c>
      <c r="Y271" s="8">
        <v>3</v>
      </c>
      <c r="Z271">
        <f>(Table248297329361393[[#This Row],[time]]-2)*2</f>
        <v>2</v>
      </c>
      <c r="AA271" s="9">
        <v>12.5992</v>
      </c>
      <c r="AB271" s="8">
        <v>3</v>
      </c>
      <c r="AC271">
        <f>(Table6291323355387[[#This Row],[time]]-2)*2</f>
        <v>2</v>
      </c>
      <c r="AD271" s="9">
        <v>0.18978400000000001</v>
      </c>
      <c r="AE271" s="8">
        <v>3</v>
      </c>
      <c r="AF271">
        <f>(Table249298330362394[[#This Row],[time]]-2)*2</f>
        <v>2</v>
      </c>
      <c r="AG271" s="9">
        <v>9.9232700000000005</v>
      </c>
      <c r="AH271" s="8">
        <v>3</v>
      </c>
      <c r="AI271">
        <f>(Table7292324356388[[#This Row],[time]]-2)*2</f>
        <v>2</v>
      </c>
      <c r="AJ271" s="9">
        <v>0.66994299999999996</v>
      </c>
      <c r="AK271" s="8">
        <v>3</v>
      </c>
      <c r="AL271">
        <f>(Table250299331363395[[#This Row],[time]]-2)*2</f>
        <v>2</v>
      </c>
      <c r="AM271" s="9">
        <v>8.0667000000000009</v>
      </c>
      <c r="AN271" s="8">
        <v>3</v>
      </c>
      <c r="AO271">
        <f>(Table8293325357389[[#This Row],[time]]-2)*2</f>
        <v>2</v>
      </c>
      <c r="AP271" s="9">
        <v>0.81813999999999998</v>
      </c>
      <c r="AQ271" s="8">
        <v>3</v>
      </c>
      <c r="AR271">
        <f>(Table252300332364396[[#This Row],[time]]-2)*2</f>
        <v>2</v>
      </c>
      <c r="AS271" s="9">
        <v>7.1752000000000002</v>
      </c>
      <c r="AT271" s="8">
        <v>3</v>
      </c>
      <c r="AU271">
        <f>(Table253301333365397[[#This Row],[time]]-2)*2</f>
        <v>2</v>
      </c>
      <c r="AV271" s="9">
        <v>0.93680699999999995</v>
      </c>
    </row>
    <row r="272" spans="1:48">
      <c r="A272" t="s">
        <v>26</v>
      </c>
      <c r="C272">
        <f>AVERAGE(C251:C271)</f>
        <v>4.5048053476666663</v>
      </c>
      <c r="D272" t="s">
        <v>26</v>
      </c>
      <c r="F272">
        <f t="shared" ref="F272" si="208">AVERAGE(F251:F271)</f>
        <v>5.9177904761904766E-5</v>
      </c>
      <c r="G272" t="s">
        <v>26</v>
      </c>
      <c r="I272">
        <f t="shared" ref="I272" si="209">AVERAGE(I251:I271)</f>
        <v>5.2280368904761909</v>
      </c>
      <c r="J272" t="s">
        <v>26</v>
      </c>
      <c r="L272">
        <f t="shared" ref="L272" si="210">AVERAGE(L251:L271)</f>
        <v>5.438052380952383E-5</v>
      </c>
      <c r="M272" t="s">
        <v>26</v>
      </c>
      <c r="O272">
        <f t="shared" ref="O272" si="211">AVERAGE(O251:O271)</f>
        <v>3.8883331428571419</v>
      </c>
      <c r="P272" t="s">
        <v>26</v>
      </c>
      <c r="R272">
        <f t="shared" ref="R272" si="212">AVERAGE(R251:R271)</f>
        <v>0.30252846666666672</v>
      </c>
      <c r="S272" t="s">
        <v>26</v>
      </c>
      <c r="U272">
        <f t="shared" ref="U272" si="213">AVERAGE(U251:U271)</f>
        <v>3.1512638380952378</v>
      </c>
      <c r="V272" t="s">
        <v>26</v>
      </c>
      <c r="X272">
        <f t="shared" ref="X272" si="214">AVERAGE(X251:X271)</f>
        <v>7.6239523809523813E-2</v>
      </c>
      <c r="Y272" t="s">
        <v>26</v>
      </c>
      <c r="AA272">
        <f t="shared" ref="AA272" si="215">AVERAGE(AA251:AA271)</f>
        <v>5.2402452380952376</v>
      </c>
      <c r="AB272" t="s">
        <v>26</v>
      </c>
      <c r="AD272">
        <f t="shared" ref="AD272" si="216">AVERAGE(AD251:AD271)</f>
        <v>1.0411387619047618</v>
      </c>
      <c r="AE272" t="s">
        <v>26</v>
      </c>
      <c r="AG272">
        <f t="shared" ref="AG272" si="217">AVERAGE(AG251:AG271)</f>
        <v>4.7601311428571433</v>
      </c>
      <c r="AH272" t="s">
        <v>26</v>
      </c>
      <c r="AJ272">
        <f t="shared" ref="AJ272" si="218">AVERAGE(AJ251:AJ271)</f>
        <v>1.5042167619047622</v>
      </c>
      <c r="AK272" t="s">
        <v>26</v>
      </c>
      <c r="AM272">
        <f t="shared" ref="AM272" si="219">AVERAGE(AM251:AM271)</f>
        <v>5.484029047619047</v>
      </c>
      <c r="AN272" t="s">
        <v>26</v>
      </c>
      <c r="AP272">
        <f t="shared" ref="AP272" si="220">AVERAGE(AP251:AP271)</f>
        <v>1.6680703333333333</v>
      </c>
      <c r="AQ272" t="s">
        <v>26</v>
      </c>
      <c r="AS272">
        <f t="shared" ref="AS272" si="221">AVERAGE(AS251:AS271)</f>
        <v>4.1441573809523806</v>
      </c>
      <c r="AT272" t="s">
        <v>26</v>
      </c>
      <c r="AV272">
        <f t="shared" ref="AV272" si="222">AVERAGE(AV251:AV271)</f>
        <v>0.43840010000000001</v>
      </c>
    </row>
    <row r="273" spans="1:48">
      <c r="A273" t="s">
        <v>27</v>
      </c>
      <c r="C273">
        <f>MAX(C251:C271)</f>
        <v>13.5763</v>
      </c>
      <c r="D273" t="s">
        <v>27</v>
      </c>
      <c r="F273">
        <f t="shared" ref="F273" si="223">MAX(F251:F271)</f>
        <v>1.11636E-4</v>
      </c>
      <c r="G273" t="s">
        <v>27</v>
      </c>
      <c r="I273">
        <f t="shared" ref="I273" si="224">MAX(I251:I271)</f>
        <v>13.987</v>
      </c>
      <c r="J273" t="s">
        <v>27</v>
      </c>
      <c r="L273">
        <f t="shared" ref="L273" si="225">MAX(L251:L271)</f>
        <v>1.1819099999999999E-4</v>
      </c>
      <c r="M273" t="s">
        <v>27</v>
      </c>
      <c r="O273">
        <f t="shared" ref="O273" si="226">MAX(O251:O271)</f>
        <v>7.9313700000000003</v>
      </c>
      <c r="P273" t="s">
        <v>27</v>
      </c>
      <c r="R273">
        <f t="shared" ref="R273" si="227">MAX(R251:R271)</f>
        <v>1.63592</v>
      </c>
      <c r="S273" t="s">
        <v>27</v>
      </c>
      <c r="U273">
        <f t="shared" ref="U273" si="228">MAX(U251:U271)</f>
        <v>6.6502800000000004</v>
      </c>
      <c r="V273" t="s">
        <v>27</v>
      </c>
      <c r="X273">
        <f t="shared" ref="X273" si="229">MAX(X251:X271)</f>
        <v>0.38973200000000002</v>
      </c>
      <c r="Y273" t="s">
        <v>27</v>
      </c>
      <c r="AA273">
        <f t="shared" ref="AA273" si="230">MAX(AA251:AA271)</f>
        <v>12.5992</v>
      </c>
      <c r="AB273" t="s">
        <v>27</v>
      </c>
      <c r="AD273">
        <f t="shared" ref="AD273" si="231">MAX(AD251:AD271)</f>
        <v>1.7791300000000001</v>
      </c>
      <c r="AE273" t="s">
        <v>27</v>
      </c>
      <c r="AG273">
        <f t="shared" ref="AG273" si="232">MAX(AG251:AG271)</f>
        <v>9.9232700000000005</v>
      </c>
      <c r="AH273" t="s">
        <v>27</v>
      </c>
      <c r="AJ273">
        <f t="shared" ref="AJ273" si="233">MAX(AJ251:AJ271)</f>
        <v>2.60608</v>
      </c>
      <c r="AK273" t="s">
        <v>27</v>
      </c>
      <c r="AM273">
        <f t="shared" ref="AM273" si="234">MAX(AM251:AM271)</f>
        <v>8.0667000000000009</v>
      </c>
      <c r="AN273" t="s">
        <v>27</v>
      </c>
      <c r="AP273">
        <f t="shared" ref="AP273" si="235">MAX(AP251:AP271)</f>
        <v>2.5240300000000002</v>
      </c>
      <c r="AQ273" t="s">
        <v>27</v>
      </c>
      <c r="AS273">
        <f t="shared" ref="AS273" si="236">MAX(AS251:AS271)</f>
        <v>7.1752000000000002</v>
      </c>
      <c r="AT273" t="s">
        <v>27</v>
      </c>
      <c r="AV273">
        <f t="shared" ref="AV273" si="237">MAX(AV251:AV271)</f>
        <v>0.99352399999999996</v>
      </c>
    </row>
    <row r="275" spans="1:48">
      <c r="A275" t="s">
        <v>49</v>
      </c>
      <c r="D275" t="s">
        <v>2</v>
      </c>
    </row>
    <row r="276" spans="1:48">
      <c r="A276" t="s">
        <v>50</v>
      </c>
      <c r="D276" t="s">
        <v>4</v>
      </c>
      <c r="E276" t="s">
        <v>5</v>
      </c>
    </row>
    <row r="277" spans="1:48">
      <c r="D277" t="s">
        <v>30</v>
      </c>
    </row>
    <row r="279" spans="1:48">
      <c r="A279" t="s">
        <v>6</v>
      </c>
      <c r="D279" t="s">
        <v>7</v>
      </c>
      <c r="G279" t="s">
        <v>8</v>
      </c>
      <c r="J279" t="s">
        <v>9</v>
      </c>
      <c r="M279" t="s">
        <v>10</v>
      </c>
      <c r="P279" t="s">
        <v>11</v>
      </c>
      <c r="S279" t="s">
        <v>12</v>
      </c>
      <c r="V279" t="s">
        <v>13</v>
      </c>
      <c r="Y279" t="s">
        <v>14</v>
      </c>
      <c r="AB279" t="s">
        <v>15</v>
      </c>
      <c r="AE279" t="s">
        <v>16</v>
      </c>
      <c r="AH279" t="s">
        <v>17</v>
      </c>
      <c r="AK279" t="s">
        <v>18</v>
      </c>
      <c r="AN279" t="s">
        <v>19</v>
      </c>
      <c r="AQ279" t="s">
        <v>20</v>
      </c>
      <c r="AT279" t="s">
        <v>21</v>
      </c>
    </row>
    <row r="280" spans="1:48">
      <c r="A280" t="s">
        <v>22</v>
      </c>
      <c r="B280" t="s">
        <v>23</v>
      </c>
      <c r="C280" t="s">
        <v>24</v>
      </c>
      <c r="D280" t="s">
        <v>22</v>
      </c>
      <c r="E280" t="s">
        <v>23</v>
      </c>
      <c r="F280" t="s">
        <v>25</v>
      </c>
      <c r="G280" t="s">
        <v>22</v>
      </c>
      <c r="H280" t="s">
        <v>23</v>
      </c>
      <c r="I280" t="s">
        <v>24</v>
      </c>
      <c r="J280" t="s">
        <v>22</v>
      </c>
      <c r="K280" t="s">
        <v>23</v>
      </c>
      <c r="L280" t="s">
        <v>24</v>
      </c>
      <c r="M280" t="s">
        <v>22</v>
      </c>
      <c r="N280" t="s">
        <v>23</v>
      </c>
      <c r="O280" t="s">
        <v>24</v>
      </c>
      <c r="P280" t="s">
        <v>22</v>
      </c>
      <c r="Q280" t="s">
        <v>23</v>
      </c>
      <c r="R280" t="s">
        <v>24</v>
      </c>
      <c r="S280" t="s">
        <v>22</v>
      </c>
      <c r="T280" t="s">
        <v>23</v>
      </c>
      <c r="U280" t="s">
        <v>24</v>
      </c>
      <c r="V280" t="s">
        <v>22</v>
      </c>
      <c r="W280" t="s">
        <v>23</v>
      </c>
      <c r="X280" t="s">
        <v>24</v>
      </c>
      <c r="Y280" t="s">
        <v>22</v>
      </c>
      <c r="Z280" t="s">
        <v>23</v>
      </c>
      <c r="AA280" t="s">
        <v>24</v>
      </c>
      <c r="AB280" t="s">
        <v>22</v>
      </c>
      <c r="AC280" t="s">
        <v>23</v>
      </c>
      <c r="AD280" t="s">
        <v>24</v>
      </c>
      <c r="AE280" t="s">
        <v>22</v>
      </c>
      <c r="AF280" t="s">
        <v>23</v>
      </c>
      <c r="AG280" t="s">
        <v>24</v>
      </c>
      <c r="AH280" t="s">
        <v>22</v>
      </c>
      <c r="AI280" t="s">
        <v>23</v>
      </c>
      <c r="AJ280" t="s">
        <v>24</v>
      </c>
      <c r="AK280" t="s">
        <v>22</v>
      </c>
      <c r="AL280" t="s">
        <v>23</v>
      </c>
      <c r="AM280" t="s">
        <v>24</v>
      </c>
      <c r="AN280" t="s">
        <v>22</v>
      </c>
      <c r="AO280" t="s">
        <v>23</v>
      </c>
      <c r="AP280" t="s">
        <v>24</v>
      </c>
      <c r="AQ280" t="s">
        <v>22</v>
      </c>
      <c r="AR280" t="s">
        <v>23</v>
      </c>
      <c r="AS280" t="s">
        <v>24</v>
      </c>
      <c r="AT280" t="s">
        <v>22</v>
      </c>
      <c r="AU280" t="s">
        <v>23</v>
      </c>
      <c r="AV280" t="s">
        <v>24</v>
      </c>
    </row>
    <row r="281" spans="1:48">
      <c r="A281" s="2">
        <v>2</v>
      </c>
      <c r="B281">
        <f>-(Table1254302334366398[[#This Row],[time]]-2)*2</f>
        <v>0</v>
      </c>
      <c r="C281" s="3">
        <v>3.08466</v>
      </c>
      <c r="D281" s="2">
        <v>2</v>
      </c>
      <c r="E281">
        <f>-(Table2255303335367399[[#This Row],[time]]-2)*2</f>
        <v>0</v>
      </c>
      <c r="F281" s="4">
        <v>7.8999999999999996E-5</v>
      </c>
      <c r="G281" s="2">
        <v>2</v>
      </c>
      <c r="H281">
        <f>-(Table245262310342374406[[#This Row],[time]]-2)*2</f>
        <v>0</v>
      </c>
      <c r="I281" s="3">
        <v>0.73571600000000004</v>
      </c>
      <c r="J281" s="2">
        <v>2</v>
      </c>
      <c r="K281">
        <f>-(Table3256304336368400[[#This Row],[time]]-2)*2</f>
        <v>0</v>
      </c>
      <c r="L281" s="4">
        <v>8.0699999999999996E-5</v>
      </c>
      <c r="M281" s="2">
        <v>2</v>
      </c>
      <c r="N281">
        <f>-(Table246263311343375407[[#This Row],[time]]-2)*2</f>
        <v>0</v>
      </c>
      <c r="O281" s="4">
        <v>6.5699999999999998E-5</v>
      </c>
      <c r="P281" s="2">
        <v>2</v>
      </c>
      <c r="Q281">
        <f>-(Table4257305337369401[[#This Row],[time]]-2)*2</f>
        <v>0</v>
      </c>
      <c r="R281" s="4">
        <v>8.9499999999999994E-5</v>
      </c>
      <c r="S281" s="2">
        <v>2</v>
      </c>
      <c r="T281">
        <f>-(Table247264312344376408[[#This Row],[time]]-2)*2</f>
        <v>0</v>
      </c>
      <c r="U281" s="4">
        <v>2.7100000000000001E-5</v>
      </c>
      <c r="V281" s="2">
        <v>2</v>
      </c>
      <c r="W281">
        <f>-(Table5258306338370402[[#This Row],[time]]-2)*2</f>
        <v>0</v>
      </c>
      <c r="X281" s="3">
        <v>9.8490300000000003E-2</v>
      </c>
      <c r="Y281" s="2">
        <v>2</v>
      </c>
      <c r="Z281">
        <f>-(Table248265313345377409[[#This Row],[time]]-2)*2</f>
        <v>0</v>
      </c>
      <c r="AA281" s="4">
        <v>7.8499999999999997E-5</v>
      </c>
      <c r="AB281" s="2">
        <v>2</v>
      </c>
      <c r="AC281">
        <f>-(Table6259307339371403[[#This Row],[time]]-2)*2</f>
        <v>0</v>
      </c>
      <c r="AD281" s="3">
        <v>2.1504599999999999E-2</v>
      </c>
      <c r="AE281" s="2">
        <v>2</v>
      </c>
      <c r="AF281">
        <f>-(Table249266314346378410[[#This Row],[time]]-2)*2</f>
        <v>0</v>
      </c>
      <c r="AG281" s="4">
        <v>7.4499999999999995E-5</v>
      </c>
      <c r="AH281" s="2">
        <v>2</v>
      </c>
      <c r="AI281">
        <f>-(Table7260308340372404[[#This Row],[time]]-2)*2</f>
        <v>0</v>
      </c>
      <c r="AJ281" s="4">
        <v>6.7999999999999999E-5</v>
      </c>
      <c r="AK281" s="2">
        <v>2</v>
      </c>
      <c r="AL281">
        <f>-(Table250267315347379411[[#This Row],[time]]-2)*2</f>
        <v>0</v>
      </c>
      <c r="AM281" s="3">
        <v>2.1080800000000002</v>
      </c>
      <c r="AN281" s="2">
        <v>2</v>
      </c>
      <c r="AO281">
        <f>-(Table8261309341373405[[#This Row],[time]]-2)*2</f>
        <v>0</v>
      </c>
      <c r="AP281" s="3">
        <v>2.5240300000000002</v>
      </c>
      <c r="AQ281" s="2">
        <v>2</v>
      </c>
      <c r="AR281">
        <f>-(Table252268316348380412[[#This Row],[time]]-2)*2</f>
        <v>0</v>
      </c>
      <c r="AS281" s="3">
        <v>0.64624300000000001</v>
      </c>
      <c r="AT281" s="2">
        <v>2</v>
      </c>
      <c r="AU281">
        <f>-(Table253269317349381413[[#This Row],[time]]-2)*2</f>
        <v>0</v>
      </c>
      <c r="AV281" s="3">
        <v>6.0062299999999999E-2</v>
      </c>
    </row>
    <row r="282" spans="1:48">
      <c r="A282" s="5">
        <v>2.0510899999999999</v>
      </c>
      <c r="B282">
        <f>-(Table1254302334366398[[#This Row],[time]]-2)*2</f>
        <v>-0.10217999999999972</v>
      </c>
      <c r="C282" s="6">
        <v>1.9530400000000001</v>
      </c>
      <c r="D282" s="5">
        <v>2.0510899999999999</v>
      </c>
      <c r="E282">
        <f>-(Table2255303335367399[[#This Row],[time]]-2)*2</f>
        <v>-0.10217999999999972</v>
      </c>
      <c r="F282" s="6">
        <v>0.119147</v>
      </c>
      <c r="G282" s="5">
        <v>2.0510899999999999</v>
      </c>
      <c r="H282">
        <f>-(Table245262310342374406[[#This Row],[time]]-2)*2</f>
        <v>-0.10217999999999972</v>
      </c>
      <c r="I282" s="6">
        <v>0.89918699999999996</v>
      </c>
      <c r="J282" s="5">
        <v>2.0510899999999999</v>
      </c>
      <c r="K282">
        <f>-(Table3256304336368400[[#This Row],[time]]-2)*2</f>
        <v>-0.10217999999999972</v>
      </c>
      <c r="L282" s="6">
        <v>3.6396999999999999E-2</v>
      </c>
      <c r="M282" s="5">
        <v>2.0510899999999999</v>
      </c>
      <c r="N282">
        <f>-(Table246263311343375407[[#This Row],[time]]-2)*2</f>
        <v>-0.10217999999999972</v>
      </c>
      <c r="O282" s="7">
        <v>6.6199999999999996E-5</v>
      </c>
      <c r="P282" s="5">
        <v>2.0510899999999999</v>
      </c>
      <c r="Q282">
        <f>-(Table4257305337369401[[#This Row],[time]]-2)*2</f>
        <v>-0.10217999999999972</v>
      </c>
      <c r="R282" s="6">
        <v>2.82029E-3</v>
      </c>
      <c r="S282" s="5">
        <v>2.0510899999999999</v>
      </c>
      <c r="T282">
        <f>-(Table247264312344376408[[#This Row],[time]]-2)*2</f>
        <v>-0.10217999999999972</v>
      </c>
      <c r="U282" s="7">
        <v>2.9799999999999999E-5</v>
      </c>
      <c r="V282" s="5">
        <v>2.0510899999999999</v>
      </c>
      <c r="W282">
        <f>-(Table5258306338370402[[#This Row],[time]]-2)*2</f>
        <v>-0.10217999999999972</v>
      </c>
      <c r="X282" s="6">
        <v>0.34446599999999999</v>
      </c>
      <c r="Y282" s="5">
        <v>2.0510899999999999</v>
      </c>
      <c r="Z282">
        <f>-(Table248265313345377409[[#This Row],[time]]-2)*2</f>
        <v>-0.10217999999999972</v>
      </c>
      <c r="AA282" s="7">
        <v>7.9400000000000006E-5</v>
      </c>
      <c r="AB282" s="5">
        <v>2.0510899999999999</v>
      </c>
      <c r="AC282">
        <f>-(Table6259307339371403[[#This Row],[time]]-2)*2</f>
        <v>-0.10217999999999972</v>
      </c>
      <c r="AD282" s="6">
        <v>0.172453</v>
      </c>
      <c r="AE282" s="5">
        <v>2.0510899999999999</v>
      </c>
      <c r="AF282">
        <f>-(Table249266314346378410[[#This Row],[time]]-2)*2</f>
        <v>-0.10217999999999972</v>
      </c>
      <c r="AG282" s="7">
        <v>7.5400000000000003E-5</v>
      </c>
      <c r="AH282" s="5">
        <v>2.0510899999999999</v>
      </c>
      <c r="AI282">
        <f>-(Table7260308340372404[[#This Row],[time]]-2)*2</f>
        <v>-0.10217999999999972</v>
      </c>
      <c r="AJ282" s="7">
        <v>6.0099999999999997E-5</v>
      </c>
      <c r="AK282" s="5">
        <v>2.0510899999999999</v>
      </c>
      <c r="AL282">
        <f>-(Table250267315347379411[[#This Row],[time]]-2)*2</f>
        <v>-0.10217999999999972</v>
      </c>
      <c r="AM282" s="6">
        <v>2.13931</v>
      </c>
      <c r="AN282" s="5">
        <v>2.0510899999999999</v>
      </c>
      <c r="AO282">
        <f>-(Table8261309341373405[[#This Row],[time]]-2)*2</f>
        <v>-0.10217999999999972</v>
      </c>
      <c r="AP282" s="6">
        <v>2.5821399999999999</v>
      </c>
      <c r="AQ282" s="5">
        <v>2.0510899999999999</v>
      </c>
      <c r="AR282">
        <f>-(Table252268316348380412[[#This Row],[time]]-2)*2</f>
        <v>-0.10217999999999972</v>
      </c>
      <c r="AS282" s="6">
        <v>0.70763500000000001</v>
      </c>
      <c r="AT282" s="5">
        <v>2.0510899999999999</v>
      </c>
      <c r="AU282">
        <f>-(Table253269317349381413[[#This Row],[time]]-2)*2</f>
        <v>-0.10217999999999972</v>
      </c>
      <c r="AV282" s="6">
        <v>0.175925</v>
      </c>
    </row>
    <row r="283" spans="1:48">
      <c r="A283" s="5">
        <v>2.1092499999999998</v>
      </c>
      <c r="B283">
        <f>-(Table1254302334366398[[#This Row],[time]]-2)*2</f>
        <v>-0.21849999999999969</v>
      </c>
      <c r="C283" s="6">
        <v>1.3622799999999999</v>
      </c>
      <c r="D283" s="5">
        <v>2.1092499999999998</v>
      </c>
      <c r="E283">
        <f>-(Table2255303335367399[[#This Row],[time]]-2)*2</f>
        <v>-0.21849999999999969</v>
      </c>
      <c r="F283" s="6">
        <v>0.53615000000000002</v>
      </c>
      <c r="G283" s="5">
        <v>2.1092499999999998</v>
      </c>
      <c r="H283">
        <f>-(Table245262310342374406[[#This Row],[time]]-2)*2</f>
        <v>-0.21849999999999969</v>
      </c>
      <c r="I283" s="6">
        <v>0.73458800000000002</v>
      </c>
      <c r="J283" s="5">
        <v>2.1092499999999998</v>
      </c>
      <c r="K283">
        <f>-(Table3256304336368400[[#This Row],[time]]-2)*2</f>
        <v>-0.21849999999999969</v>
      </c>
      <c r="L283" s="6">
        <v>0.29985299999999998</v>
      </c>
      <c r="M283" s="5">
        <v>2.1092499999999998</v>
      </c>
      <c r="N283">
        <f>-(Table246263311343375407[[#This Row],[time]]-2)*2</f>
        <v>-0.21849999999999969</v>
      </c>
      <c r="O283" s="7">
        <v>5.9500000000000003E-5</v>
      </c>
      <c r="P283" s="5">
        <v>2.1092499999999998</v>
      </c>
      <c r="Q283">
        <f>-(Table4257305337369401[[#This Row],[time]]-2)*2</f>
        <v>-0.21849999999999969</v>
      </c>
      <c r="R283" s="6">
        <v>9.2927200000000001E-2</v>
      </c>
      <c r="S283" s="5">
        <v>2.1092499999999998</v>
      </c>
      <c r="T283">
        <f>-(Table247264312344376408[[#This Row],[time]]-2)*2</f>
        <v>-0.21849999999999969</v>
      </c>
      <c r="U283" s="7">
        <v>3.18E-5</v>
      </c>
      <c r="V283" s="5">
        <v>2.1092499999999998</v>
      </c>
      <c r="W283">
        <f>-(Table5258306338370402[[#This Row],[time]]-2)*2</f>
        <v>-0.21849999999999969</v>
      </c>
      <c r="X283" s="6">
        <v>0.69188400000000005</v>
      </c>
      <c r="Y283" s="5">
        <v>2.1092499999999998</v>
      </c>
      <c r="Z283">
        <f>-(Table248265313345377409[[#This Row],[time]]-2)*2</f>
        <v>-0.21849999999999969</v>
      </c>
      <c r="AA283" s="7">
        <v>8.0400000000000003E-5</v>
      </c>
      <c r="AB283" s="5">
        <v>2.1092499999999998</v>
      </c>
      <c r="AC283">
        <f>-(Table6259307339371403[[#This Row],[time]]-2)*2</f>
        <v>-0.21849999999999969</v>
      </c>
      <c r="AD283" s="6">
        <v>0.26088299999999998</v>
      </c>
      <c r="AE283" s="5">
        <v>2.1092499999999998</v>
      </c>
      <c r="AF283">
        <f>-(Table249266314346378410[[#This Row],[time]]-2)*2</f>
        <v>-0.21849999999999969</v>
      </c>
      <c r="AG283" s="7">
        <v>7.6899999999999999E-5</v>
      </c>
      <c r="AH283" s="5">
        <v>2.1092499999999998</v>
      </c>
      <c r="AI283">
        <f>-(Table7260308340372404[[#This Row],[time]]-2)*2</f>
        <v>-0.21849999999999969</v>
      </c>
      <c r="AJ283" s="6">
        <v>3.5613200000000002E-3</v>
      </c>
      <c r="AK283" s="5">
        <v>2.1092499999999998</v>
      </c>
      <c r="AL283">
        <f>-(Table250267315347379411[[#This Row],[time]]-2)*2</f>
        <v>-0.21849999999999969</v>
      </c>
      <c r="AM283" s="6">
        <v>2.2334100000000001</v>
      </c>
      <c r="AN283" s="5">
        <v>2.1092499999999998</v>
      </c>
      <c r="AO283">
        <f>-(Table8261309341373405[[#This Row],[time]]-2)*2</f>
        <v>-0.21849999999999969</v>
      </c>
      <c r="AP283" s="6">
        <v>2.6222599999999998</v>
      </c>
      <c r="AQ283" s="5">
        <v>2.1092499999999998</v>
      </c>
      <c r="AR283">
        <f>-(Table252268316348380412[[#This Row],[time]]-2)*2</f>
        <v>-0.21849999999999969</v>
      </c>
      <c r="AS283" s="6">
        <v>0.79516900000000001</v>
      </c>
      <c r="AT283" s="5">
        <v>2.1092499999999998</v>
      </c>
      <c r="AU283">
        <f>-(Table253269317349381413[[#This Row],[time]]-2)*2</f>
        <v>-0.21849999999999969</v>
      </c>
      <c r="AV283" s="6">
        <v>0.370618</v>
      </c>
    </row>
    <row r="284" spans="1:48">
      <c r="A284" s="5">
        <v>2.16553</v>
      </c>
      <c r="B284">
        <f>-(Table1254302334366398[[#This Row],[time]]-2)*2</f>
        <v>-0.33105999999999991</v>
      </c>
      <c r="C284" s="6">
        <v>1.19207</v>
      </c>
      <c r="D284" s="5">
        <v>2.16553</v>
      </c>
      <c r="E284">
        <f>-(Table2255303335367399[[#This Row],[time]]-2)*2</f>
        <v>-0.33105999999999991</v>
      </c>
      <c r="F284" s="6">
        <v>0.86472199999999999</v>
      </c>
      <c r="G284" s="5">
        <v>2.16553</v>
      </c>
      <c r="H284">
        <f>-(Table245262310342374406[[#This Row],[time]]-2)*2</f>
        <v>-0.33105999999999991</v>
      </c>
      <c r="I284" s="6">
        <v>0.49534899999999998</v>
      </c>
      <c r="J284" s="5">
        <v>2.16553</v>
      </c>
      <c r="K284">
        <f>-(Table3256304336368400[[#This Row],[time]]-2)*2</f>
        <v>-0.33105999999999991</v>
      </c>
      <c r="L284" s="6">
        <v>0.67863300000000004</v>
      </c>
      <c r="M284" s="5">
        <v>2.16553</v>
      </c>
      <c r="N284">
        <f>-(Table246263311343375407[[#This Row],[time]]-2)*2</f>
        <v>-0.33105999999999991</v>
      </c>
      <c r="O284" s="7">
        <v>5.1199999999999998E-5</v>
      </c>
      <c r="P284" s="5">
        <v>2.16553</v>
      </c>
      <c r="Q284">
        <f>-(Table4257305337369401[[#This Row],[time]]-2)*2</f>
        <v>-0.33105999999999991</v>
      </c>
      <c r="R284" s="6">
        <v>0.339063</v>
      </c>
      <c r="S284" s="5">
        <v>2.16553</v>
      </c>
      <c r="T284">
        <f>-(Table247264312344376408[[#This Row],[time]]-2)*2</f>
        <v>-0.33105999999999991</v>
      </c>
      <c r="U284" s="7">
        <v>3.2199999999999997E-5</v>
      </c>
      <c r="V284" s="5">
        <v>2.16553</v>
      </c>
      <c r="W284">
        <f>-(Table5258306338370402[[#This Row],[time]]-2)*2</f>
        <v>-0.33105999999999991</v>
      </c>
      <c r="X284" s="6">
        <v>0.93677999999999995</v>
      </c>
      <c r="Y284" s="5">
        <v>2.16553</v>
      </c>
      <c r="Z284">
        <f>-(Table248265313345377409[[#This Row],[time]]-2)*2</f>
        <v>-0.33105999999999991</v>
      </c>
      <c r="AA284" s="7">
        <v>7.7299999999999995E-5</v>
      </c>
      <c r="AB284" s="5">
        <v>2.16553</v>
      </c>
      <c r="AC284">
        <f>-(Table6259307339371403[[#This Row],[time]]-2)*2</f>
        <v>-0.33105999999999991</v>
      </c>
      <c r="AD284" s="6">
        <v>1.1451800000000001</v>
      </c>
      <c r="AE284" s="5">
        <v>2.16553</v>
      </c>
      <c r="AF284">
        <f>-(Table249266314346378410[[#This Row],[time]]-2)*2</f>
        <v>-0.33105999999999991</v>
      </c>
      <c r="AG284" s="7">
        <v>7.3700000000000002E-5</v>
      </c>
      <c r="AH284" s="5">
        <v>2.16553</v>
      </c>
      <c r="AI284">
        <f>-(Table7260308340372404[[#This Row],[time]]-2)*2</f>
        <v>-0.33105999999999991</v>
      </c>
      <c r="AJ284" s="6">
        <v>0.18077199999999999</v>
      </c>
      <c r="AK284" s="5">
        <v>2.16553</v>
      </c>
      <c r="AL284">
        <f>-(Table250267315347379411[[#This Row],[time]]-2)*2</f>
        <v>-0.33105999999999991</v>
      </c>
      <c r="AM284" s="6">
        <v>2.2869700000000002</v>
      </c>
      <c r="AN284" s="5">
        <v>2.16553</v>
      </c>
      <c r="AO284">
        <f>-(Table8261309341373405[[#This Row],[time]]-2)*2</f>
        <v>-0.33105999999999991</v>
      </c>
      <c r="AP284" s="6">
        <v>2.6155900000000001</v>
      </c>
      <c r="AQ284" s="5">
        <v>2.16553</v>
      </c>
      <c r="AR284">
        <f>-(Table252268316348380412[[#This Row],[time]]-2)*2</f>
        <v>-0.33105999999999991</v>
      </c>
      <c r="AS284" s="6">
        <v>0.87522299999999997</v>
      </c>
      <c r="AT284" s="5">
        <v>2.16553</v>
      </c>
      <c r="AU284">
        <f>-(Table253269317349381413[[#This Row],[time]]-2)*2</f>
        <v>-0.33105999999999991</v>
      </c>
      <c r="AV284" s="6">
        <v>0.52304799999999996</v>
      </c>
    </row>
    <row r="285" spans="1:48">
      <c r="A285" s="5">
        <v>2.2071800000000001</v>
      </c>
      <c r="B285">
        <f>-(Table1254302334366398[[#This Row],[time]]-2)*2</f>
        <v>-0.41436000000000028</v>
      </c>
      <c r="C285" s="6">
        <v>1.0415399999999999</v>
      </c>
      <c r="D285" s="5">
        <v>2.2071800000000001</v>
      </c>
      <c r="E285">
        <f>-(Table2255303335367399[[#This Row],[time]]-2)*2</f>
        <v>-0.41436000000000028</v>
      </c>
      <c r="F285" s="6">
        <v>1.0862700000000001</v>
      </c>
      <c r="G285" s="5">
        <v>2.2071800000000001</v>
      </c>
      <c r="H285">
        <f>-(Table245262310342374406[[#This Row],[time]]-2)*2</f>
        <v>-0.41436000000000028</v>
      </c>
      <c r="I285" s="6">
        <v>0.33079500000000001</v>
      </c>
      <c r="J285" s="5">
        <v>2.2071800000000001</v>
      </c>
      <c r="K285">
        <f>-(Table3256304336368400[[#This Row],[time]]-2)*2</f>
        <v>-0.41436000000000028</v>
      </c>
      <c r="L285" s="6">
        <v>0.90915100000000004</v>
      </c>
      <c r="M285" s="5">
        <v>2.2071800000000001</v>
      </c>
      <c r="N285">
        <f>-(Table246263311343375407[[#This Row],[time]]-2)*2</f>
        <v>-0.41436000000000028</v>
      </c>
      <c r="O285" s="7">
        <v>4.8999999999999998E-5</v>
      </c>
      <c r="P285" s="5">
        <v>2.2071800000000001</v>
      </c>
      <c r="Q285">
        <f>-(Table4257305337369401[[#This Row],[time]]-2)*2</f>
        <v>-0.41436000000000028</v>
      </c>
      <c r="R285" s="6">
        <v>0.51258300000000001</v>
      </c>
      <c r="S285" s="5">
        <v>2.2071800000000001</v>
      </c>
      <c r="T285">
        <f>-(Table247264312344376408[[#This Row],[time]]-2)*2</f>
        <v>-0.41436000000000028</v>
      </c>
      <c r="U285" s="7">
        <v>3.4600000000000001E-5</v>
      </c>
      <c r="V285" s="5">
        <v>2.2071800000000001</v>
      </c>
      <c r="W285">
        <f>-(Table5258306338370402[[#This Row],[time]]-2)*2</f>
        <v>-0.41436000000000028</v>
      </c>
      <c r="X285" s="6">
        <v>1.0944799999999999</v>
      </c>
      <c r="Y285" s="5">
        <v>2.2071800000000001</v>
      </c>
      <c r="Z285">
        <f>-(Table248265313345377409[[#This Row],[time]]-2)*2</f>
        <v>-0.41436000000000028</v>
      </c>
      <c r="AA285" s="7">
        <v>7.47E-5</v>
      </c>
      <c r="AB285" s="5">
        <v>2.2071800000000001</v>
      </c>
      <c r="AC285">
        <f>-(Table6259307339371403[[#This Row],[time]]-2)*2</f>
        <v>-0.41436000000000028</v>
      </c>
      <c r="AD285" s="6">
        <v>1.57579</v>
      </c>
      <c r="AE285" s="5">
        <v>2.2071800000000001</v>
      </c>
      <c r="AF285">
        <f>-(Table249266314346378410[[#This Row],[time]]-2)*2</f>
        <v>-0.41436000000000028</v>
      </c>
      <c r="AG285" s="7">
        <v>7.1199999999999996E-5</v>
      </c>
      <c r="AH285" s="5">
        <v>2.2071800000000001</v>
      </c>
      <c r="AI285">
        <f>-(Table7260308340372404[[#This Row],[time]]-2)*2</f>
        <v>-0.41436000000000028</v>
      </c>
      <c r="AJ285" s="6">
        <v>0.657856</v>
      </c>
      <c r="AK285" s="5">
        <v>2.2071800000000001</v>
      </c>
      <c r="AL285">
        <f>-(Table250267315347379411[[#This Row],[time]]-2)*2</f>
        <v>-0.41436000000000028</v>
      </c>
      <c r="AM285" s="6">
        <v>2.2888899999999999</v>
      </c>
      <c r="AN285" s="5">
        <v>2.2071800000000001</v>
      </c>
      <c r="AO285">
        <f>-(Table8261309341373405[[#This Row],[time]]-2)*2</f>
        <v>-0.41436000000000028</v>
      </c>
      <c r="AP285" s="6">
        <v>2.6528399999999999</v>
      </c>
      <c r="AQ285" s="5">
        <v>2.2071800000000001</v>
      </c>
      <c r="AR285">
        <f>-(Table252268316348380412[[#This Row],[time]]-2)*2</f>
        <v>-0.41436000000000028</v>
      </c>
      <c r="AS285" s="6">
        <v>0.93755699999999997</v>
      </c>
      <c r="AT285" s="5">
        <v>2.2071800000000001</v>
      </c>
      <c r="AU285">
        <f>-(Table253269317349381413[[#This Row],[time]]-2)*2</f>
        <v>-0.41436000000000028</v>
      </c>
      <c r="AV285" s="6">
        <v>0.628251</v>
      </c>
    </row>
    <row r="286" spans="1:48">
      <c r="A286" s="5">
        <v>2.26451</v>
      </c>
      <c r="B286">
        <f>-(Table1254302334366398[[#This Row],[time]]-2)*2</f>
        <v>-0.52902000000000005</v>
      </c>
      <c r="C286" s="6">
        <v>0.77352299999999996</v>
      </c>
      <c r="D286" s="5">
        <v>2.26451</v>
      </c>
      <c r="E286">
        <f>-(Table2255303335367399[[#This Row],[time]]-2)*2</f>
        <v>-0.52902000000000005</v>
      </c>
      <c r="F286" s="6">
        <v>1.3872800000000001</v>
      </c>
      <c r="G286" s="5">
        <v>2.26451</v>
      </c>
      <c r="H286">
        <f>-(Table245262310342374406[[#This Row],[time]]-2)*2</f>
        <v>-0.52902000000000005</v>
      </c>
      <c r="I286" s="6">
        <v>0.113332</v>
      </c>
      <c r="J286" s="5">
        <v>2.26451</v>
      </c>
      <c r="K286">
        <f>-(Table3256304336368400[[#This Row],[time]]-2)*2</f>
        <v>-0.52902000000000005</v>
      </c>
      <c r="L286" s="6">
        <v>1.1734</v>
      </c>
      <c r="M286" s="5">
        <v>2.26451</v>
      </c>
      <c r="N286">
        <f>-(Table246263311343375407[[#This Row],[time]]-2)*2</f>
        <v>-0.52902000000000005</v>
      </c>
      <c r="O286" s="7">
        <v>4.6499999999999999E-5</v>
      </c>
      <c r="P286" s="5">
        <v>2.26451</v>
      </c>
      <c r="Q286">
        <f>-(Table4257305337369401[[#This Row],[time]]-2)*2</f>
        <v>-0.52902000000000005</v>
      </c>
      <c r="R286" s="6">
        <v>0.73785199999999995</v>
      </c>
      <c r="S286" s="5">
        <v>2.26451</v>
      </c>
      <c r="T286">
        <f>-(Table247264312344376408[[#This Row],[time]]-2)*2</f>
        <v>-0.52902000000000005</v>
      </c>
      <c r="U286" s="7">
        <v>3.6300000000000001E-5</v>
      </c>
      <c r="V286" s="5">
        <v>2.26451</v>
      </c>
      <c r="W286">
        <f>-(Table5258306338370402[[#This Row],[time]]-2)*2</f>
        <v>-0.52902000000000005</v>
      </c>
      <c r="X286" s="6">
        <v>1.2458199999999999</v>
      </c>
      <c r="Y286" s="5">
        <v>2.26451</v>
      </c>
      <c r="Z286">
        <f>-(Table248265313345377409[[#This Row],[time]]-2)*2</f>
        <v>-0.52902000000000005</v>
      </c>
      <c r="AA286" s="7">
        <v>7.2899999999999997E-5</v>
      </c>
      <c r="AB286" s="5">
        <v>2.26451</v>
      </c>
      <c r="AC286">
        <f>-(Table6259307339371403[[#This Row],[time]]-2)*2</f>
        <v>-0.52902000000000005</v>
      </c>
      <c r="AD286" s="6">
        <v>2.0561400000000001</v>
      </c>
      <c r="AE286" s="5">
        <v>2.26451</v>
      </c>
      <c r="AF286">
        <f>-(Table249266314346378410[[#This Row],[time]]-2)*2</f>
        <v>-0.52902000000000005</v>
      </c>
      <c r="AG286" s="7">
        <v>7.0500000000000006E-5</v>
      </c>
      <c r="AH286" s="5">
        <v>2.26451</v>
      </c>
      <c r="AI286">
        <f>-(Table7260308340372404[[#This Row],[time]]-2)*2</f>
        <v>-0.52902000000000005</v>
      </c>
      <c r="AJ286" s="6">
        <v>1.4159999999999999</v>
      </c>
      <c r="AK286" s="5">
        <v>2.26451</v>
      </c>
      <c r="AL286">
        <f>-(Table250267315347379411[[#This Row],[time]]-2)*2</f>
        <v>-0.52902000000000005</v>
      </c>
      <c r="AM286" s="6">
        <v>2.2316400000000001</v>
      </c>
      <c r="AN286" s="5">
        <v>2.26451</v>
      </c>
      <c r="AO286">
        <f>-(Table8261309341373405[[#This Row],[time]]-2)*2</f>
        <v>-0.52902000000000005</v>
      </c>
      <c r="AP286" s="6">
        <v>2.8612199999999999</v>
      </c>
      <c r="AQ286" s="5">
        <v>2.26451</v>
      </c>
      <c r="AR286">
        <f>-(Table252268316348380412[[#This Row],[time]]-2)*2</f>
        <v>-0.52902000000000005</v>
      </c>
      <c r="AS286" s="6">
        <v>1.00851</v>
      </c>
      <c r="AT286" s="5">
        <v>2.26451</v>
      </c>
      <c r="AU286">
        <f>-(Table253269317349381413[[#This Row],[time]]-2)*2</f>
        <v>-0.52902000000000005</v>
      </c>
      <c r="AV286" s="6">
        <v>0.74623399999999995</v>
      </c>
    </row>
    <row r="287" spans="1:48">
      <c r="A287" s="5">
        <v>2.3128899999999999</v>
      </c>
      <c r="B287">
        <f>-(Table1254302334366398[[#This Row],[time]]-2)*2</f>
        <v>-0.62577999999999978</v>
      </c>
      <c r="C287" s="6">
        <v>0.52366699999999999</v>
      </c>
      <c r="D287" s="5">
        <v>2.3128899999999999</v>
      </c>
      <c r="E287">
        <f>-(Table2255303335367399[[#This Row],[time]]-2)*2</f>
        <v>-0.62577999999999978</v>
      </c>
      <c r="F287" s="6">
        <v>1.6316999999999999</v>
      </c>
      <c r="G287" s="5">
        <v>2.3128899999999999</v>
      </c>
      <c r="H287">
        <f>-(Table245262310342374406[[#This Row],[time]]-2)*2</f>
        <v>-0.62577999999999978</v>
      </c>
      <c r="I287" s="6">
        <v>1.8741899999999999E-2</v>
      </c>
      <c r="J287" s="5">
        <v>2.3128899999999999</v>
      </c>
      <c r="K287">
        <f>-(Table3256304336368400[[#This Row],[time]]-2)*2</f>
        <v>-0.62577999999999978</v>
      </c>
      <c r="L287" s="6">
        <v>1.3980300000000001</v>
      </c>
      <c r="M287" s="5">
        <v>2.3128899999999999</v>
      </c>
      <c r="N287">
        <f>-(Table246263311343375407[[#This Row],[time]]-2)*2</f>
        <v>-0.62577999999999978</v>
      </c>
      <c r="O287" s="7">
        <v>4.4100000000000001E-5</v>
      </c>
      <c r="P287" s="5">
        <v>2.3128899999999999</v>
      </c>
      <c r="Q287">
        <f>-(Table4257305337369401[[#This Row],[time]]-2)*2</f>
        <v>-0.62577999999999978</v>
      </c>
      <c r="R287" s="6">
        <v>0.91160799999999997</v>
      </c>
      <c r="S287" s="5">
        <v>2.3128899999999999</v>
      </c>
      <c r="T287">
        <f>-(Table247264312344376408[[#This Row],[time]]-2)*2</f>
        <v>-0.62577999999999978</v>
      </c>
      <c r="U287" s="7">
        <v>3.57E-5</v>
      </c>
      <c r="V287" s="5">
        <v>2.3128899999999999</v>
      </c>
      <c r="W287">
        <f>-(Table5258306338370402[[#This Row],[time]]-2)*2</f>
        <v>-0.62577999999999978</v>
      </c>
      <c r="X287" s="6">
        <v>1.3696699999999999</v>
      </c>
      <c r="Y287" s="5">
        <v>2.3128899999999999</v>
      </c>
      <c r="Z287">
        <f>-(Table248265313345377409[[#This Row],[time]]-2)*2</f>
        <v>-0.62577999999999978</v>
      </c>
      <c r="AA287" s="7">
        <v>7.1500000000000003E-5</v>
      </c>
      <c r="AB287" s="5">
        <v>2.3128899999999999</v>
      </c>
      <c r="AC287">
        <f>-(Table6259307339371403[[#This Row],[time]]-2)*2</f>
        <v>-0.62577999999999978</v>
      </c>
      <c r="AD287" s="6">
        <v>2.4561299999999999</v>
      </c>
      <c r="AE287" s="5">
        <v>2.3128899999999999</v>
      </c>
      <c r="AF287">
        <f>-(Table249266314346378410[[#This Row],[time]]-2)*2</f>
        <v>-0.62577999999999978</v>
      </c>
      <c r="AG287" s="7">
        <v>7.0199999999999999E-5</v>
      </c>
      <c r="AH287" s="5">
        <v>2.3128899999999999</v>
      </c>
      <c r="AI287">
        <f>-(Table7260308340372404[[#This Row],[time]]-2)*2</f>
        <v>-0.62577999999999978</v>
      </c>
      <c r="AJ287" s="6">
        <v>2.0987800000000001</v>
      </c>
      <c r="AK287" s="5">
        <v>2.3128899999999999</v>
      </c>
      <c r="AL287">
        <f>-(Table250267315347379411[[#This Row],[time]]-2)*2</f>
        <v>-0.62577999999999978</v>
      </c>
      <c r="AM287" s="6">
        <v>2.18363</v>
      </c>
      <c r="AN287" s="5">
        <v>2.3128899999999999</v>
      </c>
      <c r="AO287">
        <f>-(Table8261309341373405[[#This Row],[time]]-2)*2</f>
        <v>-0.62577999999999978</v>
      </c>
      <c r="AP287" s="6">
        <v>3.1402700000000001</v>
      </c>
      <c r="AQ287" s="5">
        <v>2.3128899999999999</v>
      </c>
      <c r="AR287">
        <f>-(Table252268316348380412[[#This Row],[time]]-2)*2</f>
        <v>-0.62577999999999978</v>
      </c>
      <c r="AS287" s="6">
        <v>1.06887</v>
      </c>
      <c r="AT287" s="5">
        <v>2.3128899999999999</v>
      </c>
      <c r="AU287">
        <f>-(Table253269317349381413[[#This Row],[time]]-2)*2</f>
        <v>-0.62577999999999978</v>
      </c>
      <c r="AV287" s="6">
        <v>0.86280500000000004</v>
      </c>
    </row>
    <row r="288" spans="1:48">
      <c r="A288" s="5">
        <v>2.3536999999999999</v>
      </c>
      <c r="B288">
        <f>-(Table1254302334366398[[#This Row],[time]]-2)*2</f>
        <v>-0.70739999999999981</v>
      </c>
      <c r="C288" s="6">
        <v>0.31875599999999998</v>
      </c>
      <c r="D288" s="5">
        <v>2.3536999999999999</v>
      </c>
      <c r="E288">
        <f>-(Table2255303335367399[[#This Row],[time]]-2)*2</f>
        <v>-0.70739999999999981</v>
      </c>
      <c r="F288" s="6">
        <v>1.8629100000000001</v>
      </c>
      <c r="G288" s="5">
        <v>2.3536999999999999</v>
      </c>
      <c r="H288">
        <f>-(Table245262310342374406[[#This Row],[time]]-2)*2</f>
        <v>-0.70739999999999981</v>
      </c>
      <c r="I288" s="6">
        <v>1.20471E-2</v>
      </c>
      <c r="J288" s="5">
        <v>2.3536999999999999</v>
      </c>
      <c r="K288">
        <f>-(Table3256304336368400[[#This Row],[time]]-2)*2</f>
        <v>-0.70739999999999981</v>
      </c>
      <c r="L288" s="6">
        <v>1.5907199999999999</v>
      </c>
      <c r="M288" s="5">
        <v>2.3536999999999999</v>
      </c>
      <c r="N288">
        <f>-(Table246263311343375407[[#This Row],[time]]-2)*2</f>
        <v>-0.70739999999999981</v>
      </c>
      <c r="O288" s="7">
        <v>4.1900000000000002E-5</v>
      </c>
      <c r="P288" s="5">
        <v>2.3536999999999999</v>
      </c>
      <c r="Q288">
        <f>-(Table4257305337369401[[#This Row],[time]]-2)*2</f>
        <v>-0.70739999999999981</v>
      </c>
      <c r="R288" s="6">
        <v>1.05687</v>
      </c>
      <c r="S288" s="5">
        <v>2.3536999999999999</v>
      </c>
      <c r="T288">
        <f>-(Table247264312344376408[[#This Row],[time]]-2)*2</f>
        <v>-0.70739999999999981</v>
      </c>
      <c r="U288" s="7">
        <v>3.5800000000000003E-5</v>
      </c>
      <c r="V288" s="5">
        <v>2.3536999999999999</v>
      </c>
      <c r="W288">
        <f>-(Table5258306338370402[[#This Row],[time]]-2)*2</f>
        <v>-0.70739999999999981</v>
      </c>
      <c r="X288" s="6">
        <v>1.44868</v>
      </c>
      <c r="Y288" s="5">
        <v>2.3536999999999999</v>
      </c>
      <c r="Z288">
        <f>-(Table248265313345377409[[#This Row],[time]]-2)*2</f>
        <v>-0.70739999999999981</v>
      </c>
      <c r="AA288" s="7">
        <v>7.0400000000000004E-5</v>
      </c>
      <c r="AB288" s="5">
        <v>2.3536999999999999</v>
      </c>
      <c r="AC288">
        <f>-(Table6259307339371403[[#This Row],[time]]-2)*2</f>
        <v>-0.70739999999999981</v>
      </c>
      <c r="AD288" s="6">
        <v>2.6623199999999998</v>
      </c>
      <c r="AE288" s="5">
        <v>2.3536999999999999</v>
      </c>
      <c r="AF288">
        <f>-(Table249266314346378410[[#This Row],[time]]-2)*2</f>
        <v>-0.70739999999999981</v>
      </c>
      <c r="AG288" s="7">
        <v>7.0199999999999999E-5</v>
      </c>
      <c r="AH288" s="5">
        <v>2.3536999999999999</v>
      </c>
      <c r="AI288">
        <f>-(Table7260308340372404[[#This Row],[time]]-2)*2</f>
        <v>-0.70739999999999981</v>
      </c>
      <c r="AJ288" s="6">
        <v>2.6270099999999998</v>
      </c>
      <c r="AK288" s="5">
        <v>2.3536999999999999</v>
      </c>
      <c r="AL288">
        <f>-(Table250267315347379411[[#This Row],[time]]-2)*2</f>
        <v>-0.70739999999999981</v>
      </c>
      <c r="AM288" s="6">
        <v>2.1119400000000002</v>
      </c>
      <c r="AN288" s="5">
        <v>2.3536999999999999</v>
      </c>
      <c r="AO288">
        <f>-(Table8261309341373405[[#This Row],[time]]-2)*2</f>
        <v>-0.70739999999999981</v>
      </c>
      <c r="AP288" s="6">
        <v>3.3409900000000001</v>
      </c>
      <c r="AQ288" s="5">
        <v>2.3536999999999999</v>
      </c>
      <c r="AR288">
        <f>-(Table252268316348380412[[#This Row],[time]]-2)*2</f>
        <v>-0.70739999999999981</v>
      </c>
      <c r="AS288" s="6">
        <v>1.09982</v>
      </c>
      <c r="AT288" s="5">
        <v>2.3536999999999999</v>
      </c>
      <c r="AU288">
        <f>-(Table253269317349381413[[#This Row],[time]]-2)*2</f>
        <v>-0.70739999999999981</v>
      </c>
      <c r="AV288" s="6">
        <v>1.20516</v>
      </c>
    </row>
    <row r="289" spans="1:48">
      <c r="A289" s="5">
        <v>2.4070299999999998</v>
      </c>
      <c r="B289">
        <f>-(Table1254302334366398[[#This Row],[time]]-2)*2</f>
        <v>-0.81405999999999956</v>
      </c>
      <c r="C289" s="6">
        <v>9.7040699999999994E-2</v>
      </c>
      <c r="D289" s="5">
        <v>2.4070299999999998</v>
      </c>
      <c r="E289">
        <f>-(Table2255303335367399[[#This Row],[time]]-2)*2</f>
        <v>-0.81405999999999956</v>
      </c>
      <c r="F289" s="6">
        <v>2.2048199999999998</v>
      </c>
      <c r="G289" s="5">
        <v>2.4070299999999998</v>
      </c>
      <c r="H289">
        <f>-(Table245262310342374406[[#This Row],[time]]-2)*2</f>
        <v>-0.81405999999999956</v>
      </c>
      <c r="I289" s="6">
        <v>4.3343499999999998E-3</v>
      </c>
      <c r="J289" s="5">
        <v>2.4070299999999998</v>
      </c>
      <c r="K289">
        <f>-(Table3256304336368400[[#This Row],[time]]-2)*2</f>
        <v>-0.81405999999999956</v>
      </c>
      <c r="L289" s="6">
        <v>1.8579000000000001</v>
      </c>
      <c r="M289" s="5">
        <v>2.4070299999999998</v>
      </c>
      <c r="N289">
        <f>-(Table246263311343375407[[#This Row],[time]]-2)*2</f>
        <v>-0.81405999999999956</v>
      </c>
      <c r="O289" s="7">
        <v>3.9199999999999997E-5</v>
      </c>
      <c r="P289" s="5">
        <v>2.4070299999999998</v>
      </c>
      <c r="Q289">
        <f>-(Table4257305337369401[[#This Row],[time]]-2)*2</f>
        <v>-0.81405999999999956</v>
      </c>
      <c r="R289" s="6">
        <v>1.2725900000000001</v>
      </c>
      <c r="S289" s="5">
        <v>2.4070299999999998</v>
      </c>
      <c r="T289">
        <f>-(Table247264312344376408[[#This Row],[time]]-2)*2</f>
        <v>-0.81405999999999956</v>
      </c>
      <c r="U289" s="7">
        <v>3.57E-5</v>
      </c>
      <c r="V289" s="5">
        <v>2.4070299999999998</v>
      </c>
      <c r="W289">
        <f>-(Table5258306338370402[[#This Row],[time]]-2)*2</f>
        <v>-0.81405999999999956</v>
      </c>
      <c r="X289" s="6">
        <v>1.5762499999999999</v>
      </c>
      <c r="Y289" s="5">
        <v>2.4070299999999998</v>
      </c>
      <c r="Z289">
        <f>-(Table248265313345377409[[#This Row],[time]]-2)*2</f>
        <v>-0.81405999999999956</v>
      </c>
      <c r="AA289" s="7">
        <v>6.8800000000000005E-5</v>
      </c>
      <c r="AB289" s="5">
        <v>2.4070299999999998</v>
      </c>
      <c r="AC289">
        <f>-(Table6259307339371403[[#This Row],[time]]-2)*2</f>
        <v>-0.81405999999999956</v>
      </c>
      <c r="AD289" s="6">
        <v>2.9056600000000001</v>
      </c>
      <c r="AE289" s="5">
        <v>2.4070299999999998</v>
      </c>
      <c r="AF289">
        <f>-(Table249266314346378410[[#This Row],[time]]-2)*2</f>
        <v>-0.81405999999999956</v>
      </c>
      <c r="AG289" s="7">
        <v>6.9599999999999998E-5</v>
      </c>
      <c r="AH289" s="5">
        <v>2.4070299999999998</v>
      </c>
      <c r="AI289">
        <f>-(Table7260308340372404[[#This Row],[time]]-2)*2</f>
        <v>-0.81405999999999956</v>
      </c>
      <c r="AJ289" s="6">
        <v>3.2302</v>
      </c>
      <c r="AK289" s="5">
        <v>2.4070299999999998</v>
      </c>
      <c r="AL289">
        <f>-(Table250267315347379411[[#This Row],[time]]-2)*2</f>
        <v>-0.81405999999999956</v>
      </c>
      <c r="AM289" s="6">
        <v>2.02935</v>
      </c>
      <c r="AN289" s="5">
        <v>2.4070299999999998</v>
      </c>
      <c r="AO289">
        <f>-(Table8261309341373405[[#This Row],[time]]-2)*2</f>
        <v>-0.81405999999999956</v>
      </c>
      <c r="AP289" s="6">
        <v>3.53884</v>
      </c>
      <c r="AQ289" s="5">
        <v>2.4070299999999998</v>
      </c>
      <c r="AR289">
        <f>-(Table252268316348380412[[#This Row],[time]]-2)*2</f>
        <v>-0.81405999999999956</v>
      </c>
      <c r="AS289" s="6">
        <v>1.1404099999999999</v>
      </c>
      <c r="AT289" s="5">
        <v>2.4070299999999998</v>
      </c>
      <c r="AU289">
        <f>-(Table253269317349381413[[#This Row],[time]]-2)*2</f>
        <v>-0.81405999999999956</v>
      </c>
      <c r="AV289" s="6">
        <v>1.6946000000000001</v>
      </c>
    </row>
    <row r="290" spans="1:48">
      <c r="A290" s="5">
        <v>2.4541499999999998</v>
      </c>
      <c r="B290">
        <f>-(Table1254302334366398[[#This Row],[time]]-2)*2</f>
        <v>-0.90829999999999966</v>
      </c>
      <c r="C290" s="6">
        <v>2.8708E-4</v>
      </c>
      <c r="D290" s="5">
        <v>2.4541499999999998</v>
      </c>
      <c r="E290">
        <f>-(Table2255303335367399[[#This Row],[time]]-2)*2</f>
        <v>-0.90829999999999966</v>
      </c>
      <c r="F290" s="6">
        <v>2.5361699999999998</v>
      </c>
      <c r="G290" s="5">
        <v>2.4541499999999998</v>
      </c>
      <c r="H290">
        <f>-(Table245262310342374406[[#This Row],[time]]-2)*2</f>
        <v>-0.90829999999999966</v>
      </c>
      <c r="I290" s="6">
        <v>1.01296E-4</v>
      </c>
      <c r="J290" s="5">
        <v>2.4541499999999998</v>
      </c>
      <c r="K290">
        <f>-(Table3256304336368400[[#This Row],[time]]-2)*2</f>
        <v>-0.90829999999999966</v>
      </c>
      <c r="L290" s="6">
        <v>2.1043400000000001</v>
      </c>
      <c r="M290" s="5">
        <v>2.4541499999999998</v>
      </c>
      <c r="N290">
        <f>-(Table246263311343375407[[#This Row],[time]]-2)*2</f>
        <v>-0.90829999999999966</v>
      </c>
      <c r="O290" s="7">
        <v>3.7499999999999997E-5</v>
      </c>
      <c r="P290" s="5">
        <v>2.4541499999999998</v>
      </c>
      <c r="Q290">
        <f>-(Table4257305337369401[[#This Row],[time]]-2)*2</f>
        <v>-0.90829999999999966</v>
      </c>
      <c r="R290" s="6">
        <v>1.46652</v>
      </c>
      <c r="S290" s="5">
        <v>2.4541499999999998</v>
      </c>
      <c r="T290">
        <f>-(Table247264312344376408[[#This Row],[time]]-2)*2</f>
        <v>-0.90829999999999966</v>
      </c>
      <c r="U290" s="7">
        <v>3.5899999999999998E-5</v>
      </c>
      <c r="V290" s="5">
        <v>2.4541499999999998</v>
      </c>
      <c r="W290">
        <f>-(Table5258306338370402[[#This Row],[time]]-2)*2</f>
        <v>-0.90829999999999966</v>
      </c>
      <c r="X290" s="6">
        <v>1.66612</v>
      </c>
      <c r="Y290" s="5">
        <v>2.4541499999999998</v>
      </c>
      <c r="Z290">
        <f>-(Table248265313345377409[[#This Row],[time]]-2)*2</f>
        <v>-0.90829999999999966</v>
      </c>
      <c r="AA290" s="7">
        <v>6.7399999999999998E-5</v>
      </c>
      <c r="AB290" s="5">
        <v>2.4541499999999998</v>
      </c>
      <c r="AC290">
        <f>-(Table6259307339371403[[#This Row],[time]]-2)*2</f>
        <v>-0.90829999999999966</v>
      </c>
      <c r="AD290" s="6">
        <v>3.0339999999999998</v>
      </c>
      <c r="AE290" s="5">
        <v>2.4541499999999998</v>
      </c>
      <c r="AF290">
        <f>-(Table249266314346378410[[#This Row],[time]]-2)*2</f>
        <v>-0.90829999999999966</v>
      </c>
      <c r="AG290" s="7">
        <v>6.9400000000000006E-5</v>
      </c>
      <c r="AH290" s="5">
        <v>2.4541499999999998</v>
      </c>
      <c r="AI290">
        <f>-(Table7260308340372404[[#This Row],[time]]-2)*2</f>
        <v>-0.90829999999999966</v>
      </c>
      <c r="AJ290" s="6">
        <v>3.78586</v>
      </c>
      <c r="AK290" s="5">
        <v>2.4541499999999998</v>
      </c>
      <c r="AL290">
        <f>-(Table250267315347379411[[#This Row],[time]]-2)*2</f>
        <v>-0.90829999999999966</v>
      </c>
      <c r="AM290" s="6">
        <v>1.9213899999999999</v>
      </c>
      <c r="AN290" s="5">
        <v>2.4541499999999998</v>
      </c>
      <c r="AO290">
        <f>-(Table8261309341373405[[#This Row],[time]]-2)*2</f>
        <v>-0.90829999999999966</v>
      </c>
      <c r="AP290" s="6">
        <v>3.7184699999999999</v>
      </c>
      <c r="AQ290" s="5">
        <v>2.4541499999999998</v>
      </c>
      <c r="AR290">
        <f>-(Table252268316348380412[[#This Row],[time]]-2)*2</f>
        <v>-0.90829999999999966</v>
      </c>
      <c r="AS290" s="6">
        <v>1.1395500000000001</v>
      </c>
      <c r="AT290" s="5">
        <v>2.4541499999999998</v>
      </c>
      <c r="AU290">
        <f>-(Table253269317349381413[[#This Row],[time]]-2)*2</f>
        <v>-0.90829999999999966</v>
      </c>
      <c r="AV290" s="6">
        <v>2.0933199999999998</v>
      </c>
    </row>
    <row r="291" spans="1:48">
      <c r="A291" s="5">
        <v>2.5016099999999999</v>
      </c>
      <c r="B291">
        <f>-(Table1254302334366398[[#This Row],[time]]-2)*2</f>
        <v>-1.0032199999999998</v>
      </c>
      <c r="C291" s="7">
        <v>9.2E-5</v>
      </c>
      <c r="D291" s="5">
        <v>2.5016099999999999</v>
      </c>
      <c r="E291">
        <f>-(Table2255303335367399[[#This Row],[time]]-2)*2</f>
        <v>-1.0032199999999998</v>
      </c>
      <c r="F291" s="6">
        <v>2.8710800000000001</v>
      </c>
      <c r="G291" s="5">
        <v>2.5016099999999999</v>
      </c>
      <c r="H291">
        <f>-(Table245262310342374406[[#This Row],[time]]-2)*2</f>
        <v>-1.0032199999999998</v>
      </c>
      <c r="I291" s="7">
        <v>9.09E-5</v>
      </c>
      <c r="J291" s="5">
        <v>2.5016099999999999</v>
      </c>
      <c r="K291">
        <f>-(Table3256304336368400[[#This Row],[time]]-2)*2</f>
        <v>-1.0032199999999998</v>
      </c>
      <c r="L291" s="6">
        <v>2.3532700000000002</v>
      </c>
      <c r="M291" s="5">
        <v>2.5016099999999999</v>
      </c>
      <c r="N291">
        <f>-(Table246263311343375407[[#This Row],[time]]-2)*2</f>
        <v>-1.0032199999999998</v>
      </c>
      <c r="O291" s="7">
        <v>3.6300000000000001E-5</v>
      </c>
      <c r="P291" s="5">
        <v>2.5016099999999999</v>
      </c>
      <c r="Q291">
        <f>-(Table4257305337369401[[#This Row],[time]]-2)*2</f>
        <v>-1.0032199999999998</v>
      </c>
      <c r="R291" s="6">
        <v>1.67601</v>
      </c>
      <c r="S291" s="5">
        <v>2.5016099999999999</v>
      </c>
      <c r="T291">
        <f>-(Table247264312344376408[[#This Row],[time]]-2)*2</f>
        <v>-1.0032199999999998</v>
      </c>
      <c r="U291" s="7">
        <v>3.6000000000000001E-5</v>
      </c>
      <c r="V291" s="5">
        <v>2.5016099999999999</v>
      </c>
      <c r="W291">
        <f>-(Table5258306338370402[[#This Row],[time]]-2)*2</f>
        <v>-1.0032199999999998</v>
      </c>
      <c r="X291" s="6">
        <v>1.7659100000000001</v>
      </c>
      <c r="Y291" s="5">
        <v>2.5016099999999999</v>
      </c>
      <c r="Z291">
        <f>-(Table248265313345377409[[#This Row],[time]]-2)*2</f>
        <v>-1.0032199999999998</v>
      </c>
      <c r="AA291" s="7">
        <v>6.5900000000000003E-5</v>
      </c>
      <c r="AB291" s="5">
        <v>2.5016099999999999</v>
      </c>
      <c r="AC291">
        <f>-(Table6259307339371403[[#This Row],[time]]-2)*2</f>
        <v>-1.0032199999999998</v>
      </c>
      <c r="AD291" s="6">
        <v>3.2128800000000002</v>
      </c>
      <c r="AE291" s="5">
        <v>2.5016099999999999</v>
      </c>
      <c r="AF291">
        <f>-(Table249266314346378410[[#This Row],[time]]-2)*2</f>
        <v>-1.0032199999999998</v>
      </c>
      <c r="AG291" s="7">
        <v>6.86E-5</v>
      </c>
      <c r="AH291" s="5">
        <v>2.5016099999999999</v>
      </c>
      <c r="AI291">
        <f>-(Table7260308340372404[[#This Row],[time]]-2)*2</f>
        <v>-1.0032199999999998</v>
      </c>
      <c r="AJ291" s="6">
        <v>4.27393</v>
      </c>
      <c r="AK291" s="5">
        <v>2.5016099999999999</v>
      </c>
      <c r="AL291">
        <f>-(Table250267315347379411[[#This Row],[time]]-2)*2</f>
        <v>-1.0032199999999998</v>
      </c>
      <c r="AM291" s="6">
        <v>1.81979</v>
      </c>
      <c r="AN291" s="5">
        <v>2.5016099999999999</v>
      </c>
      <c r="AO291">
        <f>-(Table8261309341373405[[#This Row],[time]]-2)*2</f>
        <v>-1.0032199999999998</v>
      </c>
      <c r="AP291" s="6">
        <v>3.8862999999999999</v>
      </c>
      <c r="AQ291" s="5">
        <v>2.5016099999999999</v>
      </c>
      <c r="AR291">
        <f>-(Table252268316348380412[[#This Row],[time]]-2)*2</f>
        <v>-1.0032199999999998</v>
      </c>
      <c r="AS291" s="6">
        <v>1.13609</v>
      </c>
      <c r="AT291" s="5">
        <v>2.5016099999999999</v>
      </c>
      <c r="AU291">
        <f>-(Table253269317349381413[[#This Row],[time]]-2)*2</f>
        <v>-1.0032199999999998</v>
      </c>
      <c r="AV291" s="6">
        <v>2.49858</v>
      </c>
    </row>
    <row r="292" spans="1:48">
      <c r="A292" s="5">
        <v>2.5568200000000001</v>
      </c>
      <c r="B292">
        <f>-(Table1254302334366398[[#This Row],[time]]-2)*2</f>
        <v>-1.1136400000000002</v>
      </c>
      <c r="C292" s="7">
        <v>8.92E-5</v>
      </c>
      <c r="D292" s="5">
        <v>2.5568200000000001</v>
      </c>
      <c r="E292">
        <f>-(Table2255303335367399[[#This Row],[time]]-2)*2</f>
        <v>-1.1136400000000002</v>
      </c>
      <c r="F292" s="6">
        <v>3.2243499999999998</v>
      </c>
      <c r="G292" s="5">
        <v>2.5568200000000001</v>
      </c>
      <c r="H292">
        <f>-(Table245262310342374406[[#This Row],[time]]-2)*2</f>
        <v>-1.1136400000000002</v>
      </c>
      <c r="I292" s="7">
        <v>8.8399999999999994E-5</v>
      </c>
      <c r="J292" s="5">
        <v>2.5568200000000001</v>
      </c>
      <c r="K292">
        <f>-(Table3256304336368400[[#This Row],[time]]-2)*2</f>
        <v>-1.1136400000000002</v>
      </c>
      <c r="L292" s="6">
        <v>2.6660900000000001</v>
      </c>
      <c r="M292" s="5">
        <v>2.5568200000000001</v>
      </c>
      <c r="N292">
        <f>-(Table246263311343375407[[#This Row],[time]]-2)*2</f>
        <v>-1.1136400000000002</v>
      </c>
      <c r="O292" s="7">
        <v>3.5500000000000002E-5</v>
      </c>
      <c r="P292" s="5">
        <v>2.5568200000000001</v>
      </c>
      <c r="Q292">
        <f>-(Table4257305337369401[[#This Row],[time]]-2)*2</f>
        <v>-1.1136400000000002</v>
      </c>
      <c r="R292" s="6">
        <v>1.93635</v>
      </c>
      <c r="S292" s="5">
        <v>2.5568200000000001</v>
      </c>
      <c r="T292">
        <f>-(Table247264312344376408[[#This Row],[time]]-2)*2</f>
        <v>-1.1136400000000002</v>
      </c>
      <c r="U292" s="7">
        <v>3.6100000000000003E-5</v>
      </c>
      <c r="V292" s="5">
        <v>2.5568200000000001</v>
      </c>
      <c r="W292">
        <f>-(Table5258306338370402[[#This Row],[time]]-2)*2</f>
        <v>-1.1136400000000002</v>
      </c>
      <c r="X292" s="6">
        <v>1.88998</v>
      </c>
      <c r="Y292" s="5">
        <v>2.5568200000000001</v>
      </c>
      <c r="Z292">
        <f>-(Table248265313345377409[[#This Row],[time]]-2)*2</f>
        <v>-1.1136400000000002</v>
      </c>
      <c r="AA292" s="7">
        <v>6.4399999999999993E-5</v>
      </c>
      <c r="AB292" s="5">
        <v>2.5568200000000001</v>
      </c>
      <c r="AC292">
        <f>-(Table6259307339371403[[#This Row],[time]]-2)*2</f>
        <v>-1.1136400000000002</v>
      </c>
      <c r="AD292" s="6">
        <v>3.5520399999999999</v>
      </c>
      <c r="AE292" s="5">
        <v>2.5568200000000001</v>
      </c>
      <c r="AF292">
        <f>-(Table249266314346378410[[#This Row],[time]]-2)*2</f>
        <v>-1.1136400000000002</v>
      </c>
      <c r="AG292" s="7">
        <v>6.7600000000000003E-5</v>
      </c>
      <c r="AH292" s="5">
        <v>2.5568200000000001</v>
      </c>
      <c r="AI292">
        <f>-(Table7260308340372404[[#This Row],[time]]-2)*2</f>
        <v>-1.1136400000000002</v>
      </c>
      <c r="AJ292" s="6">
        <v>4.7498899999999997</v>
      </c>
      <c r="AK292" s="5">
        <v>2.5568200000000001</v>
      </c>
      <c r="AL292">
        <f>-(Table250267315347379411[[#This Row],[time]]-2)*2</f>
        <v>-1.1136400000000002</v>
      </c>
      <c r="AM292" s="6">
        <v>1.7205900000000001</v>
      </c>
      <c r="AN292" s="5">
        <v>2.5568200000000001</v>
      </c>
      <c r="AO292">
        <f>-(Table8261309341373405[[#This Row],[time]]-2)*2</f>
        <v>-1.1136400000000002</v>
      </c>
      <c r="AP292" s="6">
        <v>4.1092399999999998</v>
      </c>
      <c r="AQ292" s="5">
        <v>2.5568200000000001</v>
      </c>
      <c r="AR292">
        <f>-(Table252268316348380412[[#This Row],[time]]-2)*2</f>
        <v>-1.1136400000000002</v>
      </c>
      <c r="AS292" s="6">
        <v>1.11835</v>
      </c>
      <c r="AT292" s="5">
        <v>2.5568200000000001</v>
      </c>
      <c r="AU292">
        <f>-(Table253269317349381413[[#This Row],[time]]-2)*2</f>
        <v>-1.1136400000000002</v>
      </c>
      <c r="AV292" s="6">
        <v>2.9660099999999998</v>
      </c>
    </row>
    <row r="293" spans="1:48">
      <c r="A293" s="5">
        <v>2.6089600000000002</v>
      </c>
      <c r="B293">
        <f>-(Table1254302334366398[[#This Row],[time]]-2)*2</f>
        <v>-1.2179200000000003</v>
      </c>
      <c r="C293" s="7">
        <v>8.6500000000000002E-5</v>
      </c>
      <c r="D293" s="5">
        <v>2.6089600000000002</v>
      </c>
      <c r="E293">
        <f>-(Table2255303335367399[[#This Row],[time]]-2)*2</f>
        <v>-1.2179200000000003</v>
      </c>
      <c r="F293" s="6">
        <v>3.5261999999999998</v>
      </c>
      <c r="G293" s="5">
        <v>2.6089600000000002</v>
      </c>
      <c r="H293">
        <f>-(Table245262310342374406[[#This Row],[time]]-2)*2</f>
        <v>-1.2179200000000003</v>
      </c>
      <c r="I293" s="7">
        <v>8.6100000000000006E-5</v>
      </c>
      <c r="J293" s="5">
        <v>2.6089600000000002</v>
      </c>
      <c r="K293">
        <f>-(Table3256304336368400[[#This Row],[time]]-2)*2</f>
        <v>-1.2179200000000003</v>
      </c>
      <c r="L293" s="6">
        <v>2.9601199999999999</v>
      </c>
      <c r="M293" s="5">
        <v>2.6089600000000002</v>
      </c>
      <c r="N293">
        <f>-(Table246263311343375407[[#This Row],[time]]-2)*2</f>
        <v>-1.2179200000000003</v>
      </c>
      <c r="O293" s="7">
        <v>3.4799999999999999E-5</v>
      </c>
      <c r="P293" s="5">
        <v>2.6089600000000002</v>
      </c>
      <c r="Q293">
        <f>-(Table4257305337369401[[#This Row],[time]]-2)*2</f>
        <v>-1.2179200000000003</v>
      </c>
      <c r="R293" s="6">
        <v>2.2073999999999998</v>
      </c>
      <c r="S293" s="5">
        <v>2.6089600000000002</v>
      </c>
      <c r="T293">
        <f>-(Table247264312344376408[[#This Row],[time]]-2)*2</f>
        <v>-1.2179200000000003</v>
      </c>
      <c r="U293" s="7">
        <v>3.5899999999999998E-5</v>
      </c>
      <c r="V293" s="5">
        <v>2.6089600000000002</v>
      </c>
      <c r="W293">
        <f>-(Table5258306338370402[[#This Row],[time]]-2)*2</f>
        <v>-1.2179200000000003</v>
      </c>
      <c r="X293" s="6">
        <v>2.0164200000000001</v>
      </c>
      <c r="Y293" s="5">
        <v>2.6089600000000002</v>
      </c>
      <c r="Z293">
        <f>-(Table248265313345377409[[#This Row],[time]]-2)*2</f>
        <v>-1.2179200000000003</v>
      </c>
      <c r="AA293" s="7">
        <v>6.3100000000000002E-5</v>
      </c>
      <c r="AB293" s="5">
        <v>2.6089600000000002</v>
      </c>
      <c r="AC293">
        <f>-(Table6259307339371403[[#This Row],[time]]-2)*2</f>
        <v>-1.2179200000000003</v>
      </c>
      <c r="AD293" s="6">
        <v>3.95566</v>
      </c>
      <c r="AE293" s="5">
        <v>2.6089600000000002</v>
      </c>
      <c r="AF293">
        <f>-(Table249266314346378410[[#This Row],[time]]-2)*2</f>
        <v>-1.2179200000000003</v>
      </c>
      <c r="AG293" s="7">
        <v>6.6699999999999995E-5</v>
      </c>
      <c r="AH293" s="5">
        <v>2.6089600000000002</v>
      </c>
      <c r="AI293">
        <f>-(Table7260308340372404[[#This Row],[time]]-2)*2</f>
        <v>-1.2179200000000003</v>
      </c>
      <c r="AJ293" s="6">
        <v>5.1973399999999996</v>
      </c>
      <c r="AK293" s="5">
        <v>2.6089600000000002</v>
      </c>
      <c r="AL293">
        <f>-(Table250267315347379411[[#This Row],[time]]-2)*2</f>
        <v>-1.2179200000000003</v>
      </c>
      <c r="AM293" s="6">
        <v>1.60226</v>
      </c>
      <c r="AN293" s="5">
        <v>2.6089600000000002</v>
      </c>
      <c r="AO293">
        <f>-(Table8261309341373405[[#This Row],[time]]-2)*2</f>
        <v>-1.2179200000000003</v>
      </c>
      <c r="AP293" s="6">
        <v>4.3197900000000002</v>
      </c>
      <c r="AQ293" s="5">
        <v>2.6089600000000002</v>
      </c>
      <c r="AR293">
        <f>-(Table252268316348380412[[#This Row],[time]]-2)*2</f>
        <v>-1.2179200000000003</v>
      </c>
      <c r="AS293" s="6">
        <v>1.0512900000000001</v>
      </c>
      <c r="AT293" s="5">
        <v>2.6089600000000002</v>
      </c>
      <c r="AU293">
        <f>-(Table253269317349381413[[#This Row],[time]]-2)*2</f>
        <v>-1.2179200000000003</v>
      </c>
      <c r="AV293" s="6">
        <v>3.4001999999999999</v>
      </c>
    </row>
    <row r="294" spans="1:48">
      <c r="A294" s="5">
        <v>2.6682899999999998</v>
      </c>
      <c r="B294">
        <f>-(Table1254302334366398[[#This Row],[time]]-2)*2</f>
        <v>-1.3365799999999997</v>
      </c>
      <c r="C294" s="7">
        <v>8.3399999999999994E-5</v>
      </c>
      <c r="D294" s="5">
        <v>2.6682899999999998</v>
      </c>
      <c r="E294">
        <f>-(Table2255303335367399[[#This Row],[time]]-2)*2</f>
        <v>-1.3365799999999997</v>
      </c>
      <c r="F294" s="6">
        <v>3.8411400000000002</v>
      </c>
      <c r="G294" s="5">
        <v>2.6682899999999998</v>
      </c>
      <c r="H294">
        <f>-(Table245262310342374406[[#This Row],[time]]-2)*2</f>
        <v>-1.3365799999999997</v>
      </c>
      <c r="I294" s="7">
        <v>8.3300000000000005E-5</v>
      </c>
      <c r="J294" s="5">
        <v>2.6682899999999998</v>
      </c>
      <c r="K294">
        <f>-(Table3256304336368400[[#This Row],[time]]-2)*2</f>
        <v>-1.3365799999999997</v>
      </c>
      <c r="L294" s="6">
        <v>3.3153800000000002</v>
      </c>
      <c r="M294" s="5">
        <v>2.6682899999999998</v>
      </c>
      <c r="N294">
        <f>-(Table246263311343375407[[#This Row],[time]]-2)*2</f>
        <v>-1.3365799999999997</v>
      </c>
      <c r="O294" s="7">
        <v>3.3200000000000001E-5</v>
      </c>
      <c r="P294" s="5">
        <v>2.6682899999999998</v>
      </c>
      <c r="Q294">
        <f>-(Table4257305337369401[[#This Row],[time]]-2)*2</f>
        <v>-1.3365799999999997</v>
      </c>
      <c r="R294" s="6">
        <v>2.5209600000000001</v>
      </c>
      <c r="S294" s="5">
        <v>2.6682899999999998</v>
      </c>
      <c r="T294">
        <f>-(Table247264312344376408[[#This Row],[time]]-2)*2</f>
        <v>-1.3365799999999997</v>
      </c>
      <c r="U294" s="7">
        <v>3.5299999999999997E-5</v>
      </c>
      <c r="V294" s="5">
        <v>2.6682899999999998</v>
      </c>
      <c r="W294">
        <f>-(Table5258306338370402[[#This Row],[time]]-2)*2</f>
        <v>-1.3365799999999997</v>
      </c>
      <c r="X294" s="6">
        <v>2.1726200000000002</v>
      </c>
      <c r="Y294" s="5">
        <v>2.6682899999999998</v>
      </c>
      <c r="Z294">
        <f>-(Table248265313345377409[[#This Row],[time]]-2)*2</f>
        <v>-1.3365799999999997</v>
      </c>
      <c r="AA294" s="7">
        <v>6.1799999999999998E-5</v>
      </c>
      <c r="AB294" s="5">
        <v>2.6682899999999998</v>
      </c>
      <c r="AC294">
        <f>-(Table6259307339371403[[#This Row],[time]]-2)*2</f>
        <v>-1.3365799999999997</v>
      </c>
      <c r="AD294" s="6">
        <v>4.4910399999999999</v>
      </c>
      <c r="AE294" s="5">
        <v>2.6682899999999998</v>
      </c>
      <c r="AF294">
        <f>-(Table249266314346378410[[#This Row],[time]]-2)*2</f>
        <v>-1.3365799999999997</v>
      </c>
      <c r="AG294" s="7">
        <v>6.5500000000000006E-5</v>
      </c>
      <c r="AH294" s="5">
        <v>2.6682899999999998</v>
      </c>
      <c r="AI294">
        <f>-(Table7260308340372404[[#This Row],[time]]-2)*2</f>
        <v>-1.3365799999999997</v>
      </c>
      <c r="AJ294" s="6">
        <v>5.6696999999999997</v>
      </c>
      <c r="AK294" s="5">
        <v>2.6682899999999998</v>
      </c>
      <c r="AL294">
        <f>-(Table250267315347379411[[#This Row],[time]]-2)*2</f>
        <v>-1.3365799999999997</v>
      </c>
      <c r="AM294" s="6">
        <v>1.4334199999999999</v>
      </c>
      <c r="AN294" s="5">
        <v>2.6682899999999998</v>
      </c>
      <c r="AO294">
        <f>-(Table8261309341373405[[#This Row],[time]]-2)*2</f>
        <v>-1.3365799999999997</v>
      </c>
      <c r="AP294" s="6">
        <v>4.5770499999999998</v>
      </c>
      <c r="AQ294" s="5">
        <v>2.6682899999999998</v>
      </c>
      <c r="AR294">
        <f>-(Table252268316348380412[[#This Row],[time]]-2)*2</f>
        <v>-1.3365799999999997</v>
      </c>
      <c r="AS294" s="6">
        <v>0.94743999999999995</v>
      </c>
      <c r="AT294" s="5">
        <v>2.6682899999999998</v>
      </c>
      <c r="AU294">
        <f>-(Table253269317349381413[[#This Row],[time]]-2)*2</f>
        <v>-1.3365799999999997</v>
      </c>
      <c r="AV294" s="6">
        <v>3.8671899999999999</v>
      </c>
    </row>
    <row r="295" spans="1:48">
      <c r="A295" s="5">
        <v>2.7182900000000001</v>
      </c>
      <c r="B295">
        <f>-(Table1254302334366398[[#This Row],[time]]-2)*2</f>
        <v>-1.4365800000000002</v>
      </c>
      <c r="C295" s="7">
        <v>8.0799999999999999E-5</v>
      </c>
      <c r="D295" s="5">
        <v>2.7182900000000001</v>
      </c>
      <c r="E295">
        <f>-(Table2255303335367399[[#This Row],[time]]-2)*2</f>
        <v>-1.4365800000000002</v>
      </c>
      <c r="F295" s="6">
        <v>4.0815900000000003</v>
      </c>
      <c r="G295" s="5">
        <v>2.7182900000000001</v>
      </c>
      <c r="H295">
        <f>-(Table245262310342374406[[#This Row],[time]]-2)*2</f>
        <v>-1.4365800000000002</v>
      </c>
      <c r="I295" s="7">
        <v>8.1000000000000004E-5</v>
      </c>
      <c r="J295" s="5">
        <v>2.7182900000000001</v>
      </c>
      <c r="K295">
        <f>-(Table3256304336368400[[#This Row],[time]]-2)*2</f>
        <v>-1.4365800000000002</v>
      </c>
      <c r="L295" s="6">
        <v>3.5955900000000001</v>
      </c>
      <c r="M295" s="5">
        <v>2.7182900000000001</v>
      </c>
      <c r="N295">
        <f>-(Table246263311343375407[[#This Row],[time]]-2)*2</f>
        <v>-1.4365800000000002</v>
      </c>
      <c r="O295" s="7">
        <v>3.0599999999999998E-5</v>
      </c>
      <c r="P295" s="5">
        <v>2.7182900000000001</v>
      </c>
      <c r="Q295">
        <f>-(Table4257305337369401[[#This Row],[time]]-2)*2</f>
        <v>-1.4365800000000002</v>
      </c>
      <c r="R295" s="6">
        <v>2.7519300000000002</v>
      </c>
      <c r="S295" s="5">
        <v>2.7182900000000001</v>
      </c>
      <c r="T295">
        <f>-(Table247264312344376408[[#This Row],[time]]-2)*2</f>
        <v>-1.4365800000000002</v>
      </c>
      <c r="U295" s="7">
        <v>3.43E-5</v>
      </c>
      <c r="V295" s="5">
        <v>2.7182900000000001</v>
      </c>
      <c r="W295">
        <f>-(Table5258306338370402[[#This Row],[time]]-2)*2</f>
        <v>-1.4365800000000002</v>
      </c>
      <c r="X295" s="6">
        <v>2.31555</v>
      </c>
      <c r="Y295" s="5">
        <v>2.7182900000000001</v>
      </c>
      <c r="Z295">
        <f>-(Table248265313345377409[[#This Row],[time]]-2)*2</f>
        <v>-1.4365800000000002</v>
      </c>
      <c r="AA295" s="7">
        <v>6.0800000000000001E-5</v>
      </c>
      <c r="AB295" s="5">
        <v>2.7182900000000001</v>
      </c>
      <c r="AC295">
        <f>-(Table6259307339371403[[#This Row],[time]]-2)*2</f>
        <v>-1.4365800000000002</v>
      </c>
      <c r="AD295" s="6">
        <v>5.0924899999999997</v>
      </c>
      <c r="AE295" s="5">
        <v>2.7182900000000001</v>
      </c>
      <c r="AF295">
        <f>-(Table249266314346378410[[#This Row],[time]]-2)*2</f>
        <v>-1.4365800000000002</v>
      </c>
      <c r="AG295" s="7">
        <v>6.4399999999999993E-5</v>
      </c>
      <c r="AH295" s="5">
        <v>2.7182900000000001</v>
      </c>
      <c r="AI295">
        <f>-(Table7260308340372404[[#This Row],[time]]-2)*2</f>
        <v>-1.4365800000000002</v>
      </c>
      <c r="AJ295" s="6">
        <v>6.1037800000000004</v>
      </c>
      <c r="AK295" s="5">
        <v>2.7182900000000001</v>
      </c>
      <c r="AL295">
        <f>-(Table250267315347379411[[#This Row],[time]]-2)*2</f>
        <v>-1.4365800000000002</v>
      </c>
      <c r="AM295" s="6">
        <v>1.3212600000000001</v>
      </c>
      <c r="AN295" s="5">
        <v>2.7182900000000001</v>
      </c>
      <c r="AO295">
        <f>-(Table8261309341373405[[#This Row],[time]]-2)*2</f>
        <v>-1.4365800000000002</v>
      </c>
      <c r="AP295" s="6">
        <v>4.8675800000000002</v>
      </c>
      <c r="AQ295" s="5">
        <v>2.7182900000000001</v>
      </c>
      <c r="AR295">
        <f>-(Table252268316348380412[[#This Row],[time]]-2)*2</f>
        <v>-1.4365800000000002</v>
      </c>
      <c r="AS295" s="6">
        <v>0.86560800000000004</v>
      </c>
      <c r="AT295" s="5">
        <v>2.7182900000000001</v>
      </c>
      <c r="AU295">
        <f>-(Table253269317349381413[[#This Row],[time]]-2)*2</f>
        <v>-1.4365800000000002</v>
      </c>
      <c r="AV295" s="6">
        <v>4.25</v>
      </c>
    </row>
    <row r="296" spans="1:48">
      <c r="A296" s="5">
        <v>2.7682899999999999</v>
      </c>
      <c r="B296">
        <f>-(Table1254302334366398[[#This Row],[time]]-2)*2</f>
        <v>-1.5365799999999998</v>
      </c>
      <c r="C296" s="7">
        <v>7.8200000000000003E-5</v>
      </c>
      <c r="D296" s="5">
        <v>2.7682899999999999</v>
      </c>
      <c r="E296">
        <f>-(Table2255303335367399[[#This Row],[time]]-2)*2</f>
        <v>-1.5365799999999998</v>
      </c>
      <c r="F296" s="6">
        <v>4.3389100000000003</v>
      </c>
      <c r="G296" s="5">
        <v>2.7682899999999999</v>
      </c>
      <c r="H296">
        <f>-(Table245262310342374406[[#This Row],[time]]-2)*2</f>
        <v>-1.5365799999999998</v>
      </c>
      <c r="I296" s="7">
        <v>7.8700000000000002E-5</v>
      </c>
      <c r="J296" s="5">
        <v>2.7682899999999999</v>
      </c>
      <c r="K296">
        <f>-(Table3256304336368400[[#This Row],[time]]-2)*2</f>
        <v>-1.5365799999999998</v>
      </c>
      <c r="L296" s="6">
        <v>3.8730000000000002</v>
      </c>
      <c r="M296" s="5">
        <v>2.7682899999999999</v>
      </c>
      <c r="N296">
        <f>-(Table246263311343375407[[#This Row],[time]]-2)*2</f>
        <v>-1.5365799999999998</v>
      </c>
      <c r="O296" s="7">
        <v>2.8E-5</v>
      </c>
      <c r="P296" s="5">
        <v>2.7682899999999999</v>
      </c>
      <c r="Q296">
        <f>-(Table4257305337369401[[#This Row],[time]]-2)*2</f>
        <v>-1.5365799999999998</v>
      </c>
      <c r="R296" s="6">
        <v>2.9612799999999999</v>
      </c>
      <c r="S296" s="5">
        <v>2.7682899999999999</v>
      </c>
      <c r="T296">
        <f>-(Table247264312344376408[[#This Row],[time]]-2)*2</f>
        <v>-1.5365799999999998</v>
      </c>
      <c r="U296" s="7">
        <v>3.3200000000000001E-5</v>
      </c>
      <c r="V296" s="5">
        <v>2.7682899999999999</v>
      </c>
      <c r="W296">
        <f>-(Table5258306338370402[[#This Row],[time]]-2)*2</f>
        <v>-1.5365799999999998</v>
      </c>
      <c r="X296" s="6">
        <v>2.4737399999999998</v>
      </c>
      <c r="Y296" s="5">
        <v>2.7682899999999999</v>
      </c>
      <c r="Z296">
        <f>-(Table248265313345377409[[#This Row],[time]]-2)*2</f>
        <v>-1.5365799999999998</v>
      </c>
      <c r="AA296" s="7">
        <v>5.9700000000000001E-5</v>
      </c>
      <c r="AB296" s="5">
        <v>2.7682899999999999</v>
      </c>
      <c r="AC296">
        <f>-(Table6259307339371403[[#This Row],[time]]-2)*2</f>
        <v>-1.5365799999999998</v>
      </c>
      <c r="AD296" s="6">
        <v>5.7237499999999999</v>
      </c>
      <c r="AE296" s="5">
        <v>2.7682899999999999</v>
      </c>
      <c r="AF296">
        <f>-(Table249266314346378410[[#This Row],[time]]-2)*2</f>
        <v>-1.5365799999999998</v>
      </c>
      <c r="AG296" s="7">
        <v>6.3299999999999994E-5</v>
      </c>
      <c r="AH296" s="5">
        <v>2.7682899999999999</v>
      </c>
      <c r="AI296">
        <f>-(Table7260308340372404[[#This Row],[time]]-2)*2</f>
        <v>-1.5365799999999998</v>
      </c>
      <c r="AJ296" s="6">
        <v>6.4894299999999996</v>
      </c>
      <c r="AK296" s="5">
        <v>2.7682899999999999</v>
      </c>
      <c r="AL296">
        <f>-(Table250267315347379411[[#This Row],[time]]-2)*2</f>
        <v>-1.5365799999999998</v>
      </c>
      <c r="AM296" s="6">
        <v>1.2049799999999999</v>
      </c>
      <c r="AN296" s="5">
        <v>2.7682899999999999</v>
      </c>
      <c r="AO296">
        <f>-(Table8261309341373405[[#This Row],[time]]-2)*2</f>
        <v>-1.5365799999999998</v>
      </c>
      <c r="AP296" s="6">
        <v>5.1525800000000004</v>
      </c>
      <c r="AQ296" s="5">
        <v>2.7682899999999999</v>
      </c>
      <c r="AR296">
        <f>-(Table252268316348380412[[#This Row],[time]]-2)*2</f>
        <v>-1.5365799999999998</v>
      </c>
      <c r="AS296" s="6">
        <v>0.77393000000000001</v>
      </c>
      <c r="AT296" s="5">
        <v>2.7682899999999999</v>
      </c>
      <c r="AU296">
        <f>-(Table253269317349381413[[#This Row],[time]]-2)*2</f>
        <v>-1.5365799999999998</v>
      </c>
      <c r="AV296" s="6">
        <v>4.5755600000000003</v>
      </c>
    </row>
    <row r="297" spans="1:48">
      <c r="A297" s="5">
        <v>2.8182900000000002</v>
      </c>
      <c r="B297">
        <f>-(Table1254302334366398[[#This Row],[time]]-2)*2</f>
        <v>-1.6365800000000004</v>
      </c>
      <c r="C297" s="7">
        <v>7.5599999999999994E-5</v>
      </c>
      <c r="D297" s="5">
        <v>2.8182900000000002</v>
      </c>
      <c r="E297">
        <f>-(Table2255303335367399[[#This Row],[time]]-2)*2</f>
        <v>-1.6365800000000004</v>
      </c>
      <c r="F297" s="6">
        <v>4.5991299999999997</v>
      </c>
      <c r="G297" s="5">
        <v>2.8182900000000002</v>
      </c>
      <c r="H297">
        <f>-(Table245262310342374406[[#This Row],[time]]-2)*2</f>
        <v>-1.6365800000000004</v>
      </c>
      <c r="I297" s="7">
        <v>7.64E-5</v>
      </c>
      <c r="J297" s="5">
        <v>2.8182900000000002</v>
      </c>
      <c r="K297">
        <f>-(Table3256304336368400[[#This Row],[time]]-2)*2</f>
        <v>-1.6365800000000004</v>
      </c>
      <c r="L297" s="6">
        <v>4.13476</v>
      </c>
      <c r="M297" s="5">
        <v>2.8182900000000002</v>
      </c>
      <c r="N297">
        <f>-(Table246263311343375407[[#This Row],[time]]-2)*2</f>
        <v>-1.6365800000000004</v>
      </c>
      <c r="O297" s="7">
        <v>2.5000000000000001E-5</v>
      </c>
      <c r="P297" s="5">
        <v>2.8182900000000002</v>
      </c>
      <c r="Q297">
        <f>-(Table4257305337369401[[#This Row],[time]]-2)*2</f>
        <v>-1.6365800000000004</v>
      </c>
      <c r="R297" s="6">
        <v>3.1343100000000002</v>
      </c>
      <c r="S297" s="5">
        <v>2.8182900000000002</v>
      </c>
      <c r="T297">
        <f>-(Table247264312344376408[[#This Row],[time]]-2)*2</f>
        <v>-1.6365800000000004</v>
      </c>
      <c r="U297" s="7">
        <v>3.1999999999999999E-5</v>
      </c>
      <c r="V297" s="5">
        <v>2.8182900000000002</v>
      </c>
      <c r="W297">
        <f>-(Table5258306338370402[[#This Row],[time]]-2)*2</f>
        <v>-1.6365800000000004</v>
      </c>
      <c r="X297" s="6">
        <v>2.63727</v>
      </c>
      <c r="Y297" s="5">
        <v>2.8182900000000002</v>
      </c>
      <c r="Z297">
        <f>-(Table248265313345377409[[#This Row],[time]]-2)*2</f>
        <v>-1.6365800000000004</v>
      </c>
      <c r="AA297" s="7">
        <v>5.8600000000000001E-5</v>
      </c>
      <c r="AB297" s="5">
        <v>2.8182900000000002</v>
      </c>
      <c r="AC297">
        <f>-(Table6259307339371403[[#This Row],[time]]-2)*2</f>
        <v>-1.6365800000000004</v>
      </c>
      <c r="AD297" s="6">
        <v>6.4389900000000004</v>
      </c>
      <c r="AE297" s="5">
        <v>2.8182900000000002</v>
      </c>
      <c r="AF297">
        <f>-(Table249266314346378410[[#This Row],[time]]-2)*2</f>
        <v>-1.6365800000000004</v>
      </c>
      <c r="AG297" s="7">
        <v>6.2000000000000003E-5</v>
      </c>
      <c r="AH297" s="5">
        <v>2.8182900000000002</v>
      </c>
      <c r="AI297">
        <f>-(Table7260308340372404[[#This Row],[time]]-2)*2</f>
        <v>-1.6365800000000004</v>
      </c>
      <c r="AJ297" s="6">
        <v>6.8612599999999997</v>
      </c>
      <c r="AK297" s="5">
        <v>2.8182900000000002</v>
      </c>
      <c r="AL297">
        <f>-(Table250267315347379411[[#This Row],[time]]-2)*2</f>
        <v>-1.6365800000000004</v>
      </c>
      <c r="AM297" s="6">
        <v>1.06359</v>
      </c>
      <c r="AN297" s="5">
        <v>2.8182900000000002</v>
      </c>
      <c r="AO297">
        <f>-(Table8261309341373405[[#This Row],[time]]-2)*2</f>
        <v>-1.6365800000000004</v>
      </c>
      <c r="AP297" s="6">
        <v>5.4730800000000004</v>
      </c>
      <c r="AQ297" s="5">
        <v>2.8182900000000002</v>
      </c>
      <c r="AR297">
        <f>-(Table252268316348380412[[#This Row],[time]]-2)*2</f>
        <v>-1.6365800000000004</v>
      </c>
      <c r="AS297" s="6">
        <v>0.67255699999999996</v>
      </c>
      <c r="AT297" s="5">
        <v>2.8182900000000002</v>
      </c>
      <c r="AU297">
        <f>-(Table253269317349381413[[#This Row],[time]]-2)*2</f>
        <v>-1.6365800000000004</v>
      </c>
      <c r="AV297" s="6">
        <v>4.84049</v>
      </c>
    </row>
    <row r="298" spans="1:48">
      <c r="A298" s="5">
        <v>2.86829</v>
      </c>
      <c r="B298">
        <f>-(Table1254302334366398[[#This Row],[time]]-2)*2</f>
        <v>-1.73658</v>
      </c>
      <c r="C298" s="7">
        <v>7.2999999999999999E-5</v>
      </c>
      <c r="D298" s="5">
        <v>2.86829</v>
      </c>
      <c r="E298">
        <f>-(Table2255303335367399[[#This Row],[time]]-2)*2</f>
        <v>-1.73658</v>
      </c>
      <c r="F298" s="6">
        <v>4.8512599999999999</v>
      </c>
      <c r="G298" s="5">
        <v>2.86829</v>
      </c>
      <c r="H298">
        <f>-(Table245262310342374406[[#This Row],[time]]-2)*2</f>
        <v>-1.73658</v>
      </c>
      <c r="I298" s="7">
        <v>7.3999999999999996E-5</v>
      </c>
      <c r="J298" s="5">
        <v>2.86829</v>
      </c>
      <c r="K298">
        <f>-(Table3256304336368400[[#This Row],[time]]-2)*2</f>
        <v>-1.73658</v>
      </c>
      <c r="L298" s="6">
        <v>4.3902299999999999</v>
      </c>
      <c r="M298" s="5">
        <v>2.86829</v>
      </c>
      <c r="N298">
        <f>-(Table246263311343375407[[#This Row],[time]]-2)*2</f>
        <v>-1.73658</v>
      </c>
      <c r="O298" s="7">
        <v>2.1999999999999999E-5</v>
      </c>
      <c r="P298" s="5">
        <v>2.86829</v>
      </c>
      <c r="Q298">
        <f>-(Table4257305337369401[[#This Row],[time]]-2)*2</f>
        <v>-1.73658</v>
      </c>
      <c r="R298" s="6">
        <v>3.2814899999999998</v>
      </c>
      <c r="S298" s="5">
        <v>2.86829</v>
      </c>
      <c r="T298">
        <f>-(Table247264312344376408[[#This Row],[time]]-2)*2</f>
        <v>-1.73658</v>
      </c>
      <c r="U298" s="7">
        <v>3.0800000000000003E-5</v>
      </c>
      <c r="V298" s="5">
        <v>2.86829</v>
      </c>
      <c r="W298">
        <f>-(Table5258306338370402[[#This Row],[time]]-2)*2</f>
        <v>-1.73658</v>
      </c>
      <c r="X298" s="6">
        <v>2.8118300000000001</v>
      </c>
      <c r="Y298" s="5">
        <v>2.86829</v>
      </c>
      <c r="Z298">
        <f>-(Table248265313345377409[[#This Row],[time]]-2)*2</f>
        <v>-1.73658</v>
      </c>
      <c r="AA298" s="7">
        <v>5.7399999999999999E-5</v>
      </c>
      <c r="AB298" s="5">
        <v>2.86829</v>
      </c>
      <c r="AC298">
        <f>-(Table6259307339371403[[#This Row],[time]]-2)*2</f>
        <v>-1.73658</v>
      </c>
      <c r="AD298" s="6">
        <v>7.2945799999999998</v>
      </c>
      <c r="AE298" s="5">
        <v>2.86829</v>
      </c>
      <c r="AF298">
        <f>-(Table249266314346378410[[#This Row],[time]]-2)*2</f>
        <v>-1.73658</v>
      </c>
      <c r="AG298" s="7">
        <v>6.0600000000000003E-5</v>
      </c>
      <c r="AH298" s="5">
        <v>2.86829</v>
      </c>
      <c r="AI298">
        <f>-(Table7260308340372404[[#This Row],[time]]-2)*2</f>
        <v>-1.73658</v>
      </c>
      <c r="AJ298" s="6">
        <v>7.2707699999999997</v>
      </c>
      <c r="AK298" s="5">
        <v>2.86829</v>
      </c>
      <c r="AL298">
        <f>-(Table250267315347379411[[#This Row],[time]]-2)*2</f>
        <v>-1.73658</v>
      </c>
      <c r="AM298" s="6">
        <v>0.90569</v>
      </c>
      <c r="AN298" s="5">
        <v>2.86829</v>
      </c>
      <c r="AO298">
        <f>-(Table8261309341373405[[#This Row],[time]]-2)*2</f>
        <v>-1.73658</v>
      </c>
      <c r="AP298" s="6">
        <v>5.8347199999999999</v>
      </c>
      <c r="AQ298" s="5">
        <v>2.86829</v>
      </c>
      <c r="AR298">
        <f>-(Table252268316348380412[[#This Row],[time]]-2)*2</f>
        <v>-1.73658</v>
      </c>
      <c r="AS298" s="6">
        <v>0.57023400000000002</v>
      </c>
      <c r="AT298" s="5">
        <v>2.86829</v>
      </c>
      <c r="AU298">
        <f>-(Table253269317349381413[[#This Row],[time]]-2)*2</f>
        <v>-1.73658</v>
      </c>
      <c r="AV298" s="6">
        <v>5.13347</v>
      </c>
    </row>
    <row r="299" spans="1:48">
      <c r="A299" s="5">
        <v>2.9276599999999999</v>
      </c>
      <c r="B299">
        <f>-(Table1254302334366398[[#This Row],[time]]-2)*2</f>
        <v>-1.8553199999999999</v>
      </c>
      <c r="C299" s="7">
        <v>6.9900000000000005E-5</v>
      </c>
      <c r="D299" s="5">
        <v>2.9276599999999999</v>
      </c>
      <c r="E299">
        <f>-(Table2255303335367399[[#This Row],[time]]-2)*2</f>
        <v>-1.8553199999999999</v>
      </c>
      <c r="F299" s="6">
        <v>5.1392100000000003</v>
      </c>
      <c r="G299" s="5">
        <v>2.9276599999999999</v>
      </c>
      <c r="H299">
        <f>-(Table245262310342374406[[#This Row],[time]]-2)*2</f>
        <v>-1.8553199999999999</v>
      </c>
      <c r="I299" s="7">
        <v>7.1199999999999996E-5</v>
      </c>
      <c r="J299" s="5">
        <v>2.9276599999999999</v>
      </c>
      <c r="K299">
        <f>-(Table3256304336368400[[#This Row],[time]]-2)*2</f>
        <v>-1.8553199999999999</v>
      </c>
      <c r="L299" s="6">
        <v>4.6691399999999996</v>
      </c>
      <c r="M299" s="5">
        <v>2.9276599999999999</v>
      </c>
      <c r="N299">
        <f>-(Table246263311343375407[[#This Row],[time]]-2)*2</f>
        <v>-1.8553199999999999</v>
      </c>
      <c r="O299" s="7">
        <v>1.8199999999999999E-5</v>
      </c>
      <c r="P299" s="5">
        <v>2.9276599999999999</v>
      </c>
      <c r="Q299">
        <f>-(Table4257305337369401[[#This Row],[time]]-2)*2</f>
        <v>-1.8553199999999999</v>
      </c>
      <c r="R299" s="6">
        <v>3.42659</v>
      </c>
      <c r="S299" s="5">
        <v>2.9276599999999999</v>
      </c>
      <c r="T299">
        <f>-(Table247264312344376408[[#This Row],[time]]-2)*2</f>
        <v>-1.8553199999999999</v>
      </c>
      <c r="U299" s="7">
        <v>2.9099999999999999E-5</v>
      </c>
      <c r="V299" s="5">
        <v>2.9276599999999999</v>
      </c>
      <c r="W299">
        <f>-(Table5258306338370402[[#This Row],[time]]-2)*2</f>
        <v>-1.8553199999999999</v>
      </c>
      <c r="X299" s="6">
        <v>3.0394299999999999</v>
      </c>
      <c r="Y299" s="5">
        <v>2.9276599999999999</v>
      </c>
      <c r="Z299">
        <f>-(Table248265313345377409[[#This Row],[time]]-2)*2</f>
        <v>-1.8553199999999999</v>
      </c>
      <c r="AA299" s="7">
        <v>5.5899999999999997E-5</v>
      </c>
      <c r="AB299" s="5">
        <v>2.9276599999999999</v>
      </c>
      <c r="AC299">
        <f>-(Table6259307339371403[[#This Row],[time]]-2)*2</f>
        <v>-1.8553199999999999</v>
      </c>
      <c r="AD299" s="6">
        <v>8.5015599999999996</v>
      </c>
      <c r="AE299" s="5">
        <v>2.9276599999999999</v>
      </c>
      <c r="AF299">
        <f>-(Table249266314346378410[[#This Row],[time]]-2)*2</f>
        <v>-1.8553199999999999</v>
      </c>
      <c r="AG299" s="7">
        <v>5.8900000000000002E-5</v>
      </c>
      <c r="AH299" s="5">
        <v>2.9276599999999999</v>
      </c>
      <c r="AI299">
        <f>-(Table7260308340372404[[#This Row],[time]]-2)*2</f>
        <v>-1.8553199999999999</v>
      </c>
      <c r="AJ299" s="6">
        <v>7.7103099999999998</v>
      </c>
      <c r="AK299" s="5">
        <v>2.9276599999999999</v>
      </c>
      <c r="AL299">
        <f>-(Table250267315347379411[[#This Row],[time]]-2)*2</f>
        <v>-1.8553199999999999</v>
      </c>
      <c r="AM299" s="6">
        <v>0.70940899999999996</v>
      </c>
      <c r="AN299" s="5">
        <v>2.9276599999999999</v>
      </c>
      <c r="AO299">
        <f>-(Table8261309341373405[[#This Row],[time]]-2)*2</f>
        <v>-1.8553199999999999</v>
      </c>
      <c r="AP299" s="6">
        <v>6.2607600000000003</v>
      </c>
      <c r="AQ299" s="5">
        <v>2.9276599999999999</v>
      </c>
      <c r="AR299">
        <f>-(Table252268316348380412[[#This Row],[time]]-2)*2</f>
        <v>-1.8553199999999999</v>
      </c>
      <c r="AS299" s="6">
        <v>0.44027100000000002</v>
      </c>
      <c r="AT299" s="5">
        <v>2.9276599999999999</v>
      </c>
      <c r="AU299">
        <f>-(Table253269317349381413[[#This Row],[time]]-2)*2</f>
        <v>-1.8553199999999999</v>
      </c>
      <c r="AV299" s="6">
        <v>5.4655800000000001</v>
      </c>
    </row>
    <row r="300" spans="1:48">
      <c r="A300" s="5">
        <v>2.9698500000000001</v>
      </c>
      <c r="B300">
        <f>-(Table1254302334366398[[#This Row],[time]]-2)*2</f>
        <v>-1.9397000000000002</v>
      </c>
      <c r="C300" s="7">
        <v>6.7700000000000006E-5</v>
      </c>
      <c r="D300" s="5">
        <v>2.9698500000000001</v>
      </c>
      <c r="E300">
        <f>-(Table2255303335367399[[#This Row],[time]]-2)*2</f>
        <v>-1.9397000000000002</v>
      </c>
      <c r="F300" s="6">
        <v>5.3057800000000004</v>
      </c>
      <c r="G300" s="5">
        <v>2.9698500000000001</v>
      </c>
      <c r="H300">
        <f>-(Table245262310342374406[[#This Row],[time]]-2)*2</f>
        <v>-1.9397000000000002</v>
      </c>
      <c r="I300" s="7">
        <v>6.9099999999999999E-5</v>
      </c>
      <c r="J300" s="5">
        <v>2.9698500000000001</v>
      </c>
      <c r="K300">
        <f>-(Table3256304336368400[[#This Row],[time]]-2)*2</f>
        <v>-1.9397000000000002</v>
      </c>
      <c r="L300" s="6">
        <v>4.8497700000000004</v>
      </c>
      <c r="M300" s="5">
        <v>2.9698500000000001</v>
      </c>
      <c r="N300">
        <f>-(Table246263311343375407[[#This Row],[time]]-2)*2</f>
        <v>-1.9397000000000002</v>
      </c>
      <c r="O300" s="7">
        <v>1.5699999999999999E-5</v>
      </c>
      <c r="P300" s="5">
        <v>2.9698500000000001</v>
      </c>
      <c r="Q300">
        <f>-(Table4257305337369401[[#This Row],[time]]-2)*2</f>
        <v>-1.9397000000000002</v>
      </c>
      <c r="R300" s="6">
        <v>3.49553</v>
      </c>
      <c r="S300" s="5">
        <v>2.9698500000000001</v>
      </c>
      <c r="T300">
        <f>-(Table247264312344376408[[#This Row],[time]]-2)*2</f>
        <v>-1.9397000000000002</v>
      </c>
      <c r="U300" s="7">
        <v>2.7699999999999999E-5</v>
      </c>
      <c r="V300" s="5">
        <v>2.9698500000000001</v>
      </c>
      <c r="W300">
        <f>-(Table5258306338370402[[#This Row],[time]]-2)*2</f>
        <v>-1.9397000000000002</v>
      </c>
      <c r="X300" s="6">
        <v>3.2120600000000001</v>
      </c>
      <c r="Y300" s="5">
        <v>2.9698500000000001</v>
      </c>
      <c r="Z300">
        <f>-(Table248265313345377409[[#This Row],[time]]-2)*2</f>
        <v>-1.9397000000000002</v>
      </c>
      <c r="AA300" s="7">
        <v>5.4799999999999997E-5</v>
      </c>
      <c r="AB300" s="5">
        <v>2.9698500000000001</v>
      </c>
      <c r="AC300">
        <f>-(Table6259307339371403[[#This Row],[time]]-2)*2</f>
        <v>-1.9397000000000002</v>
      </c>
      <c r="AD300" s="6">
        <v>9.3725900000000006</v>
      </c>
      <c r="AE300" s="5">
        <v>2.9698500000000001</v>
      </c>
      <c r="AF300">
        <f>-(Table249266314346378410[[#This Row],[time]]-2)*2</f>
        <v>-1.9397000000000002</v>
      </c>
      <c r="AG300" s="7">
        <v>5.77E-5</v>
      </c>
      <c r="AH300" s="5">
        <v>2.9698500000000001</v>
      </c>
      <c r="AI300">
        <f>-(Table7260308340372404[[#This Row],[time]]-2)*2</f>
        <v>-1.9397000000000002</v>
      </c>
      <c r="AJ300" s="6">
        <v>8.0098599999999998</v>
      </c>
      <c r="AK300" s="5">
        <v>2.9698500000000001</v>
      </c>
      <c r="AL300">
        <f>-(Table250267315347379411[[#This Row],[time]]-2)*2</f>
        <v>-1.9397000000000002</v>
      </c>
      <c r="AM300" s="6">
        <v>0.56798000000000004</v>
      </c>
      <c r="AN300" s="5">
        <v>2.9698500000000001</v>
      </c>
      <c r="AO300">
        <f>-(Table8261309341373405[[#This Row],[time]]-2)*2</f>
        <v>-1.9397000000000002</v>
      </c>
      <c r="AP300" s="6">
        <v>6.5562699999999996</v>
      </c>
      <c r="AQ300" s="5">
        <v>2.9698500000000001</v>
      </c>
      <c r="AR300">
        <f>-(Table252268316348380412[[#This Row],[time]]-2)*2</f>
        <v>-1.9397000000000002</v>
      </c>
      <c r="AS300" s="6">
        <v>0.34597899999999998</v>
      </c>
      <c r="AT300" s="5">
        <v>2.9698500000000001</v>
      </c>
      <c r="AU300">
        <f>-(Table253269317349381413[[#This Row],[time]]-2)*2</f>
        <v>-1.9397000000000002</v>
      </c>
      <c r="AV300" s="6">
        <v>5.6897500000000001</v>
      </c>
    </row>
    <row r="301" spans="1:48">
      <c r="A301" s="8">
        <v>3</v>
      </c>
      <c r="B301">
        <f>-(Table1254302334366398[[#This Row],[time]]-2)*2</f>
        <v>-2</v>
      </c>
      <c r="C301" s="10">
        <v>6.6199999999999996E-5</v>
      </c>
      <c r="D301" s="8">
        <v>3</v>
      </c>
      <c r="E301">
        <f>-(Table2255303335367399[[#This Row],[time]]-2)*2</f>
        <v>-2</v>
      </c>
      <c r="F301" s="9">
        <v>5.4292299999999996</v>
      </c>
      <c r="G301" s="8">
        <v>3</v>
      </c>
      <c r="H301">
        <f>-(Table245262310342374406[[#This Row],[time]]-2)*2</f>
        <v>-2</v>
      </c>
      <c r="I301" s="10">
        <v>6.7700000000000006E-5</v>
      </c>
      <c r="J301" s="8">
        <v>3</v>
      </c>
      <c r="K301">
        <f>-(Table3256304336368400[[#This Row],[time]]-2)*2</f>
        <v>-2</v>
      </c>
      <c r="L301" s="9">
        <v>4.97865</v>
      </c>
      <c r="M301" s="8">
        <v>3</v>
      </c>
      <c r="N301">
        <f>-(Table246263311343375407[[#This Row],[time]]-2)*2</f>
        <v>-2</v>
      </c>
      <c r="O301" s="10">
        <v>1.4E-5</v>
      </c>
      <c r="P301" s="8">
        <v>3</v>
      </c>
      <c r="Q301">
        <f>-(Table4257305337369401[[#This Row],[time]]-2)*2</f>
        <v>-2</v>
      </c>
      <c r="R301" s="9">
        <v>3.54623</v>
      </c>
      <c r="S301" s="8">
        <v>3</v>
      </c>
      <c r="T301">
        <f>-(Table247264312344376408[[#This Row],[time]]-2)*2</f>
        <v>-2</v>
      </c>
      <c r="U301" s="10">
        <v>2.6800000000000001E-5</v>
      </c>
      <c r="V301" s="8">
        <v>3</v>
      </c>
      <c r="W301">
        <f>-(Table5258306338370402[[#This Row],[time]]-2)*2</f>
        <v>-2</v>
      </c>
      <c r="X301" s="9">
        <v>3.3282099999999999</v>
      </c>
      <c r="Y301" s="8">
        <v>3</v>
      </c>
      <c r="Z301">
        <f>-(Table248265313345377409[[#This Row],[time]]-2)*2</f>
        <v>-2</v>
      </c>
      <c r="AA301" s="10">
        <v>5.41E-5</v>
      </c>
      <c r="AB301" s="8">
        <v>3</v>
      </c>
      <c r="AC301">
        <f>-(Table6259307339371403[[#This Row],[time]]-2)*2</f>
        <v>-2</v>
      </c>
      <c r="AD301" s="9">
        <v>10.083299999999999</v>
      </c>
      <c r="AE301" s="8">
        <v>3</v>
      </c>
      <c r="AF301">
        <f>-(Table249266314346378410[[#This Row],[time]]-2)*2</f>
        <v>-2</v>
      </c>
      <c r="AG301" s="10">
        <v>5.6900000000000001E-5</v>
      </c>
      <c r="AH301" s="8">
        <v>3</v>
      </c>
      <c r="AI301">
        <f>-(Table7260308340372404[[#This Row],[time]]-2)*2</f>
        <v>-2</v>
      </c>
      <c r="AJ301" s="9">
        <v>8.1811399999999992</v>
      </c>
      <c r="AK301" s="8">
        <v>3</v>
      </c>
      <c r="AL301">
        <f>-(Table250267315347379411[[#This Row],[time]]-2)*2</f>
        <v>-2</v>
      </c>
      <c r="AM301" s="9">
        <v>0.461841</v>
      </c>
      <c r="AN301" s="8">
        <v>3</v>
      </c>
      <c r="AO301">
        <f>-(Table8261309341373405[[#This Row],[time]]-2)*2</f>
        <v>-2</v>
      </c>
      <c r="AP301" s="9">
        <v>6.75725</v>
      </c>
      <c r="AQ301" s="8">
        <v>3</v>
      </c>
      <c r="AR301">
        <f>-(Table252268316348380412[[#This Row],[time]]-2)*2</f>
        <v>-2</v>
      </c>
      <c r="AS301" s="9">
        <v>0.27511600000000003</v>
      </c>
      <c r="AT301" s="8">
        <v>3</v>
      </c>
      <c r="AU301">
        <f>-(Table253269317349381413[[#This Row],[time]]-2)*2</f>
        <v>-2</v>
      </c>
      <c r="AV301" s="9">
        <v>5.84572</v>
      </c>
    </row>
    <row r="302" spans="1:48">
      <c r="A302" t="s">
        <v>26</v>
      </c>
      <c r="C302">
        <f>AVERAGE(C281:C301)</f>
        <v>0.49274887047619048</v>
      </c>
      <c r="D302" t="s">
        <v>26</v>
      </c>
      <c r="F302">
        <f t="shared" ref="F302" si="238">AVERAGE(F281:F301)</f>
        <v>2.8303394285714285</v>
      </c>
      <c r="G302" t="s">
        <v>26</v>
      </c>
      <c r="I302">
        <f t="shared" ref="I302" si="239">AVERAGE(I281:I301)</f>
        <v>0.15928849742857148</v>
      </c>
      <c r="J302" t="s">
        <v>26</v>
      </c>
      <c r="L302">
        <f t="shared" ref="L302" si="240">AVERAGE(L281:L301)</f>
        <v>2.4683097476190476</v>
      </c>
      <c r="M302" t="s">
        <v>26</v>
      </c>
      <c r="O302">
        <f t="shared" ref="O302" si="241">AVERAGE(O281:O301)</f>
        <v>3.7814285714285714E-5</v>
      </c>
      <c r="P302" t="s">
        <v>26</v>
      </c>
      <c r="R302">
        <f t="shared" ref="R302" si="242">AVERAGE(R281:R301)</f>
        <v>1.7776668090476191</v>
      </c>
      <c r="S302" t="s">
        <v>26</v>
      </c>
      <c r="U302">
        <f t="shared" ref="U302" si="243">AVERAGE(U281:U301)</f>
        <v>3.295714285714286E-5</v>
      </c>
      <c r="V302" t="s">
        <v>26</v>
      </c>
      <c r="X302">
        <f t="shared" ref="X302" si="244">AVERAGE(X281:X301)</f>
        <v>1.8159838238095236</v>
      </c>
      <c r="Y302" t="s">
        <v>26</v>
      </c>
      <c r="AA302">
        <f t="shared" ref="AA302" si="245">AVERAGE(AA281:AA301)</f>
        <v>6.6561904761904762E-5</v>
      </c>
      <c r="AB302" t="s">
        <v>26</v>
      </c>
      <c r="AD302">
        <f t="shared" ref="AD302" si="246">AVERAGE(AD281:AD301)</f>
        <v>4.0004257428571419</v>
      </c>
      <c r="AE302" t="s">
        <v>26</v>
      </c>
      <c r="AG302">
        <f t="shared" ref="AG302" si="247">AVERAGE(AG281:AG301)</f>
        <v>6.7323809523809524E-5</v>
      </c>
      <c r="AH302" t="s">
        <v>26</v>
      </c>
      <c r="AJ302">
        <f t="shared" ref="AJ302" si="248">AVERAGE(AJ281:AJ301)</f>
        <v>4.0246465438095242</v>
      </c>
      <c r="AK302" t="s">
        <v>26</v>
      </c>
      <c r="AM302">
        <f t="shared" ref="AM302" si="249">AVERAGE(AM281:AM301)</f>
        <v>1.6354961904761907</v>
      </c>
      <c r="AN302" t="s">
        <v>26</v>
      </c>
      <c r="AP302">
        <f t="shared" ref="AP302" si="250">AVERAGE(AP281:AP301)</f>
        <v>4.1614890476190478</v>
      </c>
      <c r="AQ302" t="s">
        <v>26</v>
      </c>
      <c r="AS302">
        <f t="shared" ref="AS302" si="251">AVERAGE(AS281:AS301)</f>
        <v>0.83885009523809506</v>
      </c>
      <c r="AT302" t="s">
        <v>26</v>
      </c>
      <c r="AV302">
        <f t="shared" ref="AV302" si="252">AVERAGE(AV281:AV301)</f>
        <v>2.7091701571428577</v>
      </c>
    </row>
    <row r="303" spans="1:48">
      <c r="A303" t="s">
        <v>27</v>
      </c>
      <c r="C303">
        <f>MAX(C281:C301)</f>
        <v>3.08466</v>
      </c>
      <c r="D303" t="s">
        <v>27</v>
      </c>
      <c r="F303">
        <f t="shared" ref="F303" si="253">MAX(F281:F301)</f>
        <v>5.4292299999999996</v>
      </c>
      <c r="G303" t="s">
        <v>27</v>
      </c>
      <c r="I303">
        <f t="shared" ref="I303" si="254">MAX(I281:I301)</f>
        <v>0.89918699999999996</v>
      </c>
      <c r="J303" t="s">
        <v>27</v>
      </c>
      <c r="L303">
        <f t="shared" ref="L303" si="255">MAX(L281:L301)</f>
        <v>4.97865</v>
      </c>
      <c r="M303" t="s">
        <v>27</v>
      </c>
      <c r="O303">
        <f t="shared" ref="O303" si="256">MAX(O281:O301)</f>
        <v>6.6199999999999996E-5</v>
      </c>
      <c r="P303" t="s">
        <v>27</v>
      </c>
      <c r="R303">
        <f t="shared" ref="R303" si="257">MAX(R281:R301)</f>
        <v>3.54623</v>
      </c>
      <c r="S303" t="s">
        <v>27</v>
      </c>
      <c r="U303">
        <f t="shared" ref="U303" si="258">MAX(U281:U301)</f>
        <v>3.6300000000000001E-5</v>
      </c>
      <c r="V303" t="s">
        <v>27</v>
      </c>
      <c r="X303">
        <f t="shared" ref="X303" si="259">MAX(X281:X301)</f>
        <v>3.3282099999999999</v>
      </c>
      <c r="Y303" t="s">
        <v>27</v>
      </c>
      <c r="AA303">
        <f t="shared" ref="AA303" si="260">MAX(AA281:AA301)</f>
        <v>8.0400000000000003E-5</v>
      </c>
      <c r="AB303" t="s">
        <v>27</v>
      </c>
      <c r="AD303">
        <f t="shared" ref="AD303" si="261">MAX(AD281:AD301)</f>
        <v>10.083299999999999</v>
      </c>
      <c r="AE303" t="s">
        <v>27</v>
      </c>
      <c r="AG303">
        <f t="shared" ref="AG303" si="262">MAX(AG281:AG301)</f>
        <v>7.6899999999999999E-5</v>
      </c>
      <c r="AH303" t="s">
        <v>27</v>
      </c>
      <c r="AJ303">
        <f t="shared" ref="AJ303" si="263">MAX(AJ281:AJ301)</f>
        <v>8.1811399999999992</v>
      </c>
      <c r="AK303" t="s">
        <v>27</v>
      </c>
      <c r="AM303">
        <f t="shared" ref="AM303" si="264">MAX(AM281:AM301)</f>
        <v>2.2888899999999999</v>
      </c>
      <c r="AN303" t="s">
        <v>27</v>
      </c>
      <c r="AP303">
        <f t="shared" ref="AP303" si="265">MAX(AP281:AP301)</f>
        <v>6.75725</v>
      </c>
      <c r="AQ303" t="s">
        <v>27</v>
      </c>
      <c r="AS303">
        <f t="shared" ref="AS303" si="266">MAX(AS281:AS301)</f>
        <v>1.1404099999999999</v>
      </c>
      <c r="AT303" t="s">
        <v>27</v>
      </c>
      <c r="AV303">
        <f t="shared" ref="AV303" si="267">MAX(AV281:AV301)</f>
        <v>5.84572</v>
      </c>
    </row>
    <row r="306" spans="1:48">
      <c r="A306" s="1" t="s">
        <v>51</v>
      </c>
    </row>
    <row r="307" spans="1:48">
      <c r="A307" t="s">
        <v>52</v>
      </c>
      <c r="D307" t="s">
        <v>2</v>
      </c>
    </row>
    <row r="308" spans="1:48">
      <c r="A308" t="s">
        <v>53</v>
      </c>
      <c r="D308" t="s">
        <v>4</v>
      </c>
      <c r="E308" t="s">
        <v>5</v>
      </c>
    </row>
    <row r="310" spans="1:48">
      <c r="A310" t="s">
        <v>6</v>
      </c>
      <c r="D310" t="s">
        <v>7</v>
      </c>
      <c r="G310" t="s">
        <v>8</v>
      </c>
      <c r="J310" t="s">
        <v>9</v>
      </c>
      <c r="M310" t="s">
        <v>10</v>
      </c>
      <c r="P310" t="s">
        <v>11</v>
      </c>
      <c r="S310" t="s">
        <v>12</v>
      </c>
      <c r="V310" t="s">
        <v>13</v>
      </c>
      <c r="Y310" t="s">
        <v>14</v>
      </c>
      <c r="AB310" t="s">
        <v>15</v>
      </c>
      <c r="AE310" t="s">
        <v>16</v>
      </c>
      <c r="AH310" t="s">
        <v>17</v>
      </c>
      <c r="AK310" t="s">
        <v>18</v>
      </c>
      <c r="AN310" t="s">
        <v>19</v>
      </c>
      <c r="AQ310" t="s">
        <v>20</v>
      </c>
      <c r="AT310" t="s">
        <v>21</v>
      </c>
    </row>
    <row r="311" spans="1:48">
      <c r="A311" t="s">
        <v>22</v>
      </c>
      <c r="B311" t="s">
        <v>23</v>
      </c>
      <c r="C311" t="s">
        <v>24</v>
      </c>
      <c r="D311" t="s">
        <v>22</v>
      </c>
      <c r="E311" t="s">
        <v>23</v>
      </c>
      <c r="F311" t="s">
        <v>25</v>
      </c>
      <c r="G311" t="s">
        <v>22</v>
      </c>
      <c r="H311" t="s">
        <v>23</v>
      </c>
      <c r="I311" t="s">
        <v>24</v>
      </c>
      <c r="J311" t="s">
        <v>22</v>
      </c>
      <c r="K311" t="s">
        <v>23</v>
      </c>
      <c r="L311" t="s">
        <v>24</v>
      </c>
      <c r="M311" t="s">
        <v>22</v>
      </c>
      <c r="N311" t="s">
        <v>23</v>
      </c>
      <c r="O311" t="s">
        <v>24</v>
      </c>
      <c r="P311" t="s">
        <v>22</v>
      </c>
      <c r="Q311" t="s">
        <v>23</v>
      </c>
      <c r="R311" t="s">
        <v>24</v>
      </c>
      <c r="S311" t="s">
        <v>22</v>
      </c>
      <c r="T311" t="s">
        <v>23</v>
      </c>
      <c r="U311" t="s">
        <v>24</v>
      </c>
      <c r="V311" t="s">
        <v>22</v>
      </c>
      <c r="W311" t="s">
        <v>23</v>
      </c>
      <c r="X311" t="s">
        <v>24</v>
      </c>
      <c r="Y311" t="s">
        <v>22</v>
      </c>
      <c r="Z311" t="s">
        <v>23</v>
      </c>
      <c r="AA311" t="s">
        <v>24</v>
      </c>
      <c r="AB311" t="s">
        <v>22</v>
      </c>
      <c r="AC311" t="s">
        <v>23</v>
      </c>
      <c r="AD311" t="s">
        <v>24</v>
      </c>
      <c r="AE311" t="s">
        <v>22</v>
      </c>
      <c r="AF311" t="s">
        <v>23</v>
      </c>
      <c r="AG311" t="s">
        <v>24</v>
      </c>
      <c r="AH311" t="s">
        <v>22</v>
      </c>
      <c r="AI311" t="s">
        <v>23</v>
      </c>
      <c r="AJ311" t="s">
        <v>24</v>
      </c>
      <c r="AK311" t="s">
        <v>22</v>
      </c>
      <c r="AL311" t="s">
        <v>23</v>
      </c>
      <c r="AM311" t="s">
        <v>24</v>
      </c>
      <c r="AN311" t="s">
        <v>22</v>
      </c>
      <c r="AO311" t="s">
        <v>23</v>
      </c>
      <c r="AP311" t="s">
        <v>24</v>
      </c>
      <c r="AQ311" t="s">
        <v>22</v>
      </c>
      <c r="AR311" t="s">
        <v>23</v>
      </c>
      <c r="AS311" t="s">
        <v>24</v>
      </c>
      <c r="AT311" t="s">
        <v>22</v>
      </c>
      <c r="AU311" t="s">
        <v>23</v>
      </c>
      <c r="AV311" t="s">
        <v>24</v>
      </c>
    </row>
    <row r="312" spans="1:48">
      <c r="A312" s="2">
        <v>2</v>
      </c>
      <c r="B312">
        <f>(Table1286318350382414[[#This Row],[time]]-2)*2</f>
        <v>0</v>
      </c>
      <c r="C312" s="4">
        <v>7.3899999999999994E-5</v>
      </c>
      <c r="D312" s="2">
        <v>2</v>
      </c>
      <c r="E312">
        <f>(Table2287319351383415[[#This Row],[time]]-2)*2</f>
        <v>0</v>
      </c>
      <c r="F312" s="4">
        <v>7.2100000000000004E-5</v>
      </c>
      <c r="G312" s="2">
        <v>2</v>
      </c>
      <c r="H312">
        <f>(Table245294326358390422[[#This Row],[time]]-2)*2</f>
        <v>0</v>
      </c>
      <c r="I312" s="4">
        <v>5.7800000000000002E-5</v>
      </c>
      <c r="J312" s="2">
        <v>2</v>
      </c>
      <c r="K312">
        <f>(Table3288320352384416[[#This Row],[time]]-2)*2</f>
        <v>0</v>
      </c>
      <c r="L312" s="4">
        <v>5.7099999999999999E-5</v>
      </c>
      <c r="M312" s="2">
        <v>2</v>
      </c>
      <c r="N312">
        <f>(Table246295327359391423[[#This Row],[time]]-2)*2</f>
        <v>0</v>
      </c>
      <c r="O312" s="4">
        <v>6.9800000000000003E-5</v>
      </c>
      <c r="P312" s="2">
        <v>2</v>
      </c>
      <c r="Q312">
        <f>(Table4289321353385417[[#This Row],[time]]-2)*2</f>
        <v>0</v>
      </c>
      <c r="R312" s="4">
        <v>9.31E-5</v>
      </c>
      <c r="S312" s="2">
        <v>2</v>
      </c>
      <c r="T312">
        <f>(Table247296328360392424[[#This Row],[time]]-2)*2</f>
        <v>0</v>
      </c>
      <c r="U312" s="4">
        <v>7.7399999999999998E-5</v>
      </c>
      <c r="V312" s="2">
        <v>2</v>
      </c>
      <c r="W312">
        <f>(Table5290322354386418[[#This Row],[time]]-2)*2</f>
        <v>0</v>
      </c>
      <c r="X312" s="4">
        <v>5.3900000000000002E-5</v>
      </c>
      <c r="Y312" s="2">
        <v>2</v>
      </c>
      <c r="Z312">
        <f>(Table248297329361393425[[#This Row],[time]]-2)*2</f>
        <v>0</v>
      </c>
      <c r="AA312" s="3">
        <v>2.4325900000000001E-2</v>
      </c>
      <c r="AB312" s="2">
        <v>2</v>
      </c>
      <c r="AC312">
        <f>(Table6291323355387419[[#This Row],[time]]-2)*2</f>
        <v>0</v>
      </c>
      <c r="AD312" s="3">
        <v>6.1362E-2</v>
      </c>
      <c r="AE312" s="2">
        <v>2</v>
      </c>
      <c r="AF312">
        <f>(Table249298330362394426[[#This Row],[time]]-2)*2</f>
        <v>0</v>
      </c>
      <c r="AG312" s="3">
        <v>0.14749000000000001</v>
      </c>
      <c r="AH312" s="2">
        <v>2</v>
      </c>
      <c r="AI312">
        <f>(Table7292324356388420[[#This Row],[time]]-2)*2</f>
        <v>0</v>
      </c>
      <c r="AJ312" s="3">
        <v>2.42116E-2</v>
      </c>
      <c r="AK312" s="2">
        <v>2</v>
      </c>
      <c r="AL312">
        <f>(Table250299331363395427[[#This Row],[time]]-2)*2</f>
        <v>0</v>
      </c>
      <c r="AM312" s="3">
        <v>2.2604500000000001</v>
      </c>
      <c r="AN312" s="2">
        <v>2</v>
      </c>
      <c r="AO312">
        <f>(Table8293325357389421[[#This Row],[time]]-2)*2</f>
        <v>0</v>
      </c>
      <c r="AP312" s="3">
        <v>1.90032</v>
      </c>
      <c r="AQ312" s="2">
        <v>2</v>
      </c>
      <c r="AR312">
        <f>(Table252300332364396428[[#This Row],[time]]-2)*2</f>
        <v>0</v>
      </c>
      <c r="AS312" s="3">
        <v>4.3157999999999998E-3</v>
      </c>
      <c r="AT312" s="2">
        <v>2</v>
      </c>
      <c r="AU312">
        <f>(Table253301333365397429[[#This Row],[time]]-2)*2</f>
        <v>0</v>
      </c>
      <c r="AV312" s="4">
        <v>8.2700000000000004E-5</v>
      </c>
    </row>
    <row r="313" spans="1:48">
      <c r="A313" s="5">
        <v>2.0548600000000001</v>
      </c>
      <c r="B313">
        <f>(Table1286318350382414[[#This Row],[time]]-2)*2</f>
        <v>0.10972000000000026</v>
      </c>
      <c r="C313" s="6">
        <v>5.3129200000000001E-2</v>
      </c>
      <c r="D313" s="5">
        <v>2.0548600000000001</v>
      </c>
      <c r="E313">
        <f>(Table2287319351383415[[#This Row],[time]]-2)*2</f>
        <v>0.10972000000000026</v>
      </c>
      <c r="F313" s="7">
        <v>9.1700000000000006E-5</v>
      </c>
      <c r="G313" s="5">
        <v>2.0548600000000001</v>
      </c>
      <c r="H313">
        <f>(Table245294326358390422[[#This Row],[time]]-2)*2</f>
        <v>0.10972000000000026</v>
      </c>
      <c r="I313" s="7">
        <v>5.9299999999999998E-5</v>
      </c>
      <c r="J313" s="5">
        <v>2.0548600000000001</v>
      </c>
      <c r="K313">
        <f>(Table3288320352384416[[#This Row],[time]]-2)*2</f>
        <v>0.10972000000000026</v>
      </c>
      <c r="L313" s="7">
        <v>8.3700000000000002E-5</v>
      </c>
      <c r="M313" s="5">
        <v>2.0548600000000001</v>
      </c>
      <c r="N313">
        <f>(Table246295327359391423[[#This Row],[time]]-2)*2</f>
        <v>0.10972000000000026</v>
      </c>
      <c r="O313" s="6">
        <v>8.5875900000000008E-3</v>
      </c>
      <c r="P313" s="5">
        <v>2.0548600000000001</v>
      </c>
      <c r="Q313">
        <f>(Table4289321353385417[[#This Row],[time]]-2)*2</f>
        <v>0.10972000000000026</v>
      </c>
      <c r="R313" s="6">
        <v>1.13144</v>
      </c>
      <c r="S313" s="5">
        <v>2.0548600000000001</v>
      </c>
      <c r="T313">
        <f>(Table247296328360392424[[#This Row],[time]]-2)*2</f>
        <v>0.10972000000000026</v>
      </c>
      <c r="U313" s="6">
        <v>0.15807199999999999</v>
      </c>
      <c r="V313" s="5">
        <v>2.0548600000000001</v>
      </c>
      <c r="W313">
        <f>(Table5290322354386418[[#This Row],[time]]-2)*2</f>
        <v>0.10972000000000026</v>
      </c>
      <c r="X313" s="6">
        <v>0.32576899999999998</v>
      </c>
      <c r="Y313" s="5">
        <v>2.0548600000000001</v>
      </c>
      <c r="Z313">
        <f>(Table248297329361393425[[#This Row],[time]]-2)*2</f>
        <v>0.10972000000000026</v>
      </c>
      <c r="AA313" s="6">
        <v>0.13561000000000001</v>
      </c>
      <c r="AB313" s="5">
        <v>2.0548600000000001</v>
      </c>
      <c r="AC313">
        <f>(Table6291323355387419[[#This Row],[time]]-2)*2</f>
        <v>0.10972000000000026</v>
      </c>
      <c r="AD313" s="6">
        <v>0.58771200000000001</v>
      </c>
      <c r="AE313" s="5">
        <v>2.0548600000000001</v>
      </c>
      <c r="AF313">
        <f>(Table249298330362394426[[#This Row],[time]]-2)*2</f>
        <v>0.10972000000000026</v>
      </c>
      <c r="AG313" s="6">
        <v>0.393349</v>
      </c>
      <c r="AH313" s="5">
        <v>2.0548600000000001</v>
      </c>
      <c r="AI313">
        <f>(Table7292324356388420[[#This Row],[time]]-2)*2</f>
        <v>0.10972000000000026</v>
      </c>
      <c r="AJ313" s="6">
        <v>0.73172599999999999</v>
      </c>
      <c r="AK313" s="5">
        <v>2.0548600000000001</v>
      </c>
      <c r="AL313">
        <f>(Table250299331363395427[[#This Row],[time]]-2)*2</f>
        <v>0.10972000000000026</v>
      </c>
      <c r="AM313" s="6">
        <v>3.2652899999999998</v>
      </c>
      <c r="AN313" s="5">
        <v>2.0548600000000001</v>
      </c>
      <c r="AO313">
        <f>(Table8293325357389421[[#This Row],[time]]-2)*2</f>
        <v>0.10972000000000026</v>
      </c>
      <c r="AP313" s="6">
        <v>2.5150899999999998</v>
      </c>
      <c r="AQ313" s="5">
        <v>2.0548600000000001</v>
      </c>
      <c r="AR313">
        <f>(Table252300332364396428[[#This Row],[time]]-2)*2</f>
        <v>0.10972000000000026</v>
      </c>
      <c r="AS313" s="6">
        <v>2.3016999999999999E-2</v>
      </c>
      <c r="AT313" s="5">
        <v>2.0548600000000001</v>
      </c>
      <c r="AU313">
        <f>(Table253301333365397429[[#This Row],[time]]-2)*2</f>
        <v>0.10972000000000026</v>
      </c>
      <c r="AV313" s="6">
        <v>1.55146E-2</v>
      </c>
    </row>
    <row r="314" spans="1:48">
      <c r="A314" s="5">
        <v>2.1078899999999998</v>
      </c>
      <c r="B314">
        <f>(Table1286318350382414[[#This Row],[time]]-2)*2</f>
        <v>0.21577999999999964</v>
      </c>
      <c r="C314" s="6">
        <v>0.28217599999999998</v>
      </c>
      <c r="D314" s="5">
        <v>2.1078899999999998</v>
      </c>
      <c r="E314">
        <f>(Table2287319351383415[[#This Row],[time]]-2)*2</f>
        <v>0.21577999999999964</v>
      </c>
      <c r="F314" s="7">
        <v>8.9400000000000005E-5</v>
      </c>
      <c r="G314" s="5">
        <v>2.1078899999999998</v>
      </c>
      <c r="H314">
        <f>(Table245294326358390422[[#This Row],[time]]-2)*2</f>
        <v>0.21577999999999964</v>
      </c>
      <c r="I314" s="6">
        <v>2.6684899999999999E-4</v>
      </c>
      <c r="J314" s="5">
        <v>2.1078899999999998</v>
      </c>
      <c r="K314">
        <f>(Table3288320352384416[[#This Row],[time]]-2)*2</f>
        <v>0.21577999999999964</v>
      </c>
      <c r="L314" s="7">
        <v>8.2899999999999996E-5</v>
      </c>
      <c r="M314" s="5">
        <v>2.1078899999999998</v>
      </c>
      <c r="N314">
        <f>(Table246295327359391423[[#This Row],[time]]-2)*2</f>
        <v>0.21577999999999964</v>
      </c>
      <c r="O314" s="6">
        <v>3.6075799999999998E-2</v>
      </c>
      <c r="P314" s="5">
        <v>2.1078899999999998</v>
      </c>
      <c r="Q314">
        <f>(Table4289321353385417[[#This Row],[time]]-2)*2</f>
        <v>0.21577999999999964</v>
      </c>
      <c r="R314" s="6">
        <v>0.79629700000000003</v>
      </c>
      <c r="S314" s="5">
        <v>2.1078899999999998</v>
      </c>
      <c r="T314">
        <f>(Table247296328360392424[[#This Row],[time]]-2)*2</f>
        <v>0.21577999999999964</v>
      </c>
      <c r="U314" s="6">
        <v>0.39529399999999998</v>
      </c>
      <c r="V314" s="5">
        <v>2.1078899999999998</v>
      </c>
      <c r="W314">
        <f>(Table5290322354386418[[#This Row],[time]]-2)*2</f>
        <v>0.21577999999999964</v>
      </c>
      <c r="X314" s="6">
        <v>0.246424</v>
      </c>
      <c r="Y314" s="5">
        <v>2.1078899999999998</v>
      </c>
      <c r="Z314">
        <f>(Table248297329361393425[[#This Row],[time]]-2)*2</f>
        <v>0.21577999999999964</v>
      </c>
      <c r="AA314" s="6">
        <v>0.33316400000000002</v>
      </c>
      <c r="AB314" s="5">
        <v>2.1078899999999998</v>
      </c>
      <c r="AC314">
        <f>(Table6291323355387419[[#This Row],[time]]-2)*2</f>
        <v>0.21577999999999964</v>
      </c>
      <c r="AD314" s="6">
        <v>0.87743599999999999</v>
      </c>
      <c r="AE314" s="5">
        <v>2.1078899999999998</v>
      </c>
      <c r="AF314">
        <f>(Table249298330362394426[[#This Row],[time]]-2)*2</f>
        <v>0.21577999999999964</v>
      </c>
      <c r="AG314" s="6">
        <v>0.56309299999999995</v>
      </c>
      <c r="AH314" s="5">
        <v>2.1078899999999998</v>
      </c>
      <c r="AI314">
        <f>(Table7292324356388420[[#This Row],[time]]-2)*2</f>
        <v>0.21577999999999964</v>
      </c>
      <c r="AJ314" s="6">
        <v>1.4272400000000001</v>
      </c>
      <c r="AK314" s="5">
        <v>2.1078899999999998</v>
      </c>
      <c r="AL314">
        <f>(Table250299331363395427[[#This Row],[time]]-2)*2</f>
        <v>0.21577999999999964</v>
      </c>
      <c r="AM314" s="6">
        <v>3.6882999999999999</v>
      </c>
      <c r="AN314" s="5">
        <v>2.1078899999999998</v>
      </c>
      <c r="AO314">
        <f>(Table8293325357389421[[#This Row],[time]]-2)*2</f>
        <v>0.21577999999999964</v>
      </c>
      <c r="AP314" s="6">
        <v>2.47166</v>
      </c>
      <c r="AQ314" s="5">
        <v>2.1078899999999998</v>
      </c>
      <c r="AR314">
        <f>(Table252300332364396428[[#This Row],[time]]-2)*2</f>
        <v>0.21577999999999964</v>
      </c>
      <c r="AS314" s="6">
        <v>4.7866600000000002E-2</v>
      </c>
      <c r="AT314" s="5">
        <v>2.1078899999999998</v>
      </c>
      <c r="AU314">
        <f>(Table253301333365397429[[#This Row],[time]]-2)*2</f>
        <v>0.21577999999999964</v>
      </c>
      <c r="AV314" s="6">
        <v>2.14781E-2</v>
      </c>
    </row>
    <row r="315" spans="1:48">
      <c r="A315" s="5">
        <v>2.1595300000000002</v>
      </c>
      <c r="B315">
        <f>(Table1286318350382414[[#This Row],[time]]-2)*2</f>
        <v>0.31906000000000034</v>
      </c>
      <c r="C315" s="6">
        <v>0.70860800000000002</v>
      </c>
      <c r="D315" s="5">
        <v>2.1595300000000002</v>
      </c>
      <c r="E315">
        <f>(Table2287319351383415[[#This Row],[time]]-2)*2</f>
        <v>0.31906000000000034</v>
      </c>
      <c r="F315" s="7">
        <v>8.2600000000000002E-5</v>
      </c>
      <c r="G315" s="5">
        <v>2.1595300000000002</v>
      </c>
      <c r="H315">
        <f>(Table245294326358390422[[#This Row],[time]]-2)*2</f>
        <v>0.31906000000000034</v>
      </c>
      <c r="I315" s="6">
        <v>0.208288</v>
      </c>
      <c r="J315" s="5">
        <v>2.1595300000000002</v>
      </c>
      <c r="K315">
        <f>(Table3288320352384416[[#This Row],[time]]-2)*2</f>
        <v>0.31906000000000034</v>
      </c>
      <c r="L315" s="7">
        <v>7.7200000000000006E-5</v>
      </c>
      <c r="M315" s="5">
        <v>2.1595300000000002</v>
      </c>
      <c r="N315">
        <f>(Table246295327359391423[[#This Row],[time]]-2)*2</f>
        <v>0.31906000000000034</v>
      </c>
      <c r="O315" s="6">
        <v>9.1416499999999998E-2</v>
      </c>
      <c r="P315" s="5">
        <v>2.1595300000000002</v>
      </c>
      <c r="Q315">
        <f>(Table4289321353385417[[#This Row],[time]]-2)*2</f>
        <v>0.31906000000000034</v>
      </c>
      <c r="R315" s="6">
        <v>0.155055</v>
      </c>
      <c r="S315" s="5">
        <v>2.1595300000000002</v>
      </c>
      <c r="T315">
        <f>(Table247296328360392424[[#This Row],[time]]-2)*2</f>
        <v>0.31906000000000034</v>
      </c>
      <c r="U315" s="6">
        <v>0.63530200000000003</v>
      </c>
      <c r="V315" s="5">
        <v>2.1595300000000002</v>
      </c>
      <c r="W315">
        <f>(Table5290322354386418[[#This Row],[time]]-2)*2</f>
        <v>0.31906000000000034</v>
      </c>
      <c r="X315" s="6">
        <v>5.1487199999999997E-2</v>
      </c>
      <c r="Y315" s="5">
        <v>2.1595300000000002</v>
      </c>
      <c r="Z315">
        <f>(Table248297329361393425[[#This Row],[time]]-2)*2</f>
        <v>0.31906000000000034</v>
      </c>
      <c r="AA315" s="6">
        <v>0.62648499999999996</v>
      </c>
      <c r="AB315" s="5">
        <v>2.1595300000000002</v>
      </c>
      <c r="AC315">
        <f>(Table6291323355387419[[#This Row],[time]]-2)*2</f>
        <v>0.31906000000000034</v>
      </c>
      <c r="AD315" s="6">
        <v>1.1940599999999999</v>
      </c>
      <c r="AE315" s="5">
        <v>2.1595300000000002</v>
      </c>
      <c r="AF315">
        <f>(Table249298330362394426[[#This Row],[time]]-2)*2</f>
        <v>0.31906000000000034</v>
      </c>
      <c r="AG315" s="6">
        <v>1.10748</v>
      </c>
      <c r="AH315" s="5">
        <v>2.1595300000000002</v>
      </c>
      <c r="AI315">
        <f>(Table7292324356388420[[#This Row],[time]]-2)*2</f>
        <v>0.31906000000000034</v>
      </c>
      <c r="AJ315" s="6">
        <v>2.0651700000000002</v>
      </c>
      <c r="AK315" s="5">
        <v>2.1595300000000002</v>
      </c>
      <c r="AL315">
        <f>(Table250299331363395427[[#This Row],[time]]-2)*2</f>
        <v>0.31906000000000034</v>
      </c>
      <c r="AM315" s="6">
        <v>3.9755699999999998</v>
      </c>
      <c r="AN315" s="5">
        <v>2.1595300000000002</v>
      </c>
      <c r="AO315">
        <f>(Table8293325357389421[[#This Row],[time]]-2)*2</f>
        <v>0.31906000000000034</v>
      </c>
      <c r="AP315" s="6">
        <v>2.3558699999999999</v>
      </c>
      <c r="AQ315" s="5">
        <v>2.1595300000000002</v>
      </c>
      <c r="AR315">
        <f>(Table252300332364396428[[#This Row],[time]]-2)*2</f>
        <v>0.31906000000000034</v>
      </c>
      <c r="AS315" s="6">
        <v>0.21199799999999999</v>
      </c>
      <c r="AT315" s="5">
        <v>2.1595300000000002</v>
      </c>
      <c r="AU315">
        <f>(Table253301333365397429[[#This Row],[time]]-2)*2</f>
        <v>0.31906000000000034</v>
      </c>
      <c r="AV315" s="6">
        <v>2.5788999999999999E-2</v>
      </c>
    </row>
    <row r="316" spans="1:48">
      <c r="A316" s="5">
        <v>2.21347</v>
      </c>
      <c r="B316">
        <f>(Table1286318350382414[[#This Row],[time]]-2)*2</f>
        <v>0.4269400000000001</v>
      </c>
      <c r="C316" s="6">
        <v>1.3953</v>
      </c>
      <c r="D316" s="5">
        <v>2.21347</v>
      </c>
      <c r="E316">
        <f>(Table2287319351383415[[#This Row],[time]]-2)*2</f>
        <v>0.4269400000000001</v>
      </c>
      <c r="F316" s="7">
        <v>7.3700000000000002E-5</v>
      </c>
      <c r="G316" s="5">
        <v>2.21347</v>
      </c>
      <c r="H316">
        <f>(Table245294326358390422[[#This Row],[time]]-2)*2</f>
        <v>0.4269400000000001</v>
      </c>
      <c r="I316" s="6">
        <v>0.462895</v>
      </c>
      <c r="J316" s="5">
        <v>2.21347</v>
      </c>
      <c r="K316">
        <f>(Table3288320352384416[[#This Row],[time]]-2)*2</f>
        <v>0.4269400000000001</v>
      </c>
      <c r="L316" s="7">
        <v>6.7500000000000001E-5</v>
      </c>
      <c r="M316" s="5">
        <v>2.21347</v>
      </c>
      <c r="N316">
        <f>(Table246295327359391423[[#This Row],[time]]-2)*2</f>
        <v>0.4269400000000001</v>
      </c>
      <c r="O316" s="6">
        <v>0.23308699999999999</v>
      </c>
      <c r="P316" s="5">
        <v>2.21347</v>
      </c>
      <c r="Q316">
        <f>(Table4289321353385417[[#This Row],[time]]-2)*2</f>
        <v>0.4269400000000001</v>
      </c>
      <c r="R316" s="7">
        <v>8.53E-5</v>
      </c>
      <c r="S316" s="5">
        <v>2.21347</v>
      </c>
      <c r="T316">
        <f>(Table247296328360392424[[#This Row],[time]]-2)*2</f>
        <v>0.4269400000000001</v>
      </c>
      <c r="U316" s="6">
        <v>1.31338</v>
      </c>
      <c r="V316" s="5">
        <v>2.21347</v>
      </c>
      <c r="W316">
        <f>(Table5290322354386418[[#This Row],[time]]-2)*2</f>
        <v>0.4269400000000001</v>
      </c>
      <c r="X316" s="7">
        <v>7.1400000000000001E-5</v>
      </c>
      <c r="Y316" s="5">
        <v>2.21347</v>
      </c>
      <c r="Z316">
        <f>(Table248297329361393425[[#This Row],[time]]-2)*2</f>
        <v>0.4269400000000001</v>
      </c>
      <c r="AA316" s="6">
        <v>1.1599900000000001</v>
      </c>
      <c r="AB316" s="5">
        <v>2.21347</v>
      </c>
      <c r="AC316">
        <f>(Table6291323355387419[[#This Row],[time]]-2)*2</f>
        <v>0.4269400000000001</v>
      </c>
      <c r="AD316" s="6">
        <v>1.4261600000000001</v>
      </c>
      <c r="AE316" s="5">
        <v>2.21347</v>
      </c>
      <c r="AF316">
        <f>(Table249298330362394426[[#This Row],[time]]-2)*2</f>
        <v>0.4269400000000001</v>
      </c>
      <c r="AG316" s="6">
        <v>1.9077200000000001</v>
      </c>
      <c r="AH316" s="5">
        <v>2.21347</v>
      </c>
      <c r="AI316">
        <f>(Table7292324356388420[[#This Row],[time]]-2)*2</f>
        <v>0.4269400000000001</v>
      </c>
      <c r="AJ316" s="6">
        <v>2.4746199999999998</v>
      </c>
      <c r="AK316" s="5">
        <v>2.21347</v>
      </c>
      <c r="AL316">
        <f>(Table250299331363395427[[#This Row],[time]]-2)*2</f>
        <v>0.4269400000000001</v>
      </c>
      <c r="AM316" s="6">
        <v>4.2329499999999998</v>
      </c>
      <c r="AN316" s="5">
        <v>2.21347</v>
      </c>
      <c r="AO316">
        <f>(Table8293325357389421[[#This Row],[time]]-2)*2</f>
        <v>0.4269400000000001</v>
      </c>
      <c r="AP316" s="6">
        <v>2.1692100000000001</v>
      </c>
      <c r="AQ316" s="5">
        <v>2.21347</v>
      </c>
      <c r="AR316">
        <f>(Table252300332364396428[[#This Row],[time]]-2)*2</f>
        <v>0.4269400000000001</v>
      </c>
      <c r="AS316" s="6">
        <v>0.37733699999999998</v>
      </c>
      <c r="AT316" s="5">
        <v>2.21347</v>
      </c>
      <c r="AU316">
        <f>(Table253301333365397429[[#This Row],[time]]-2)*2</f>
        <v>0.4269400000000001</v>
      </c>
      <c r="AV316" s="6">
        <v>5.7833900000000001E-2</v>
      </c>
    </row>
    <row r="317" spans="1:48">
      <c r="A317" s="5">
        <v>2.2503899999999999</v>
      </c>
      <c r="B317">
        <f>(Table1286318350382414[[#This Row],[time]]-2)*2</f>
        <v>0.50077999999999978</v>
      </c>
      <c r="C317" s="6">
        <v>2.0379399999999999</v>
      </c>
      <c r="D317" s="5">
        <v>2.2503899999999999</v>
      </c>
      <c r="E317">
        <f>(Table2287319351383415[[#This Row],[time]]-2)*2</f>
        <v>0.50077999999999978</v>
      </c>
      <c r="F317" s="7">
        <v>6.9599999999999998E-5</v>
      </c>
      <c r="G317" s="5">
        <v>2.2503899999999999</v>
      </c>
      <c r="H317">
        <f>(Table245294326358390422[[#This Row],[time]]-2)*2</f>
        <v>0.50077999999999978</v>
      </c>
      <c r="I317" s="6">
        <v>0.66419899999999998</v>
      </c>
      <c r="J317" s="5">
        <v>2.2503899999999999</v>
      </c>
      <c r="K317">
        <f>(Table3288320352384416[[#This Row],[time]]-2)*2</f>
        <v>0.50077999999999978</v>
      </c>
      <c r="L317" s="7">
        <v>6.3100000000000002E-5</v>
      </c>
      <c r="M317" s="5">
        <v>2.2503899999999999</v>
      </c>
      <c r="N317">
        <f>(Table246295327359391423[[#This Row],[time]]-2)*2</f>
        <v>0.50077999999999978</v>
      </c>
      <c r="O317" s="6">
        <v>0.41271200000000002</v>
      </c>
      <c r="P317" s="5">
        <v>2.2503899999999999</v>
      </c>
      <c r="Q317">
        <f>(Table4289321353385417[[#This Row],[time]]-2)*2</f>
        <v>0.50077999999999978</v>
      </c>
      <c r="R317" s="7">
        <v>7.7799999999999994E-5</v>
      </c>
      <c r="S317" s="5">
        <v>2.2503899999999999</v>
      </c>
      <c r="T317">
        <f>(Table247296328360392424[[#This Row],[time]]-2)*2</f>
        <v>0.50077999999999978</v>
      </c>
      <c r="U317" s="6">
        <v>1.71295</v>
      </c>
      <c r="V317" s="5">
        <v>2.2503899999999999</v>
      </c>
      <c r="W317">
        <f>(Table5290322354386418[[#This Row],[time]]-2)*2</f>
        <v>0.50077999999999978</v>
      </c>
      <c r="X317" s="7">
        <v>6.4999999999999994E-5</v>
      </c>
      <c r="Y317" s="5">
        <v>2.2503899999999999</v>
      </c>
      <c r="Z317">
        <f>(Table248297329361393425[[#This Row],[time]]-2)*2</f>
        <v>0.50077999999999978</v>
      </c>
      <c r="AA317" s="6">
        <v>1.60816</v>
      </c>
      <c r="AB317" s="5">
        <v>2.2503899999999999</v>
      </c>
      <c r="AC317">
        <f>(Table6291323355387419[[#This Row],[time]]-2)*2</f>
        <v>0.50077999999999978</v>
      </c>
      <c r="AD317" s="6">
        <v>1.5515699999999999</v>
      </c>
      <c r="AE317" s="5">
        <v>2.2503899999999999</v>
      </c>
      <c r="AF317">
        <f>(Table249298330362394426[[#This Row],[time]]-2)*2</f>
        <v>0.50077999999999978</v>
      </c>
      <c r="AG317" s="6">
        <v>2.5335899999999998</v>
      </c>
      <c r="AH317" s="5">
        <v>2.2503899999999999</v>
      </c>
      <c r="AI317">
        <f>(Table7292324356388420[[#This Row],[time]]-2)*2</f>
        <v>0.50077999999999978</v>
      </c>
      <c r="AJ317" s="6">
        <v>2.64927</v>
      </c>
      <c r="AK317" s="5">
        <v>2.2503899999999999</v>
      </c>
      <c r="AL317">
        <f>(Table250299331363395427[[#This Row],[time]]-2)*2</f>
        <v>0.50077999999999978</v>
      </c>
      <c r="AM317" s="6">
        <v>4.3560299999999996</v>
      </c>
      <c r="AN317" s="5">
        <v>2.2503899999999999</v>
      </c>
      <c r="AO317">
        <f>(Table8293325357389421[[#This Row],[time]]-2)*2</f>
        <v>0.50077999999999978</v>
      </c>
      <c r="AP317" s="6">
        <v>1.9578500000000001</v>
      </c>
      <c r="AQ317" s="5">
        <v>2.2503899999999999</v>
      </c>
      <c r="AR317">
        <f>(Table252300332364396428[[#This Row],[time]]-2)*2</f>
        <v>0.50077999999999978</v>
      </c>
      <c r="AS317" s="6">
        <v>0.728217</v>
      </c>
      <c r="AT317" s="5">
        <v>2.2503899999999999</v>
      </c>
      <c r="AU317">
        <f>(Table253301333365397429[[#This Row],[time]]-2)*2</f>
        <v>0.50077999999999978</v>
      </c>
      <c r="AV317" s="6">
        <v>8.2294099999999995E-2</v>
      </c>
    </row>
    <row r="318" spans="1:48">
      <c r="A318" s="5">
        <v>2.3025500000000001</v>
      </c>
      <c r="B318">
        <f>(Table1286318350382414[[#This Row],[time]]-2)*2</f>
        <v>0.60510000000000019</v>
      </c>
      <c r="C318" s="6">
        <v>3.0134400000000001</v>
      </c>
      <c r="D318" s="5">
        <v>2.3025500000000001</v>
      </c>
      <c r="E318">
        <f>(Table2287319351383415[[#This Row],[time]]-2)*2</f>
        <v>0.60510000000000019</v>
      </c>
      <c r="F318" s="7">
        <v>6.5900000000000003E-5</v>
      </c>
      <c r="G318" s="5">
        <v>2.3025500000000001</v>
      </c>
      <c r="H318">
        <f>(Table245294326358390422[[#This Row],[time]]-2)*2</f>
        <v>0.60510000000000019</v>
      </c>
      <c r="I318" s="6">
        <v>1.0554399999999999</v>
      </c>
      <c r="J318" s="5">
        <v>2.3025500000000001</v>
      </c>
      <c r="K318">
        <f>(Table3288320352384416[[#This Row],[time]]-2)*2</f>
        <v>0.60510000000000019</v>
      </c>
      <c r="L318" s="7">
        <v>6.0000000000000002E-5</v>
      </c>
      <c r="M318" s="5">
        <v>2.3025500000000001</v>
      </c>
      <c r="N318">
        <f>(Table246295327359391423[[#This Row],[time]]-2)*2</f>
        <v>0.60510000000000019</v>
      </c>
      <c r="O318" s="6">
        <v>0.79708100000000004</v>
      </c>
      <c r="P318" s="5">
        <v>2.3025500000000001</v>
      </c>
      <c r="Q318">
        <f>(Table4289321353385417[[#This Row],[time]]-2)*2</f>
        <v>0.60510000000000019</v>
      </c>
      <c r="R318" s="7">
        <v>6.9099999999999999E-5</v>
      </c>
      <c r="S318" s="5">
        <v>2.3025500000000001</v>
      </c>
      <c r="T318">
        <f>(Table247296328360392424[[#This Row],[time]]-2)*2</f>
        <v>0.60510000000000019</v>
      </c>
      <c r="U318" s="6">
        <v>2.21116</v>
      </c>
      <c r="V318" s="5">
        <v>2.3025500000000001</v>
      </c>
      <c r="W318">
        <f>(Table5290322354386418[[#This Row],[time]]-2)*2</f>
        <v>0.60510000000000019</v>
      </c>
      <c r="X318" s="7">
        <v>5.77E-5</v>
      </c>
      <c r="Y318" s="5">
        <v>2.3025500000000001</v>
      </c>
      <c r="Z318">
        <f>(Table248297329361393425[[#This Row],[time]]-2)*2</f>
        <v>0.60510000000000019</v>
      </c>
      <c r="AA318" s="6">
        <v>2.01349</v>
      </c>
      <c r="AB318" s="5">
        <v>2.3025500000000001</v>
      </c>
      <c r="AC318">
        <f>(Table6291323355387419[[#This Row],[time]]-2)*2</f>
        <v>0.60510000000000019</v>
      </c>
      <c r="AD318" s="6">
        <v>1.6757200000000001</v>
      </c>
      <c r="AE318" s="5">
        <v>2.3025500000000001</v>
      </c>
      <c r="AF318">
        <f>(Table249298330362394426[[#This Row],[time]]-2)*2</f>
        <v>0.60510000000000019</v>
      </c>
      <c r="AG318" s="6">
        <v>3.35547</v>
      </c>
      <c r="AH318" s="5">
        <v>2.3025500000000001</v>
      </c>
      <c r="AI318">
        <f>(Table7292324356388420[[#This Row],[time]]-2)*2</f>
        <v>0.60510000000000019</v>
      </c>
      <c r="AJ318" s="6">
        <v>2.7059099999999998</v>
      </c>
      <c r="AK318" s="5">
        <v>2.3025500000000001</v>
      </c>
      <c r="AL318">
        <f>(Table250299331363395427[[#This Row],[time]]-2)*2</f>
        <v>0.60510000000000019</v>
      </c>
      <c r="AM318" s="6">
        <v>4.4900599999999997</v>
      </c>
      <c r="AN318" s="5">
        <v>2.3025500000000001</v>
      </c>
      <c r="AO318">
        <f>(Table8293325357389421[[#This Row],[time]]-2)*2</f>
        <v>0.60510000000000019</v>
      </c>
      <c r="AP318" s="6">
        <v>1.7373400000000001</v>
      </c>
      <c r="AQ318" s="5">
        <v>2.3025500000000001</v>
      </c>
      <c r="AR318">
        <f>(Table252300332364396428[[#This Row],[time]]-2)*2</f>
        <v>0.60510000000000019</v>
      </c>
      <c r="AS318" s="6">
        <v>1.3175399999999999</v>
      </c>
      <c r="AT318" s="5">
        <v>2.3025500000000001</v>
      </c>
      <c r="AU318">
        <f>(Table253301333365397429[[#This Row],[time]]-2)*2</f>
        <v>0.60510000000000019</v>
      </c>
      <c r="AV318" s="6">
        <v>0.115176</v>
      </c>
    </row>
    <row r="319" spans="1:48">
      <c r="A319" s="5">
        <v>2.36524</v>
      </c>
      <c r="B319">
        <f>(Table1286318350382414[[#This Row],[time]]-2)*2</f>
        <v>0.73048000000000002</v>
      </c>
      <c r="C319" s="6">
        <v>3.9193500000000001</v>
      </c>
      <c r="D319" s="5">
        <v>2.36524</v>
      </c>
      <c r="E319">
        <f>(Table2287319351383415[[#This Row],[time]]-2)*2</f>
        <v>0.73048000000000002</v>
      </c>
      <c r="F319" s="7">
        <v>6.3299999999999994E-5</v>
      </c>
      <c r="G319" s="5">
        <v>2.36524</v>
      </c>
      <c r="H319">
        <f>(Table245294326358390422[[#This Row],[time]]-2)*2</f>
        <v>0.73048000000000002</v>
      </c>
      <c r="I319" s="6">
        <v>2.2843499999999999</v>
      </c>
      <c r="J319" s="5">
        <v>2.36524</v>
      </c>
      <c r="K319">
        <f>(Table3288320352384416[[#This Row],[time]]-2)*2</f>
        <v>0.73048000000000002</v>
      </c>
      <c r="L319" s="7">
        <v>5.9299999999999998E-5</v>
      </c>
      <c r="M319" s="5">
        <v>2.36524</v>
      </c>
      <c r="N319">
        <f>(Table246295327359391423[[#This Row],[time]]-2)*2</f>
        <v>0.73048000000000002</v>
      </c>
      <c r="O319" s="6">
        <v>1.3942399999999999</v>
      </c>
      <c r="P319" s="5">
        <v>2.36524</v>
      </c>
      <c r="Q319">
        <f>(Table4289321353385417[[#This Row],[time]]-2)*2</f>
        <v>0.73048000000000002</v>
      </c>
      <c r="R319" s="7">
        <v>6.3899999999999995E-5</v>
      </c>
      <c r="S319" s="5">
        <v>2.36524</v>
      </c>
      <c r="T319">
        <f>(Table247296328360392424[[#This Row],[time]]-2)*2</f>
        <v>0.73048000000000002</v>
      </c>
      <c r="U319" s="6">
        <v>2.78213</v>
      </c>
      <c r="V319" s="5">
        <v>2.36524</v>
      </c>
      <c r="W319">
        <f>(Table5290322354386418[[#This Row],[time]]-2)*2</f>
        <v>0.73048000000000002</v>
      </c>
      <c r="X319" s="7">
        <v>5.4500000000000003E-5</v>
      </c>
      <c r="Y319" s="5">
        <v>2.36524</v>
      </c>
      <c r="Z319">
        <f>(Table248297329361393425[[#This Row],[time]]-2)*2</f>
        <v>0.73048000000000002</v>
      </c>
      <c r="AA319" s="6">
        <v>2.33874</v>
      </c>
      <c r="AB319" s="5">
        <v>2.36524</v>
      </c>
      <c r="AC319">
        <f>(Table6291323355387419[[#This Row],[time]]-2)*2</f>
        <v>0.73048000000000002</v>
      </c>
      <c r="AD319" s="6">
        <v>1.80779</v>
      </c>
      <c r="AE319" s="5">
        <v>2.36524</v>
      </c>
      <c r="AF319">
        <f>(Table249298330362394426[[#This Row],[time]]-2)*2</f>
        <v>0.73048000000000002</v>
      </c>
      <c r="AG319" s="6">
        <v>4.1185900000000002</v>
      </c>
      <c r="AH319" s="5">
        <v>2.36524</v>
      </c>
      <c r="AI319">
        <f>(Table7292324356388420[[#This Row],[time]]-2)*2</f>
        <v>0.73048000000000002</v>
      </c>
      <c r="AJ319" s="6">
        <v>2.65585</v>
      </c>
      <c r="AK319" s="5">
        <v>2.36524</v>
      </c>
      <c r="AL319">
        <f>(Table250299331363395427[[#This Row],[time]]-2)*2</f>
        <v>0.73048000000000002</v>
      </c>
      <c r="AM319" s="6">
        <v>4.7268999999999997</v>
      </c>
      <c r="AN319" s="5">
        <v>2.36524</v>
      </c>
      <c r="AO319">
        <f>(Table8293325357389421[[#This Row],[time]]-2)*2</f>
        <v>0.73048000000000002</v>
      </c>
      <c r="AP319" s="6">
        <v>1.4968999999999999</v>
      </c>
      <c r="AQ319" s="5">
        <v>2.36524</v>
      </c>
      <c r="AR319">
        <f>(Table252300332364396428[[#This Row],[time]]-2)*2</f>
        <v>0.73048000000000002</v>
      </c>
      <c r="AS319" s="6">
        <v>1.57464</v>
      </c>
      <c r="AT319" s="5">
        <v>2.36524</v>
      </c>
      <c r="AU319">
        <f>(Table253301333365397429[[#This Row],[time]]-2)*2</f>
        <v>0.73048000000000002</v>
      </c>
      <c r="AV319" s="6">
        <v>0.18549099999999999</v>
      </c>
    </row>
    <row r="320" spans="1:48">
      <c r="A320" s="5">
        <v>2.4040699999999999</v>
      </c>
      <c r="B320">
        <f>(Table1286318350382414[[#This Row],[time]]-2)*2</f>
        <v>0.80813999999999986</v>
      </c>
      <c r="C320" s="6">
        <v>4.3998499999999998</v>
      </c>
      <c r="D320" s="5">
        <v>2.4040699999999999</v>
      </c>
      <c r="E320">
        <f>(Table2287319351383415[[#This Row],[time]]-2)*2</f>
        <v>0.80813999999999986</v>
      </c>
      <c r="F320" s="7">
        <v>6.2000000000000003E-5</v>
      </c>
      <c r="G320" s="5">
        <v>2.4040699999999999</v>
      </c>
      <c r="H320">
        <f>(Table245294326358390422[[#This Row],[time]]-2)*2</f>
        <v>0.80813999999999986</v>
      </c>
      <c r="I320" s="6">
        <v>3.2753299999999999</v>
      </c>
      <c r="J320" s="5">
        <v>2.4040699999999999</v>
      </c>
      <c r="K320">
        <f>(Table3288320352384416[[#This Row],[time]]-2)*2</f>
        <v>0.80813999999999986</v>
      </c>
      <c r="L320" s="7">
        <v>5.9299999999999998E-5</v>
      </c>
      <c r="M320" s="5">
        <v>2.4040699999999999</v>
      </c>
      <c r="N320">
        <f>(Table246295327359391423[[#This Row],[time]]-2)*2</f>
        <v>0.80813999999999986</v>
      </c>
      <c r="O320" s="6">
        <v>1.7515400000000001</v>
      </c>
      <c r="P320" s="5">
        <v>2.4040699999999999</v>
      </c>
      <c r="Q320">
        <f>(Table4289321353385417[[#This Row],[time]]-2)*2</f>
        <v>0.80813999999999986</v>
      </c>
      <c r="R320" s="7">
        <v>6.1400000000000002E-5</v>
      </c>
      <c r="S320" s="5">
        <v>2.4040699999999999</v>
      </c>
      <c r="T320">
        <f>(Table247296328360392424[[#This Row],[time]]-2)*2</f>
        <v>0.80813999999999986</v>
      </c>
      <c r="U320" s="6">
        <v>3.1047799999999999</v>
      </c>
      <c r="V320" s="5">
        <v>2.4040699999999999</v>
      </c>
      <c r="W320">
        <f>(Table5290322354386418[[#This Row],[time]]-2)*2</f>
        <v>0.80813999999999986</v>
      </c>
      <c r="X320" s="7">
        <v>5.2500000000000002E-5</v>
      </c>
      <c r="Y320" s="5">
        <v>2.4040699999999999</v>
      </c>
      <c r="Z320">
        <f>(Table248297329361393425[[#This Row],[time]]-2)*2</f>
        <v>0.80813999999999986</v>
      </c>
      <c r="AA320" s="6">
        <v>2.51342</v>
      </c>
      <c r="AB320" s="5">
        <v>2.4040699999999999</v>
      </c>
      <c r="AC320">
        <f>(Table6291323355387419[[#This Row],[time]]-2)*2</f>
        <v>0.80813999999999986</v>
      </c>
      <c r="AD320" s="6">
        <v>1.89293</v>
      </c>
      <c r="AE320" s="5">
        <v>2.4040699999999999</v>
      </c>
      <c r="AF320">
        <f>(Table249298330362394426[[#This Row],[time]]-2)*2</f>
        <v>0.80813999999999986</v>
      </c>
      <c r="AG320" s="6">
        <v>4.5502799999999999</v>
      </c>
      <c r="AH320" s="5">
        <v>2.4040699999999999</v>
      </c>
      <c r="AI320">
        <f>(Table7292324356388420[[#This Row],[time]]-2)*2</f>
        <v>0.80813999999999986</v>
      </c>
      <c r="AJ320" s="6">
        <v>2.6014300000000001</v>
      </c>
      <c r="AK320" s="5">
        <v>2.4040699999999999</v>
      </c>
      <c r="AL320">
        <f>(Table250299331363395427[[#This Row],[time]]-2)*2</f>
        <v>0.80813999999999986</v>
      </c>
      <c r="AM320" s="6">
        <v>4.8710100000000001</v>
      </c>
      <c r="AN320" s="5">
        <v>2.4040699999999999</v>
      </c>
      <c r="AO320">
        <f>(Table8293325357389421[[#This Row],[time]]-2)*2</f>
        <v>0.80813999999999986</v>
      </c>
      <c r="AP320" s="6">
        <v>1.4478899999999999</v>
      </c>
      <c r="AQ320" s="5">
        <v>2.4040699999999999</v>
      </c>
      <c r="AR320">
        <f>(Table252300332364396428[[#This Row],[time]]-2)*2</f>
        <v>0.80813999999999986</v>
      </c>
      <c r="AS320" s="6">
        <v>1.6788400000000001</v>
      </c>
      <c r="AT320" s="5">
        <v>2.4040699999999999</v>
      </c>
      <c r="AU320">
        <f>(Table253301333365397429[[#This Row],[time]]-2)*2</f>
        <v>0.80813999999999986</v>
      </c>
      <c r="AV320" s="6">
        <v>0.228021</v>
      </c>
    </row>
    <row r="321" spans="1:48">
      <c r="A321" s="5">
        <v>2.45974</v>
      </c>
      <c r="B321">
        <f>(Table1286318350382414[[#This Row],[time]]-2)*2</f>
        <v>0.91948000000000008</v>
      </c>
      <c r="C321" s="6">
        <v>5.2470999999999997</v>
      </c>
      <c r="D321" s="5">
        <v>2.45974</v>
      </c>
      <c r="E321">
        <f>(Table2287319351383415[[#This Row],[time]]-2)*2</f>
        <v>0.91948000000000008</v>
      </c>
      <c r="F321" s="7">
        <v>5.8999999999999998E-5</v>
      </c>
      <c r="G321" s="5">
        <v>2.45974</v>
      </c>
      <c r="H321">
        <f>(Table245294326358390422[[#This Row],[time]]-2)*2</f>
        <v>0.91948000000000008</v>
      </c>
      <c r="I321" s="6">
        <v>4.5218600000000002</v>
      </c>
      <c r="J321" s="5">
        <v>2.45974</v>
      </c>
      <c r="K321">
        <f>(Table3288320352384416[[#This Row],[time]]-2)*2</f>
        <v>0.91948000000000008</v>
      </c>
      <c r="L321" s="7">
        <v>5.6799999999999998E-5</v>
      </c>
      <c r="M321" s="5">
        <v>2.45974</v>
      </c>
      <c r="N321">
        <f>(Table246295327359391423[[#This Row],[time]]-2)*2</f>
        <v>0.91948000000000008</v>
      </c>
      <c r="O321" s="6">
        <v>2.2281200000000001</v>
      </c>
      <c r="P321" s="5">
        <v>2.45974</v>
      </c>
      <c r="Q321">
        <f>(Table4289321353385417[[#This Row],[time]]-2)*2</f>
        <v>0.91948000000000008</v>
      </c>
      <c r="R321" s="7">
        <v>5.8100000000000003E-5</v>
      </c>
      <c r="S321" s="5">
        <v>2.45974</v>
      </c>
      <c r="T321">
        <f>(Table247296328360392424[[#This Row],[time]]-2)*2</f>
        <v>0.91948000000000008</v>
      </c>
      <c r="U321" s="6">
        <v>3.48611</v>
      </c>
      <c r="V321" s="5">
        <v>2.45974</v>
      </c>
      <c r="W321">
        <f>(Table5290322354386418[[#This Row],[time]]-2)*2</f>
        <v>0.91948000000000008</v>
      </c>
      <c r="X321" s="7">
        <v>4.9700000000000002E-5</v>
      </c>
      <c r="Y321" s="5">
        <v>2.45974</v>
      </c>
      <c r="Z321">
        <f>(Table248297329361393425[[#This Row],[time]]-2)*2</f>
        <v>0.91948000000000008</v>
      </c>
      <c r="AA321" s="6">
        <v>2.81982</v>
      </c>
      <c r="AB321" s="5">
        <v>2.45974</v>
      </c>
      <c r="AC321">
        <f>(Table6291323355387419[[#This Row],[time]]-2)*2</f>
        <v>0.91948000000000008</v>
      </c>
      <c r="AD321" s="6">
        <v>2.0146799999999998</v>
      </c>
      <c r="AE321" s="5">
        <v>2.45974</v>
      </c>
      <c r="AF321">
        <f>(Table249298330362394426[[#This Row],[time]]-2)*2</f>
        <v>0.91948000000000008</v>
      </c>
      <c r="AG321" s="6">
        <v>5.0986099999999999</v>
      </c>
      <c r="AH321" s="5">
        <v>2.45974</v>
      </c>
      <c r="AI321">
        <f>(Table7292324356388420[[#This Row],[time]]-2)*2</f>
        <v>0.91948000000000008</v>
      </c>
      <c r="AJ321" s="6">
        <v>2.4955599999999998</v>
      </c>
      <c r="AK321" s="5">
        <v>2.45974</v>
      </c>
      <c r="AL321">
        <f>(Table250299331363395427[[#This Row],[time]]-2)*2</f>
        <v>0.91948000000000008</v>
      </c>
      <c r="AM321" s="6">
        <v>5.1689100000000003</v>
      </c>
      <c r="AN321" s="5">
        <v>2.45974</v>
      </c>
      <c r="AO321">
        <f>(Table8293325357389421[[#This Row],[time]]-2)*2</f>
        <v>0.91948000000000008</v>
      </c>
      <c r="AP321" s="6">
        <v>1.4880199999999999</v>
      </c>
      <c r="AQ321" s="5">
        <v>2.45974</v>
      </c>
      <c r="AR321">
        <f>(Table252300332364396428[[#This Row],[time]]-2)*2</f>
        <v>0.91948000000000008</v>
      </c>
      <c r="AS321" s="6">
        <v>2.2042000000000002</v>
      </c>
      <c r="AT321" s="5">
        <v>2.45974</v>
      </c>
      <c r="AU321">
        <f>(Table253301333365397429[[#This Row],[time]]-2)*2</f>
        <v>0.91948000000000008</v>
      </c>
      <c r="AV321" s="6">
        <v>0.31002200000000002</v>
      </c>
    </row>
    <row r="322" spans="1:48">
      <c r="A322" s="5">
        <v>2.5048300000000001</v>
      </c>
      <c r="B322">
        <f>(Table1286318350382414[[#This Row],[time]]-2)*2</f>
        <v>1.0096600000000002</v>
      </c>
      <c r="C322" s="6">
        <v>5.9932800000000004</v>
      </c>
      <c r="D322" s="5">
        <v>2.5048300000000001</v>
      </c>
      <c r="E322">
        <f>(Table2287319351383415[[#This Row],[time]]-2)*2</f>
        <v>1.0096600000000002</v>
      </c>
      <c r="F322" s="7">
        <v>5.7099999999999999E-5</v>
      </c>
      <c r="G322" s="5">
        <v>2.5048300000000001</v>
      </c>
      <c r="H322">
        <f>(Table245294326358390422[[#This Row],[time]]-2)*2</f>
        <v>1.0096600000000002</v>
      </c>
      <c r="I322" s="6">
        <v>5.3565300000000002</v>
      </c>
      <c r="J322" s="5">
        <v>2.5048300000000001</v>
      </c>
      <c r="K322">
        <f>(Table3288320352384416[[#This Row],[time]]-2)*2</f>
        <v>1.0096600000000002</v>
      </c>
      <c r="L322" s="7">
        <v>5.5000000000000002E-5</v>
      </c>
      <c r="M322" s="5">
        <v>2.5048300000000001</v>
      </c>
      <c r="N322">
        <f>(Table246295327359391423[[#This Row],[time]]-2)*2</f>
        <v>1.0096600000000002</v>
      </c>
      <c r="O322" s="6">
        <v>2.60486</v>
      </c>
      <c r="P322" s="5">
        <v>2.5048300000000001</v>
      </c>
      <c r="Q322">
        <f>(Table4289321353385417[[#This Row],[time]]-2)*2</f>
        <v>1.0096600000000002</v>
      </c>
      <c r="R322" s="7">
        <v>5.5500000000000001E-5</v>
      </c>
      <c r="S322" s="5">
        <v>2.5048300000000001</v>
      </c>
      <c r="T322">
        <f>(Table247296328360392424[[#This Row],[time]]-2)*2</f>
        <v>1.0096600000000002</v>
      </c>
      <c r="U322" s="6">
        <v>3.7312500000000002</v>
      </c>
      <c r="V322" s="5">
        <v>2.5048300000000001</v>
      </c>
      <c r="W322">
        <f>(Table5290322354386418[[#This Row],[time]]-2)*2</f>
        <v>1.0096600000000002</v>
      </c>
      <c r="X322" s="7">
        <v>4.8000000000000001E-5</v>
      </c>
      <c r="Y322" s="5">
        <v>2.5048300000000001</v>
      </c>
      <c r="Z322">
        <f>(Table248297329361393425[[#This Row],[time]]-2)*2</f>
        <v>1.0096600000000002</v>
      </c>
      <c r="AA322" s="6">
        <v>3.1288200000000002</v>
      </c>
      <c r="AB322" s="5">
        <v>2.5048300000000001</v>
      </c>
      <c r="AC322">
        <f>(Table6291323355387419[[#This Row],[time]]-2)*2</f>
        <v>1.0096600000000002</v>
      </c>
      <c r="AD322" s="6">
        <v>2.0620500000000002</v>
      </c>
      <c r="AE322" s="5">
        <v>2.5048300000000001</v>
      </c>
      <c r="AF322">
        <f>(Table249298330362394426[[#This Row],[time]]-2)*2</f>
        <v>1.0096600000000002</v>
      </c>
      <c r="AG322" s="6">
        <v>5.48027</v>
      </c>
      <c r="AH322" s="5">
        <v>2.5048300000000001</v>
      </c>
      <c r="AI322">
        <f>(Table7292324356388420[[#This Row],[time]]-2)*2</f>
        <v>1.0096600000000002</v>
      </c>
      <c r="AJ322" s="6">
        <v>2.33596</v>
      </c>
      <c r="AK322" s="5">
        <v>2.5048300000000001</v>
      </c>
      <c r="AL322">
        <f>(Table250299331363395427[[#This Row],[time]]-2)*2</f>
        <v>1.0096600000000002</v>
      </c>
      <c r="AM322" s="6">
        <v>5.4759900000000004</v>
      </c>
      <c r="AN322" s="5">
        <v>2.5048300000000001</v>
      </c>
      <c r="AO322">
        <f>(Table8293325357389421[[#This Row],[time]]-2)*2</f>
        <v>1.0096600000000002</v>
      </c>
      <c r="AP322" s="6">
        <v>1.6072299999999999</v>
      </c>
      <c r="AQ322" s="5">
        <v>2.5048300000000001</v>
      </c>
      <c r="AR322">
        <f>(Table252300332364396428[[#This Row],[time]]-2)*2</f>
        <v>1.0096600000000002</v>
      </c>
      <c r="AS322" s="6">
        <v>2.5248499999999998</v>
      </c>
      <c r="AT322" s="5">
        <v>2.5048300000000001</v>
      </c>
      <c r="AU322">
        <f>(Table253301333365397429[[#This Row],[time]]-2)*2</f>
        <v>1.0096600000000002</v>
      </c>
      <c r="AV322" s="6">
        <v>0.46393099999999998</v>
      </c>
    </row>
    <row r="323" spans="1:48">
      <c r="A323" s="5">
        <v>2.5573100000000002</v>
      </c>
      <c r="B323">
        <f>(Table1286318350382414[[#This Row],[time]]-2)*2</f>
        <v>1.1146200000000004</v>
      </c>
      <c r="C323" s="6">
        <v>6.8016199999999998</v>
      </c>
      <c r="D323" s="5">
        <v>2.5573100000000002</v>
      </c>
      <c r="E323">
        <f>(Table2287319351383415[[#This Row],[time]]-2)*2</f>
        <v>1.1146200000000004</v>
      </c>
      <c r="F323" s="7">
        <v>5.5000000000000002E-5</v>
      </c>
      <c r="G323" s="5">
        <v>2.5573100000000002</v>
      </c>
      <c r="H323">
        <f>(Table245294326358390422[[#This Row],[time]]-2)*2</f>
        <v>1.1146200000000004</v>
      </c>
      <c r="I323" s="6">
        <v>6.3930699999999998</v>
      </c>
      <c r="J323" s="5">
        <v>2.5573100000000002</v>
      </c>
      <c r="K323">
        <f>(Table3288320352384416[[#This Row],[time]]-2)*2</f>
        <v>1.1146200000000004</v>
      </c>
      <c r="L323" s="7">
        <v>5.3000000000000001E-5</v>
      </c>
      <c r="M323" s="5">
        <v>2.5573100000000002</v>
      </c>
      <c r="N323">
        <f>(Table246295327359391423[[#This Row],[time]]-2)*2</f>
        <v>1.1146200000000004</v>
      </c>
      <c r="O323" s="6">
        <v>3.0184500000000001</v>
      </c>
      <c r="P323" s="5">
        <v>2.5573100000000002</v>
      </c>
      <c r="Q323">
        <f>(Table4289321353385417[[#This Row],[time]]-2)*2</f>
        <v>1.1146200000000004</v>
      </c>
      <c r="R323" s="7">
        <v>5.2800000000000003E-5</v>
      </c>
      <c r="S323" s="5">
        <v>2.5573100000000002</v>
      </c>
      <c r="T323">
        <f>(Table247296328360392424[[#This Row],[time]]-2)*2</f>
        <v>1.1146200000000004</v>
      </c>
      <c r="U323" s="6">
        <v>3.9477600000000002</v>
      </c>
      <c r="V323" s="5">
        <v>2.5573100000000002</v>
      </c>
      <c r="W323">
        <f>(Table5290322354386418[[#This Row],[time]]-2)*2</f>
        <v>1.1146200000000004</v>
      </c>
      <c r="X323" s="7">
        <v>4.5599999999999997E-5</v>
      </c>
      <c r="Y323" s="5">
        <v>2.5573100000000002</v>
      </c>
      <c r="Z323">
        <f>(Table248297329361393425[[#This Row],[time]]-2)*2</f>
        <v>1.1146200000000004</v>
      </c>
      <c r="AA323" s="6">
        <v>3.5065</v>
      </c>
      <c r="AB323" s="5">
        <v>2.5573100000000002</v>
      </c>
      <c r="AC323">
        <f>(Table6291323355387419[[#This Row],[time]]-2)*2</f>
        <v>1.1146200000000004</v>
      </c>
      <c r="AD323" s="6">
        <v>2.0383200000000001</v>
      </c>
      <c r="AE323" s="5">
        <v>2.5573100000000002</v>
      </c>
      <c r="AF323">
        <f>(Table249298330362394426[[#This Row],[time]]-2)*2</f>
        <v>1.1146200000000004</v>
      </c>
      <c r="AG323" s="6">
        <v>6.0539300000000003</v>
      </c>
      <c r="AH323" s="5">
        <v>2.5573100000000002</v>
      </c>
      <c r="AI323">
        <f>(Table7292324356388420[[#This Row],[time]]-2)*2</f>
        <v>1.1146200000000004</v>
      </c>
      <c r="AJ323" s="6">
        <v>2.1530200000000002</v>
      </c>
      <c r="AK323" s="5">
        <v>2.5573100000000002</v>
      </c>
      <c r="AL323">
        <f>(Table250299331363395427[[#This Row],[time]]-2)*2</f>
        <v>1.1146200000000004</v>
      </c>
      <c r="AM323" s="6">
        <v>5.8470700000000004</v>
      </c>
      <c r="AN323" s="5">
        <v>2.5573100000000002</v>
      </c>
      <c r="AO323">
        <f>(Table8293325357389421[[#This Row],[time]]-2)*2</f>
        <v>1.1146200000000004</v>
      </c>
      <c r="AP323" s="6">
        <v>1.75488</v>
      </c>
      <c r="AQ323" s="5">
        <v>2.5573100000000002</v>
      </c>
      <c r="AR323">
        <f>(Table252300332364396428[[#This Row],[time]]-2)*2</f>
        <v>1.1146200000000004</v>
      </c>
      <c r="AS323" s="6">
        <v>2.9528099999999999</v>
      </c>
      <c r="AT323" s="5">
        <v>2.5573100000000002</v>
      </c>
      <c r="AU323">
        <f>(Table253301333365397429[[#This Row],[time]]-2)*2</f>
        <v>1.1146200000000004</v>
      </c>
      <c r="AV323" s="6">
        <v>0.61081700000000005</v>
      </c>
    </row>
    <row r="324" spans="1:48">
      <c r="A324" s="5">
        <v>2.6025299999999998</v>
      </c>
      <c r="B324">
        <f>(Table1286318350382414[[#This Row],[time]]-2)*2</f>
        <v>1.2050599999999996</v>
      </c>
      <c r="C324" s="6">
        <v>7.5341699999999996</v>
      </c>
      <c r="D324" s="5">
        <v>2.6025299999999998</v>
      </c>
      <c r="E324">
        <f>(Table2287319351383415[[#This Row],[time]]-2)*2</f>
        <v>1.2050599999999996</v>
      </c>
      <c r="F324" s="7">
        <v>5.3499999999999999E-5</v>
      </c>
      <c r="G324" s="5">
        <v>2.6025299999999998</v>
      </c>
      <c r="H324">
        <f>(Table245294326358390422[[#This Row],[time]]-2)*2</f>
        <v>1.2050599999999996</v>
      </c>
      <c r="I324" s="6">
        <v>7.3071799999999998</v>
      </c>
      <c r="J324" s="5">
        <v>2.6025299999999998</v>
      </c>
      <c r="K324">
        <f>(Table3288320352384416[[#This Row],[time]]-2)*2</f>
        <v>1.2050599999999996</v>
      </c>
      <c r="L324" s="7">
        <v>5.1499999999999998E-5</v>
      </c>
      <c r="M324" s="5">
        <v>2.6025299999999998</v>
      </c>
      <c r="N324">
        <f>(Table246295327359391423[[#This Row],[time]]-2)*2</f>
        <v>1.2050599999999996</v>
      </c>
      <c r="O324" s="6">
        <v>3.3525900000000002</v>
      </c>
      <c r="P324" s="5">
        <v>2.6025299999999998</v>
      </c>
      <c r="Q324">
        <f>(Table4289321353385417[[#This Row],[time]]-2)*2</f>
        <v>1.2050599999999996</v>
      </c>
      <c r="R324" s="7">
        <v>5.0699999999999999E-5</v>
      </c>
      <c r="S324" s="5">
        <v>2.6025299999999998</v>
      </c>
      <c r="T324">
        <f>(Table247296328360392424[[#This Row],[time]]-2)*2</f>
        <v>1.2050599999999996</v>
      </c>
      <c r="U324" s="6">
        <v>4.0927800000000003</v>
      </c>
      <c r="V324" s="5">
        <v>2.6025299999999998</v>
      </c>
      <c r="W324">
        <f>(Table5290322354386418[[#This Row],[time]]-2)*2</f>
        <v>1.2050599999999996</v>
      </c>
      <c r="X324" s="7">
        <v>4.3300000000000002E-5</v>
      </c>
      <c r="Y324" s="5">
        <v>2.6025299999999998</v>
      </c>
      <c r="Z324">
        <f>(Table248297329361393425[[#This Row],[time]]-2)*2</f>
        <v>1.2050599999999996</v>
      </c>
      <c r="AA324" s="6">
        <v>4.0353700000000003</v>
      </c>
      <c r="AB324" s="5">
        <v>2.6025299999999998</v>
      </c>
      <c r="AC324">
        <f>(Table6291323355387419[[#This Row],[time]]-2)*2</f>
        <v>1.2050599999999996</v>
      </c>
      <c r="AD324" s="6">
        <v>1.98143</v>
      </c>
      <c r="AE324" s="5">
        <v>2.6025299999999998</v>
      </c>
      <c r="AF324">
        <f>(Table249298330362394426[[#This Row],[time]]-2)*2</f>
        <v>1.2050599999999996</v>
      </c>
      <c r="AG324" s="6">
        <v>6.5433199999999996</v>
      </c>
      <c r="AH324" s="5">
        <v>2.6025299999999998</v>
      </c>
      <c r="AI324">
        <f>(Table7292324356388420[[#This Row],[time]]-2)*2</f>
        <v>1.2050599999999996</v>
      </c>
      <c r="AJ324" s="6">
        <v>1.9977400000000001</v>
      </c>
      <c r="AK324" s="5">
        <v>2.6025299999999998</v>
      </c>
      <c r="AL324">
        <f>(Table250299331363395427[[#This Row],[time]]-2)*2</f>
        <v>1.2050599999999996</v>
      </c>
      <c r="AM324" s="6">
        <v>6.1011899999999999</v>
      </c>
      <c r="AN324" s="5">
        <v>2.6025299999999998</v>
      </c>
      <c r="AO324">
        <f>(Table8293325357389421[[#This Row],[time]]-2)*2</f>
        <v>1.2050599999999996</v>
      </c>
      <c r="AP324" s="6">
        <v>1.81985</v>
      </c>
      <c r="AQ324" s="5">
        <v>2.6025299999999998</v>
      </c>
      <c r="AR324">
        <f>(Table252300332364396428[[#This Row],[time]]-2)*2</f>
        <v>1.2050599999999996</v>
      </c>
      <c r="AS324" s="6">
        <v>3.2840699999999998</v>
      </c>
      <c r="AT324" s="5">
        <v>2.6025299999999998</v>
      </c>
      <c r="AU324">
        <f>(Table253301333365397429[[#This Row],[time]]-2)*2</f>
        <v>1.2050599999999996</v>
      </c>
      <c r="AV324" s="6">
        <v>0.71275599999999995</v>
      </c>
    </row>
    <row r="325" spans="1:48">
      <c r="A325" s="5">
        <v>2.65367</v>
      </c>
      <c r="B325">
        <f>(Table1286318350382414[[#This Row],[time]]-2)*2</f>
        <v>1.3073399999999999</v>
      </c>
      <c r="C325" s="6">
        <v>8.4348100000000006</v>
      </c>
      <c r="D325" s="5">
        <v>2.65367</v>
      </c>
      <c r="E325">
        <f>(Table2287319351383415[[#This Row],[time]]-2)*2</f>
        <v>1.3073399999999999</v>
      </c>
      <c r="F325" s="7">
        <v>5.1400000000000003E-5</v>
      </c>
      <c r="G325" s="5">
        <v>2.65367</v>
      </c>
      <c r="H325">
        <f>(Table245294326358390422[[#This Row],[time]]-2)*2</f>
        <v>1.3073399999999999</v>
      </c>
      <c r="I325" s="6">
        <v>8.3890899999999995</v>
      </c>
      <c r="J325" s="5">
        <v>2.65367</v>
      </c>
      <c r="K325">
        <f>(Table3288320352384416[[#This Row],[time]]-2)*2</f>
        <v>1.3073399999999999</v>
      </c>
      <c r="L325" s="7">
        <v>4.8600000000000002E-5</v>
      </c>
      <c r="M325" s="5">
        <v>2.65367</v>
      </c>
      <c r="N325">
        <f>(Table246295327359391423[[#This Row],[time]]-2)*2</f>
        <v>1.3073399999999999</v>
      </c>
      <c r="O325" s="6">
        <v>3.7154199999999999</v>
      </c>
      <c r="P325" s="5">
        <v>2.65367</v>
      </c>
      <c r="Q325">
        <f>(Table4289321353385417[[#This Row],[time]]-2)*2</f>
        <v>1.3073399999999999</v>
      </c>
      <c r="R325" s="7">
        <v>4.85E-5</v>
      </c>
      <c r="S325" s="5">
        <v>2.65367</v>
      </c>
      <c r="T325">
        <f>(Table247296328360392424[[#This Row],[time]]-2)*2</f>
        <v>1.3073399999999999</v>
      </c>
      <c r="U325" s="6">
        <v>4.2098199999999997</v>
      </c>
      <c r="V325" s="5">
        <v>2.65367</v>
      </c>
      <c r="W325">
        <f>(Table5290322354386418[[#This Row],[time]]-2)*2</f>
        <v>1.3073399999999999</v>
      </c>
      <c r="X325" s="7">
        <v>4.1300000000000001E-5</v>
      </c>
      <c r="Y325" s="5">
        <v>2.65367</v>
      </c>
      <c r="Z325">
        <f>(Table248297329361393425[[#This Row],[time]]-2)*2</f>
        <v>1.3073399999999999</v>
      </c>
      <c r="AA325" s="6">
        <v>4.7458499999999999</v>
      </c>
      <c r="AB325" s="5">
        <v>2.65367</v>
      </c>
      <c r="AC325">
        <f>(Table6291323355387419[[#This Row],[time]]-2)*2</f>
        <v>1.3073399999999999</v>
      </c>
      <c r="AD325" s="6">
        <v>1.8709800000000001</v>
      </c>
      <c r="AE325" s="5">
        <v>2.65367</v>
      </c>
      <c r="AF325">
        <f>(Table249298330362394426[[#This Row],[time]]-2)*2</f>
        <v>1.3073399999999999</v>
      </c>
      <c r="AG325" s="6">
        <v>7.0377099999999997</v>
      </c>
      <c r="AH325" s="5">
        <v>2.65367</v>
      </c>
      <c r="AI325">
        <f>(Table7292324356388420[[#This Row],[time]]-2)*2</f>
        <v>1.3073399999999999</v>
      </c>
      <c r="AJ325" s="6">
        <v>1.79752</v>
      </c>
      <c r="AK325" s="5">
        <v>2.65367</v>
      </c>
      <c r="AL325">
        <f>(Table250299331363395427[[#This Row],[time]]-2)*2</f>
        <v>1.3073399999999999</v>
      </c>
      <c r="AM325" s="6">
        <v>6.3279399999999999</v>
      </c>
      <c r="AN325" s="5">
        <v>2.65367</v>
      </c>
      <c r="AO325">
        <f>(Table8293325357389421[[#This Row],[time]]-2)*2</f>
        <v>1.3073399999999999</v>
      </c>
      <c r="AP325" s="6">
        <v>1.8660600000000001</v>
      </c>
      <c r="AQ325" s="5">
        <v>2.65367</v>
      </c>
      <c r="AR325">
        <f>(Table252300332364396428[[#This Row],[time]]-2)*2</f>
        <v>1.3073399999999999</v>
      </c>
      <c r="AS325" s="6">
        <v>3.7444500000000001</v>
      </c>
      <c r="AT325" s="5">
        <v>2.65367</v>
      </c>
      <c r="AU325">
        <f>(Table253301333365397429[[#This Row],[time]]-2)*2</f>
        <v>1.3073399999999999</v>
      </c>
      <c r="AV325" s="6">
        <v>0.81672299999999998</v>
      </c>
    </row>
    <row r="326" spans="1:48">
      <c r="A326" s="5">
        <v>2.7004899999999998</v>
      </c>
      <c r="B326">
        <f>(Table1286318350382414[[#This Row],[time]]-2)*2</f>
        <v>1.4009799999999997</v>
      </c>
      <c r="C326" s="6">
        <v>9.4073200000000003</v>
      </c>
      <c r="D326" s="5">
        <v>2.7004899999999998</v>
      </c>
      <c r="E326">
        <f>(Table2287319351383415[[#This Row],[time]]-2)*2</f>
        <v>1.4009799999999997</v>
      </c>
      <c r="F326" s="7">
        <v>4.9499999999999997E-5</v>
      </c>
      <c r="G326" s="5">
        <v>2.7004899999999998</v>
      </c>
      <c r="H326">
        <f>(Table245294326358390422[[#This Row],[time]]-2)*2</f>
        <v>1.4009799999999997</v>
      </c>
      <c r="I326" s="6">
        <v>9.4913799999999995</v>
      </c>
      <c r="J326" s="5">
        <v>2.7004899999999998</v>
      </c>
      <c r="K326">
        <f>(Table3288320352384416[[#This Row],[time]]-2)*2</f>
        <v>1.4009799999999997</v>
      </c>
      <c r="L326" s="7">
        <v>4.6799999999999999E-5</v>
      </c>
      <c r="M326" s="5">
        <v>2.7004899999999998</v>
      </c>
      <c r="N326">
        <f>(Table246295327359391423[[#This Row],[time]]-2)*2</f>
        <v>1.4009799999999997</v>
      </c>
      <c r="O326" s="6">
        <v>4.0195800000000004</v>
      </c>
      <c r="P326" s="5">
        <v>2.7004899999999998</v>
      </c>
      <c r="Q326">
        <f>(Table4289321353385417[[#This Row],[time]]-2)*2</f>
        <v>1.4009799999999997</v>
      </c>
      <c r="R326" s="7">
        <v>4.6400000000000003E-5</v>
      </c>
      <c r="S326" s="5">
        <v>2.7004899999999998</v>
      </c>
      <c r="T326">
        <f>(Table247296328360392424[[#This Row],[time]]-2)*2</f>
        <v>1.4009799999999997</v>
      </c>
      <c r="U326" s="6">
        <v>4.2804399999999996</v>
      </c>
      <c r="V326" s="5">
        <v>2.7004899999999998</v>
      </c>
      <c r="W326">
        <f>(Table5290322354386418[[#This Row],[time]]-2)*2</f>
        <v>1.4009799999999997</v>
      </c>
      <c r="X326" s="7">
        <v>3.9700000000000003E-5</v>
      </c>
      <c r="Y326" s="5">
        <v>2.7004899999999998</v>
      </c>
      <c r="Z326">
        <f>(Table248297329361393425[[#This Row],[time]]-2)*2</f>
        <v>1.4009799999999997</v>
      </c>
      <c r="AA326" s="6">
        <v>5.4663899999999996</v>
      </c>
      <c r="AB326" s="5">
        <v>2.7004899999999998</v>
      </c>
      <c r="AC326">
        <f>(Table6291323355387419[[#This Row],[time]]-2)*2</f>
        <v>1.4009799999999997</v>
      </c>
      <c r="AD326" s="6">
        <v>1.7601199999999999</v>
      </c>
      <c r="AE326" s="5">
        <v>2.7004899999999998</v>
      </c>
      <c r="AF326">
        <f>(Table249298330362394426[[#This Row],[time]]-2)*2</f>
        <v>1.4009799999999997</v>
      </c>
      <c r="AG326" s="6">
        <v>7.40524</v>
      </c>
      <c r="AH326" s="5">
        <v>2.7004899999999998</v>
      </c>
      <c r="AI326">
        <f>(Table7292324356388420[[#This Row],[time]]-2)*2</f>
        <v>1.4009799999999997</v>
      </c>
      <c r="AJ326" s="6">
        <v>1.6458200000000001</v>
      </c>
      <c r="AK326" s="5">
        <v>2.7004899999999998</v>
      </c>
      <c r="AL326">
        <f>(Table250299331363395427[[#This Row],[time]]-2)*2</f>
        <v>1.4009799999999997</v>
      </c>
      <c r="AM326" s="6">
        <v>6.4981499999999999</v>
      </c>
      <c r="AN326" s="5">
        <v>2.7004899999999998</v>
      </c>
      <c r="AO326">
        <f>(Table8293325357389421[[#This Row],[time]]-2)*2</f>
        <v>1.4009799999999997</v>
      </c>
      <c r="AP326" s="6">
        <v>1.8599300000000001</v>
      </c>
      <c r="AQ326" s="5">
        <v>2.7004899999999998</v>
      </c>
      <c r="AR326">
        <f>(Table252300332364396428[[#This Row],[time]]-2)*2</f>
        <v>1.4009799999999997</v>
      </c>
      <c r="AS326" s="6">
        <v>4.1151900000000001</v>
      </c>
      <c r="AT326" s="5">
        <v>2.7004899999999998</v>
      </c>
      <c r="AU326">
        <f>(Table253301333365397429[[#This Row],[time]]-2)*2</f>
        <v>1.4009799999999997</v>
      </c>
      <c r="AV326" s="6">
        <v>0.90009499999999998</v>
      </c>
    </row>
    <row r="327" spans="1:48">
      <c r="A327" s="5">
        <v>2.7615799999999999</v>
      </c>
      <c r="B327">
        <f>(Table1286318350382414[[#This Row],[time]]-2)*2</f>
        <v>1.5231599999999998</v>
      </c>
      <c r="C327" s="6">
        <v>10.826000000000001</v>
      </c>
      <c r="D327" s="5">
        <v>2.7615799999999999</v>
      </c>
      <c r="E327">
        <f>(Table2287319351383415[[#This Row],[time]]-2)*2</f>
        <v>1.5231599999999998</v>
      </c>
      <c r="F327" s="7">
        <v>4.71E-5</v>
      </c>
      <c r="G327" s="5">
        <v>2.7615799999999999</v>
      </c>
      <c r="H327">
        <f>(Table245294326358390422[[#This Row],[time]]-2)*2</f>
        <v>1.5231599999999998</v>
      </c>
      <c r="I327" s="6">
        <v>10.848800000000001</v>
      </c>
      <c r="J327" s="5">
        <v>2.7615799999999999</v>
      </c>
      <c r="K327">
        <f>(Table3288320352384416[[#This Row],[time]]-2)*2</f>
        <v>1.5231599999999998</v>
      </c>
      <c r="L327" s="7">
        <v>4.3800000000000001E-5</v>
      </c>
      <c r="M327" s="5">
        <v>2.7615799999999999</v>
      </c>
      <c r="N327">
        <f>(Table246295327359391423[[#This Row],[time]]-2)*2</f>
        <v>1.5231599999999998</v>
      </c>
      <c r="O327" s="6">
        <v>4.38293</v>
      </c>
      <c r="P327" s="5">
        <v>2.7615799999999999</v>
      </c>
      <c r="Q327">
        <f>(Table4289321353385417[[#This Row],[time]]-2)*2</f>
        <v>1.5231599999999998</v>
      </c>
      <c r="R327" s="7">
        <v>4.3800000000000001E-5</v>
      </c>
      <c r="S327" s="5">
        <v>2.7615799999999999</v>
      </c>
      <c r="T327">
        <f>(Table247296328360392424[[#This Row],[time]]-2)*2</f>
        <v>1.5231599999999998</v>
      </c>
      <c r="U327" s="6">
        <v>4.3460099999999997</v>
      </c>
      <c r="V327" s="5">
        <v>2.7615799999999999</v>
      </c>
      <c r="W327">
        <f>(Table5290322354386418[[#This Row],[time]]-2)*2</f>
        <v>1.5231599999999998</v>
      </c>
      <c r="X327" s="7">
        <v>3.7400000000000001E-5</v>
      </c>
      <c r="Y327" s="5">
        <v>2.7615799999999999</v>
      </c>
      <c r="Z327">
        <f>(Table248297329361393425[[#This Row],[time]]-2)*2</f>
        <v>1.5231599999999998</v>
      </c>
      <c r="AA327" s="6">
        <v>6.4633000000000003</v>
      </c>
      <c r="AB327" s="5">
        <v>2.7615799999999999</v>
      </c>
      <c r="AC327">
        <f>(Table6291323355387419[[#This Row],[time]]-2)*2</f>
        <v>1.5231599999999998</v>
      </c>
      <c r="AD327" s="6">
        <v>1.5689299999999999</v>
      </c>
      <c r="AE327" s="5">
        <v>2.7615799999999999</v>
      </c>
      <c r="AF327">
        <f>(Table249298330362394426[[#This Row],[time]]-2)*2</f>
        <v>1.5231599999999998</v>
      </c>
      <c r="AG327" s="6">
        <v>7.90585</v>
      </c>
      <c r="AH327" s="5">
        <v>2.7615799999999999</v>
      </c>
      <c r="AI327">
        <f>(Table7292324356388420[[#This Row],[time]]-2)*2</f>
        <v>1.5231599999999998</v>
      </c>
      <c r="AJ327" s="6">
        <v>1.44123</v>
      </c>
      <c r="AK327" s="5">
        <v>2.7615799999999999</v>
      </c>
      <c r="AL327">
        <f>(Table250299331363395427[[#This Row],[time]]-2)*2</f>
        <v>1.5231599999999998</v>
      </c>
      <c r="AM327" s="6">
        <v>6.7843200000000001</v>
      </c>
      <c r="AN327" s="5">
        <v>2.7615799999999999</v>
      </c>
      <c r="AO327">
        <f>(Table8293325357389421[[#This Row],[time]]-2)*2</f>
        <v>1.5231599999999998</v>
      </c>
      <c r="AP327" s="6">
        <v>1.76911</v>
      </c>
      <c r="AQ327" s="5">
        <v>2.7615799999999999</v>
      </c>
      <c r="AR327">
        <f>(Table252300332364396428[[#This Row],[time]]-2)*2</f>
        <v>1.5231599999999998</v>
      </c>
      <c r="AS327" s="6">
        <v>4.7022500000000003</v>
      </c>
      <c r="AT327" s="5">
        <v>2.7615799999999999</v>
      </c>
      <c r="AU327">
        <f>(Table253301333365397429[[#This Row],[time]]-2)*2</f>
        <v>1.5231599999999998</v>
      </c>
      <c r="AV327" s="6">
        <v>0.98859200000000003</v>
      </c>
    </row>
    <row r="328" spans="1:48">
      <c r="A328" s="5">
        <v>2.81718</v>
      </c>
      <c r="B328">
        <f>(Table1286318350382414[[#This Row],[time]]-2)*2</f>
        <v>1.63436</v>
      </c>
      <c r="C328" s="6">
        <v>12.327199999999999</v>
      </c>
      <c r="D328" s="5">
        <v>2.81718</v>
      </c>
      <c r="E328">
        <f>(Table2287319351383415[[#This Row],[time]]-2)*2</f>
        <v>1.63436</v>
      </c>
      <c r="F328" s="7">
        <v>4.4700000000000002E-5</v>
      </c>
      <c r="G328" s="5">
        <v>2.81718</v>
      </c>
      <c r="H328">
        <f>(Table245294326358390422[[#This Row],[time]]-2)*2</f>
        <v>1.63436</v>
      </c>
      <c r="I328" s="6">
        <v>11.825200000000001</v>
      </c>
      <c r="J328" s="5">
        <v>2.81718</v>
      </c>
      <c r="K328">
        <f>(Table3288320352384416[[#This Row],[time]]-2)*2</f>
        <v>1.63436</v>
      </c>
      <c r="L328" s="7">
        <v>4.1E-5</v>
      </c>
      <c r="M328" s="5">
        <v>2.81718</v>
      </c>
      <c r="N328">
        <f>(Table246295327359391423[[#This Row],[time]]-2)*2</f>
        <v>1.63436</v>
      </c>
      <c r="O328" s="6">
        <v>4.6722400000000004</v>
      </c>
      <c r="P328" s="5">
        <v>2.81718</v>
      </c>
      <c r="Q328">
        <f>(Table4289321353385417[[#This Row],[time]]-2)*2</f>
        <v>1.63436</v>
      </c>
      <c r="R328" s="7">
        <v>4.1499999999999999E-5</v>
      </c>
      <c r="S328" s="5">
        <v>2.81718</v>
      </c>
      <c r="T328">
        <f>(Table247296328360392424[[#This Row],[time]]-2)*2</f>
        <v>1.63436</v>
      </c>
      <c r="U328" s="6">
        <v>4.3831100000000003</v>
      </c>
      <c r="V328" s="5">
        <v>2.81718</v>
      </c>
      <c r="W328">
        <f>(Table5290322354386418[[#This Row],[time]]-2)*2</f>
        <v>1.63436</v>
      </c>
      <c r="X328" s="7">
        <v>3.5200000000000002E-5</v>
      </c>
      <c r="Y328" s="5">
        <v>2.81718</v>
      </c>
      <c r="Z328">
        <f>(Table248297329361393425[[#This Row],[time]]-2)*2</f>
        <v>1.63436</v>
      </c>
      <c r="AA328" s="6">
        <v>7.38415</v>
      </c>
      <c r="AB328" s="5">
        <v>2.81718</v>
      </c>
      <c r="AC328">
        <f>(Table6291323355387419[[#This Row],[time]]-2)*2</f>
        <v>1.63436</v>
      </c>
      <c r="AD328" s="6">
        <v>1.3293600000000001</v>
      </c>
      <c r="AE328" s="5">
        <v>2.81718</v>
      </c>
      <c r="AF328">
        <f>(Table249298330362394426[[#This Row],[time]]-2)*2</f>
        <v>1.63436</v>
      </c>
      <c r="AG328" s="6">
        <v>8.5589200000000005</v>
      </c>
      <c r="AH328" s="5">
        <v>2.81718</v>
      </c>
      <c r="AI328">
        <f>(Table7292324356388420[[#This Row],[time]]-2)*2</f>
        <v>1.63436</v>
      </c>
      <c r="AJ328" s="6">
        <v>1.2098899999999999</v>
      </c>
      <c r="AK328" s="5">
        <v>2.81718</v>
      </c>
      <c r="AL328">
        <f>(Table250299331363395427[[#This Row],[time]]-2)*2</f>
        <v>1.63436</v>
      </c>
      <c r="AM328" s="6">
        <v>7.0343099999999996</v>
      </c>
      <c r="AN328" s="5">
        <v>2.81718</v>
      </c>
      <c r="AO328">
        <f>(Table8293325357389421[[#This Row],[time]]-2)*2</f>
        <v>1.63436</v>
      </c>
      <c r="AP328" s="6">
        <v>1.5701700000000001</v>
      </c>
      <c r="AQ328" s="5">
        <v>2.81718</v>
      </c>
      <c r="AR328">
        <f>(Table252300332364396428[[#This Row],[time]]-2)*2</f>
        <v>1.63436</v>
      </c>
      <c r="AS328" s="6">
        <v>5.2594099999999999</v>
      </c>
      <c r="AT328" s="5">
        <v>2.81718</v>
      </c>
      <c r="AU328">
        <f>(Table253301333365397429[[#This Row],[time]]-2)*2</f>
        <v>1.63436</v>
      </c>
      <c r="AV328" s="6">
        <v>1.0348299999999999</v>
      </c>
    </row>
    <row r="329" spans="1:48">
      <c r="A329" s="5">
        <v>2.85019</v>
      </c>
      <c r="B329">
        <f>(Table1286318350382414[[#This Row],[time]]-2)*2</f>
        <v>1.70038</v>
      </c>
      <c r="C329" s="6">
        <v>13.417400000000001</v>
      </c>
      <c r="D329" s="5">
        <v>2.85019</v>
      </c>
      <c r="E329">
        <f>(Table2287319351383415[[#This Row],[time]]-2)*2</f>
        <v>1.70038</v>
      </c>
      <c r="F329" s="7">
        <v>4.35E-5</v>
      </c>
      <c r="G329" s="5">
        <v>2.85019</v>
      </c>
      <c r="H329">
        <f>(Table245294326358390422[[#This Row],[time]]-2)*2</f>
        <v>1.70038</v>
      </c>
      <c r="I329" s="6">
        <v>12.454700000000001</v>
      </c>
      <c r="J329" s="5">
        <v>2.85019</v>
      </c>
      <c r="K329">
        <f>(Table3288320352384416[[#This Row],[time]]-2)*2</f>
        <v>1.70038</v>
      </c>
      <c r="L329" s="7">
        <v>3.9799999999999998E-5</v>
      </c>
      <c r="M329" s="5">
        <v>2.85019</v>
      </c>
      <c r="N329">
        <f>(Table246295327359391423[[#This Row],[time]]-2)*2</f>
        <v>1.70038</v>
      </c>
      <c r="O329" s="6">
        <v>4.8085599999999999</v>
      </c>
      <c r="P329" s="5">
        <v>2.85019</v>
      </c>
      <c r="Q329">
        <f>(Table4289321353385417[[#This Row],[time]]-2)*2</f>
        <v>1.70038</v>
      </c>
      <c r="R329" s="7">
        <v>4.0200000000000001E-5</v>
      </c>
      <c r="S329" s="5">
        <v>2.85019</v>
      </c>
      <c r="T329">
        <f>(Table247296328360392424[[#This Row],[time]]-2)*2</f>
        <v>1.70038</v>
      </c>
      <c r="U329" s="6">
        <v>4.3976899999999999</v>
      </c>
      <c r="V329" s="5">
        <v>2.85019</v>
      </c>
      <c r="W329">
        <f>(Table5290322354386418[[#This Row],[time]]-2)*2</f>
        <v>1.70038</v>
      </c>
      <c r="X329" s="7">
        <v>3.4E-5</v>
      </c>
      <c r="Y329" s="5">
        <v>2.85019</v>
      </c>
      <c r="Z329">
        <f>(Table248297329361393425[[#This Row],[time]]-2)*2</f>
        <v>1.70038</v>
      </c>
      <c r="AA329" s="6">
        <v>7.9709199999999996</v>
      </c>
      <c r="AB329" s="5">
        <v>2.85019</v>
      </c>
      <c r="AC329">
        <f>(Table6291323355387419[[#This Row],[time]]-2)*2</f>
        <v>1.70038</v>
      </c>
      <c r="AD329" s="6">
        <v>1.2364599999999999</v>
      </c>
      <c r="AE329" s="5">
        <v>2.85019</v>
      </c>
      <c r="AF329">
        <f>(Table249298330362394426[[#This Row],[time]]-2)*2</f>
        <v>1.70038</v>
      </c>
      <c r="AG329" s="6">
        <v>8.8361199999999993</v>
      </c>
      <c r="AH329" s="5">
        <v>2.85019</v>
      </c>
      <c r="AI329">
        <f>(Table7292324356388420[[#This Row],[time]]-2)*2</f>
        <v>1.70038</v>
      </c>
      <c r="AJ329" s="6">
        <v>1.12181</v>
      </c>
      <c r="AK329" s="5">
        <v>2.85019</v>
      </c>
      <c r="AL329">
        <f>(Table250299331363395427[[#This Row],[time]]-2)*2</f>
        <v>1.70038</v>
      </c>
      <c r="AM329" s="6">
        <v>7.1723499999999998</v>
      </c>
      <c r="AN329" s="5">
        <v>2.85019</v>
      </c>
      <c r="AO329">
        <f>(Table8293325357389421[[#This Row],[time]]-2)*2</f>
        <v>1.70038</v>
      </c>
      <c r="AP329" s="6">
        <v>1.4527000000000001</v>
      </c>
      <c r="AQ329" s="5">
        <v>2.85019</v>
      </c>
      <c r="AR329">
        <f>(Table252300332364396428[[#This Row],[time]]-2)*2</f>
        <v>1.70038</v>
      </c>
      <c r="AS329" s="6">
        <v>5.5917700000000004</v>
      </c>
      <c r="AT329" s="5">
        <v>2.85019</v>
      </c>
      <c r="AU329">
        <f>(Table253301333365397429[[#This Row],[time]]-2)*2</f>
        <v>1.70038</v>
      </c>
      <c r="AV329" s="6">
        <v>1.0532900000000001</v>
      </c>
    </row>
    <row r="330" spans="1:48">
      <c r="A330" s="5">
        <v>2.90883</v>
      </c>
      <c r="B330">
        <f>(Table1286318350382414[[#This Row],[time]]-2)*2</f>
        <v>1.8176600000000001</v>
      </c>
      <c r="C330" s="6">
        <v>15.493600000000001</v>
      </c>
      <c r="D330" s="5">
        <v>2.90883</v>
      </c>
      <c r="E330">
        <f>(Table2287319351383415[[#This Row],[time]]-2)*2</f>
        <v>1.8176600000000001</v>
      </c>
      <c r="F330" s="7">
        <v>4.0899999999999998E-5</v>
      </c>
      <c r="G330" s="5">
        <v>2.90883</v>
      </c>
      <c r="H330">
        <f>(Table245294326358390422[[#This Row],[time]]-2)*2</f>
        <v>1.8176600000000001</v>
      </c>
      <c r="I330" s="6">
        <v>13.5265</v>
      </c>
      <c r="J330" s="5">
        <v>2.90883</v>
      </c>
      <c r="K330">
        <f>(Table3288320352384416[[#This Row],[time]]-2)*2</f>
        <v>1.8176600000000001</v>
      </c>
      <c r="L330" s="7">
        <v>3.6900000000000002E-5</v>
      </c>
      <c r="M330" s="5">
        <v>2.90883</v>
      </c>
      <c r="N330">
        <f>(Table246295327359391423[[#This Row],[time]]-2)*2</f>
        <v>1.8176600000000001</v>
      </c>
      <c r="O330" s="6">
        <v>5.0300900000000004</v>
      </c>
      <c r="P330" s="5">
        <v>2.90883</v>
      </c>
      <c r="Q330">
        <f>(Table4289321353385417[[#This Row],[time]]-2)*2</f>
        <v>1.8176600000000001</v>
      </c>
      <c r="R330" s="7">
        <v>3.7799999999999997E-5</v>
      </c>
      <c r="S330" s="5">
        <v>2.90883</v>
      </c>
      <c r="T330">
        <f>(Table247296328360392424[[#This Row],[time]]-2)*2</f>
        <v>1.8176600000000001</v>
      </c>
      <c r="U330" s="6">
        <v>4.4422499999999996</v>
      </c>
      <c r="V330" s="5">
        <v>2.90883</v>
      </c>
      <c r="W330">
        <f>(Table5290322354386418[[#This Row],[time]]-2)*2</f>
        <v>1.8176600000000001</v>
      </c>
      <c r="X330" s="7">
        <v>3.18E-5</v>
      </c>
      <c r="Y330" s="5">
        <v>2.90883</v>
      </c>
      <c r="Z330">
        <f>(Table248297329361393425[[#This Row],[time]]-2)*2</f>
        <v>1.8176600000000001</v>
      </c>
      <c r="AA330" s="6">
        <v>9.1922800000000002</v>
      </c>
      <c r="AB330" s="5">
        <v>2.90883</v>
      </c>
      <c r="AC330">
        <f>(Table6291323355387419[[#This Row],[time]]-2)*2</f>
        <v>1.8176600000000001</v>
      </c>
      <c r="AD330" s="6">
        <v>1.07131</v>
      </c>
      <c r="AE330" s="5">
        <v>2.90883</v>
      </c>
      <c r="AF330">
        <f>(Table249298330362394426[[#This Row],[time]]-2)*2</f>
        <v>1.8176600000000001</v>
      </c>
      <c r="AG330" s="6">
        <v>9.1751199999999997</v>
      </c>
      <c r="AH330" s="5">
        <v>2.90883</v>
      </c>
      <c r="AI330">
        <f>(Table7292324356388420[[#This Row],[time]]-2)*2</f>
        <v>1.8176600000000001</v>
      </c>
      <c r="AJ330" s="6">
        <v>0.978607</v>
      </c>
      <c r="AK330" s="5">
        <v>2.90883</v>
      </c>
      <c r="AL330">
        <f>(Table250299331363395427[[#This Row],[time]]-2)*2</f>
        <v>1.8176600000000001</v>
      </c>
      <c r="AM330" s="6">
        <v>7.4433600000000002</v>
      </c>
      <c r="AN330" s="5">
        <v>2.90883</v>
      </c>
      <c r="AO330">
        <f>(Table8293325357389421[[#This Row],[time]]-2)*2</f>
        <v>1.8176600000000001</v>
      </c>
      <c r="AP330" s="6">
        <v>1.2179</v>
      </c>
      <c r="AQ330" s="5">
        <v>2.90883</v>
      </c>
      <c r="AR330">
        <f>(Table252300332364396428[[#This Row],[time]]-2)*2</f>
        <v>1.8176600000000001</v>
      </c>
      <c r="AS330" s="6">
        <v>6.2592499999999998</v>
      </c>
      <c r="AT330" s="5">
        <v>2.90883</v>
      </c>
      <c r="AU330">
        <f>(Table253301333365397429[[#This Row],[time]]-2)*2</f>
        <v>1.8176600000000001</v>
      </c>
      <c r="AV330" s="6">
        <v>1.0490900000000001</v>
      </c>
    </row>
    <row r="331" spans="1:48">
      <c r="A331" s="5">
        <v>2.9576600000000002</v>
      </c>
      <c r="B331">
        <f>(Table1286318350382414[[#This Row],[time]]-2)*2</f>
        <v>1.9153200000000004</v>
      </c>
      <c r="C331" s="6">
        <v>15.026400000000001</v>
      </c>
      <c r="D331" s="5">
        <v>2.9576600000000002</v>
      </c>
      <c r="E331">
        <f>(Table2287319351383415[[#This Row],[time]]-2)*2</f>
        <v>1.9153200000000004</v>
      </c>
      <c r="F331" s="7">
        <v>3.8899999999999997E-5</v>
      </c>
      <c r="G331" s="5">
        <v>2.9576600000000002</v>
      </c>
      <c r="H331">
        <f>(Table245294326358390422[[#This Row],[time]]-2)*2</f>
        <v>1.9153200000000004</v>
      </c>
      <c r="I331" s="6">
        <v>14.318</v>
      </c>
      <c r="J331" s="5">
        <v>2.9576600000000002</v>
      </c>
      <c r="K331">
        <f>(Table3288320352384416[[#This Row],[time]]-2)*2</f>
        <v>1.9153200000000004</v>
      </c>
      <c r="L331" s="7">
        <v>3.5099999999999999E-5</v>
      </c>
      <c r="M331" s="5">
        <v>2.9576600000000002</v>
      </c>
      <c r="N331">
        <f>(Table246295327359391423[[#This Row],[time]]-2)*2</f>
        <v>1.9153200000000004</v>
      </c>
      <c r="O331" s="6">
        <v>5.1871499999999999</v>
      </c>
      <c r="P331" s="5">
        <v>2.9576600000000002</v>
      </c>
      <c r="Q331">
        <f>(Table4289321353385417[[#This Row],[time]]-2)*2</f>
        <v>1.9153200000000004</v>
      </c>
      <c r="R331" s="7">
        <v>3.5800000000000003E-5</v>
      </c>
      <c r="S331" s="5">
        <v>2.9576600000000002</v>
      </c>
      <c r="T331">
        <f>(Table247296328360392424[[#This Row],[time]]-2)*2</f>
        <v>1.9153200000000004</v>
      </c>
      <c r="U331" s="6">
        <v>4.4862500000000001</v>
      </c>
      <c r="V331" s="5">
        <v>2.9576600000000002</v>
      </c>
      <c r="W331">
        <f>(Table5290322354386418[[#This Row],[time]]-2)*2</f>
        <v>1.9153200000000004</v>
      </c>
      <c r="X331" s="7">
        <v>3.0000000000000001E-5</v>
      </c>
      <c r="Y331" s="5">
        <v>2.9576600000000002</v>
      </c>
      <c r="Z331">
        <f>(Table248297329361393425[[#This Row],[time]]-2)*2</f>
        <v>1.9153200000000004</v>
      </c>
      <c r="AA331" s="6">
        <v>10.3772</v>
      </c>
      <c r="AB331" s="5">
        <v>2.9576600000000002</v>
      </c>
      <c r="AC331">
        <f>(Table6291323355387419[[#This Row],[time]]-2)*2</f>
        <v>1.9153200000000004</v>
      </c>
      <c r="AD331" s="6">
        <v>0.93013199999999996</v>
      </c>
      <c r="AE331" s="5">
        <v>2.9576600000000002</v>
      </c>
      <c r="AF331">
        <f>(Table249298330362394426[[#This Row],[time]]-2)*2</f>
        <v>1.9153200000000004</v>
      </c>
      <c r="AG331" s="6">
        <v>9.5841999999999992</v>
      </c>
      <c r="AH331" s="5">
        <v>2.9576600000000002</v>
      </c>
      <c r="AI331">
        <f>(Table7292324356388420[[#This Row],[time]]-2)*2</f>
        <v>1.9153200000000004</v>
      </c>
      <c r="AJ331" s="6">
        <v>0.86030899999999999</v>
      </c>
      <c r="AK331" s="5">
        <v>2.9576600000000002</v>
      </c>
      <c r="AL331">
        <f>(Table250299331363395427[[#This Row],[time]]-2)*2</f>
        <v>1.9153200000000004</v>
      </c>
      <c r="AM331" s="6">
        <v>7.6840000000000002</v>
      </c>
      <c r="AN331" s="5">
        <v>2.9576600000000002</v>
      </c>
      <c r="AO331">
        <f>(Table8293325357389421[[#This Row],[time]]-2)*2</f>
        <v>1.9153200000000004</v>
      </c>
      <c r="AP331" s="6">
        <v>1.0225</v>
      </c>
      <c r="AQ331" s="5">
        <v>2.9576600000000002</v>
      </c>
      <c r="AR331">
        <f>(Table252300332364396428[[#This Row],[time]]-2)*2</f>
        <v>1.9153200000000004</v>
      </c>
      <c r="AS331" s="6">
        <v>6.8157800000000002</v>
      </c>
      <c r="AT331" s="5">
        <v>2.9576600000000002</v>
      </c>
      <c r="AU331">
        <f>(Table253301333365397429[[#This Row],[time]]-2)*2</f>
        <v>1.9153200000000004</v>
      </c>
      <c r="AV331" s="6">
        <v>1.01742</v>
      </c>
    </row>
    <row r="332" spans="1:48">
      <c r="A332" s="8">
        <v>3</v>
      </c>
      <c r="B332">
        <f>(Table1286318350382414[[#This Row],[time]]-2)*2</f>
        <v>2</v>
      </c>
      <c r="C332" s="9">
        <v>12.7136</v>
      </c>
      <c r="D332" s="8">
        <v>3</v>
      </c>
      <c r="E332">
        <f>(Table2287319351383415[[#This Row],[time]]-2)*2</f>
        <v>2</v>
      </c>
      <c r="F332" s="10">
        <v>3.7200000000000003E-5</v>
      </c>
      <c r="G332" s="8">
        <v>3</v>
      </c>
      <c r="H332">
        <f>(Table245294326358390422[[#This Row],[time]]-2)*2</f>
        <v>2</v>
      </c>
      <c r="I332" s="9">
        <v>14.858599999999999</v>
      </c>
      <c r="J332" s="8">
        <v>3</v>
      </c>
      <c r="K332">
        <f>(Table3288320352384416[[#This Row],[time]]-2)*2</f>
        <v>2</v>
      </c>
      <c r="L332" s="10">
        <v>3.3500000000000001E-5</v>
      </c>
      <c r="M332" s="8">
        <v>3</v>
      </c>
      <c r="N332">
        <f>(Table246295327359391423[[#This Row],[time]]-2)*2</f>
        <v>2</v>
      </c>
      <c r="O332" s="9">
        <v>5.2959100000000001</v>
      </c>
      <c r="P332" s="8">
        <v>3</v>
      </c>
      <c r="Q332">
        <f>(Table4289321353385417[[#This Row],[time]]-2)*2</f>
        <v>2</v>
      </c>
      <c r="R332" s="10">
        <v>3.4E-5</v>
      </c>
      <c r="S332" s="8">
        <v>3</v>
      </c>
      <c r="T332">
        <f>(Table247296328360392424[[#This Row],[time]]-2)*2</f>
        <v>2</v>
      </c>
      <c r="U332" s="9">
        <v>4.5311599999999999</v>
      </c>
      <c r="V332" s="8">
        <v>3</v>
      </c>
      <c r="W332">
        <f>(Table5290322354386418[[#This Row],[time]]-2)*2</f>
        <v>2</v>
      </c>
      <c r="X332" s="10">
        <v>2.83E-5</v>
      </c>
      <c r="Y332" s="8">
        <v>3</v>
      </c>
      <c r="Z332">
        <f>(Table248297329361393425[[#This Row],[time]]-2)*2</f>
        <v>2</v>
      </c>
      <c r="AA332" s="9">
        <v>11.4777</v>
      </c>
      <c r="AB332" s="8">
        <v>3</v>
      </c>
      <c r="AC332">
        <f>(Table6291323355387419[[#This Row],[time]]-2)*2</f>
        <v>2</v>
      </c>
      <c r="AD332" s="9">
        <v>0.81830599999999998</v>
      </c>
      <c r="AE332" s="8">
        <v>3</v>
      </c>
      <c r="AF332">
        <f>(Table249298330362394426[[#This Row],[time]]-2)*2</f>
        <v>2</v>
      </c>
      <c r="AG332" s="9">
        <v>10.065799999999999</v>
      </c>
      <c r="AH332" s="8">
        <v>3</v>
      </c>
      <c r="AI332">
        <f>(Table7292324356388420[[#This Row],[time]]-2)*2</f>
        <v>2</v>
      </c>
      <c r="AJ332" s="9">
        <v>0.77375899999999997</v>
      </c>
      <c r="AK332" s="8">
        <v>3</v>
      </c>
      <c r="AL332">
        <f>(Table250299331363395427[[#This Row],[time]]-2)*2</f>
        <v>2</v>
      </c>
      <c r="AM332" s="9">
        <v>7.9212199999999999</v>
      </c>
      <c r="AN332" s="8">
        <v>3</v>
      </c>
      <c r="AO332">
        <f>(Table8293325357389421[[#This Row],[time]]-2)*2</f>
        <v>2</v>
      </c>
      <c r="AP332" s="9">
        <v>0.850634</v>
      </c>
      <c r="AQ332" s="8">
        <v>3</v>
      </c>
      <c r="AR332">
        <f>(Table252300332364396428[[#This Row],[time]]-2)*2</f>
        <v>2</v>
      </c>
      <c r="AS332" s="9">
        <v>7.2850599999999996</v>
      </c>
      <c r="AT332" s="8">
        <v>3</v>
      </c>
      <c r="AU332">
        <f>(Table253301333365397429[[#This Row],[time]]-2)*2</f>
        <v>2</v>
      </c>
      <c r="AV332" s="9">
        <v>0.972329</v>
      </c>
    </row>
    <row r="333" spans="1:48">
      <c r="A333" t="s">
        <v>26</v>
      </c>
      <c r="C333">
        <f>AVERAGE(C312:C332)</f>
        <v>6.6205889095238089</v>
      </c>
      <c r="D333" t="s">
        <v>26</v>
      </c>
      <c r="F333">
        <f t="shared" ref="F333" si="268">AVERAGE(F312:F332)</f>
        <v>5.9433333333333332E-5</v>
      </c>
      <c r="G333" t="s">
        <v>26</v>
      </c>
      <c r="I333">
        <f t="shared" ref="I333" si="269">AVERAGE(I312:I332)</f>
        <v>6.0591331404285711</v>
      </c>
      <c r="J333" t="s">
        <v>26</v>
      </c>
      <c r="L333">
        <f t="shared" ref="L333" si="270">AVERAGE(L312:L332)</f>
        <v>5.4852380952380951E-5</v>
      </c>
      <c r="M333" t="s">
        <v>26</v>
      </c>
      <c r="O333">
        <f t="shared" ref="O333" si="271">AVERAGE(O312:O332)</f>
        <v>2.5257480804761907</v>
      </c>
      <c r="P333" t="s">
        <v>26</v>
      </c>
      <c r="R333">
        <f t="shared" ref="R333" si="272">AVERAGE(R312:R332)</f>
        <v>9.9227985714285705E-2</v>
      </c>
      <c r="S333" t="s">
        <v>26</v>
      </c>
      <c r="U333">
        <f t="shared" ref="U333" si="273">AVERAGE(U312:U332)</f>
        <v>2.9832274000000001</v>
      </c>
      <c r="V333" t="s">
        <v>26</v>
      </c>
      <c r="X333">
        <f t="shared" ref="X333" si="274">AVERAGE(X312:X332)</f>
        <v>2.9738071428571426E-2</v>
      </c>
      <c r="Y333" t="s">
        <v>26</v>
      </c>
      <c r="AA333">
        <f t="shared" ref="AA333" si="275">AVERAGE(AA312:AA332)</f>
        <v>4.1581754714285708</v>
      </c>
      <c r="AB333" t="s">
        <v>26</v>
      </c>
      <c r="AD333">
        <f t="shared" ref="AD333" si="276">AVERAGE(AD312:AD332)</f>
        <v>1.4169913333333333</v>
      </c>
      <c r="AE333" t="s">
        <v>26</v>
      </c>
      <c r="AG333">
        <f>AVERAGE(AG312:AG332)</f>
        <v>5.2581977142857141</v>
      </c>
      <c r="AH333" t="s">
        <v>26</v>
      </c>
      <c r="AJ333">
        <f t="shared" ref="AJ333" si="277">AVERAGE(AJ312:AJ332)</f>
        <v>1.7212691714285713</v>
      </c>
      <c r="AK333" t="s">
        <v>26</v>
      </c>
      <c r="AM333">
        <f t="shared" ref="AM333" si="278">AVERAGE(AM312:AM332)</f>
        <v>5.4916842857142862</v>
      </c>
      <c r="AN333" t="s">
        <v>26</v>
      </c>
      <c r="AP333">
        <f t="shared" ref="AP333" si="279">AVERAGE(AP312:AP332)</f>
        <v>1.7300530476190477</v>
      </c>
      <c r="AQ333" t="s">
        <v>26</v>
      </c>
      <c r="AS333">
        <f t="shared" ref="AS333" si="280">AVERAGE(AS312:AS332)</f>
        <v>2.8906124476190476</v>
      </c>
      <c r="AT333" t="s">
        <v>26</v>
      </c>
      <c r="AV333">
        <f t="shared" ref="AV333" si="281">AVERAGE(AV312:AV332)</f>
        <v>0.50769406666666672</v>
      </c>
    </row>
    <row r="334" spans="1:48">
      <c r="A334" t="s">
        <v>27</v>
      </c>
      <c r="C334">
        <f>MAX(C312:C332)</f>
        <v>15.493600000000001</v>
      </c>
      <c r="D334" t="s">
        <v>27</v>
      </c>
      <c r="F334">
        <f t="shared" ref="F334" si="282">MAX(F312:F332)</f>
        <v>9.1700000000000006E-5</v>
      </c>
      <c r="G334" t="s">
        <v>27</v>
      </c>
      <c r="I334">
        <f t="shared" ref="I334" si="283">MAX(I312:I332)</f>
        <v>14.858599999999999</v>
      </c>
      <c r="J334" t="s">
        <v>27</v>
      </c>
      <c r="L334">
        <f t="shared" ref="L334" si="284">MAX(L312:L332)</f>
        <v>8.3700000000000002E-5</v>
      </c>
      <c r="M334" t="s">
        <v>27</v>
      </c>
      <c r="O334">
        <f t="shared" ref="O334" si="285">MAX(O312:O332)</f>
        <v>5.2959100000000001</v>
      </c>
      <c r="P334" t="s">
        <v>27</v>
      </c>
      <c r="R334">
        <f t="shared" ref="R334" si="286">MAX(R312:R332)</f>
        <v>1.13144</v>
      </c>
      <c r="S334" t="s">
        <v>27</v>
      </c>
      <c r="U334">
        <f t="shared" ref="U334" si="287">MAX(U312:U332)</f>
        <v>4.5311599999999999</v>
      </c>
      <c r="V334" t="s">
        <v>27</v>
      </c>
      <c r="X334">
        <f t="shared" ref="X334" si="288">MAX(X312:X332)</f>
        <v>0.32576899999999998</v>
      </c>
      <c r="Y334" t="s">
        <v>27</v>
      </c>
      <c r="AA334">
        <f t="shared" ref="AA334" si="289">MAX(AA312:AA332)</f>
        <v>11.4777</v>
      </c>
      <c r="AB334" t="s">
        <v>27</v>
      </c>
      <c r="AD334">
        <f t="shared" ref="AD334" si="290">MAX(AD312:AD332)</f>
        <v>2.0620500000000002</v>
      </c>
      <c r="AE334" t="s">
        <v>27</v>
      </c>
      <c r="AG334">
        <f>MAX(AG312:AG332)</f>
        <v>10.065799999999999</v>
      </c>
      <c r="AH334" t="s">
        <v>27</v>
      </c>
      <c r="AJ334">
        <f t="shared" ref="AJ334" si="291">MAX(AJ312:AJ332)</f>
        <v>2.7059099999999998</v>
      </c>
      <c r="AK334" t="s">
        <v>27</v>
      </c>
      <c r="AM334">
        <f t="shared" ref="AM334" si="292">MAX(AM312:AM332)</f>
        <v>7.9212199999999999</v>
      </c>
      <c r="AN334" t="s">
        <v>27</v>
      </c>
      <c r="AP334">
        <f t="shared" ref="AP334" si="293">MAX(AP312:AP332)</f>
        <v>2.5150899999999998</v>
      </c>
      <c r="AQ334" t="s">
        <v>27</v>
      </c>
      <c r="AS334">
        <f t="shared" ref="AS334" si="294">MAX(AS312:AS332)</f>
        <v>7.2850599999999996</v>
      </c>
      <c r="AT334" t="s">
        <v>27</v>
      </c>
      <c r="AV334">
        <f t="shared" ref="AV334" si="295">MAX(AV312:AV332)</f>
        <v>1.0532900000000001</v>
      </c>
    </row>
    <row r="336" spans="1:48">
      <c r="A336" t="s">
        <v>54</v>
      </c>
      <c r="D336" t="s">
        <v>2</v>
      </c>
    </row>
    <row r="337" spans="1:48">
      <c r="A337" t="s">
        <v>55</v>
      </c>
      <c r="D337" t="s">
        <v>4</v>
      </c>
      <c r="E337" t="s">
        <v>5</v>
      </c>
    </row>
    <row r="338" spans="1:48">
      <c r="D338" t="s">
        <v>30</v>
      </c>
    </row>
    <row r="340" spans="1:48">
      <c r="A340" t="s">
        <v>6</v>
      </c>
      <c r="D340" t="s">
        <v>7</v>
      </c>
      <c r="G340" t="s">
        <v>8</v>
      </c>
      <c r="J340" t="s">
        <v>9</v>
      </c>
      <c r="M340" t="s">
        <v>10</v>
      </c>
      <c r="P340" t="s">
        <v>11</v>
      </c>
      <c r="S340" t="s">
        <v>12</v>
      </c>
      <c r="V340" t="s">
        <v>13</v>
      </c>
      <c r="Y340" t="s">
        <v>14</v>
      </c>
      <c r="AB340" t="s">
        <v>15</v>
      </c>
      <c r="AE340" t="s">
        <v>16</v>
      </c>
      <c r="AH340" t="s">
        <v>17</v>
      </c>
      <c r="AK340" t="s">
        <v>18</v>
      </c>
      <c r="AN340" t="s">
        <v>19</v>
      </c>
      <c r="AQ340" t="s">
        <v>20</v>
      </c>
      <c r="AT340" t="s">
        <v>21</v>
      </c>
    </row>
    <row r="341" spans="1:48">
      <c r="A341" t="s">
        <v>22</v>
      </c>
      <c r="B341" t="s">
        <v>23</v>
      </c>
      <c r="C341" t="s">
        <v>24</v>
      </c>
      <c r="D341" t="s">
        <v>22</v>
      </c>
      <c r="E341" t="s">
        <v>23</v>
      </c>
      <c r="F341" t="s">
        <v>25</v>
      </c>
      <c r="G341" t="s">
        <v>22</v>
      </c>
      <c r="H341" t="s">
        <v>23</v>
      </c>
      <c r="I341" t="s">
        <v>24</v>
      </c>
      <c r="J341" t="s">
        <v>22</v>
      </c>
      <c r="K341" t="s">
        <v>23</v>
      </c>
      <c r="L341" t="s">
        <v>24</v>
      </c>
      <c r="M341" t="s">
        <v>22</v>
      </c>
      <c r="N341" t="s">
        <v>23</v>
      </c>
      <c r="O341" t="s">
        <v>24</v>
      </c>
      <c r="P341" t="s">
        <v>22</v>
      </c>
      <c r="Q341" t="s">
        <v>23</v>
      </c>
      <c r="R341" s="4" t="s">
        <v>56</v>
      </c>
      <c r="S341" t="s">
        <v>22</v>
      </c>
      <c r="T341" t="s">
        <v>23</v>
      </c>
      <c r="U341" t="s">
        <v>24</v>
      </c>
      <c r="V341" t="s">
        <v>22</v>
      </c>
      <c r="W341" t="s">
        <v>23</v>
      </c>
      <c r="X341" t="s">
        <v>24</v>
      </c>
      <c r="Y341" t="s">
        <v>22</v>
      </c>
      <c r="Z341" t="s">
        <v>23</v>
      </c>
      <c r="AA341" t="s">
        <v>24</v>
      </c>
      <c r="AB341" t="s">
        <v>22</v>
      </c>
      <c r="AC341" t="s">
        <v>23</v>
      </c>
      <c r="AD341" t="s">
        <v>24</v>
      </c>
      <c r="AE341" t="s">
        <v>22</v>
      </c>
      <c r="AF341" t="s">
        <v>23</v>
      </c>
      <c r="AG341" t="s">
        <v>24</v>
      </c>
      <c r="AH341" t="s">
        <v>22</v>
      </c>
      <c r="AI341" t="s">
        <v>23</v>
      </c>
      <c r="AJ341" t="s">
        <v>24</v>
      </c>
      <c r="AK341" t="s">
        <v>22</v>
      </c>
      <c r="AL341" t="s">
        <v>23</v>
      </c>
      <c r="AM341" t="s">
        <v>24</v>
      </c>
      <c r="AN341" t="s">
        <v>22</v>
      </c>
      <c r="AO341" t="s">
        <v>23</v>
      </c>
      <c r="AP341" t="s">
        <v>24</v>
      </c>
      <c r="AQ341" t="s">
        <v>22</v>
      </c>
      <c r="AR341" t="s">
        <v>23</v>
      </c>
      <c r="AS341" t="s">
        <v>24</v>
      </c>
      <c r="AT341" t="s">
        <v>22</v>
      </c>
      <c r="AU341" t="s">
        <v>23</v>
      </c>
      <c r="AV341" t="s">
        <v>24</v>
      </c>
    </row>
    <row r="342" spans="1:48">
      <c r="A342" s="2">
        <v>2</v>
      </c>
      <c r="B342">
        <f>-(Table1254302334366398430[[#This Row],[time]]-2)*2</f>
        <v>0</v>
      </c>
      <c r="C342" s="3">
        <v>1.31711</v>
      </c>
      <c r="D342" s="2">
        <v>2</v>
      </c>
      <c r="E342">
        <f>-(Table2255303335367399431[[#This Row],[time]]-2)*2</f>
        <v>0</v>
      </c>
      <c r="F342" s="4">
        <v>5.4299999999999998E-5</v>
      </c>
      <c r="G342" s="2">
        <v>2</v>
      </c>
      <c r="H342">
        <f>-(Table245262310342374406438[[#This Row],[time]]-2)*2</f>
        <v>0</v>
      </c>
      <c r="I342" s="3">
        <v>5.9301300000000001E-2</v>
      </c>
      <c r="J342" s="2">
        <v>2</v>
      </c>
      <c r="K342">
        <f>-(Table3256304336368400432[[#This Row],[time]]-2)*2</f>
        <v>0</v>
      </c>
      <c r="L342" s="4">
        <v>5.9500000000000003E-5</v>
      </c>
      <c r="M342" s="2">
        <v>2</v>
      </c>
      <c r="N342">
        <f>-(Table246263311343375407439[[#This Row],[time]]-2)*2</f>
        <v>0</v>
      </c>
      <c r="O342" s="4">
        <v>4.0399999999999999E-5</v>
      </c>
      <c r="P342" s="2">
        <v>2</v>
      </c>
      <c r="Q342">
        <f>-(Table4257305337369401433[[#This Row],[time]]-2)*2</f>
        <v>0</v>
      </c>
      <c r="R342" s="6">
        <v>1.31558E-2</v>
      </c>
      <c r="S342" s="2">
        <v>2</v>
      </c>
      <c r="T342">
        <f>-(Table247264312344376408440[[#This Row],[time]]-2)*2</f>
        <v>0</v>
      </c>
      <c r="U342" s="4">
        <v>5.1000000000000003E-6</v>
      </c>
      <c r="V342" s="2">
        <v>2</v>
      </c>
      <c r="W342">
        <f>-(Table5258306338370402434[[#This Row],[time]]-2)*2</f>
        <v>0</v>
      </c>
      <c r="X342" s="4">
        <v>7.1899999999999999E-5</v>
      </c>
      <c r="Y342" s="2">
        <v>2</v>
      </c>
      <c r="Z342">
        <f>-(Table248265313345377409441[[#This Row],[time]]-2)*2</f>
        <v>0</v>
      </c>
      <c r="AA342" s="4">
        <v>7.7999999999999999E-5</v>
      </c>
      <c r="AB342" s="2">
        <v>2</v>
      </c>
      <c r="AC342">
        <f>-(Table6259307339371403435[[#This Row],[time]]-2)*2</f>
        <v>0</v>
      </c>
      <c r="AD342" s="3">
        <v>8.8688500000000003E-2</v>
      </c>
      <c r="AE342" s="2">
        <v>2</v>
      </c>
      <c r="AF342">
        <f>-(Table249266314346378410442[[#This Row],[time]]-2)*2</f>
        <v>0</v>
      </c>
      <c r="AG342" s="4">
        <v>7.5099999999999996E-5</v>
      </c>
      <c r="AH342" s="2">
        <v>2</v>
      </c>
      <c r="AI342">
        <f>-(Table7260308340372404436[[#This Row],[time]]-2)*2</f>
        <v>0</v>
      </c>
      <c r="AJ342" s="4">
        <v>2.4499999999999999E-5</v>
      </c>
      <c r="AK342" s="2">
        <v>2</v>
      </c>
      <c r="AL342">
        <f>-(Table250267315347379411443[[#This Row],[time]]-2)*2</f>
        <v>0</v>
      </c>
      <c r="AM342" s="3">
        <v>1.38012</v>
      </c>
      <c r="AN342" s="2">
        <v>2</v>
      </c>
      <c r="AO342">
        <f>-(Table8261309341373405437[[#This Row],[time]]-2)*2</f>
        <v>0</v>
      </c>
      <c r="AP342" s="3">
        <v>1.90032</v>
      </c>
      <c r="AQ342" s="2">
        <v>2</v>
      </c>
      <c r="AR342">
        <f>-(Table252268316348380412444[[#This Row],[time]]-2)*2</f>
        <v>0</v>
      </c>
      <c r="AS342" s="3">
        <v>0.18063000000000001</v>
      </c>
      <c r="AT342" s="2">
        <v>2</v>
      </c>
      <c r="AU342">
        <f>-(Table253269317349381413445[[#This Row],[time]]-2)*2</f>
        <v>0</v>
      </c>
      <c r="AV342" s="3">
        <v>8.4701600000000002E-2</v>
      </c>
    </row>
    <row r="343" spans="1:48">
      <c r="A343" s="5">
        <v>2.0624699999999998</v>
      </c>
      <c r="B343">
        <f>-(Table1254302334366398430[[#This Row],[time]]-2)*2</f>
        <v>-0.12493999999999961</v>
      </c>
      <c r="C343" s="6">
        <v>1.7099500000000001</v>
      </c>
      <c r="D343" s="5">
        <v>2.0624699999999998</v>
      </c>
      <c r="E343">
        <f>-(Table2255303335367399431[[#This Row],[time]]-2)*2</f>
        <v>-0.12493999999999961</v>
      </c>
      <c r="F343" s="6">
        <v>0.28735100000000002</v>
      </c>
      <c r="G343" s="5">
        <v>2.0624699999999998</v>
      </c>
      <c r="H343">
        <f>-(Table245262310342374406438[[#This Row],[time]]-2)*2</f>
        <v>-0.12493999999999961</v>
      </c>
      <c r="I343" s="6">
        <v>0.91869400000000001</v>
      </c>
      <c r="J343" s="5">
        <v>2.0624699999999998</v>
      </c>
      <c r="K343">
        <f>-(Table3256304336368400432[[#This Row],[time]]-2)*2</f>
        <v>-0.12493999999999961</v>
      </c>
      <c r="L343" s="6">
        <v>4.61086E-2</v>
      </c>
      <c r="M343" s="5">
        <v>2.0624699999999998</v>
      </c>
      <c r="N343">
        <f>-(Table246263311343375407439[[#This Row],[time]]-2)*2</f>
        <v>-0.12493999999999961</v>
      </c>
      <c r="O343" s="7">
        <v>6.5900000000000003E-5</v>
      </c>
      <c r="P343" s="5">
        <v>2.0624699999999998</v>
      </c>
      <c r="Q343">
        <f>-(Table4257305337369401433[[#This Row],[time]]-2)*2</f>
        <v>-0.12493999999999961</v>
      </c>
      <c r="R343" s="6">
        <v>9.2442200000000002E-2</v>
      </c>
      <c r="S343" s="5">
        <v>2.0624699999999998</v>
      </c>
      <c r="T343">
        <f>-(Table247264312344376408440[[#This Row],[time]]-2)*2</f>
        <v>-0.12493999999999961</v>
      </c>
      <c r="U343" s="7">
        <v>2.94E-5</v>
      </c>
      <c r="V343" s="5">
        <v>2.0624699999999998</v>
      </c>
      <c r="W343">
        <f>-(Table5258306338370402434[[#This Row],[time]]-2)*2</f>
        <v>-0.12493999999999961</v>
      </c>
      <c r="X343" s="6">
        <v>0.41140500000000002</v>
      </c>
      <c r="Y343" s="5">
        <v>2.0624699999999998</v>
      </c>
      <c r="Z343">
        <f>-(Table248265313345377409441[[#This Row],[time]]-2)*2</f>
        <v>-0.12493999999999961</v>
      </c>
      <c r="AA343" s="7">
        <v>7.9499999999999994E-5</v>
      </c>
      <c r="AB343" s="5">
        <v>2.0624699999999998</v>
      </c>
      <c r="AC343">
        <f>-(Table6259307339371403435[[#This Row],[time]]-2)*2</f>
        <v>-0.12493999999999961</v>
      </c>
      <c r="AD343" s="6">
        <v>0.16866500000000001</v>
      </c>
      <c r="AE343" s="5">
        <v>2.0624699999999998</v>
      </c>
      <c r="AF343">
        <f>-(Table249266314346378410442[[#This Row],[time]]-2)*2</f>
        <v>-0.12493999999999961</v>
      </c>
      <c r="AG343" s="7">
        <v>7.4999999999999993E-5</v>
      </c>
      <c r="AH343" s="5">
        <v>2.0624699999999998</v>
      </c>
      <c r="AI343">
        <f>-(Table7260308340372404436[[#This Row],[time]]-2)*2</f>
        <v>-0.12493999999999961</v>
      </c>
      <c r="AJ343" s="7">
        <v>8.9599999999999998E-7</v>
      </c>
      <c r="AK343" s="5">
        <v>2.0624699999999998</v>
      </c>
      <c r="AL343">
        <f>-(Table250267315347379411443[[#This Row],[time]]-2)*2</f>
        <v>-0.12493999999999961</v>
      </c>
      <c r="AM343" s="6">
        <v>2.1764899999999998</v>
      </c>
      <c r="AN343" s="5">
        <v>2.0624699999999998</v>
      </c>
      <c r="AO343">
        <f>-(Table8261309341373405437[[#This Row],[time]]-2)*2</f>
        <v>-0.12493999999999961</v>
      </c>
      <c r="AP343" s="6">
        <v>2.5874799999999998</v>
      </c>
      <c r="AQ343" s="5">
        <v>2.0624699999999998</v>
      </c>
      <c r="AR343">
        <f>-(Table252268316348380412444[[#This Row],[time]]-2)*2</f>
        <v>-0.12493999999999961</v>
      </c>
      <c r="AS343" s="6">
        <v>0.73585500000000004</v>
      </c>
      <c r="AT343" s="5">
        <v>2.0624699999999998</v>
      </c>
      <c r="AU343">
        <f>-(Table253269317349381413445[[#This Row],[time]]-2)*2</f>
        <v>-0.12493999999999961</v>
      </c>
      <c r="AV343" s="6">
        <v>0.23124700000000001</v>
      </c>
    </row>
    <row r="344" spans="1:48">
      <c r="A344" s="5">
        <v>2.1027399999999998</v>
      </c>
      <c r="B344">
        <f>-(Table1254302334366398430[[#This Row],[time]]-2)*2</f>
        <v>-0.20547999999999966</v>
      </c>
      <c r="C344" s="6">
        <v>1.3784099999999999</v>
      </c>
      <c r="D344" s="5">
        <v>2.1027399999999998</v>
      </c>
      <c r="E344">
        <f>-(Table2255303335367399431[[#This Row],[time]]-2)*2</f>
        <v>-0.20547999999999966</v>
      </c>
      <c r="F344" s="6">
        <v>0.52763099999999996</v>
      </c>
      <c r="G344" s="5">
        <v>2.1027399999999998</v>
      </c>
      <c r="H344">
        <f>-(Table245262310342374406438[[#This Row],[time]]-2)*2</f>
        <v>-0.20547999999999966</v>
      </c>
      <c r="I344" s="6">
        <v>0.76058099999999995</v>
      </c>
      <c r="J344" s="5">
        <v>2.1027399999999998</v>
      </c>
      <c r="K344">
        <f>-(Table3256304336368400432[[#This Row],[time]]-2)*2</f>
        <v>-0.20547999999999966</v>
      </c>
      <c r="L344" s="6">
        <v>0.29000700000000001</v>
      </c>
      <c r="M344" s="5">
        <v>2.1027399999999998</v>
      </c>
      <c r="N344">
        <f>-(Table246263311343375407439[[#This Row],[time]]-2)*2</f>
        <v>-0.20547999999999966</v>
      </c>
      <c r="O344" s="7">
        <v>6.0399999999999998E-5</v>
      </c>
      <c r="P344" s="5">
        <v>2.1027399999999998</v>
      </c>
      <c r="Q344">
        <f>-(Table4257305337369401433[[#This Row],[time]]-2)*2</f>
        <v>-0.20547999999999966</v>
      </c>
      <c r="R344" s="6">
        <v>0.385299</v>
      </c>
      <c r="S344" s="5">
        <v>2.1027399999999998</v>
      </c>
      <c r="T344">
        <f>-(Table247264312344376408440[[#This Row],[time]]-2)*2</f>
        <v>-0.20547999999999966</v>
      </c>
      <c r="U344" s="7">
        <v>3.1600000000000002E-5</v>
      </c>
      <c r="V344" s="5">
        <v>2.1027399999999998</v>
      </c>
      <c r="W344">
        <f>-(Table5258306338370402434[[#This Row],[time]]-2)*2</f>
        <v>-0.20547999999999966</v>
      </c>
      <c r="X344" s="6">
        <v>0.64279900000000001</v>
      </c>
      <c r="Y344" s="5">
        <v>2.1027399999999998</v>
      </c>
      <c r="Z344">
        <f>-(Table248265313345377409441[[#This Row],[time]]-2)*2</f>
        <v>-0.20547999999999966</v>
      </c>
      <c r="AA344" s="7">
        <v>8.03E-5</v>
      </c>
      <c r="AB344" s="5">
        <v>2.1027399999999998</v>
      </c>
      <c r="AC344">
        <f>-(Table6259307339371403435[[#This Row],[time]]-2)*2</f>
        <v>-0.20547999999999966</v>
      </c>
      <c r="AD344" s="6">
        <v>0.26376899999999998</v>
      </c>
      <c r="AE344" s="5">
        <v>2.1027399999999998</v>
      </c>
      <c r="AF344">
        <f>-(Table249266314346378410442[[#This Row],[time]]-2)*2</f>
        <v>-0.20547999999999966</v>
      </c>
      <c r="AG344" s="7">
        <v>7.6699999999999994E-5</v>
      </c>
      <c r="AH344" s="5">
        <v>2.1027399999999998</v>
      </c>
      <c r="AI344">
        <f>-(Table7260308340372404436[[#This Row],[time]]-2)*2</f>
        <v>-0.20547999999999966</v>
      </c>
      <c r="AJ344" s="7">
        <v>3.3300000000000003E-5</v>
      </c>
      <c r="AK344" s="5">
        <v>2.1027399999999998</v>
      </c>
      <c r="AL344">
        <f>-(Table250267315347379411443[[#This Row],[time]]-2)*2</f>
        <v>-0.20547999999999966</v>
      </c>
      <c r="AM344" s="6">
        <v>2.2377799999999999</v>
      </c>
      <c r="AN344" s="5">
        <v>2.1027399999999998</v>
      </c>
      <c r="AO344">
        <f>-(Table8261309341373405437[[#This Row],[time]]-2)*2</f>
        <v>-0.20547999999999966</v>
      </c>
      <c r="AP344" s="6">
        <v>2.6093099999999998</v>
      </c>
      <c r="AQ344" s="5">
        <v>2.1027399999999998</v>
      </c>
      <c r="AR344">
        <f>-(Table252268316348380412444[[#This Row],[time]]-2)*2</f>
        <v>-0.20547999999999966</v>
      </c>
      <c r="AS344" s="6">
        <v>0.79308199999999995</v>
      </c>
      <c r="AT344" s="5">
        <v>2.1027399999999998</v>
      </c>
      <c r="AU344">
        <f>-(Table253269317349381413445[[#This Row],[time]]-2)*2</f>
        <v>-0.20547999999999966</v>
      </c>
      <c r="AV344" s="6">
        <v>0.35992600000000002</v>
      </c>
    </row>
    <row r="345" spans="1:48">
      <c r="A345" s="5">
        <v>2.1728800000000001</v>
      </c>
      <c r="B345">
        <f>-(Table1254302334366398430[[#This Row],[time]]-2)*2</f>
        <v>-0.34576000000000029</v>
      </c>
      <c r="C345" s="6">
        <v>1.1652400000000001</v>
      </c>
      <c r="D345" s="5">
        <v>2.1728800000000001</v>
      </c>
      <c r="E345">
        <f>-(Table2255303335367399431[[#This Row],[time]]-2)*2</f>
        <v>-0.34576000000000029</v>
      </c>
      <c r="F345" s="6">
        <v>0.92978899999999998</v>
      </c>
      <c r="G345" s="5">
        <v>2.1728800000000001</v>
      </c>
      <c r="H345">
        <f>-(Table245262310342374406438[[#This Row],[time]]-2)*2</f>
        <v>-0.34576000000000029</v>
      </c>
      <c r="I345" s="6">
        <v>0.45973799999999998</v>
      </c>
      <c r="J345" s="5">
        <v>2.1728800000000001</v>
      </c>
      <c r="K345">
        <f>-(Table3256304336368400432[[#This Row],[time]]-2)*2</f>
        <v>-0.34576000000000029</v>
      </c>
      <c r="L345" s="6">
        <v>0.73509599999999997</v>
      </c>
      <c r="M345" s="5">
        <v>2.1728800000000001</v>
      </c>
      <c r="N345">
        <f>-(Table246263311343375407439[[#This Row],[time]]-2)*2</f>
        <v>-0.34576000000000029</v>
      </c>
      <c r="O345" s="7">
        <v>5.0899999999999997E-5</v>
      </c>
      <c r="P345" s="5">
        <v>2.1728800000000001</v>
      </c>
      <c r="Q345">
        <f>-(Table4257305337369401433[[#This Row],[time]]-2)*2</f>
        <v>-0.34576000000000029</v>
      </c>
      <c r="R345" s="6">
        <v>0.50958199999999998</v>
      </c>
      <c r="S345" s="5">
        <v>2.1728800000000001</v>
      </c>
      <c r="T345">
        <f>-(Table247264312344376408440[[#This Row],[time]]-2)*2</f>
        <v>-0.34576000000000029</v>
      </c>
      <c r="U345" s="7">
        <v>3.3099999999999998E-5</v>
      </c>
      <c r="V345" s="5">
        <v>2.1728800000000001</v>
      </c>
      <c r="W345">
        <f>-(Table5258306338370402434[[#This Row],[time]]-2)*2</f>
        <v>-0.34576000000000029</v>
      </c>
      <c r="X345" s="6">
        <v>0.96318499999999996</v>
      </c>
      <c r="Y345" s="5">
        <v>2.1728800000000001</v>
      </c>
      <c r="Z345">
        <f>-(Table248265313345377409441[[#This Row],[time]]-2)*2</f>
        <v>-0.34576000000000029</v>
      </c>
      <c r="AA345" s="7">
        <v>7.6699999999999994E-5</v>
      </c>
      <c r="AB345" s="5">
        <v>2.1728800000000001</v>
      </c>
      <c r="AC345">
        <f>-(Table6259307339371403435[[#This Row],[time]]-2)*2</f>
        <v>-0.34576000000000029</v>
      </c>
      <c r="AD345" s="6">
        <v>1.29352</v>
      </c>
      <c r="AE345" s="5">
        <v>2.1728800000000001</v>
      </c>
      <c r="AF345">
        <f>-(Table249266314346378410442[[#This Row],[time]]-2)*2</f>
        <v>-0.34576000000000029</v>
      </c>
      <c r="AG345" s="7">
        <v>7.2999999999999999E-5</v>
      </c>
      <c r="AH345" s="5">
        <v>2.1728800000000001</v>
      </c>
      <c r="AI345">
        <f>-(Table7260308340372404436[[#This Row],[time]]-2)*2</f>
        <v>-0.34576000000000029</v>
      </c>
      <c r="AJ345" s="6">
        <v>6.6673399999999999E-3</v>
      </c>
      <c r="AK345" s="5">
        <v>2.1728800000000001</v>
      </c>
      <c r="AL345">
        <f>-(Table250267315347379411443[[#This Row],[time]]-2)*2</f>
        <v>-0.34576000000000029</v>
      </c>
      <c r="AM345" s="6">
        <v>2.2951000000000001</v>
      </c>
      <c r="AN345" s="5">
        <v>2.1728800000000001</v>
      </c>
      <c r="AO345">
        <f>-(Table8261309341373405437[[#This Row],[time]]-2)*2</f>
        <v>-0.34576000000000029</v>
      </c>
      <c r="AP345" s="6">
        <v>2.6072799999999998</v>
      </c>
      <c r="AQ345" s="5">
        <v>2.1728800000000001</v>
      </c>
      <c r="AR345">
        <f>-(Table252268316348380412444[[#This Row],[time]]-2)*2</f>
        <v>-0.34576000000000029</v>
      </c>
      <c r="AS345" s="6">
        <v>0.88969299999999996</v>
      </c>
      <c r="AT345" s="5">
        <v>2.1728800000000001</v>
      </c>
      <c r="AU345">
        <f>-(Table253269317349381413445[[#This Row],[time]]-2)*2</f>
        <v>-0.34576000000000029</v>
      </c>
      <c r="AV345" s="6">
        <v>0.54703299999999999</v>
      </c>
    </row>
    <row r="346" spans="1:48">
      <c r="A346" s="5">
        <v>2.2041200000000001</v>
      </c>
      <c r="B346">
        <f>-(Table1254302334366398430[[#This Row],[time]]-2)*2</f>
        <v>-0.40824000000000016</v>
      </c>
      <c r="C346" s="6">
        <v>1.05385</v>
      </c>
      <c r="D346" s="5">
        <v>2.2041200000000001</v>
      </c>
      <c r="E346">
        <f>-(Table2255303335367399431[[#This Row],[time]]-2)*2</f>
        <v>-0.40824000000000016</v>
      </c>
      <c r="F346" s="6">
        <v>1.0854999999999999</v>
      </c>
      <c r="G346" s="5">
        <v>2.2041200000000001</v>
      </c>
      <c r="H346">
        <f>-(Table245262310342374406438[[#This Row],[time]]-2)*2</f>
        <v>-0.40824000000000016</v>
      </c>
      <c r="I346" s="6">
        <v>0.33938099999999999</v>
      </c>
      <c r="J346" s="5">
        <v>2.2041200000000001</v>
      </c>
      <c r="K346">
        <f>-(Table3256304336368400432[[#This Row],[time]]-2)*2</f>
        <v>-0.40824000000000016</v>
      </c>
      <c r="L346" s="6">
        <v>0.89808600000000005</v>
      </c>
      <c r="M346" s="5">
        <v>2.2041200000000001</v>
      </c>
      <c r="N346">
        <f>-(Table246263311343375407439[[#This Row],[time]]-2)*2</f>
        <v>-0.40824000000000016</v>
      </c>
      <c r="O346" s="7">
        <v>4.9499999999999997E-5</v>
      </c>
      <c r="P346" s="5">
        <v>2.2041200000000001</v>
      </c>
      <c r="Q346">
        <f>-(Table4257305337369401433[[#This Row],[time]]-2)*2</f>
        <v>-0.40824000000000016</v>
      </c>
      <c r="R346" s="6">
        <v>0.79357299999999997</v>
      </c>
      <c r="S346" s="5">
        <v>2.2041200000000001</v>
      </c>
      <c r="T346">
        <f>-(Table247264312344376408440[[#This Row],[time]]-2)*2</f>
        <v>-0.40824000000000016</v>
      </c>
      <c r="U346" s="7">
        <v>3.4999999999999997E-5</v>
      </c>
      <c r="V346" s="5">
        <v>2.2041200000000001</v>
      </c>
      <c r="W346">
        <f>-(Table5258306338370402434[[#This Row],[time]]-2)*2</f>
        <v>-0.40824000000000016</v>
      </c>
      <c r="X346" s="6">
        <v>1.0786500000000001</v>
      </c>
      <c r="Y346" s="5">
        <v>2.2041200000000001</v>
      </c>
      <c r="Z346">
        <f>-(Table248265313345377409441[[#This Row],[time]]-2)*2</f>
        <v>-0.40824000000000016</v>
      </c>
      <c r="AA346" s="7">
        <v>7.5300000000000001E-5</v>
      </c>
      <c r="AB346" s="5">
        <v>2.2041200000000001</v>
      </c>
      <c r="AC346">
        <f>-(Table6259307339371403435[[#This Row],[time]]-2)*2</f>
        <v>-0.40824000000000016</v>
      </c>
      <c r="AD346" s="6">
        <v>1.57525</v>
      </c>
      <c r="AE346" s="5">
        <v>2.2041200000000001</v>
      </c>
      <c r="AF346">
        <f>-(Table249266314346378410442[[#This Row],[time]]-2)*2</f>
        <v>-0.40824000000000016</v>
      </c>
      <c r="AG346" s="7">
        <v>7.1899999999999999E-5</v>
      </c>
      <c r="AH346" s="5">
        <v>2.2041200000000001</v>
      </c>
      <c r="AI346">
        <f>-(Table7260308340372404436[[#This Row],[time]]-2)*2</f>
        <v>-0.40824000000000016</v>
      </c>
      <c r="AJ346" s="6">
        <v>0.111466</v>
      </c>
      <c r="AK346" s="5">
        <v>2.2041200000000001</v>
      </c>
      <c r="AL346">
        <f>-(Table250267315347379411443[[#This Row],[time]]-2)*2</f>
        <v>-0.40824000000000016</v>
      </c>
      <c r="AM346" s="6">
        <v>2.2961200000000002</v>
      </c>
      <c r="AN346" s="5">
        <v>2.2041200000000001</v>
      </c>
      <c r="AO346">
        <f>-(Table8261309341373405437[[#This Row],[time]]-2)*2</f>
        <v>-0.40824000000000016</v>
      </c>
      <c r="AP346" s="6">
        <v>2.6435499999999998</v>
      </c>
      <c r="AQ346" s="5">
        <v>2.2041200000000001</v>
      </c>
      <c r="AR346">
        <f>-(Table252268316348380412444[[#This Row],[time]]-2)*2</f>
        <v>-0.40824000000000016</v>
      </c>
      <c r="AS346" s="6">
        <v>0.93750500000000003</v>
      </c>
      <c r="AT346" s="5">
        <v>2.2041200000000001</v>
      </c>
      <c r="AU346">
        <f>-(Table253269317349381413445[[#This Row],[time]]-2)*2</f>
        <v>-0.40824000000000016</v>
      </c>
      <c r="AV346" s="6">
        <v>0.62347900000000001</v>
      </c>
    </row>
    <row r="347" spans="1:48">
      <c r="A347" s="5">
        <v>2.2772899999999998</v>
      </c>
      <c r="B347">
        <f>-(Table1254302334366398430[[#This Row],[time]]-2)*2</f>
        <v>-0.55457999999999963</v>
      </c>
      <c r="C347" s="6">
        <v>0.71266700000000005</v>
      </c>
      <c r="D347" s="5">
        <v>2.2772899999999998</v>
      </c>
      <c r="E347">
        <f>-(Table2255303335367399431[[#This Row],[time]]-2)*2</f>
        <v>-0.55457999999999963</v>
      </c>
      <c r="F347" s="6">
        <v>1.4575499999999999</v>
      </c>
      <c r="G347" s="5">
        <v>2.2772899999999998</v>
      </c>
      <c r="H347">
        <f>-(Table245262310342374406438[[#This Row],[time]]-2)*2</f>
        <v>-0.55457999999999963</v>
      </c>
      <c r="I347" s="6">
        <v>6.8072800000000003E-2</v>
      </c>
      <c r="J347" s="5">
        <v>2.2772899999999998</v>
      </c>
      <c r="K347">
        <f>-(Table3256304336368400432[[#This Row],[time]]-2)*2</f>
        <v>-0.55457999999999963</v>
      </c>
      <c r="L347" s="6">
        <v>1.2338899999999999</v>
      </c>
      <c r="M347" s="5">
        <v>2.2772899999999998</v>
      </c>
      <c r="N347">
        <f>-(Table246263311343375407439[[#This Row],[time]]-2)*2</f>
        <v>-0.55457999999999963</v>
      </c>
      <c r="O347" s="7">
        <v>4.6300000000000001E-5</v>
      </c>
      <c r="P347" s="5">
        <v>2.2772899999999998</v>
      </c>
      <c r="Q347">
        <f>-(Table4257305337369401433[[#This Row],[time]]-2)*2</f>
        <v>-0.55457999999999963</v>
      </c>
      <c r="R347" s="6">
        <v>0.88429100000000005</v>
      </c>
      <c r="S347" s="5">
        <v>2.2772899999999998</v>
      </c>
      <c r="T347">
        <f>-(Table247264312344376408440[[#This Row],[time]]-2)*2</f>
        <v>-0.55457999999999963</v>
      </c>
      <c r="U347" s="7">
        <v>3.6199999999999999E-5</v>
      </c>
      <c r="V347" s="5">
        <v>2.2772899999999998</v>
      </c>
      <c r="W347">
        <f>-(Table5258306338370402434[[#This Row],[time]]-2)*2</f>
        <v>-0.55457999999999963</v>
      </c>
      <c r="X347" s="6">
        <v>1.2765599999999999</v>
      </c>
      <c r="Y347" s="5">
        <v>2.2772899999999998</v>
      </c>
      <c r="Z347">
        <f>-(Table248265313345377409441[[#This Row],[time]]-2)*2</f>
        <v>-0.55457999999999963</v>
      </c>
      <c r="AA347" s="7">
        <v>7.3300000000000006E-5</v>
      </c>
      <c r="AB347" s="5">
        <v>2.2772899999999998</v>
      </c>
      <c r="AC347">
        <f>-(Table6259307339371403435[[#This Row],[time]]-2)*2</f>
        <v>-0.55457999999999963</v>
      </c>
      <c r="AD347" s="6">
        <v>2.1922199999999998</v>
      </c>
      <c r="AE347" s="5">
        <v>2.2772899999999998</v>
      </c>
      <c r="AF347">
        <f>-(Table249266314346378410442[[#This Row],[time]]-2)*2</f>
        <v>-0.55457999999999963</v>
      </c>
      <c r="AG347" s="7">
        <v>7.1299999999999998E-5</v>
      </c>
      <c r="AH347" s="5">
        <v>2.2772899999999998</v>
      </c>
      <c r="AI347">
        <f>-(Table7260308340372404436[[#This Row],[time]]-2)*2</f>
        <v>-0.55457999999999963</v>
      </c>
      <c r="AJ347" s="6">
        <v>0.283246</v>
      </c>
      <c r="AK347" s="5">
        <v>2.2772899999999998</v>
      </c>
      <c r="AL347">
        <f>-(Table250267315347379411443[[#This Row],[time]]-2)*2</f>
        <v>-0.55457999999999963</v>
      </c>
      <c r="AM347" s="6">
        <v>2.2281399999999998</v>
      </c>
      <c r="AN347" s="5">
        <v>2.2772899999999998</v>
      </c>
      <c r="AO347">
        <f>-(Table8261309341373405437[[#This Row],[time]]-2)*2</f>
        <v>-0.55457999999999963</v>
      </c>
      <c r="AP347" s="6">
        <v>2.9272300000000002</v>
      </c>
      <c r="AQ347" s="5">
        <v>2.2772899999999998</v>
      </c>
      <c r="AR347">
        <f>-(Table252268316348380412444[[#This Row],[time]]-2)*2</f>
        <v>-0.55457999999999963</v>
      </c>
      <c r="AS347" s="6">
        <v>1.0294300000000001</v>
      </c>
      <c r="AT347" s="5">
        <v>2.2772899999999998</v>
      </c>
      <c r="AU347">
        <f>-(Table253269317349381413445[[#This Row],[time]]-2)*2</f>
        <v>-0.55457999999999963</v>
      </c>
      <c r="AV347" s="6">
        <v>0.77478599999999997</v>
      </c>
    </row>
    <row r="348" spans="1:48">
      <c r="A348" s="5">
        <v>2.30362</v>
      </c>
      <c r="B348">
        <f>-(Table1254302334366398430[[#This Row],[time]]-2)*2</f>
        <v>-0.60724</v>
      </c>
      <c r="C348" s="6">
        <v>0.57642199999999999</v>
      </c>
      <c r="D348" s="5">
        <v>2.30362</v>
      </c>
      <c r="E348">
        <f>-(Table2255303335367399431[[#This Row],[time]]-2)*2</f>
        <v>-0.60724</v>
      </c>
      <c r="F348" s="6">
        <v>1.5929599999999999</v>
      </c>
      <c r="G348" s="5">
        <v>2.30362</v>
      </c>
      <c r="H348">
        <f>-(Table245262310342374406438[[#This Row],[time]]-2)*2</f>
        <v>-0.60724</v>
      </c>
      <c r="I348" s="6">
        <v>2.1820099999999999E-2</v>
      </c>
      <c r="J348" s="5">
        <v>2.30362</v>
      </c>
      <c r="K348">
        <f>-(Table3256304336368400432[[#This Row],[time]]-2)*2</f>
        <v>-0.60724</v>
      </c>
      <c r="L348" s="6">
        <v>1.35503</v>
      </c>
      <c r="M348" s="5">
        <v>2.30362</v>
      </c>
      <c r="N348">
        <f>-(Table246263311343375407439[[#This Row],[time]]-2)*2</f>
        <v>-0.60724</v>
      </c>
      <c r="O348" s="7">
        <v>4.49E-5</v>
      </c>
      <c r="P348" s="5">
        <v>2.30362</v>
      </c>
      <c r="Q348">
        <f>-(Table4257305337369401433[[#This Row],[time]]-2)*2</f>
        <v>-0.60724</v>
      </c>
      <c r="R348" s="6">
        <v>1.1079000000000001</v>
      </c>
      <c r="S348" s="5">
        <v>2.30362</v>
      </c>
      <c r="T348">
        <f>-(Table247264312344376408440[[#This Row],[time]]-2)*2</f>
        <v>-0.60724</v>
      </c>
      <c r="U348" s="7">
        <v>3.6199999999999999E-5</v>
      </c>
      <c r="V348" s="5">
        <v>2.30362</v>
      </c>
      <c r="W348">
        <f>-(Table5258306338370402434[[#This Row],[time]]-2)*2</f>
        <v>-0.60724</v>
      </c>
      <c r="X348" s="6">
        <v>1.33945</v>
      </c>
      <c r="Y348" s="5">
        <v>2.30362</v>
      </c>
      <c r="Z348">
        <f>-(Table248265313345377409441[[#This Row],[time]]-2)*2</f>
        <v>-0.60724</v>
      </c>
      <c r="AA348" s="7">
        <v>7.2600000000000003E-5</v>
      </c>
      <c r="AB348" s="5">
        <v>2.30362</v>
      </c>
      <c r="AC348">
        <f>-(Table6259307339371403435[[#This Row],[time]]-2)*2</f>
        <v>-0.60724</v>
      </c>
      <c r="AD348" s="6">
        <v>2.39811</v>
      </c>
      <c r="AE348" s="5">
        <v>2.30362</v>
      </c>
      <c r="AF348">
        <f>-(Table249266314346378410442[[#This Row],[time]]-2)*2</f>
        <v>-0.60724</v>
      </c>
      <c r="AG348" s="7">
        <v>7.1199999999999996E-5</v>
      </c>
      <c r="AH348" s="5">
        <v>2.30362</v>
      </c>
      <c r="AI348">
        <f>-(Table7260308340372404436[[#This Row],[time]]-2)*2</f>
        <v>-0.60724</v>
      </c>
      <c r="AJ348" s="6">
        <v>0.35783399999999999</v>
      </c>
      <c r="AK348" s="5">
        <v>2.30362</v>
      </c>
      <c r="AL348">
        <f>-(Table250267315347379411443[[#This Row],[time]]-2)*2</f>
        <v>-0.60724</v>
      </c>
      <c r="AM348" s="6">
        <v>2.2026599999999998</v>
      </c>
      <c r="AN348" s="5">
        <v>2.30362</v>
      </c>
      <c r="AO348">
        <f>-(Table8261309341373405437[[#This Row],[time]]-2)*2</f>
        <v>-0.60724</v>
      </c>
      <c r="AP348" s="6">
        <v>3.0881699999999999</v>
      </c>
      <c r="AQ348" s="5">
        <v>2.30362</v>
      </c>
      <c r="AR348">
        <f>-(Table252268316348380412444[[#This Row],[time]]-2)*2</f>
        <v>-0.60724</v>
      </c>
      <c r="AS348" s="6">
        <v>1.0643499999999999</v>
      </c>
      <c r="AT348" s="5">
        <v>2.30362</v>
      </c>
      <c r="AU348">
        <f>-(Table253269317349381413445[[#This Row],[time]]-2)*2</f>
        <v>-0.60724</v>
      </c>
      <c r="AV348" s="6">
        <v>0.82872699999999999</v>
      </c>
    </row>
    <row r="349" spans="1:48">
      <c r="A349" s="5">
        <v>2.36287</v>
      </c>
      <c r="B349">
        <f>-(Table1254302334366398430[[#This Row],[time]]-2)*2</f>
        <v>-0.72574000000000005</v>
      </c>
      <c r="C349" s="6">
        <v>0.28051500000000001</v>
      </c>
      <c r="D349" s="5">
        <v>2.36287</v>
      </c>
      <c r="E349">
        <f>-(Table2255303335367399431[[#This Row],[time]]-2)*2</f>
        <v>-0.72574000000000005</v>
      </c>
      <c r="F349" s="6">
        <v>1.9292100000000001</v>
      </c>
      <c r="G349" s="5">
        <v>2.36287</v>
      </c>
      <c r="H349">
        <f>-(Table245262310342374406438[[#This Row],[time]]-2)*2</f>
        <v>-0.72574000000000005</v>
      </c>
      <c r="I349" s="6">
        <v>1.08766E-2</v>
      </c>
      <c r="J349" s="5">
        <v>2.36287</v>
      </c>
      <c r="K349">
        <f>-(Table3256304336368400432[[#This Row],[time]]-2)*2</f>
        <v>-0.72574000000000005</v>
      </c>
      <c r="L349" s="6">
        <v>1.6390899999999999</v>
      </c>
      <c r="M349" s="5">
        <v>2.36287</v>
      </c>
      <c r="N349">
        <f>-(Table246263311343375407439[[#This Row],[time]]-2)*2</f>
        <v>-0.72574000000000005</v>
      </c>
      <c r="O349" s="7">
        <v>4.1499999999999999E-5</v>
      </c>
      <c r="P349" s="5">
        <v>2.36287</v>
      </c>
      <c r="Q349">
        <f>-(Table4257305337369401433[[#This Row],[time]]-2)*2</f>
        <v>-0.72574000000000005</v>
      </c>
      <c r="R349" s="6">
        <v>1.30284</v>
      </c>
      <c r="S349" s="5">
        <v>2.36287</v>
      </c>
      <c r="T349">
        <f>-(Table247264312344376408440[[#This Row],[time]]-2)*2</f>
        <v>-0.72574000000000005</v>
      </c>
      <c r="U349" s="7">
        <v>3.6000000000000001E-5</v>
      </c>
      <c r="V349" s="5">
        <v>2.36287</v>
      </c>
      <c r="W349">
        <f>-(Table5258306338370402434[[#This Row],[time]]-2)*2</f>
        <v>-0.72574000000000005</v>
      </c>
      <c r="X349" s="6">
        <v>1.4834000000000001</v>
      </c>
      <c r="Y349" s="5">
        <v>2.36287</v>
      </c>
      <c r="Z349">
        <f>-(Table248265313345377409441[[#This Row],[time]]-2)*2</f>
        <v>-0.72574000000000005</v>
      </c>
      <c r="AA349" s="7">
        <v>7.1299999999999998E-5</v>
      </c>
      <c r="AB349" s="5">
        <v>2.36287</v>
      </c>
      <c r="AC349">
        <f>-(Table6259307339371403435[[#This Row],[time]]-2)*2</f>
        <v>-0.72574000000000005</v>
      </c>
      <c r="AD349" s="6">
        <v>2.6990799999999999</v>
      </c>
      <c r="AE349" s="5">
        <v>2.36287</v>
      </c>
      <c r="AF349">
        <f>-(Table249266314346378410442[[#This Row],[time]]-2)*2</f>
        <v>-0.72574000000000005</v>
      </c>
      <c r="AG349" s="7">
        <v>7.1199999999999996E-5</v>
      </c>
      <c r="AH349" s="5">
        <v>2.36287</v>
      </c>
      <c r="AI349">
        <f>-(Table7260308340372404436[[#This Row],[time]]-2)*2</f>
        <v>-0.72574000000000005</v>
      </c>
      <c r="AJ349" s="6">
        <v>0.56967999999999996</v>
      </c>
      <c r="AK349" s="5">
        <v>2.36287</v>
      </c>
      <c r="AL349">
        <f>-(Table250267315347379411443[[#This Row],[time]]-2)*2</f>
        <v>-0.72574000000000005</v>
      </c>
      <c r="AM349" s="6">
        <v>2.1003799999999999</v>
      </c>
      <c r="AN349" s="5">
        <v>2.36287</v>
      </c>
      <c r="AO349">
        <f>-(Table8261309341373405437[[#This Row],[time]]-2)*2</f>
        <v>-0.72574000000000005</v>
      </c>
      <c r="AP349" s="6">
        <v>3.3774700000000002</v>
      </c>
      <c r="AQ349" s="5">
        <v>2.36287</v>
      </c>
      <c r="AR349">
        <f>-(Table252268316348380412444[[#This Row],[time]]-2)*2</f>
        <v>-0.72574000000000005</v>
      </c>
      <c r="AS349" s="6">
        <v>1.1108</v>
      </c>
      <c r="AT349" s="5">
        <v>2.36287</v>
      </c>
      <c r="AU349">
        <f>-(Table253269317349381413445[[#This Row],[time]]-2)*2</f>
        <v>-0.72574000000000005</v>
      </c>
      <c r="AV349" s="6">
        <v>1.30115</v>
      </c>
    </row>
    <row r="350" spans="1:48">
      <c r="A350" s="5">
        <v>2.4128699999999998</v>
      </c>
      <c r="B350">
        <f>-(Table1254302334366398430[[#This Row],[time]]-2)*2</f>
        <v>-0.8257399999999997</v>
      </c>
      <c r="C350" s="6">
        <v>8.2056000000000004E-2</v>
      </c>
      <c r="D350" s="5">
        <v>2.4128699999999998</v>
      </c>
      <c r="E350">
        <f>-(Table2255303335367399431[[#This Row],[time]]-2)*2</f>
        <v>-0.8257399999999997</v>
      </c>
      <c r="F350" s="6">
        <v>2.2588599999999999</v>
      </c>
      <c r="G350" s="5">
        <v>2.4128699999999998</v>
      </c>
      <c r="H350">
        <f>-(Table245262310342374406438[[#This Row],[time]]-2)*2</f>
        <v>-0.8257399999999997</v>
      </c>
      <c r="I350" s="6">
        <v>3.6435E-3</v>
      </c>
      <c r="J350" s="5">
        <v>2.4128699999999998</v>
      </c>
      <c r="K350">
        <f>-(Table3256304336368400432[[#This Row],[time]]-2)*2</f>
        <v>-0.8257399999999997</v>
      </c>
      <c r="L350" s="6">
        <v>1.88585</v>
      </c>
      <c r="M350" s="5">
        <v>2.4128699999999998</v>
      </c>
      <c r="N350">
        <f>-(Table246263311343375407439[[#This Row],[time]]-2)*2</f>
        <v>-0.8257399999999997</v>
      </c>
      <c r="O350" s="7">
        <v>3.9199999999999997E-5</v>
      </c>
      <c r="P350" s="5">
        <v>2.4128699999999998</v>
      </c>
      <c r="Q350">
        <f>-(Table4257305337369401433[[#This Row],[time]]-2)*2</f>
        <v>-0.8257399999999997</v>
      </c>
      <c r="R350" s="6">
        <v>1.5123800000000001</v>
      </c>
      <c r="S350" s="5">
        <v>2.4128699999999998</v>
      </c>
      <c r="T350">
        <f>-(Table247264312344376408440[[#This Row],[time]]-2)*2</f>
        <v>-0.8257399999999997</v>
      </c>
      <c r="U350" s="7">
        <v>3.6199999999999999E-5</v>
      </c>
      <c r="V350" s="5">
        <v>2.4128699999999998</v>
      </c>
      <c r="W350">
        <f>-(Table5258306338370402434[[#This Row],[time]]-2)*2</f>
        <v>-0.8257399999999997</v>
      </c>
      <c r="X350" s="6">
        <v>1.57765</v>
      </c>
      <c r="Y350" s="5">
        <v>2.4128699999999998</v>
      </c>
      <c r="Z350">
        <f>-(Table248265313345377409441[[#This Row],[time]]-2)*2</f>
        <v>-0.8257399999999997</v>
      </c>
      <c r="AA350" s="7">
        <v>6.9900000000000005E-5</v>
      </c>
      <c r="AB350" s="5">
        <v>2.4128699999999998</v>
      </c>
      <c r="AC350">
        <f>-(Table6259307339371403435[[#This Row],[time]]-2)*2</f>
        <v>-0.8257399999999997</v>
      </c>
      <c r="AD350" s="6">
        <v>2.9019599999999999</v>
      </c>
      <c r="AE350" s="5">
        <v>2.4128699999999998</v>
      </c>
      <c r="AF350">
        <f>-(Table249266314346378410442[[#This Row],[time]]-2)*2</f>
        <v>-0.8257399999999997</v>
      </c>
      <c r="AG350" s="7">
        <v>7.1000000000000005E-5</v>
      </c>
      <c r="AH350" s="5">
        <v>2.4128699999999998</v>
      </c>
      <c r="AI350">
        <f>-(Table7260308340372404436[[#This Row],[time]]-2)*2</f>
        <v>-0.8257399999999997</v>
      </c>
      <c r="AJ350" s="6">
        <v>0.72606800000000005</v>
      </c>
      <c r="AK350" s="5">
        <v>2.4128699999999998</v>
      </c>
      <c r="AL350">
        <f>-(Table250267315347379411443[[#This Row],[time]]-2)*2</f>
        <v>-0.8257399999999997</v>
      </c>
      <c r="AM350" s="6">
        <v>2.01776</v>
      </c>
      <c r="AN350" s="5">
        <v>2.4128699999999998</v>
      </c>
      <c r="AO350">
        <f>-(Table8261309341373405437[[#This Row],[time]]-2)*2</f>
        <v>-0.8257399999999997</v>
      </c>
      <c r="AP350" s="6">
        <v>3.56168</v>
      </c>
      <c r="AQ350" s="5">
        <v>2.4128699999999998</v>
      </c>
      <c r="AR350">
        <f>-(Table252268316348380412444[[#This Row],[time]]-2)*2</f>
        <v>-0.8257399999999997</v>
      </c>
      <c r="AS350" s="6">
        <v>1.1427700000000001</v>
      </c>
      <c r="AT350" s="5">
        <v>2.4128699999999998</v>
      </c>
      <c r="AU350">
        <f>-(Table253269317349381413445[[#This Row],[time]]-2)*2</f>
        <v>-0.8257399999999997</v>
      </c>
      <c r="AV350" s="6">
        <v>1.7518800000000001</v>
      </c>
    </row>
    <row r="351" spans="1:48">
      <c r="A351" s="5">
        <v>2.4634499999999999</v>
      </c>
      <c r="B351">
        <f>-(Table1254302334366398430[[#This Row],[time]]-2)*2</f>
        <v>-0.92689999999999984</v>
      </c>
      <c r="C351" s="6">
        <v>2.07665E-4</v>
      </c>
      <c r="D351" s="5">
        <v>2.4634499999999999</v>
      </c>
      <c r="E351">
        <f>-(Table2255303335367399431[[#This Row],[time]]-2)*2</f>
        <v>-0.92689999999999984</v>
      </c>
      <c r="F351" s="6">
        <v>2.6157499999999998</v>
      </c>
      <c r="G351" s="5">
        <v>2.4634499999999999</v>
      </c>
      <c r="H351">
        <f>-(Table245262310342374406438[[#This Row],[time]]-2)*2</f>
        <v>-0.92689999999999984</v>
      </c>
      <c r="I351" s="7">
        <v>9.7600000000000001E-5</v>
      </c>
      <c r="J351" s="5">
        <v>2.4634499999999999</v>
      </c>
      <c r="K351">
        <f>-(Table3256304336368400432[[#This Row],[time]]-2)*2</f>
        <v>-0.92689999999999984</v>
      </c>
      <c r="L351" s="6">
        <v>2.1555800000000001</v>
      </c>
      <c r="M351" s="5">
        <v>2.4634499999999999</v>
      </c>
      <c r="N351">
        <f>-(Table246263311343375407439[[#This Row],[time]]-2)*2</f>
        <v>-0.92689999999999984</v>
      </c>
      <c r="O351" s="7">
        <v>3.7400000000000001E-5</v>
      </c>
      <c r="P351" s="5">
        <v>2.4634499999999999</v>
      </c>
      <c r="Q351">
        <f>-(Table4257305337369401433[[#This Row],[time]]-2)*2</f>
        <v>-0.92689999999999984</v>
      </c>
      <c r="R351" s="6">
        <v>1.72132</v>
      </c>
      <c r="S351" s="5">
        <v>2.4634499999999999</v>
      </c>
      <c r="T351">
        <f>-(Table247264312344376408440[[#This Row],[time]]-2)*2</f>
        <v>-0.92689999999999984</v>
      </c>
      <c r="U351" s="7">
        <v>3.6199999999999999E-5</v>
      </c>
      <c r="V351" s="5">
        <v>2.4634499999999999</v>
      </c>
      <c r="W351">
        <f>-(Table5258306338370402434[[#This Row],[time]]-2)*2</f>
        <v>-0.92689999999999984</v>
      </c>
      <c r="X351" s="6">
        <v>1.6750700000000001</v>
      </c>
      <c r="Y351" s="5">
        <v>2.4634499999999999</v>
      </c>
      <c r="Z351">
        <f>-(Table248265313345377409441[[#This Row],[time]]-2)*2</f>
        <v>-0.92689999999999984</v>
      </c>
      <c r="AA351" s="7">
        <v>6.8399999999999996E-5</v>
      </c>
      <c r="AB351" s="5">
        <v>2.4634499999999999</v>
      </c>
      <c r="AC351">
        <f>-(Table6259307339371403435[[#This Row],[time]]-2)*2</f>
        <v>-0.92689999999999984</v>
      </c>
      <c r="AD351" s="6">
        <v>3.0344600000000002</v>
      </c>
      <c r="AE351" s="5">
        <v>2.4634499999999999</v>
      </c>
      <c r="AF351">
        <f>-(Table249266314346378410442[[#This Row],[time]]-2)*2</f>
        <v>-0.92689999999999984</v>
      </c>
      <c r="AG351" s="7">
        <v>7.0599999999999995E-5</v>
      </c>
      <c r="AH351" s="5">
        <v>2.4634499999999999</v>
      </c>
      <c r="AI351">
        <f>-(Table7260308340372404436[[#This Row],[time]]-2)*2</f>
        <v>-0.92689999999999984</v>
      </c>
      <c r="AJ351" s="6">
        <v>0.88633600000000001</v>
      </c>
      <c r="AK351" s="5">
        <v>2.4634499999999999</v>
      </c>
      <c r="AL351">
        <f>-(Table250267315347379411443[[#This Row],[time]]-2)*2</f>
        <v>-0.92689999999999984</v>
      </c>
      <c r="AM351" s="6">
        <v>1.9010199999999999</v>
      </c>
      <c r="AN351" s="5">
        <v>2.4634499999999999</v>
      </c>
      <c r="AO351">
        <f>-(Table8261309341373405437[[#This Row],[time]]-2)*2</f>
        <v>-0.92689999999999984</v>
      </c>
      <c r="AP351" s="6">
        <v>3.7587999999999999</v>
      </c>
      <c r="AQ351" s="5">
        <v>2.4634499999999999</v>
      </c>
      <c r="AR351">
        <f>-(Table252268316348380412444[[#This Row],[time]]-2)*2</f>
        <v>-0.92689999999999984</v>
      </c>
      <c r="AS351" s="6">
        <v>1.14046</v>
      </c>
      <c r="AT351" s="5">
        <v>2.4634499999999999</v>
      </c>
      <c r="AU351">
        <f>-(Table253269317349381413445[[#This Row],[time]]-2)*2</f>
        <v>-0.92689999999999984</v>
      </c>
      <c r="AV351" s="6">
        <v>2.1810900000000002</v>
      </c>
    </row>
    <row r="352" spans="1:48">
      <c r="A352" s="5">
        <v>2.50943</v>
      </c>
      <c r="B352">
        <f>-(Table1254302334366398430[[#This Row],[time]]-2)*2</f>
        <v>-1.0188600000000001</v>
      </c>
      <c r="C352" s="7">
        <v>9.1700000000000006E-5</v>
      </c>
      <c r="D352" s="5">
        <v>2.50943</v>
      </c>
      <c r="E352">
        <f>-(Table2255303335367399431[[#This Row],[time]]-2)*2</f>
        <v>-1.0188600000000001</v>
      </c>
      <c r="F352" s="6">
        <v>2.93085</v>
      </c>
      <c r="G352" s="5">
        <v>2.50943</v>
      </c>
      <c r="H352">
        <f>-(Table245262310342374406438[[#This Row],[time]]-2)*2</f>
        <v>-1.0188600000000001</v>
      </c>
      <c r="I352" s="7">
        <v>9.0699999999999996E-5</v>
      </c>
      <c r="J352" s="5">
        <v>2.50943</v>
      </c>
      <c r="K352">
        <f>-(Table3256304336368400432[[#This Row],[time]]-2)*2</f>
        <v>-1.0188600000000001</v>
      </c>
      <c r="L352" s="6">
        <v>2.3988399999999999</v>
      </c>
      <c r="M352" s="5">
        <v>2.50943</v>
      </c>
      <c r="N352">
        <f>-(Table246263311343375407439[[#This Row],[time]]-2)*2</f>
        <v>-1.0188600000000001</v>
      </c>
      <c r="O352" s="7">
        <v>3.6600000000000002E-5</v>
      </c>
      <c r="P352" s="5">
        <v>2.50943</v>
      </c>
      <c r="Q352">
        <f>-(Table4257305337369401433[[#This Row],[time]]-2)*2</f>
        <v>-1.0188600000000001</v>
      </c>
      <c r="R352" s="6">
        <v>1.95865</v>
      </c>
      <c r="S352" s="5">
        <v>2.50943</v>
      </c>
      <c r="T352">
        <f>-(Table247264312344376408440[[#This Row],[time]]-2)*2</f>
        <v>-1.0188600000000001</v>
      </c>
      <c r="U352" s="7">
        <v>3.6399999999999997E-5</v>
      </c>
      <c r="V352" s="5">
        <v>2.50943</v>
      </c>
      <c r="W352">
        <f>-(Table5258306338370402434[[#This Row],[time]]-2)*2</f>
        <v>-1.0188600000000001</v>
      </c>
      <c r="X352" s="6">
        <v>1.7765299999999999</v>
      </c>
      <c r="Y352" s="5">
        <v>2.50943</v>
      </c>
      <c r="Z352">
        <f>-(Table248265313345377409441[[#This Row],[time]]-2)*2</f>
        <v>-1.0188600000000001</v>
      </c>
      <c r="AA352" s="7">
        <v>6.7199999999999994E-5</v>
      </c>
      <c r="AB352" s="5">
        <v>2.50943</v>
      </c>
      <c r="AC352">
        <f>-(Table6259307339371403435[[#This Row],[time]]-2)*2</f>
        <v>-1.0188600000000001</v>
      </c>
      <c r="AD352" s="6">
        <v>3.2453799999999999</v>
      </c>
      <c r="AE352" s="5">
        <v>2.50943</v>
      </c>
      <c r="AF352">
        <f>-(Table249266314346378410442[[#This Row],[time]]-2)*2</f>
        <v>-1.0188600000000001</v>
      </c>
      <c r="AG352" s="7">
        <v>6.9900000000000005E-5</v>
      </c>
      <c r="AH352" s="5">
        <v>2.50943</v>
      </c>
      <c r="AI352">
        <f>-(Table7260308340372404436[[#This Row],[time]]-2)*2</f>
        <v>-1.0188600000000001</v>
      </c>
      <c r="AJ352" s="6">
        <v>1.1997</v>
      </c>
      <c r="AK352" s="5">
        <v>2.50943</v>
      </c>
      <c r="AL352">
        <f>-(Table250267315347379411443[[#This Row],[time]]-2)*2</f>
        <v>-1.0188600000000001</v>
      </c>
      <c r="AM352" s="6">
        <v>1.80911</v>
      </c>
      <c r="AN352" s="5">
        <v>2.50943</v>
      </c>
      <c r="AO352">
        <f>-(Table8261309341373405437[[#This Row],[time]]-2)*2</f>
        <v>-1.0188600000000001</v>
      </c>
      <c r="AP352" s="6">
        <v>3.9169299999999998</v>
      </c>
      <c r="AQ352" s="5">
        <v>2.50943</v>
      </c>
      <c r="AR352">
        <f>-(Table252268316348380412444[[#This Row],[time]]-2)*2</f>
        <v>-1.0188600000000001</v>
      </c>
      <c r="AS352" s="6">
        <v>1.13907</v>
      </c>
      <c r="AT352" s="5">
        <v>2.50943</v>
      </c>
      <c r="AU352">
        <f>-(Table253269317349381413445[[#This Row],[time]]-2)*2</f>
        <v>-1.0188600000000001</v>
      </c>
      <c r="AV352" s="6">
        <v>2.5724</v>
      </c>
    </row>
    <row r="353" spans="1:48">
      <c r="A353" s="5">
        <v>2.5594899999999998</v>
      </c>
      <c r="B353">
        <f>-(Table1254302334366398430[[#This Row],[time]]-2)*2</f>
        <v>-1.1189799999999996</v>
      </c>
      <c r="C353" s="7">
        <v>8.9099999999999997E-5</v>
      </c>
      <c r="D353" s="5">
        <v>2.5594899999999998</v>
      </c>
      <c r="E353">
        <f>-(Table2255303335367399431[[#This Row],[time]]-2)*2</f>
        <v>-1.1189799999999996</v>
      </c>
      <c r="F353" s="6">
        <v>3.24457</v>
      </c>
      <c r="G353" s="5">
        <v>2.5594899999999998</v>
      </c>
      <c r="H353">
        <f>-(Table245262310342374406438[[#This Row],[time]]-2)*2</f>
        <v>-1.1189799999999996</v>
      </c>
      <c r="I353" s="7">
        <v>8.8399999999999994E-5</v>
      </c>
      <c r="J353" s="5">
        <v>2.5594899999999998</v>
      </c>
      <c r="K353">
        <f>-(Table3256304336368400432[[#This Row],[time]]-2)*2</f>
        <v>-1.1189799999999996</v>
      </c>
      <c r="L353" s="6">
        <v>2.6834600000000002</v>
      </c>
      <c r="M353" s="5">
        <v>2.5594899999999998</v>
      </c>
      <c r="N353">
        <f>-(Table246263311343375407439[[#This Row],[time]]-2)*2</f>
        <v>-1.1189799999999996</v>
      </c>
      <c r="O353" s="7">
        <v>3.57E-5</v>
      </c>
      <c r="P353" s="5">
        <v>2.5594899999999998</v>
      </c>
      <c r="Q353">
        <f>-(Table4257305337369401433[[#This Row],[time]]-2)*2</f>
        <v>-1.1189799999999996</v>
      </c>
      <c r="R353" s="6">
        <v>2.1958000000000002</v>
      </c>
      <c r="S353" s="5">
        <v>2.5594899999999998</v>
      </c>
      <c r="T353">
        <f>-(Table247264312344376408440[[#This Row],[time]]-2)*2</f>
        <v>-1.1189799999999996</v>
      </c>
      <c r="U353" s="7">
        <v>3.6300000000000001E-5</v>
      </c>
      <c r="V353" s="5">
        <v>2.5594899999999998</v>
      </c>
      <c r="W353">
        <f>-(Table5258306338370402434[[#This Row],[time]]-2)*2</f>
        <v>-1.1189799999999996</v>
      </c>
      <c r="X353" s="6">
        <v>1.8927700000000001</v>
      </c>
      <c r="Y353" s="5">
        <v>2.5594899999999998</v>
      </c>
      <c r="Z353">
        <f>-(Table248265313345377409441[[#This Row],[time]]-2)*2</f>
        <v>-1.1189799999999996</v>
      </c>
      <c r="AA353" s="7">
        <v>6.5900000000000003E-5</v>
      </c>
      <c r="AB353" s="5">
        <v>2.5594899999999998</v>
      </c>
      <c r="AC353">
        <f>-(Table6259307339371403435[[#This Row],[time]]-2)*2</f>
        <v>-1.1189799999999996</v>
      </c>
      <c r="AD353" s="6">
        <v>3.5924800000000001</v>
      </c>
      <c r="AE353" s="5">
        <v>2.5594899999999998</v>
      </c>
      <c r="AF353">
        <f>-(Table249266314346378410442[[#This Row],[time]]-2)*2</f>
        <v>-1.1189799999999996</v>
      </c>
      <c r="AG353" s="7">
        <v>6.9099999999999999E-5</v>
      </c>
      <c r="AH353" s="5">
        <v>2.5594899999999998</v>
      </c>
      <c r="AI353">
        <f>-(Table7260308340372404436[[#This Row],[time]]-2)*2</f>
        <v>-1.1189799999999996</v>
      </c>
      <c r="AJ353" s="6">
        <v>1.9512400000000001</v>
      </c>
      <c r="AK353" s="5">
        <v>2.5594899999999998</v>
      </c>
      <c r="AL353">
        <f>-(Table250267315347379411443[[#This Row],[time]]-2)*2</f>
        <v>-1.1189799999999996</v>
      </c>
      <c r="AM353" s="6">
        <v>1.71672</v>
      </c>
      <c r="AN353" s="5">
        <v>2.5594899999999998</v>
      </c>
      <c r="AO353">
        <f>-(Table8261309341373405437[[#This Row],[time]]-2)*2</f>
        <v>-1.1189799999999996</v>
      </c>
      <c r="AP353" s="6">
        <v>4.1201999999999996</v>
      </c>
      <c r="AQ353" s="5">
        <v>2.5594899999999998</v>
      </c>
      <c r="AR353">
        <f>-(Table252268316348380412444[[#This Row],[time]]-2)*2</f>
        <v>-1.1189799999999996</v>
      </c>
      <c r="AS353" s="6">
        <v>1.11738</v>
      </c>
      <c r="AT353" s="5">
        <v>2.5594899999999998</v>
      </c>
      <c r="AU353">
        <f>-(Table253269317349381413445[[#This Row],[time]]-2)*2</f>
        <v>-1.1189799999999996</v>
      </c>
      <c r="AV353" s="6">
        <v>2.9951300000000001</v>
      </c>
    </row>
    <row r="354" spans="1:48">
      <c r="A354" s="5">
        <v>2.60507</v>
      </c>
      <c r="B354">
        <f>-(Table1254302334366398430[[#This Row],[time]]-2)*2</f>
        <v>-1.21014</v>
      </c>
      <c r="C354" s="7">
        <v>8.6799999999999996E-5</v>
      </c>
      <c r="D354" s="5">
        <v>2.60507</v>
      </c>
      <c r="E354">
        <f>-(Table2255303335367399431[[#This Row],[time]]-2)*2</f>
        <v>-1.21014</v>
      </c>
      <c r="F354" s="6">
        <v>3.50536</v>
      </c>
      <c r="G354" s="5">
        <v>2.60507</v>
      </c>
      <c r="H354">
        <f>-(Table245262310342374406438[[#This Row],[time]]-2)*2</f>
        <v>-1.21014</v>
      </c>
      <c r="I354" s="7">
        <v>8.6299999999999997E-5</v>
      </c>
      <c r="J354" s="5">
        <v>2.60507</v>
      </c>
      <c r="K354">
        <f>-(Table3256304336368400432[[#This Row],[time]]-2)*2</f>
        <v>-1.21014</v>
      </c>
      <c r="L354" s="6">
        <v>2.9402900000000001</v>
      </c>
      <c r="M354" s="5">
        <v>2.60507</v>
      </c>
      <c r="N354">
        <f>-(Table246263311343375407439[[#This Row],[time]]-2)*2</f>
        <v>-1.21014</v>
      </c>
      <c r="O354" s="7">
        <v>3.5200000000000002E-5</v>
      </c>
      <c r="P354" s="5">
        <v>2.60507</v>
      </c>
      <c r="Q354">
        <f>-(Table4257305337369401433[[#This Row],[time]]-2)*2</f>
        <v>-1.21014</v>
      </c>
      <c r="R354" s="6">
        <v>2.48115</v>
      </c>
      <c r="S354" s="5">
        <v>2.60507</v>
      </c>
      <c r="T354">
        <f>-(Table247264312344376408440[[#This Row],[time]]-2)*2</f>
        <v>-1.21014</v>
      </c>
      <c r="U354" s="7">
        <v>3.6199999999999999E-5</v>
      </c>
      <c r="V354" s="5">
        <v>2.60507</v>
      </c>
      <c r="W354">
        <f>-(Table5258306338370402434[[#This Row],[time]]-2)*2</f>
        <v>-1.21014</v>
      </c>
      <c r="X354" s="6">
        <v>2.0038299999999998</v>
      </c>
      <c r="Y354" s="5">
        <v>2.60507</v>
      </c>
      <c r="Z354">
        <f>-(Table248265313345377409441[[#This Row],[time]]-2)*2</f>
        <v>-1.21014</v>
      </c>
      <c r="AA354" s="7">
        <v>6.4900000000000005E-5</v>
      </c>
      <c r="AB354" s="5">
        <v>2.60507</v>
      </c>
      <c r="AC354">
        <f>-(Table6259307339371403435[[#This Row],[time]]-2)*2</f>
        <v>-1.21014</v>
      </c>
      <c r="AD354" s="6">
        <v>3.9641000000000002</v>
      </c>
      <c r="AE354" s="5">
        <v>2.60507</v>
      </c>
      <c r="AF354">
        <f>-(Table249266314346378410442[[#This Row],[time]]-2)*2</f>
        <v>-1.21014</v>
      </c>
      <c r="AG354" s="7">
        <v>6.8300000000000007E-5</v>
      </c>
      <c r="AH354" s="5">
        <v>2.60507</v>
      </c>
      <c r="AI354">
        <f>-(Table7260308340372404436[[#This Row],[time]]-2)*2</f>
        <v>-1.21014</v>
      </c>
      <c r="AJ354" s="6">
        <v>2.6147200000000002</v>
      </c>
      <c r="AK354" s="5">
        <v>2.60507</v>
      </c>
      <c r="AL354">
        <f>-(Table250267315347379411443[[#This Row],[time]]-2)*2</f>
        <v>-1.21014</v>
      </c>
      <c r="AM354" s="6">
        <v>1.6128400000000001</v>
      </c>
      <c r="AN354" s="5">
        <v>2.60507</v>
      </c>
      <c r="AO354">
        <f>-(Table8261309341373405437[[#This Row],[time]]-2)*2</f>
        <v>-1.21014</v>
      </c>
      <c r="AP354" s="6">
        <v>4.3048000000000002</v>
      </c>
      <c r="AQ354" s="5">
        <v>2.60507</v>
      </c>
      <c r="AR354">
        <f>-(Table252268316348380412444[[#This Row],[time]]-2)*2</f>
        <v>-1.21014</v>
      </c>
      <c r="AS354" s="6">
        <v>1.0580799999999999</v>
      </c>
      <c r="AT354" s="5">
        <v>2.60507</v>
      </c>
      <c r="AU354">
        <f>-(Table253269317349381413445[[#This Row],[time]]-2)*2</f>
        <v>-1.21014</v>
      </c>
      <c r="AV354" s="6">
        <v>3.3744900000000002</v>
      </c>
    </row>
    <row r="355" spans="1:48">
      <c r="A355" s="5">
        <v>2.6585200000000002</v>
      </c>
      <c r="B355">
        <f>-(Table1254302334366398430[[#This Row],[time]]-2)*2</f>
        <v>-1.3170400000000004</v>
      </c>
      <c r="C355" s="7">
        <v>8.3999999999999995E-5</v>
      </c>
      <c r="D355" s="5">
        <v>2.6585200000000002</v>
      </c>
      <c r="E355">
        <f>-(Table2255303335367399431[[#This Row],[time]]-2)*2</f>
        <v>-1.3170400000000004</v>
      </c>
      <c r="F355" s="6">
        <v>3.7920799999999999</v>
      </c>
      <c r="G355" s="5">
        <v>2.6585200000000002</v>
      </c>
      <c r="H355">
        <f>-(Table245262310342374406438[[#This Row],[time]]-2)*2</f>
        <v>-1.3170400000000004</v>
      </c>
      <c r="I355" s="7">
        <v>8.3900000000000006E-5</v>
      </c>
      <c r="J355" s="5">
        <v>2.6585200000000002</v>
      </c>
      <c r="K355">
        <f>-(Table3256304336368400432[[#This Row],[time]]-2)*2</f>
        <v>-1.3170400000000004</v>
      </c>
      <c r="L355" s="6">
        <v>3.26248</v>
      </c>
      <c r="M355" s="5">
        <v>2.6585200000000002</v>
      </c>
      <c r="N355">
        <f>-(Table246263311343375407439[[#This Row],[time]]-2)*2</f>
        <v>-1.3170400000000004</v>
      </c>
      <c r="O355" s="7">
        <v>3.3800000000000002E-5</v>
      </c>
      <c r="P355" s="5">
        <v>2.6585200000000002</v>
      </c>
      <c r="Q355">
        <f>-(Table4257305337369401433[[#This Row],[time]]-2)*2</f>
        <v>-1.3170400000000004</v>
      </c>
      <c r="R355" s="6">
        <v>2.7046299999999999</v>
      </c>
      <c r="S355" s="5">
        <v>2.6585200000000002</v>
      </c>
      <c r="T355">
        <f>-(Table247264312344376408440[[#This Row],[time]]-2)*2</f>
        <v>-1.3170400000000004</v>
      </c>
      <c r="U355" s="7">
        <v>3.57E-5</v>
      </c>
      <c r="V355" s="5">
        <v>2.6585200000000002</v>
      </c>
      <c r="W355">
        <f>-(Table5258306338370402434[[#This Row],[time]]-2)*2</f>
        <v>-1.3170400000000004</v>
      </c>
      <c r="X355" s="6">
        <v>2.1424699999999999</v>
      </c>
      <c r="Y355" s="5">
        <v>2.6585200000000002</v>
      </c>
      <c r="Z355">
        <f>-(Table248265313345377409441[[#This Row],[time]]-2)*2</f>
        <v>-1.3170400000000004</v>
      </c>
      <c r="AA355" s="7">
        <v>6.3800000000000006E-5</v>
      </c>
      <c r="AB355" s="5">
        <v>2.6585200000000002</v>
      </c>
      <c r="AC355">
        <f>-(Table6259307339371403435[[#This Row],[time]]-2)*2</f>
        <v>-1.3170400000000004</v>
      </c>
      <c r="AD355" s="6">
        <v>4.4834100000000001</v>
      </c>
      <c r="AE355" s="5">
        <v>2.6585200000000002</v>
      </c>
      <c r="AF355">
        <f>-(Table249266314346378410442[[#This Row],[time]]-2)*2</f>
        <v>-1.3170400000000004</v>
      </c>
      <c r="AG355" s="7">
        <v>6.7399999999999998E-5</v>
      </c>
      <c r="AH355" s="5">
        <v>2.6585200000000002</v>
      </c>
      <c r="AI355">
        <f>-(Table7260308340372404436[[#This Row],[time]]-2)*2</f>
        <v>-1.3170400000000004</v>
      </c>
      <c r="AJ355" s="6">
        <v>3.5005899999999999</v>
      </c>
      <c r="AK355" s="5">
        <v>2.6585200000000002</v>
      </c>
      <c r="AL355">
        <f>-(Table250267315347379411443[[#This Row],[time]]-2)*2</f>
        <v>-1.3170400000000004</v>
      </c>
      <c r="AM355" s="6">
        <v>1.4611000000000001</v>
      </c>
      <c r="AN355" s="5">
        <v>2.6585200000000002</v>
      </c>
      <c r="AO355">
        <f>-(Table8261309341373405437[[#This Row],[time]]-2)*2</f>
        <v>-1.3170400000000004</v>
      </c>
      <c r="AP355" s="6">
        <v>4.5260999999999996</v>
      </c>
      <c r="AQ355" s="5">
        <v>2.6585200000000002</v>
      </c>
      <c r="AR355">
        <f>-(Table252268316348380412444[[#This Row],[time]]-2)*2</f>
        <v>-1.3170400000000004</v>
      </c>
      <c r="AS355" s="6">
        <v>0.96503300000000003</v>
      </c>
      <c r="AT355" s="5">
        <v>2.6585200000000002</v>
      </c>
      <c r="AU355">
        <f>-(Table253269317349381413445[[#This Row],[time]]-2)*2</f>
        <v>-1.3170400000000004</v>
      </c>
      <c r="AV355" s="6">
        <v>3.7962899999999999</v>
      </c>
    </row>
    <row r="356" spans="1:48">
      <c r="A356" s="5">
        <v>2.7066300000000001</v>
      </c>
      <c r="B356">
        <f>-(Table1254302334366398430[[#This Row],[time]]-2)*2</f>
        <v>-1.4132600000000002</v>
      </c>
      <c r="C356" s="7">
        <v>8.1500000000000002E-5</v>
      </c>
      <c r="D356" s="5">
        <v>2.7066300000000001</v>
      </c>
      <c r="E356">
        <f>-(Table2255303335367399431[[#This Row],[time]]-2)*2</f>
        <v>-1.4132600000000002</v>
      </c>
      <c r="F356" s="6">
        <v>4.0215300000000003</v>
      </c>
      <c r="G356" s="5">
        <v>2.7066300000000001</v>
      </c>
      <c r="H356">
        <f>-(Table245262310342374406438[[#This Row],[time]]-2)*2</f>
        <v>-1.4132600000000002</v>
      </c>
      <c r="I356" s="7">
        <v>8.1600000000000005E-5</v>
      </c>
      <c r="J356" s="5">
        <v>2.7066300000000001</v>
      </c>
      <c r="K356">
        <f>-(Table3256304336368400432[[#This Row],[time]]-2)*2</f>
        <v>-1.4132600000000002</v>
      </c>
      <c r="L356" s="6">
        <v>3.53227</v>
      </c>
      <c r="M356" s="5">
        <v>2.7066300000000001</v>
      </c>
      <c r="N356">
        <f>-(Table246263311343375407439[[#This Row],[time]]-2)*2</f>
        <v>-1.4132600000000002</v>
      </c>
      <c r="O356" s="7">
        <v>3.1300000000000002E-5</v>
      </c>
      <c r="P356" s="5">
        <v>2.7066300000000001</v>
      </c>
      <c r="Q356">
        <f>-(Table4257305337369401433[[#This Row],[time]]-2)*2</f>
        <v>-1.4132600000000002</v>
      </c>
      <c r="R356" s="6">
        <v>2.9126099999999999</v>
      </c>
      <c r="S356" s="5">
        <v>2.7066300000000001</v>
      </c>
      <c r="T356">
        <f>-(Table247264312344376408440[[#This Row],[time]]-2)*2</f>
        <v>-1.4132600000000002</v>
      </c>
      <c r="U356" s="7">
        <v>3.4700000000000003E-5</v>
      </c>
      <c r="V356" s="5">
        <v>2.7066300000000001</v>
      </c>
      <c r="W356">
        <f>-(Table5258306338370402434[[#This Row],[time]]-2)*2</f>
        <v>-1.4132600000000002</v>
      </c>
      <c r="X356" s="6">
        <v>2.2789100000000002</v>
      </c>
      <c r="Y356" s="5">
        <v>2.7066300000000001</v>
      </c>
      <c r="Z356">
        <f>-(Table248265313345377409441[[#This Row],[time]]-2)*2</f>
        <v>-1.4132600000000002</v>
      </c>
      <c r="AA356" s="7">
        <v>6.2899999999999997E-5</v>
      </c>
      <c r="AB356" s="5">
        <v>2.7066300000000001</v>
      </c>
      <c r="AC356">
        <f>-(Table6259307339371403435[[#This Row],[time]]-2)*2</f>
        <v>-1.4132600000000002</v>
      </c>
      <c r="AD356" s="6">
        <v>5.0769200000000003</v>
      </c>
      <c r="AE356" s="5">
        <v>2.7066300000000001</v>
      </c>
      <c r="AF356">
        <f>-(Table249266314346378410442[[#This Row],[time]]-2)*2</f>
        <v>-1.4132600000000002</v>
      </c>
      <c r="AG356" s="7">
        <v>6.6400000000000001E-5</v>
      </c>
      <c r="AH356" s="5">
        <v>2.7066300000000001</v>
      </c>
      <c r="AI356">
        <f>-(Table7260308340372404436[[#This Row],[time]]-2)*2</f>
        <v>-1.4132600000000002</v>
      </c>
      <c r="AJ356" s="6">
        <v>4.1745299999999999</v>
      </c>
      <c r="AK356" s="5">
        <v>2.7066300000000001</v>
      </c>
      <c r="AL356">
        <f>-(Table250267315347379411443[[#This Row],[time]]-2)*2</f>
        <v>-1.4132600000000002</v>
      </c>
      <c r="AM356" s="6">
        <v>1.34321</v>
      </c>
      <c r="AN356" s="5">
        <v>2.7066300000000001</v>
      </c>
      <c r="AO356">
        <f>-(Table8261309341373405437[[#This Row],[time]]-2)*2</f>
        <v>-1.4132600000000002</v>
      </c>
      <c r="AP356" s="6">
        <v>4.8003900000000002</v>
      </c>
      <c r="AQ356" s="5">
        <v>2.7066300000000001</v>
      </c>
      <c r="AR356">
        <f>-(Table252268316348380412444[[#This Row],[time]]-2)*2</f>
        <v>-1.4132600000000002</v>
      </c>
      <c r="AS356" s="6">
        <v>0.88349</v>
      </c>
      <c r="AT356" s="5">
        <v>2.7066300000000001</v>
      </c>
      <c r="AU356">
        <f>-(Table253269317349381413445[[#This Row],[time]]-2)*2</f>
        <v>-1.4132600000000002</v>
      </c>
      <c r="AV356" s="6">
        <v>4.1676599999999997</v>
      </c>
    </row>
    <row r="357" spans="1:48">
      <c r="A357" s="5">
        <v>2.75474</v>
      </c>
      <c r="B357">
        <f>-(Table1254302334366398430[[#This Row],[time]]-2)*2</f>
        <v>-1.5094799999999999</v>
      </c>
      <c r="C357" s="7">
        <v>7.8899999999999993E-5</v>
      </c>
      <c r="D357" s="5">
        <v>2.75474</v>
      </c>
      <c r="E357">
        <f>-(Table2255303335367399431[[#This Row],[time]]-2)*2</f>
        <v>-1.5094799999999999</v>
      </c>
      <c r="F357" s="6">
        <v>4.2670899999999996</v>
      </c>
      <c r="G357" s="5">
        <v>2.75474</v>
      </c>
      <c r="H357">
        <f>-(Table245262310342374406438[[#This Row],[time]]-2)*2</f>
        <v>-1.5094799999999999</v>
      </c>
      <c r="I357" s="7">
        <v>7.9400000000000006E-5</v>
      </c>
      <c r="J357" s="5">
        <v>2.75474</v>
      </c>
      <c r="K357">
        <f>-(Table3256304336368400432[[#This Row],[time]]-2)*2</f>
        <v>-1.5094799999999999</v>
      </c>
      <c r="L357" s="6">
        <v>3.8008999999999999</v>
      </c>
      <c r="M357" s="5">
        <v>2.75474</v>
      </c>
      <c r="N357">
        <f>-(Table246263311343375407439[[#This Row],[time]]-2)*2</f>
        <v>-1.5094799999999999</v>
      </c>
      <c r="O357" s="7">
        <v>2.8900000000000001E-5</v>
      </c>
      <c r="P357" s="5">
        <v>2.75474</v>
      </c>
      <c r="Q357">
        <f>-(Table4257305337369401433[[#This Row],[time]]-2)*2</f>
        <v>-1.5094799999999999</v>
      </c>
      <c r="R357" s="6">
        <v>3.0790000000000002</v>
      </c>
      <c r="S357" s="5">
        <v>2.75474</v>
      </c>
      <c r="T357">
        <f>-(Table247264312344376408440[[#This Row],[time]]-2)*2</f>
        <v>-1.5094799999999999</v>
      </c>
      <c r="U357" s="7">
        <v>3.3699999999999999E-5</v>
      </c>
      <c r="V357" s="5">
        <v>2.75474</v>
      </c>
      <c r="W357">
        <f>-(Table5258306338370402434[[#This Row],[time]]-2)*2</f>
        <v>-1.5094799999999999</v>
      </c>
      <c r="X357" s="6">
        <v>2.4277199999999999</v>
      </c>
      <c r="Y357" s="5">
        <v>2.75474</v>
      </c>
      <c r="Z357">
        <f>-(Table248265313345377409441[[#This Row],[time]]-2)*2</f>
        <v>-1.5094799999999999</v>
      </c>
      <c r="AA357" s="7">
        <v>6.19E-5</v>
      </c>
      <c r="AB357" s="5">
        <v>2.75474</v>
      </c>
      <c r="AC357">
        <f>-(Table6259307339371403435[[#This Row],[time]]-2)*2</f>
        <v>-1.5094799999999999</v>
      </c>
      <c r="AD357" s="6">
        <v>5.6984500000000002</v>
      </c>
      <c r="AE357" s="5">
        <v>2.75474</v>
      </c>
      <c r="AF357">
        <f>-(Table249266314346378410442[[#This Row],[time]]-2)*2</f>
        <v>-1.5094799999999999</v>
      </c>
      <c r="AG357" s="7">
        <v>6.5400000000000004E-5</v>
      </c>
      <c r="AH357" s="5">
        <v>2.75474</v>
      </c>
      <c r="AI357">
        <f>-(Table7260308340372404436[[#This Row],[time]]-2)*2</f>
        <v>-1.5094799999999999</v>
      </c>
      <c r="AJ357" s="6">
        <v>4.8972800000000003</v>
      </c>
      <c r="AK357" s="5">
        <v>2.75474</v>
      </c>
      <c r="AL357">
        <f>-(Table250267315347379411443[[#This Row],[time]]-2)*2</f>
        <v>-1.5094799999999999</v>
      </c>
      <c r="AM357" s="6">
        <v>1.2398</v>
      </c>
      <c r="AN357" s="5">
        <v>2.75474</v>
      </c>
      <c r="AO357">
        <f>-(Table8261309341373405437[[#This Row],[time]]-2)*2</f>
        <v>-1.5094799999999999</v>
      </c>
      <c r="AP357" s="6">
        <v>5.0781400000000003</v>
      </c>
      <c r="AQ357" s="5">
        <v>2.75474</v>
      </c>
      <c r="AR357">
        <f>-(Table252268316348380412444[[#This Row],[time]]-2)*2</f>
        <v>-1.5094799999999999</v>
      </c>
      <c r="AS357" s="6">
        <v>0.80043299999999995</v>
      </c>
      <c r="AT357" s="5">
        <v>2.75474</v>
      </c>
      <c r="AU357">
        <f>-(Table253269317349381413445[[#This Row],[time]]-2)*2</f>
        <v>-1.5094799999999999</v>
      </c>
      <c r="AV357" s="6">
        <v>4.4943499999999998</v>
      </c>
    </row>
    <row r="358" spans="1:48">
      <c r="A358" s="5">
        <v>2.8028499999999998</v>
      </c>
      <c r="B358">
        <f>-(Table1254302334366398430[[#This Row],[time]]-2)*2</f>
        <v>-1.6056999999999997</v>
      </c>
      <c r="C358" s="7">
        <v>7.64E-5</v>
      </c>
      <c r="D358" s="5">
        <v>2.8028499999999998</v>
      </c>
      <c r="E358">
        <f>-(Table2255303335367399431[[#This Row],[time]]-2)*2</f>
        <v>-1.6056999999999997</v>
      </c>
      <c r="F358" s="6">
        <v>4.51851</v>
      </c>
      <c r="G358" s="5">
        <v>2.8028499999999998</v>
      </c>
      <c r="H358">
        <f>-(Table245262310342374406438[[#This Row],[time]]-2)*2</f>
        <v>-1.6056999999999997</v>
      </c>
      <c r="I358" s="7">
        <v>7.7100000000000004E-5</v>
      </c>
      <c r="J358" s="5">
        <v>2.8028499999999998</v>
      </c>
      <c r="K358">
        <f>-(Table3256304336368400432[[#This Row],[time]]-2)*2</f>
        <v>-1.6056999999999997</v>
      </c>
      <c r="L358" s="6">
        <v>4.0553299999999997</v>
      </c>
      <c r="M358" s="5">
        <v>2.8028499999999998</v>
      </c>
      <c r="N358">
        <f>-(Table246263311343375407439[[#This Row],[time]]-2)*2</f>
        <v>-1.6056999999999997</v>
      </c>
      <c r="O358" s="7">
        <v>2.5999999999999998E-5</v>
      </c>
      <c r="P358" s="5">
        <v>2.8028499999999998</v>
      </c>
      <c r="Q358">
        <f>-(Table4257305337369401433[[#This Row],[time]]-2)*2</f>
        <v>-1.6056999999999997</v>
      </c>
      <c r="R358" s="6">
        <v>3.2362199999999999</v>
      </c>
      <c r="S358" s="5">
        <v>2.8028499999999998</v>
      </c>
      <c r="T358">
        <f>-(Table247264312344376408440[[#This Row],[time]]-2)*2</f>
        <v>-1.6056999999999997</v>
      </c>
      <c r="U358" s="7">
        <v>3.26E-5</v>
      </c>
      <c r="V358" s="5">
        <v>2.8028499999999998</v>
      </c>
      <c r="W358">
        <f>-(Table5258306338370402434[[#This Row],[time]]-2)*2</f>
        <v>-1.6056999999999997</v>
      </c>
      <c r="X358" s="6">
        <v>2.58324</v>
      </c>
      <c r="Y358" s="5">
        <v>2.8028499999999998</v>
      </c>
      <c r="Z358">
        <f>-(Table248265313345377409441[[#This Row],[time]]-2)*2</f>
        <v>-1.6056999999999997</v>
      </c>
      <c r="AA358" s="7">
        <v>6.0900000000000003E-5</v>
      </c>
      <c r="AB358" s="5">
        <v>2.8028499999999998</v>
      </c>
      <c r="AC358">
        <f>-(Table6259307339371403435[[#This Row],[time]]-2)*2</f>
        <v>-1.6056999999999997</v>
      </c>
      <c r="AD358" s="6">
        <v>6.4055299999999997</v>
      </c>
      <c r="AE358" s="5">
        <v>2.8028499999999998</v>
      </c>
      <c r="AF358">
        <f>-(Table249266314346378410442[[#This Row],[time]]-2)*2</f>
        <v>-1.6056999999999997</v>
      </c>
      <c r="AG358" s="7">
        <v>6.4200000000000002E-5</v>
      </c>
      <c r="AH358" s="5">
        <v>2.8028499999999998</v>
      </c>
      <c r="AI358">
        <f>-(Table7260308340372404436[[#This Row],[time]]-2)*2</f>
        <v>-1.6056999999999997</v>
      </c>
      <c r="AJ358" s="6">
        <v>5.5369900000000003</v>
      </c>
      <c r="AK358" s="5">
        <v>2.8028499999999998</v>
      </c>
      <c r="AL358">
        <f>-(Table250267315347379411443[[#This Row],[time]]-2)*2</f>
        <v>-1.6056999999999997</v>
      </c>
      <c r="AM358" s="6">
        <v>1.1079300000000001</v>
      </c>
      <c r="AN358" s="5">
        <v>2.8028499999999998</v>
      </c>
      <c r="AO358">
        <f>-(Table8261309341373405437[[#This Row],[time]]-2)*2</f>
        <v>-1.6056999999999997</v>
      </c>
      <c r="AP358" s="6">
        <v>5.3719999999999999</v>
      </c>
      <c r="AQ358" s="5">
        <v>2.8028499999999998</v>
      </c>
      <c r="AR358">
        <f>-(Table252268316348380412444[[#This Row],[time]]-2)*2</f>
        <v>-1.6056999999999997</v>
      </c>
      <c r="AS358" s="6">
        <v>0.70318000000000003</v>
      </c>
      <c r="AT358" s="5">
        <v>2.8028499999999998</v>
      </c>
      <c r="AU358">
        <f>-(Table253269317349381413445[[#This Row],[time]]-2)*2</f>
        <v>-1.6056999999999997</v>
      </c>
      <c r="AV358" s="6">
        <v>4.7550600000000003</v>
      </c>
    </row>
    <row r="359" spans="1:48">
      <c r="A359" s="5">
        <v>2.8509500000000001</v>
      </c>
      <c r="B359">
        <f>-(Table1254302334366398430[[#This Row],[time]]-2)*2</f>
        <v>-1.7019000000000002</v>
      </c>
      <c r="C359" s="7">
        <v>7.3899999999999994E-5</v>
      </c>
      <c r="D359" s="5">
        <v>2.8509500000000001</v>
      </c>
      <c r="E359">
        <f>-(Table2255303335367399431[[#This Row],[time]]-2)*2</f>
        <v>-1.7019000000000002</v>
      </c>
      <c r="F359" s="6">
        <v>4.7622400000000003</v>
      </c>
      <c r="G359" s="5">
        <v>2.8509500000000001</v>
      </c>
      <c r="H359">
        <f>-(Table245262310342374406438[[#This Row],[time]]-2)*2</f>
        <v>-1.7019000000000002</v>
      </c>
      <c r="I359" s="7">
        <v>7.4900000000000005E-5</v>
      </c>
      <c r="J359" s="5">
        <v>2.8509500000000001</v>
      </c>
      <c r="K359">
        <f>-(Table3256304336368400432[[#This Row],[time]]-2)*2</f>
        <v>-1.7019000000000002</v>
      </c>
      <c r="L359" s="6">
        <v>4.3029999999999999</v>
      </c>
      <c r="M359" s="5">
        <v>2.8509500000000001</v>
      </c>
      <c r="N359">
        <f>-(Table246263311343375407439[[#This Row],[time]]-2)*2</f>
        <v>-1.7019000000000002</v>
      </c>
      <c r="O359" s="7">
        <v>2.3099999999999999E-5</v>
      </c>
      <c r="P359" s="5">
        <v>2.8509500000000001</v>
      </c>
      <c r="Q359">
        <f>-(Table4257305337369401433[[#This Row],[time]]-2)*2</f>
        <v>-1.7019000000000002</v>
      </c>
      <c r="R359" s="6">
        <v>3.3761199999999998</v>
      </c>
      <c r="S359" s="5">
        <v>2.8509500000000001</v>
      </c>
      <c r="T359">
        <f>-(Table247264312344376408440[[#This Row],[time]]-2)*2</f>
        <v>-1.7019000000000002</v>
      </c>
      <c r="U359" s="7">
        <v>3.1399999999999998E-5</v>
      </c>
      <c r="V359" s="5">
        <v>2.8509500000000001</v>
      </c>
      <c r="W359">
        <f>-(Table5258306338370402434[[#This Row],[time]]-2)*2</f>
        <v>-1.7019000000000002</v>
      </c>
      <c r="X359" s="6">
        <v>2.7464</v>
      </c>
      <c r="Y359" s="5">
        <v>2.8509500000000001</v>
      </c>
      <c r="Z359">
        <f>-(Table248265313345377409441[[#This Row],[time]]-2)*2</f>
        <v>-1.7019000000000002</v>
      </c>
      <c r="AA359" s="7">
        <v>5.9799999999999997E-5</v>
      </c>
      <c r="AB359" s="5">
        <v>2.8509500000000001</v>
      </c>
      <c r="AC359">
        <f>-(Table6259307339371403435[[#This Row],[time]]-2)*2</f>
        <v>-1.7019000000000002</v>
      </c>
      <c r="AD359" s="6">
        <v>7.2462200000000001</v>
      </c>
      <c r="AE359" s="5">
        <v>2.8509500000000001</v>
      </c>
      <c r="AF359">
        <f>-(Table249266314346378410442[[#This Row],[time]]-2)*2</f>
        <v>-1.7019000000000002</v>
      </c>
      <c r="AG359" s="7">
        <v>6.2899999999999997E-5</v>
      </c>
      <c r="AH359" s="5">
        <v>2.8509500000000001</v>
      </c>
      <c r="AI359">
        <f>-(Table7260308340372404436[[#This Row],[time]]-2)*2</f>
        <v>-1.7019000000000002</v>
      </c>
      <c r="AJ359" s="6">
        <v>6.1281299999999996</v>
      </c>
      <c r="AK359" s="5">
        <v>2.8509500000000001</v>
      </c>
      <c r="AL359">
        <f>-(Table250267315347379411443[[#This Row],[time]]-2)*2</f>
        <v>-1.7019000000000002</v>
      </c>
      <c r="AM359" s="6">
        <v>0.96038000000000001</v>
      </c>
      <c r="AN359" s="5">
        <v>2.8509500000000001</v>
      </c>
      <c r="AO359">
        <f>-(Table8261309341373405437[[#This Row],[time]]-2)*2</f>
        <v>-1.7019000000000002</v>
      </c>
      <c r="AP359" s="6">
        <v>5.71244</v>
      </c>
      <c r="AQ359" s="5">
        <v>2.8509500000000001</v>
      </c>
      <c r="AR359">
        <f>-(Table252268316348380412444[[#This Row],[time]]-2)*2</f>
        <v>-1.7019000000000002</v>
      </c>
      <c r="AS359" s="6">
        <v>0.60510299999999995</v>
      </c>
      <c r="AT359" s="5">
        <v>2.8509500000000001</v>
      </c>
      <c r="AU359">
        <f>-(Table253269317349381413445[[#This Row],[time]]-2)*2</f>
        <v>-1.7019000000000002</v>
      </c>
      <c r="AV359" s="6">
        <v>5.0360800000000001</v>
      </c>
    </row>
    <row r="360" spans="1:48">
      <c r="A360" s="5">
        <v>2.90808</v>
      </c>
      <c r="B360">
        <f>-(Table1254302334366398430[[#This Row],[time]]-2)*2</f>
        <v>-1.81616</v>
      </c>
      <c r="C360" s="7">
        <v>7.0900000000000002E-5</v>
      </c>
      <c r="D360" s="5">
        <v>2.90808</v>
      </c>
      <c r="E360">
        <f>-(Table2255303335367399431[[#This Row],[time]]-2)*2</f>
        <v>-1.81616</v>
      </c>
      <c r="F360" s="6">
        <v>5.0469999999999997</v>
      </c>
      <c r="G360" s="5">
        <v>2.90808</v>
      </c>
      <c r="H360">
        <f>-(Table245262310342374406438[[#This Row],[time]]-2)*2</f>
        <v>-1.81616</v>
      </c>
      <c r="I360" s="7">
        <v>7.2100000000000004E-5</v>
      </c>
      <c r="J360" s="5">
        <v>2.90808</v>
      </c>
      <c r="K360">
        <f>-(Table3256304336368400432[[#This Row],[time]]-2)*2</f>
        <v>-1.81616</v>
      </c>
      <c r="L360" s="6">
        <v>4.5794300000000003</v>
      </c>
      <c r="M360" s="5">
        <v>2.90808</v>
      </c>
      <c r="N360">
        <f>-(Table246263311343375407439[[#This Row],[time]]-2)*2</f>
        <v>-1.81616</v>
      </c>
      <c r="O360" s="7">
        <v>1.9599999999999999E-5</v>
      </c>
      <c r="P360" s="5">
        <v>2.90808</v>
      </c>
      <c r="Q360">
        <f>-(Table4257305337369401433[[#This Row],[time]]-2)*2</f>
        <v>-1.81616</v>
      </c>
      <c r="R360" s="6">
        <v>3.4704299999999999</v>
      </c>
      <c r="S360" s="5">
        <v>2.90808</v>
      </c>
      <c r="T360">
        <f>-(Table247264312344376408440[[#This Row],[time]]-2)*2</f>
        <v>-1.81616</v>
      </c>
      <c r="U360" s="7">
        <v>2.9799999999999999E-5</v>
      </c>
      <c r="V360" s="5">
        <v>2.90808</v>
      </c>
      <c r="W360">
        <f>-(Table5258306338370402434[[#This Row],[time]]-2)*2</f>
        <v>-1.81616</v>
      </c>
      <c r="X360" s="6">
        <v>2.9638800000000001</v>
      </c>
      <c r="Y360" s="5">
        <v>2.90808</v>
      </c>
      <c r="Z360">
        <f>-(Table248265313345377409441[[#This Row],[time]]-2)*2</f>
        <v>-1.81616</v>
      </c>
      <c r="AA360" s="7">
        <v>5.8400000000000003E-5</v>
      </c>
      <c r="AB360" s="5">
        <v>2.90808</v>
      </c>
      <c r="AC360">
        <f>-(Table6259307339371403435[[#This Row],[time]]-2)*2</f>
        <v>-1.81616</v>
      </c>
      <c r="AD360" s="6">
        <v>8.4635599999999993</v>
      </c>
      <c r="AE360" s="5">
        <v>2.90808</v>
      </c>
      <c r="AF360">
        <f>-(Table249266314346378410442[[#This Row],[time]]-2)*2</f>
        <v>-1.81616</v>
      </c>
      <c r="AG360" s="7">
        <v>6.1299999999999999E-5</v>
      </c>
      <c r="AH360" s="5">
        <v>2.90808</v>
      </c>
      <c r="AI360">
        <f>-(Table7260308340372404436[[#This Row],[time]]-2)*2</f>
        <v>-1.81616</v>
      </c>
      <c r="AJ360" s="6">
        <v>6.9076599999999999</v>
      </c>
      <c r="AK360" s="5">
        <v>2.90808</v>
      </c>
      <c r="AL360">
        <f>-(Table250267315347379411443[[#This Row],[time]]-2)*2</f>
        <v>-1.81616</v>
      </c>
      <c r="AM360" s="6">
        <v>0.77273700000000001</v>
      </c>
      <c r="AN360" s="5">
        <v>2.90808</v>
      </c>
      <c r="AO360">
        <f>-(Table8261309341373405437[[#This Row],[time]]-2)*2</f>
        <v>-1.81616</v>
      </c>
      <c r="AP360" s="6">
        <v>6.1252500000000003</v>
      </c>
      <c r="AQ360" s="5">
        <v>2.90808</v>
      </c>
      <c r="AR360">
        <f>-(Table252268316348380412444[[#This Row],[time]]-2)*2</f>
        <v>-1.81616</v>
      </c>
      <c r="AS360" s="6">
        <v>0.48158400000000001</v>
      </c>
      <c r="AT360" s="5">
        <v>2.90808</v>
      </c>
      <c r="AU360">
        <f>-(Table253269317349381413445[[#This Row],[time]]-2)*2</f>
        <v>-1.81616</v>
      </c>
      <c r="AV360" s="6">
        <v>5.3639599999999996</v>
      </c>
    </row>
    <row r="361" spans="1:48">
      <c r="A361" s="5">
        <v>2.9588199999999998</v>
      </c>
      <c r="B361">
        <f>-(Table1254302334366398430[[#This Row],[time]]-2)*2</f>
        <v>-1.9176399999999996</v>
      </c>
      <c r="C361" s="7">
        <v>6.8300000000000007E-5</v>
      </c>
      <c r="D361" s="5">
        <v>2.9588199999999998</v>
      </c>
      <c r="E361">
        <f>-(Table2255303335367399431[[#This Row],[time]]-2)*2</f>
        <v>-1.9176399999999996</v>
      </c>
      <c r="F361" s="6">
        <v>5.2539800000000003</v>
      </c>
      <c r="G361" s="5">
        <v>2.9588199999999998</v>
      </c>
      <c r="H361">
        <f>-(Table245262310342374406438[[#This Row],[time]]-2)*2</f>
        <v>-1.9176399999999996</v>
      </c>
      <c r="I361" s="7">
        <v>6.97E-5</v>
      </c>
      <c r="J361" s="5">
        <v>2.9588199999999998</v>
      </c>
      <c r="K361">
        <f>-(Table3256304336368400432[[#This Row],[time]]-2)*2</f>
        <v>-1.9176399999999996</v>
      </c>
      <c r="L361" s="6">
        <v>4.79901</v>
      </c>
      <c r="M361" s="5">
        <v>2.9588199999999998</v>
      </c>
      <c r="N361">
        <f>-(Table246263311343375407439[[#This Row],[time]]-2)*2</f>
        <v>-1.9176399999999996</v>
      </c>
      <c r="O361" s="7">
        <v>1.6500000000000001E-5</v>
      </c>
      <c r="P361" s="5">
        <v>2.9588199999999998</v>
      </c>
      <c r="Q361">
        <f>-(Table4257305337369401433[[#This Row],[time]]-2)*2</f>
        <v>-1.9176399999999996</v>
      </c>
      <c r="R361" s="9">
        <v>3.5383499999999999</v>
      </c>
      <c r="S361" s="5">
        <v>2.9588199999999998</v>
      </c>
      <c r="T361">
        <f>-(Table247264312344376408440[[#This Row],[time]]-2)*2</f>
        <v>-1.9176399999999996</v>
      </c>
      <c r="U361" s="7">
        <v>2.8200000000000001E-5</v>
      </c>
      <c r="V361" s="5">
        <v>2.9588199999999998</v>
      </c>
      <c r="W361">
        <f>-(Table5258306338370402434[[#This Row],[time]]-2)*2</f>
        <v>-1.9176399999999996</v>
      </c>
      <c r="X361" s="6">
        <v>3.1666500000000002</v>
      </c>
      <c r="Y361" s="5">
        <v>2.9588199999999998</v>
      </c>
      <c r="Z361">
        <f>-(Table248265313345377409441[[#This Row],[time]]-2)*2</f>
        <v>-1.9176399999999996</v>
      </c>
      <c r="AA361" s="7">
        <v>5.7200000000000001E-5</v>
      </c>
      <c r="AB361" s="5">
        <v>2.9588199999999998</v>
      </c>
      <c r="AC361">
        <f>-(Table6259307339371403435[[#This Row],[time]]-2)*2</f>
        <v>-1.9176399999999996</v>
      </c>
      <c r="AD361" s="6">
        <v>9.6046300000000002</v>
      </c>
      <c r="AE361" s="5">
        <v>2.9588199999999998</v>
      </c>
      <c r="AF361">
        <f>-(Table249266314346378410442[[#This Row],[time]]-2)*2</f>
        <v>-1.9176399999999996</v>
      </c>
      <c r="AG361" s="7">
        <v>5.9899999999999999E-5</v>
      </c>
      <c r="AH361" s="5">
        <v>2.9588199999999998</v>
      </c>
      <c r="AI361">
        <f>-(Table7260308340372404436[[#This Row],[time]]-2)*2</f>
        <v>-1.9176399999999996</v>
      </c>
      <c r="AJ361" s="6">
        <v>7.57233</v>
      </c>
      <c r="AK361" s="5">
        <v>2.9588199999999998</v>
      </c>
      <c r="AL361">
        <f>-(Table250267315347379411443[[#This Row],[time]]-2)*2</f>
        <v>-1.9176399999999996</v>
      </c>
      <c r="AM361" s="6">
        <v>0.60311499999999996</v>
      </c>
      <c r="AN361" s="5">
        <v>2.9588199999999998</v>
      </c>
      <c r="AO361">
        <f>-(Table8261309341373405437[[#This Row],[time]]-2)*2</f>
        <v>-1.9176399999999996</v>
      </c>
      <c r="AP361" s="6">
        <v>6.4832299999999998</v>
      </c>
      <c r="AQ361" s="5">
        <v>2.9588199999999998</v>
      </c>
      <c r="AR361">
        <f>-(Table252268316348380412444[[#This Row],[time]]-2)*2</f>
        <v>-1.9176399999999996</v>
      </c>
      <c r="AS361" s="6">
        <v>0.36995299999999998</v>
      </c>
      <c r="AT361" s="5">
        <v>2.9588199999999998</v>
      </c>
      <c r="AU361">
        <f>-(Table253269317349381413445[[#This Row],[time]]-2)*2</f>
        <v>-1.9176399999999996</v>
      </c>
      <c r="AV361" s="6">
        <v>5.6333700000000002</v>
      </c>
    </row>
    <row r="362" spans="1:48">
      <c r="A362" s="8">
        <v>3</v>
      </c>
      <c r="B362">
        <f>-(Table1254302334366398430[[#This Row],[time]]-2)*2</f>
        <v>-2</v>
      </c>
      <c r="C362" s="10">
        <v>6.6199999999999996E-5</v>
      </c>
      <c r="D362" s="8">
        <v>3</v>
      </c>
      <c r="E362">
        <f>-(Table2255303335367399431[[#This Row],[time]]-2)*2</f>
        <v>-2</v>
      </c>
      <c r="F362" s="9">
        <v>5.4220199999999998</v>
      </c>
      <c r="G362" s="8">
        <v>3</v>
      </c>
      <c r="H362">
        <f>-(Table245262310342374406438[[#This Row],[time]]-2)*2</f>
        <v>-2</v>
      </c>
      <c r="I362" s="10">
        <v>6.7700000000000006E-5</v>
      </c>
      <c r="J362" s="8">
        <v>3</v>
      </c>
      <c r="K362">
        <f>-(Table3256304336368400432[[#This Row],[time]]-2)*2</f>
        <v>-2</v>
      </c>
      <c r="L362" s="9">
        <v>4.9754199999999997</v>
      </c>
      <c r="M362" s="8">
        <v>3</v>
      </c>
      <c r="N362">
        <f>-(Table246263311343375407439[[#This Row],[time]]-2)*2</f>
        <v>-2</v>
      </c>
      <c r="O362" s="10">
        <v>1.4100000000000001E-5</v>
      </c>
      <c r="P362" s="8">
        <v>3</v>
      </c>
      <c r="Q362">
        <f>-(Table4257305337369401433[[#This Row],[time]]-2)*2</f>
        <v>-2</v>
      </c>
      <c r="R362" s="9">
        <v>5.0143500000000003</v>
      </c>
      <c r="S362" s="8">
        <v>3</v>
      </c>
      <c r="T362">
        <f>-(Table247264312344376408440[[#This Row],[time]]-2)*2</f>
        <v>-2</v>
      </c>
      <c r="U362" s="10">
        <v>2.69E-5</v>
      </c>
      <c r="V362" s="8">
        <v>3</v>
      </c>
      <c r="W362">
        <f>-(Table5258306338370402434[[#This Row],[time]]-2)*2</f>
        <v>-2</v>
      </c>
      <c r="X362" s="9">
        <v>3.32992</v>
      </c>
      <c r="Y362" s="8">
        <v>3</v>
      </c>
      <c r="Z362">
        <f>-(Table248265313345377409441[[#This Row],[time]]-2)*2</f>
        <v>-2</v>
      </c>
      <c r="AA362" s="10">
        <v>5.6199999999999997E-5</v>
      </c>
      <c r="AB362" s="8">
        <v>3</v>
      </c>
      <c r="AC362">
        <f>-(Table6259307339371403435[[#This Row],[time]]-2)*2</f>
        <v>-2</v>
      </c>
      <c r="AD362" s="9">
        <v>10.696400000000001</v>
      </c>
      <c r="AE362" s="8">
        <v>3</v>
      </c>
      <c r="AF362">
        <f>-(Table249266314346378410442[[#This Row],[time]]-2)*2</f>
        <v>-2</v>
      </c>
      <c r="AG362" s="10">
        <v>5.8900000000000002E-5</v>
      </c>
      <c r="AH362" s="8">
        <v>3</v>
      </c>
      <c r="AI362">
        <f>-(Table7260308340372404436[[#This Row],[time]]-2)*2</f>
        <v>-2</v>
      </c>
      <c r="AJ362" s="9">
        <v>8.2699700000000007</v>
      </c>
      <c r="AK362" s="8">
        <v>3</v>
      </c>
      <c r="AL362">
        <f>-(Table250267315347379411443[[#This Row],[time]]-2)*2</f>
        <v>-2</v>
      </c>
      <c r="AM362" s="9">
        <v>0.45967400000000003</v>
      </c>
      <c r="AN362" s="8">
        <v>3</v>
      </c>
      <c r="AO362">
        <f>-(Table8261309341373405437[[#This Row],[time]]-2)*2</f>
        <v>-2</v>
      </c>
      <c r="AP362" s="9">
        <v>6.7597199999999997</v>
      </c>
      <c r="AQ362" s="8">
        <v>3</v>
      </c>
      <c r="AR362">
        <f>-(Table252268316348380412444[[#This Row],[time]]-2)*2</f>
        <v>-2</v>
      </c>
      <c r="AS362" s="9">
        <v>0.27374300000000001</v>
      </c>
      <c r="AT362" s="8">
        <v>3</v>
      </c>
      <c r="AU362">
        <f>-(Table253269317349381413445[[#This Row],[time]]-2)*2</f>
        <v>-2</v>
      </c>
      <c r="AV362" s="9">
        <v>5.8519500000000004</v>
      </c>
    </row>
    <row r="363" spans="1:48">
      <c r="A363" t="s">
        <v>26</v>
      </c>
      <c r="C363">
        <f>AVERAGE(C342:C362)</f>
        <v>0.39415692214285708</v>
      </c>
      <c r="D363" t="s">
        <v>26</v>
      </c>
      <c r="F363">
        <f t="shared" ref="F363" si="296">AVERAGE(F342:F362)</f>
        <v>2.8309469190476184</v>
      </c>
      <c r="G363" t="s">
        <v>26</v>
      </c>
      <c r="I363">
        <f t="shared" ref="I363" si="297">AVERAGE(I342:I362)</f>
        <v>0.12586084285714283</v>
      </c>
      <c r="J363" t="s">
        <v>26</v>
      </c>
      <c r="L363">
        <f t="shared" ref="L363" si="298">AVERAGE(L342:L362)</f>
        <v>2.4556774809523807</v>
      </c>
      <c r="M363" t="s">
        <v>26</v>
      </c>
      <c r="O363">
        <f t="shared" ref="O363" si="299">AVERAGE(O342:O362)</f>
        <v>3.7009523809523802E-5</v>
      </c>
      <c r="P363" t="s">
        <v>26</v>
      </c>
      <c r="R363">
        <f t="shared" ref="R363" si="300">AVERAGE(R342:R362)</f>
        <v>2.0138139523809522</v>
      </c>
      <c r="S363" t="s">
        <v>26</v>
      </c>
      <c r="U363">
        <f t="shared" ref="U363" si="301">AVERAGE(U342:U362)</f>
        <v>3.2233333333333342E-5</v>
      </c>
      <c r="V363" t="s">
        <v>26</v>
      </c>
      <c r="X363">
        <f t="shared" ref="X363" si="302">AVERAGE(X342:X362)</f>
        <v>1.7981219476190478</v>
      </c>
      <c r="Y363" t="s">
        <v>26</v>
      </c>
      <c r="AA363">
        <f t="shared" ref="AA363" si="303">AVERAGE(AA342:AA362)</f>
        <v>6.7828571428571428E-5</v>
      </c>
      <c r="AB363" t="s">
        <v>26</v>
      </c>
      <c r="AD363">
        <f t="shared" ref="AD363" si="304">AVERAGE(AD342:AD362)</f>
        <v>4.0520382142857141</v>
      </c>
      <c r="AE363" t="s">
        <v>26</v>
      </c>
      <c r="AG363">
        <f t="shared" ref="AG363" si="305">AVERAGE(AG342:AG362)</f>
        <v>6.8604761904761906E-5</v>
      </c>
      <c r="AH363" t="s">
        <v>26</v>
      </c>
      <c r="AJ363">
        <f t="shared" ref="AJ363" si="306">AVERAGE(AJ342:AJ362)</f>
        <v>2.6521188588571429</v>
      </c>
      <c r="AK363" t="s">
        <v>26</v>
      </c>
      <c r="AM363">
        <f t="shared" ref="AM363" si="307">AVERAGE(AM342:AM362)</f>
        <v>1.6153421904761902</v>
      </c>
      <c r="AN363" t="s">
        <v>26</v>
      </c>
      <c r="AP363">
        <f t="shared" ref="AP363" si="308">AVERAGE(AP342:AP362)</f>
        <v>4.1076423809523801</v>
      </c>
      <c r="AQ363" t="s">
        <v>26</v>
      </c>
      <c r="AS363">
        <f t="shared" ref="AS363" si="309">AVERAGE(AS342:AS362)</f>
        <v>0.82960114285714304</v>
      </c>
      <c r="AT363" t="s">
        <v>26</v>
      </c>
      <c r="AV363">
        <f t="shared" ref="AV363" si="310">AVERAGE(AV342:AV362)</f>
        <v>2.7011790285714281</v>
      </c>
    </row>
    <row r="364" spans="1:48">
      <c r="A364" t="s">
        <v>27</v>
      </c>
      <c r="C364">
        <f>MAX(C342:C362)</f>
        <v>1.7099500000000001</v>
      </c>
      <c r="D364" t="s">
        <v>27</v>
      </c>
      <c r="F364">
        <f t="shared" ref="F364" si="311">MAX(F342:F362)</f>
        <v>5.4220199999999998</v>
      </c>
      <c r="G364" t="s">
        <v>27</v>
      </c>
      <c r="I364">
        <f t="shared" ref="I364" si="312">MAX(I342:I362)</f>
        <v>0.91869400000000001</v>
      </c>
      <c r="J364" t="s">
        <v>27</v>
      </c>
      <c r="L364">
        <f t="shared" ref="L364" si="313">MAX(L342:L362)</f>
        <v>4.9754199999999997</v>
      </c>
      <c r="M364" t="s">
        <v>27</v>
      </c>
      <c r="O364">
        <f t="shared" ref="O364" si="314">MAX(O342:O362)</f>
        <v>6.5900000000000003E-5</v>
      </c>
      <c r="P364" t="s">
        <v>27</v>
      </c>
      <c r="R364">
        <f t="shared" ref="R364" si="315">MAX(R342:R362)</f>
        <v>5.0143500000000003</v>
      </c>
      <c r="S364" t="s">
        <v>27</v>
      </c>
      <c r="U364">
        <f t="shared" ref="U364" si="316">MAX(U342:U362)</f>
        <v>3.6399999999999997E-5</v>
      </c>
      <c r="V364" t="s">
        <v>27</v>
      </c>
      <c r="X364">
        <f t="shared" ref="X364" si="317">MAX(X342:X362)</f>
        <v>3.32992</v>
      </c>
      <c r="Y364" t="s">
        <v>27</v>
      </c>
      <c r="AA364">
        <f t="shared" ref="AA364" si="318">MAX(AA342:AA362)</f>
        <v>8.03E-5</v>
      </c>
      <c r="AB364" t="s">
        <v>27</v>
      </c>
      <c r="AD364">
        <f t="shared" ref="AD364" si="319">MAX(AD342:AD362)</f>
        <v>10.696400000000001</v>
      </c>
      <c r="AE364" t="s">
        <v>27</v>
      </c>
      <c r="AG364">
        <f t="shared" ref="AG364" si="320">MAX(AG342:AG362)</f>
        <v>7.6699999999999994E-5</v>
      </c>
      <c r="AH364" t="s">
        <v>27</v>
      </c>
      <c r="AJ364">
        <f t="shared" ref="AJ364" si="321">MAX(AJ342:AJ362)</f>
        <v>8.2699700000000007</v>
      </c>
      <c r="AK364" t="s">
        <v>27</v>
      </c>
      <c r="AM364">
        <f t="shared" ref="AM364" si="322">MAX(AM342:AM362)</f>
        <v>2.2961200000000002</v>
      </c>
      <c r="AN364" t="s">
        <v>27</v>
      </c>
      <c r="AP364">
        <f t="shared" ref="AP364" si="323">MAX(AP342:AP362)</f>
        <v>6.7597199999999997</v>
      </c>
      <c r="AQ364" t="s">
        <v>27</v>
      </c>
      <c r="AS364">
        <f t="shared" ref="AS364" si="324">MAX(AS342:AS362)</f>
        <v>1.1427700000000001</v>
      </c>
      <c r="AT364" t="s">
        <v>27</v>
      </c>
      <c r="AV364">
        <f t="shared" ref="AV364" si="325">MAX(AV342:AV362)</f>
        <v>5.8519500000000004</v>
      </c>
    </row>
    <row r="367" spans="1:48">
      <c r="A367" s="1" t="s">
        <v>57</v>
      </c>
    </row>
    <row r="368" spans="1:48">
      <c r="A368" t="s">
        <v>58</v>
      </c>
      <c r="D368" t="s">
        <v>2</v>
      </c>
    </row>
    <row r="369" spans="1:48">
      <c r="A369" t="s">
        <v>59</v>
      </c>
      <c r="D369" t="s">
        <v>4</v>
      </c>
      <c r="E369" t="s">
        <v>5</v>
      </c>
    </row>
    <row r="371" spans="1:48">
      <c r="A371" t="s">
        <v>6</v>
      </c>
      <c r="D371" t="s">
        <v>7</v>
      </c>
      <c r="G371" t="s">
        <v>8</v>
      </c>
      <c r="J371" t="s">
        <v>9</v>
      </c>
      <c r="M371" t="s">
        <v>10</v>
      </c>
      <c r="P371" t="s">
        <v>11</v>
      </c>
      <c r="S371" t="s">
        <v>12</v>
      </c>
      <c r="V371" t="s">
        <v>13</v>
      </c>
      <c r="Y371" t="s">
        <v>14</v>
      </c>
      <c r="AB371" t="s">
        <v>15</v>
      </c>
      <c r="AE371" t="s">
        <v>16</v>
      </c>
      <c r="AH371" t="s">
        <v>17</v>
      </c>
      <c r="AK371" t="s">
        <v>18</v>
      </c>
      <c r="AN371" t="s">
        <v>19</v>
      </c>
      <c r="AQ371" t="s">
        <v>20</v>
      </c>
      <c r="AT371" t="s">
        <v>21</v>
      </c>
    </row>
    <row r="372" spans="1:48">
      <c r="A372" t="s">
        <v>22</v>
      </c>
      <c r="B372" t="s">
        <v>23</v>
      </c>
      <c r="C372" t="s">
        <v>24</v>
      </c>
      <c r="D372" t="s">
        <v>22</v>
      </c>
      <c r="E372" t="s">
        <v>23</v>
      </c>
      <c r="F372" t="s">
        <v>25</v>
      </c>
      <c r="G372" t="s">
        <v>22</v>
      </c>
      <c r="H372" t="s">
        <v>23</v>
      </c>
      <c r="I372" t="s">
        <v>24</v>
      </c>
      <c r="J372" t="s">
        <v>22</v>
      </c>
      <c r="K372" t="s">
        <v>23</v>
      </c>
      <c r="L372" t="s">
        <v>24</v>
      </c>
      <c r="M372" t="s">
        <v>22</v>
      </c>
      <c r="N372" t="s">
        <v>23</v>
      </c>
      <c r="O372" t="s">
        <v>24</v>
      </c>
      <c r="P372" t="s">
        <v>22</v>
      </c>
      <c r="Q372" t="s">
        <v>23</v>
      </c>
      <c r="R372" t="s">
        <v>24</v>
      </c>
      <c r="S372" t="s">
        <v>22</v>
      </c>
      <c r="T372" t="s">
        <v>23</v>
      </c>
      <c r="U372" t="s">
        <v>24</v>
      </c>
      <c r="V372" t="s">
        <v>22</v>
      </c>
      <c r="W372" t="s">
        <v>23</v>
      </c>
      <c r="X372" t="s">
        <v>24</v>
      </c>
      <c r="Y372" t="s">
        <v>22</v>
      </c>
      <c r="Z372" t="s">
        <v>23</v>
      </c>
      <c r="AA372" t="s">
        <v>24</v>
      </c>
      <c r="AB372" t="s">
        <v>22</v>
      </c>
      <c r="AC372" t="s">
        <v>23</v>
      </c>
      <c r="AD372" t="s">
        <v>24</v>
      </c>
      <c r="AE372" t="s">
        <v>22</v>
      </c>
      <c r="AF372" t="s">
        <v>23</v>
      </c>
      <c r="AG372" t="s">
        <v>24</v>
      </c>
      <c r="AH372" t="s">
        <v>22</v>
      </c>
      <c r="AI372" t="s">
        <v>23</v>
      </c>
      <c r="AJ372" t="s">
        <v>24</v>
      </c>
      <c r="AK372" t="s">
        <v>22</v>
      </c>
      <c r="AL372" t="s">
        <v>23</v>
      </c>
      <c r="AM372" t="s">
        <v>24</v>
      </c>
      <c r="AN372" t="s">
        <v>22</v>
      </c>
      <c r="AO372" t="s">
        <v>23</v>
      </c>
      <c r="AP372" t="s">
        <v>24</v>
      </c>
      <c r="AQ372" t="s">
        <v>22</v>
      </c>
      <c r="AR372" t="s">
        <v>23</v>
      </c>
      <c r="AS372" t="s">
        <v>24</v>
      </c>
      <c r="AT372" t="s">
        <v>22</v>
      </c>
      <c r="AU372" t="s">
        <v>23</v>
      </c>
      <c r="AV372" t="s">
        <v>24</v>
      </c>
    </row>
    <row r="373" spans="1:48">
      <c r="A373" s="2">
        <v>2</v>
      </c>
      <c r="B373">
        <f>(Table1286318350382414446[[#This Row],[time]]-2)*2</f>
        <v>0</v>
      </c>
      <c r="C373" s="3">
        <v>6.1651200000000005E-4</v>
      </c>
      <c r="D373" s="2">
        <v>2</v>
      </c>
      <c r="E373">
        <f>(Table2287319351383415447[[#This Row],[time]]-2)*2</f>
        <v>0</v>
      </c>
      <c r="F373" s="3">
        <v>1.21678E-4</v>
      </c>
      <c r="G373" s="2">
        <v>2</v>
      </c>
      <c r="H373">
        <f>(Table245294326358390422454[[#This Row],[time]]-2)*2</f>
        <v>0</v>
      </c>
      <c r="I373" s="3">
        <v>1.11898E-2</v>
      </c>
      <c r="J373" s="2">
        <v>2</v>
      </c>
      <c r="K373">
        <f>(Table3288320352384416448[[#This Row],[time]]-2)*2</f>
        <v>0</v>
      </c>
      <c r="L373" s="3">
        <v>1.13065E-4</v>
      </c>
      <c r="M373" s="2">
        <v>2</v>
      </c>
      <c r="N373">
        <f>(Table246295327359391423455[[#This Row],[time]]-2)*2</f>
        <v>0</v>
      </c>
      <c r="O373" s="3">
        <v>0.12820699999999999</v>
      </c>
      <c r="P373" s="2">
        <v>2</v>
      </c>
      <c r="Q373">
        <f>(Table4289321353385417449[[#This Row],[time]]-2)*2</f>
        <v>0</v>
      </c>
      <c r="R373" s="3">
        <v>1.6386099999999999</v>
      </c>
      <c r="S373" s="2">
        <v>2</v>
      </c>
      <c r="T373">
        <f>(Table247296328360392424456[[#This Row],[time]]-2)*2</f>
        <v>0</v>
      </c>
      <c r="U373" s="3">
        <v>5.3803999999999998E-2</v>
      </c>
      <c r="V373" s="2">
        <v>2</v>
      </c>
      <c r="W373">
        <f>(Table5290322354386418450[[#This Row],[time]]-2)*2</f>
        <v>0</v>
      </c>
      <c r="X373" s="3">
        <v>0.38899699999999998</v>
      </c>
      <c r="Y373" s="2">
        <v>2</v>
      </c>
      <c r="Z373">
        <f>(Table248297329361393425457[[#This Row],[time]]-2)*2</f>
        <v>0</v>
      </c>
      <c r="AA373" s="3">
        <v>0.68569800000000003</v>
      </c>
      <c r="AB373" s="2">
        <v>2</v>
      </c>
      <c r="AC373">
        <f>(Table6291323355387419451[[#This Row],[time]]-2)*2</f>
        <v>0</v>
      </c>
      <c r="AD373" s="3">
        <v>0.72877899999999995</v>
      </c>
      <c r="AE373" s="2">
        <v>2</v>
      </c>
      <c r="AF373">
        <f>(Table249298330362394426458[[#This Row],[time]]-2)*2</f>
        <v>0</v>
      </c>
      <c r="AG373" s="3">
        <v>0.32680700000000001</v>
      </c>
      <c r="AH373" s="2">
        <v>2</v>
      </c>
      <c r="AI373">
        <f>(Table7292324356388420452[[#This Row],[time]]-2)*2</f>
        <v>0</v>
      </c>
      <c r="AJ373" s="3">
        <v>1.16028</v>
      </c>
      <c r="AK373" s="2">
        <v>2</v>
      </c>
      <c r="AL373">
        <f>(Table250299331363395427459[[#This Row],[time]]-2)*2</f>
        <v>0</v>
      </c>
      <c r="AM373" s="3">
        <v>2.8388900000000001</v>
      </c>
      <c r="AN373" s="2">
        <v>2</v>
      </c>
      <c r="AO373">
        <f>(Table8293325357389421453[[#This Row],[time]]-2)*2</f>
        <v>0</v>
      </c>
      <c r="AP373" s="3">
        <v>2.5267300000000001</v>
      </c>
      <c r="AQ373" s="2">
        <v>2</v>
      </c>
      <c r="AR373">
        <f>(Table252300332364396428460[[#This Row],[time]]-2)*2</f>
        <v>0</v>
      </c>
      <c r="AS373" s="3">
        <v>0.34155099999999999</v>
      </c>
      <c r="AT373" s="2">
        <v>2</v>
      </c>
      <c r="AU373">
        <f>(Table253301333365397429461[[#This Row],[time]]-2)*2</f>
        <v>0</v>
      </c>
      <c r="AV373" s="3">
        <v>1.08358E-2</v>
      </c>
    </row>
    <row r="374" spans="1:48">
      <c r="A374" s="5">
        <v>2.0512600000000001</v>
      </c>
      <c r="B374">
        <f>(Table1286318350382414446[[#This Row],[time]]-2)*2</f>
        <v>0.10252000000000017</v>
      </c>
      <c r="C374" s="6">
        <v>1.5634900000000001E-3</v>
      </c>
      <c r="D374" s="5">
        <v>2.0512600000000001</v>
      </c>
      <c r="E374">
        <f>(Table2287319351383415447[[#This Row],[time]]-2)*2</f>
        <v>0.10252000000000017</v>
      </c>
      <c r="F374" s="7">
        <v>9.0199999999999997E-5</v>
      </c>
      <c r="G374" s="5">
        <v>2.0512600000000001</v>
      </c>
      <c r="H374">
        <f>(Table245294326358390422454[[#This Row],[time]]-2)*2</f>
        <v>0.10252000000000017</v>
      </c>
      <c r="I374" s="6">
        <v>2.75718E-2</v>
      </c>
      <c r="J374" s="5">
        <v>2.0512600000000001</v>
      </c>
      <c r="K374">
        <f>(Table3288320352384416448[[#This Row],[time]]-2)*2</f>
        <v>0.10252000000000017</v>
      </c>
      <c r="L374" s="7">
        <v>8.5199999999999997E-5</v>
      </c>
      <c r="M374" s="5">
        <v>2.0512600000000001</v>
      </c>
      <c r="N374">
        <f>(Table246295327359391423455[[#This Row],[time]]-2)*2</f>
        <v>0.10252000000000017</v>
      </c>
      <c r="O374" s="6">
        <v>0.197434</v>
      </c>
      <c r="P374" s="5">
        <v>2.0512600000000001</v>
      </c>
      <c r="Q374">
        <f>(Table4289321353385417449[[#This Row],[time]]-2)*2</f>
        <v>0.10252000000000017</v>
      </c>
      <c r="R374" s="6">
        <v>1.5812299999999999</v>
      </c>
      <c r="S374" s="5">
        <v>2.0512600000000001</v>
      </c>
      <c r="T374">
        <f>(Table247296328360392424456[[#This Row],[time]]-2)*2</f>
        <v>0.10252000000000017</v>
      </c>
      <c r="U374" s="6">
        <v>8.6197899999999994E-2</v>
      </c>
      <c r="V374" s="5">
        <v>2.0512600000000001</v>
      </c>
      <c r="W374">
        <f>(Table5290322354386418450[[#This Row],[time]]-2)*2</f>
        <v>0.10252000000000017</v>
      </c>
      <c r="X374" s="6">
        <v>0.37747900000000001</v>
      </c>
      <c r="Y374" s="5">
        <v>2.0512600000000001</v>
      </c>
      <c r="Z374">
        <f>(Table248297329361393425457[[#This Row],[time]]-2)*2</f>
        <v>0.10252000000000017</v>
      </c>
      <c r="AA374" s="6">
        <v>0.79198400000000002</v>
      </c>
      <c r="AB374" s="5">
        <v>2.0512600000000001</v>
      </c>
      <c r="AC374">
        <f>(Table6291323355387419451[[#This Row],[time]]-2)*2</f>
        <v>0.10252000000000017</v>
      </c>
      <c r="AD374" s="6">
        <v>0.70745100000000005</v>
      </c>
      <c r="AE374" s="5">
        <v>2.0512600000000001</v>
      </c>
      <c r="AF374">
        <f>(Table249298330362394426458[[#This Row],[time]]-2)*2</f>
        <v>0.10252000000000017</v>
      </c>
      <c r="AG374" s="6">
        <v>0.368896</v>
      </c>
      <c r="AH374" s="5">
        <v>2.0512600000000001</v>
      </c>
      <c r="AI374">
        <f>(Table7292324356388420452[[#This Row],[time]]-2)*2</f>
        <v>0.10252000000000017</v>
      </c>
      <c r="AJ374" s="6">
        <v>1.11439</v>
      </c>
      <c r="AK374" s="5">
        <v>2.0512600000000001</v>
      </c>
      <c r="AL374">
        <f>(Table250299331363395427459[[#This Row],[time]]-2)*2</f>
        <v>0.10252000000000017</v>
      </c>
      <c r="AM374" s="6">
        <v>3.1325400000000001</v>
      </c>
      <c r="AN374" s="5">
        <v>2.0512600000000001</v>
      </c>
      <c r="AO374">
        <f>(Table8293325357389421453[[#This Row],[time]]-2)*2</f>
        <v>0.10252000000000017</v>
      </c>
      <c r="AP374" s="6">
        <v>2.48767</v>
      </c>
      <c r="AQ374" s="5">
        <v>2.0512600000000001</v>
      </c>
      <c r="AR374">
        <f>(Table252300332364396428460[[#This Row],[time]]-2)*2</f>
        <v>0.10252000000000017</v>
      </c>
      <c r="AS374" s="6">
        <v>0.487736</v>
      </c>
      <c r="AT374" s="5">
        <v>2.0512600000000001</v>
      </c>
      <c r="AU374">
        <f>(Table253301333365397429461[[#This Row],[time]]-2)*2</f>
        <v>0.10252000000000017</v>
      </c>
      <c r="AV374" s="6">
        <v>1.38434E-2</v>
      </c>
    </row>
    <row r="375" spans="1:48">
      <c r="A375" s="5">
        <v>2.1153300000000002</v>
      </c>
      <c r="B375">
        <f>(Table1286318350382414446[[#This Row],[time]]-2)*2</f>
        <v>0.23066000000000031</v>
      </c>
      <c r="C375" s="6">
        <v>7.8238799999999997E-2</v>
      </c>
      <c r="D375" s="5">
        <v>2.1153300000000002</v>
      </c>
      <c r="E375">
        <f>(Table2287319351383415447[[#This Row],[time]]-2)*2</f>
        <v>0.23066000000000031</v>
      </c>
      <c r="F375" s="7">
        <v>8.8599999999999999E-5</v>
      </c>
      <c r="G375" s="5">
        <v>2.1153300000000002</v>
      </c>
      <c r="H375">
        <f>(Table245294326358390422454[[#This Row],[time]]-2)*2</f>
        <v>0.23066000000000031</v>
      </c>
      <c r="I375" s="6">
        <v>7.5790899999999994E-2</v>
      </c>
      <c r="J375" s="5">
        <v>2.1153300000000002</v>
      </c>
      <c r="K375">
        <f>(Table3288320352384416448[[#This Row],[time]]-2)*2</f>
        <v>0.23066000000000031</v>
      </c>
      <c r="L375" s="7">
        <v>8.3900000000000006E-5</v>
      </c>
      <c r="M375" s="5">
        <v>2.1153300000000002</v>
      </c>
      <c r="N375">
        <f>(Table246295327359391423455[[#This Row],[time]]-2)*2</f>
        <v>0.23066000000000031</v>
      </c>
      <c r="O375" s="6">
        <v>0.37756800000000001</v>
      </c>
      <c r="P375" s="5">
        <v>2.1153300000000002</v>
      </c>
      <c r="Q375">
        <f>(Table4289321353385417449[[#This Row],[time]]-2)*2</f>
        <v>0.23066000000000031</v>
      </c>
      <c r="R375" s="6">
        <v>1.3976200000000001</v>
      </c>
      <c r="S375" s="5">
        <v>2.1153300000000002</v>
      </c>
      <c r="T375">
        <f>(Table247296328360392424456[[#This Row],[time]]-2)*2</f>
        <v>0.23066000000000031</v>
      </c>
      <c r="U375" s="6">
        <v>0.21101800000000001</v>
      </c>
      <c r="V375" s="5">
        <v>2.1153300000000002</v>
      </c>
      <c r="W375">
        <f>(Table5290322354386418450[[#This Row],[time]]-2)*2</f>
        <v>0.23066000000000031</v>
      </c>
      <c r="X375" s="6">
        <v>0.34512199999999998</v>
      </c>
      <c r="Y375" s="5">
        <v>2.1153300000000002</v>
      </c>
      <c r="Z375">
        <f>(Table248297329361393425457[[#This Row],[time]]-2)*2</f>
        <v>0.23066000000000031</v>
      </c>
      <c r="AA375" s="6">
        <v>1.02437</v>
      </c>
      <c r="AB375" s="5">
        <v>2.1153300000000002</v>
      </c>
      <c r="AC375">
        <f>(Table6291323355387419451[[#This Row],[time]]-2)*2</f>
        <v>0.23066000000000031</v>
      </c>
      <c r="AD375" s="6">
        <v>0.71036600000000005</v>
      </c>
      <c r="AE375" s="5">
        <v>2.1153300000000002</v>
      </c>
      <c r="AF375">
        <f>(Table249298330362394426458[[#This Row],[time]]-2)*2</f>
        <v>0.23066000000000031</v>
      </c>
      <c r="AG375" s="6">
        <v>0.46351399999999998</v>
      </c>
      <c r="AH375" s="5">
        <v>2.1153300000000002</v>
      </c>
      <c r="AI375">
        <f>(Table7292324356388420452[[#This Row],[time]]-2)*2</f>
        <v>0.23066000000000031</v>
      </c>
      <c r="AJ375" s="6">
        <v>1.08945</v>
      </c>
      <c r="AK375" s="5">
        <v>2.1153300000000002</v>
      </c>
      <c r="AL375">
        <f>(Table250299331363395427459[[#This Row],[time]]-2)*2</f>
        <v>0.23066000000000031</v>
      </c>
      <c r="AM375" s="6">
        <v>3.5467</v>
      </c>
      <c r="AN375" s="5">
        <v>2.1153300000000002</v>
      </c>
      <c r="AO375">
        <f>(Table8293325357389421453[[#This Row],[time]]-2)*2</f>
        <v>0.23066000000000031</v>
      </c>
      <c r="AP375" s="6">
        <v>2.42509</v>
      </c>
      <c r="AQ375" s="5">
        <v>2.1153300000000002</v>
      </c>
      <c r="AR375">
        <f>(Table252300332364396428460[[#This Row],[time]]-2)*2</f>
        <v>0.23066000000000031</v>
      </c>
      <c r="AS375" s="6">
        <v>0.75541800000000003</v>
      </c>
      <c r="AT375" s="5">
        <v>2.1153300000000002</v>
      </c>
      <c r="AU375">
        <f>(Table253301333365397429461[[#This Row],[time]]-2)*2</f>
        <v>0.23066000000000031</v>
      </c>
      <c r="AV375" s="6">
        <v>1.8611699999999998E-2</v>
      </c>
    </row>
    <row r="376" spans="1:48">
      <c r="A376" s="5">
        <v>2.16533</v>
      </c>
      <c r="B376">
        <f>(Table1286318350382414446[[#This Row],[time]]-2)*2</f>
        <v>0.33065999999999995</v>
      </c>
      <c r="C376" s="6">
        <v>0.19564599999999999</v>
      </c>
      <c r="D376" s="5">
        <v>2.16533</v>
      </c>
      <c r="E376">
        <f>(Table2287319351383415447[[#This Row],[time]]-2)*2</f>
        <v>0.33065999999999995</v>
      </c>
      <c r="F376" s="7">
        <v>8.6700000000000007E-5</v>
      </c>
      <c r="G376" s="5">
        <v>2.16533</v>
      </c>
      <c r="H376">
        <f>(Table245294326358390422454[[#This Row],[time]]-2)*2</f>
        <v>0.33065999999999995</v>
      </c>
      <c r="I376" s="6">
        <v>0.15229799999999999</v>
      </c>
      <c r="J376" s="5">
        <v>2.16533</v>
      </c>
      <c r="K376">
        <f>(Table3288320352384416448[[#This Row],[time]]-2)*2</f>
        <v>0.33065999999999995</v>
      </c>
      <c r="L376" s="7">
        <v>8.2399999999999997E-5</v>
      </c>
      <c r="M376" s="5">
        <v>2.16533</v>
      </c>
      <c r="N376">
        <f>(Table246295327359391423455[[#This Row],[time]]-2)*2</f>
        <v>0.33065999999999995</v>
      </c>
      <c r="O376" s="6">
        <v>0.58743100000000004</v>
      </c>
      <c r="P376" s="5">
        <v>2.16533</v>
      </c>
      <c r="Q376">
        <f>(Table4289321353385417449[[#This Row],[time]]-2)*2</f>
        <v>0.33065999999999995</v>
      </c>
      <c r="R376" s="6">
        <v>0.95513899999999996</v>
      </c>
      <c r="S376" s="5">
        <v>2.16533</v>
      </c>
      <c r="T376">
        <f>(Table247296328360392424456[[#This Row],[time]]-2)*2</f>
        <v>0.33065999999999995</v>
      </c>
      <c r="U376" s="6">
        <v>0.34303299999999998</v>
      </c>
      <c r="V376" s="5">
        <v>2.16533</v>
      </c>
      <c r="W376">
        <f>(Table5290322354386418450[[#This Row],[time]]-2)*2</f>
        <v>0.33065999999999995</v>
      </c>
      <c r="X376" s="6">
        <v>0.26057599999999997</v>
      </c>
      <c r="Y376" s="5">
        <v>2.16533</v>
      </c>
      <c r="Z376">
        <f>(Table248297329361393425457[[#This Row],[time]]-2)*2</f>
        <v>0.33065999999999995</v>
      </c>
      <c r="AA376" s="6">
        <v>1.2903500000000001</v>
      </c>
      <c r="AB376" s="5">
        <v>2.16533</v>
      </c>
      <c r="AC376">
        <f>(Table6291323355387419451[[#This Row],[time]]-2)*2</f>
        <v>0.33065999999999995</v>
      </c>
      <c r="AD376" s="6">
        <v>0.78482600000000002</v>
      </c>
      <c r="AE376" s="5">
        <v>2.16533</v>
      </c>
      <c r="AF376">
        <f>(Table249298330362394426458[[#This Row],[time]]-2)*2</f>
        <v>0.33065999999999995</v>
      </c>
      <c r="AG376" s="6">
        <v>0.56284500000000004</v>
      </c>
      <c r="AH376" s="5">
        <v>2.16533</v>
      </c>
      <c r="AI376">
        <f>(Table7292324356388420452[[#This Row],[time]]-2)*2</f>
        <v>0.33065999999999995</v>
      </c>
      <c r="AJ376" s="6">
        <v>1.1433</v>
      </c>
      <c r="AK376" s="5">
        <v>2.16533</v>
      </c>
      <c r="AL376">
        <f>(Table250299331363395427459[[#This Row],[time]]-2)*2</f>
        <v>0.33065999999999995</v>
      </c>
      <c r="AM376" s="6">
        <v>3.9125800000000002</v>
      </c>
      <c r="AN376" s="5">
        <v>2.16533</v>
      </c>
      <c r="AO376">
        <f>(Table8293325357389421453[[#This Row],[time]]-2)*2</f>
        <v>0.33065999999999995</v>
      </c>
      <c r="AP376" s="6">
        <v>2.3393999999999999</v>
      </c>
      <c r="AQ376" s="5">
        <v>2.16533</v>
      </c>
      <c r="AR376">
        <f>(Table252300332364396428460[[#This Row],[time]]-2)*2</f>
        <v>0.33065999999999995</v>
      </c>
      <c r="AS376" s="6">
        <v>1.1331199999999999</v>
      </c>
      <c r="AT376" s="5">
        <v>2.16533</v>
      </c>
      <c r="AU376">
        <f>(Table253301333365397429461[[#This Row],[time]]-2)*2</f>
        <v>0.33065999999999995</v>
      </c>
      <c r="AV376" s="6">
        <v>2.1971299999999999E-2</v>
      </c>
    </row>
    <row r="377" spans="1:48">
      <c r="A377" s="5">
        <v>2.2036099999999998</v>
      </c>
      <c r="B377">
        <f>(Table1286318350382414446[[#This Row],[time]]-2)*2</f>
        <v>0.40721999999999969</v>
      </c>
      <c r="C377" s="6">
        <v>0.30948300000000001</v>
      </c>
      <c r="D377" s="5">
        <v>2.2036099999999998</v>
      </c>
      <c r="E377">
        <f>(Table2287319351383415447[[#This Row],[time]]-2)*2</f>
        <v>0.40721999999999969</v>
      </c>
      <c r="F377" s="7">
        <v>8.4499999999999994E-5</v>
      </c>
      <c r="G377" s="5">
        <v>2.2036099999999998</v>
      </c>
      <c r="H377">
        <f>(Table245294326358390422454[[#This Row],[time]]-2)*2</f>
        <v>0.40721999999999969</v>
      </c>
      <c r="I377" s="6">
        <v>0.373583</v>
      </c>
      <c r="J377" s="5">
        <v>2.2036099999999998</v>
      </c>
      <c r="K377">
        <f>(Table3288320352384416448[[#This Row],[time]]-2)*2</f>
        <v>0.40721999999999969</v>
      </c>
      <c r="L377" s="7">
        <v>8.0900000000000001E-5</v>
      </c>
      <c r="M377" s="5">
        <v>2.2036099999999998</v>
      </c>
      <c r="N377">
        <f>(Table246295327359391423455[[#This Row],[time]]-2)*2</f>
        <v>0.40721999999999969</v>
      </c>
      <c r="O377" s="6">
        <v>0.75598900000000002</v>
      </c>
      <c r="P377" s="5">
        <v>2.2036099999999998</v>
      </c>
      <c r="Q377">
        <f>(Table4289321353385417449[[#This Row],[time]]-2)*2</f>
        <v>0.40721999999999969</v>
      </c>
      <c r="R377" s="6">
        <v>0.59613899999999997</v>
      </c>
      <c r="S377" s="5">
        <v>2.2036099999999998</v>
      </c>
      <c r="T377">
        <f>(Table247296328360392424456[[#This Row],[time]]-2)*2</f>
        <v>0.40721999999999969</v>
      </c>
      <c r="U377" s="6">
        <v>0.443025</v>
      </c>
      <c r="V377" s="5">
        <v>2.2036099999999998</v>
      </c>
      <c r="W377">
        <f>(Table5290322354386418450[[#This Row],[time]]-2)*2</f>
        <v>0.40721999999999969</v>
      </c>
      <c r="X377" s="6">
        <v>0.172628</v>
      </c>
      <c r="Y377" s="5">
        <v>2.2036099999999998</v>
      </c>
      <c r="Z377">
        <f>(Table248297329361393425457[[#This Row],[time]]-2)*2</f>
        <v>0.40721999999999969</v>
      </c>
      <c r="AA377" s="6">
        <v>1.5973299999999999</v>
      </c>
      <c r="AB377" s="5">
        <v>2.2036099999999998</v>
      </c>
      <c r="AC377">
        <f>(Table6291323355387419451[[#This Row],[time]]-2)*2</f>
        <v>0.40721999999999969</v>
      </c>
      <c r="AD377" s="6">
        <v>0.89827199999999996</v>
      </c>
      <c r="AE377" s="5">
        <v>2.2036099999999998</v>
      </c>
      <c r="AF377">
        <f>(Table249298330362394426458[[#This Row],[time]]-2)*2</f>
        <v>0.40721999999999969</v>
      </c>
      <c r="AG377" s="6">
        <v>0.64048799999999995</v>
      </c>
      <c r="AH377" s="5">
        <v>2.2036099999999998</v>
      </c>
      <c r="AI377">
        <f>(Table7292324356388420452[[#This Row],[time]]-2)*2</f>
        <v>0.40721999999999969</v>
      </c>
      <c r="AJ377" s="6">
        <v>1.21275</v>
      </c>
      <c r="AK377" s="5">
        <v>2.2036099999999998</v>
      </c>
      <c r="AL377">
        <f>(Table250299331363395427459[[#This Row],[time]]-2)*2</f>
        <v>0.40721999999999969</v>
      </c>
      <c r="AM377" s="6">
        <v>4.0708000000000002</v>
      </c>
      <c r="AN377" s="5">
        <v>2.2036099999999998</v>
      </c>
      <c r="AO377">
        <f>(Table8293325357389421453[[#This Row],[time]]-2)*2</f>
        <v>0.40721999999999969</v>
      </c>
      <c r="AP377" s="6">
        <v>2.2549999999999999</v>
      </c>
      <c r="AQ377" s="5">
        <v>2.2036099999999998</v>
      </c>
      <c r="AR377">
        <f>(Table252300332364396428460[[#This Row],[time]]-2)*2</f>
        <v>0.40721999999999969</v>
      </c>
      <c r="AS377" s="6">
        <v>1.64473</v>
      </c>
      <c r="AT377" s="5">
        <v>2.2036099999999998</v>
      </c>
      <c r="AU377">
        <f>(Table253301333365397429461[[#This Row],[time]]-2)*2</f>
        <v>0.40721999999999969</v>
      </c>
      <c r="AV377" s="6">
        <v>2.4195899999999999E-2</v>
      </c>
    </row>
    <row r="378" spans="1:48">
      <c r="A378" s="5">
        <v>2.2531500000000002</v>
      </c>
      <c r="B378">
        <f>(Table1286318350382414446[[#This Row],[time]]-2)*2</f>
        <v>0.50630000000000042</v>
      </c>
      <c r="C378" s="6">
        <v>0.54605599999999999</v>
      </c>
      <c r="D378" s="5">
        <v>2.2531500000000002</v>
      </c>
      <c r="E378">
        <f>(Table2287319351383415447[[#This Row],[time]]-2)*2</f>
        <v>0.50630000000000042</v>
      </c>
      <c r="F378" s="7">
        <v>8.0000000000000007E-5</v>
      </c>
      <c r="G378" s="5">
        <v>2.2531500000000002</v>
      </c>
      <c r="H378">
        <f>(Table245294326358390422454[[#This Row],[time]]-2)*2</f>
        <v>0.50630000000000042</v>
      </c>
      <c r="I378" s="6">
        <v>0.73832699999999996</v>
      </c>
      <c r="J378" s="5">
        <v>2.2531500000000002</v>
      </c>
      <c r="K378">
        <f>(Table3288320352384416448[[#This Row],[time]]-2)*2</f>
        <v>0.50630000000000042</v>
      </c>
      <c r="L378" s="7">
        <v>7.7000000000000001E-5</v>
      </c>
      <c r="M378" s="5">
        <v>2.2531500000000002</v>
      </c>
      <c r="N378">
        <f>(Table246295327359391423455[[#This Row],[time]]-2)*2</f>
        <v>0.50630000000000042</v>
      </c>
      <c r="O378" s="6">
        <v>0.98942399999999997</v>
      </c>
      <c r="P378" s="5">
        <v>2.2531500000000002</v>
      </c>
      <c r="Q378">
        <f>(Table4289321353385417449[[#This Row],[time]]-2)*2</f>
        <v>0.50630000000000042</v>
      </c>
      <c r="R378" s="6">
        <v>0.140094</v>
      </c>
      <c r="S378" s="5">
        <v>2.2531500000000002</v>
      </c>
      <c r="T378">
        <f>(Table247296328360392424456[[#This Row],[time]]-2)*2</f>
        <v>0.50630000000000042</v>
      </c>
      <c r="U378" s="6">
        <v>0.58216900000000005</v>
      </c>
      <c r="V378" s="5">
        <v>2.2531500000000002</v>
      </c>
      <c r="W378">
        <f>(Table5290322354386418450[[#This Row],[time]]-2)*2</f>
        <v>0.50630000000000042</v>
      </c>
      <c r="X378" s="6">
        <v>4.2657300000000002E-2</v>
      </c>
      <c r="Y378" s="5">
        <v>2.2531500000000002</v>
      </c>
      <c r="Z378">
        <f>(Table248297329361393425457[[#This Row],[time]]-2)*2</f>
        <v>0.50630000000000042</v>
      </c>
      <c r="AA378" s="6">
        <v>2.1001699999999999</v>
      </c>
      <c r="AB378" s="5">
        <v>2.2531500000000002</v>
      </c>
      <c r="AC378">
        <f>(Table6291323355387419451[[#This Row],[time]]-2)*2</f>
        <v>0.50630000000000042</v>
      </c>
      <c r="AD378" s="6">
        <v>1.1178900000000001</v>
      </c>
      <c r="AE378" s="5">
        <v>2.2531500000000002</v>
      </c>
      <c r="AF378">
        <f>(Table249298330362394426458[[#This Row],[time]]-2)*2</f>
        <v>0.50630000000000042</v>
      </c>
      <c r="AG378" s="6">
        <v>0.96372899999999995</v>
      </c>
      <c r="AH378" s="5">
        <v>2.2531500000000002</v>
      </c>
      <c r="AI378">
        <f>(Table7292324356388420452[[#This Row],[time]]-2)*2</f>
        <v>0.50630000000000042</v>
      </c>
      <c r="AJ378" s="6">
        <v>1.31427</v>
      </c>
      <c r="AK378" s="5">
        <v>2.2531500000000002</v>
      </c>
      <c r="AL378">
        <f>(Table250299331363395427459[[#This Row],[time]]-2)*2</f>
        <v>0.50630000000000042</v>
      </c>
      <c r="AM378" s="6">
        <v>4.3320800000000004</v>
      </c>
      <c r="AN378" s="5">
        <v>2.2531500000000002</v>
      </c>
      <c r="AO378">
        <f>(Table8293325357389421453[[#This Row],[time]]-2)*2</f>
        <v>0.50630000000000042</v>
      </c>
      <c r="AP378" s="6">
        <v>2.1085600000000002</v>
      </c>
      <c r="AQ378" s="5">
        <v>2.2531500000000002</v>
      </c>
      <c r="AR378">
        <f>(Table252300332364396428460[[#This Row],[time]]-2)*2</f>
        <v>0.50630000000000042</v>
      </c>
      <c r="AS378" s="6">
        <v>2.3575200000000001</v>
      </c>
      <c r="AT378" s="5">
        <v>2.2531500000000002</v>
      </c>
      <c r="AU378">
        <f>(Table253301333365397429461[[#This Row],[time]]-2)*2</f>
        <v>0.50630000000000042</v>
      </c>
      <c r="AV378" s="6">
        <v>3.6418199999999998E-2</v>
      </c>
    </row>
    <row r="379" spans="1:48">
      <c r="A379" s="5">
        <v>2.3141600000000002</v>
      </c>
      <c r="B379">
        <f>(Table1286318350382414446[[#This Row],[time]]-2)*2</f>
        <v>0.62832000000000043</v>
      </c>
      <c r="C379" s="6">
        <v>0.94698599999999999</v>
      </c>
      <c r="D379" s="5">
        <v>2.3141600000000002</v>
      </c>
      <c r="E379">
        <f>(Table2287319351383415447[[#This Row],[time]]-2)*2</f>
        <v>0.62832000000000043</v>
      </c>
      <c r="F379" s="7">
        <v>7.3399999999999995E-5</v>
      </c>
      <c r="G379" s="5">
        <v>2.3141600000000002</v>
      </c>
      <c r="H379">
        <f>(Table245294326358390422454[[#This Row],[time]]-2)*2</f>
        <v>0.62832000000000043</v>
      </c>
      <c r="I379" s="6">
        <v>1.27593</v>
      </c>
      <c r="J379" s="5">
        <v>2.3141600000000002</v>
      </c>
      <c r="K379">
        <f>(Table3288320352384416448[[#This Row],[time]]-2)*2</f>
        <v>0.62832000000000043</v>
      </c>
      <c r="L379" s="7">
        <v>7.1199999999999996E-5</v>
      </c>
      <c r="M379" s="5">
        <v>2.3141600000000002</v>
      </c>
      <c r="N379">
        <f>(Table246295327359391423455[[#This Row],[time]]-2)*2</f>
        <v>0.62832000000000043</v>
      </c>
      <c r="O379" s="6">
        <v>1.3385400000000001</v>
      </c>
      <c r="P379" s="5">
        <v>2.3141600000000002</v>
      </c>
      <c r="Q379">
        <f>(Table4289321353385417449[[#This Row],[time]]-2)*2</f>
        <v>0.62832000000000043</v>
      </c>
      <c r="R379" s="7">
        <v>8.7499999999999999E-5</v>
      </c>
      <c r="S379" s="5">
        <v>2.3141600000000002</v>
      </c>
      <c r="T379">
        <f>(Table247296328360392424456[[#This Row],[time]]-2)*2</f>
        <v>0.62832000000000043</v>
      </c>
      <c r="U379" s="6">
        <v>0.79760399999999998</v>
      </c>
      <c r="V379" s="5">
        <v>2.3141600000000002</v>
      </c>
      <c r="W379">
        <f>(Table5290322354386418450[[#This Row],[time]]-2)*2</f>
        <v>0.62832000000000043</v>
      </c>
      <c r="X379" s="7">
        <v>7.2000000000000002E-5</v>
      </c>
      <c r="Y379" s="5">
        <v>2.3141600000000002</v>
      </c>
      <c r="Z379">
        <f>(Table248297329361393425457[[#This Row],[time]]-2)*2</f>
        <v>0.62832000000000043</v>
      </c>
      <c r="AA379" s="6">
        <v>2.7928899999999999</v>
      </c>
      <c r="AB379" s="5">
        <v>2.3141600000000002</v>
      </c>
      <c r="AC379">
        <f>(Table6291323355387419451[[#This Row],[time]]-2)*2</f>
        <v>0.62832000000000043</v>
      </c>
      <c r="AD379" s="6">
        <v>1.39795</v>
      </c>
      <c r="AE379" s="5">
        <v>2.3141600000000002</v>
      </c>
      <c r="AF379">
        <f>(Table249298330362394426458[[#This Row],[time]]-2)*2</f>
        <v>0.62832000000000043</v>
      </c>
      <c r="AG379" s="6">
        <v>1.6956199999999999</v>
      </c>
      <c r="AH379" s="5">
        <v>2.3141600000000002</v>
      </c>
      <c r="AI379">
        <f>(Table7292324356388420452[[#This Row],[time]]-2)*2</f>
        <v>0.62832000000000043</v>
      </c>
      <c r="AJ379" s="6">
        <v>1.36999</v>
      </c>
      <c r="AK379" s="5">
        <v>2.3141600000000002</v>
      </c>
      <c r="AL379">
        <f>(Table250299331363395427459[[#This Row],[time]]-2)*2</f>
        <v>0.62832000000000043</v>
      </c>
      <c r="AM379" s="6">
        <v>4.5667999999999997</v>
      </c>
      <c r="AN379" s="5">
        <v>2.3141600000000002</v>
      </c>
      <c r="AO379">
        <f>(Table8293325357389421453[[#This Row],[time]]-2)*2</f>
        <v>0.62832000000000043</v>
      </c>
      <c r="AP379" s="6">
        <v>1.89072</v>
      </c>
      <c r="AQ379" s="5">
        <v>2.3141600000000002</v>
      </c>
      <c r="AR379">
        <f>(Table252300332364396428460[[#This Row],[time]]-2)*2</f>
        <v>0.62832000000000043</v>
      </c>
      <c r="AS379" s="6">
        <v>3.0884100000000001</v>
      </c>
      <c r="AT379" s="5">
        <v>2.3141600000000002</v>
      </c>
      <c r="AU379">
        <f>(Table253301333365397429461[[#This Row],[time]]-2)*2</f>
        <v>0.62832000000000043</v>
      </c>
      <c r="AV379" s="6">
        <v>7.4951799999999999E-2</v>
      </c>
    </row>
    <row r="380" spans="1:48">
      <c r="A380" s="5">
        <v>2.3526199999999999</v>
      </c>
      <c r="B380">
        <f>(Table1286318350382414446[[#This Row],[time]]-2)*2</f>
        <v>0.70523999999999987</v>
      </c>
      <c r="C380" s="6">
        <v>1.2334799999999999</v>
      </c>
      <c r="D380" s="5">
        <v>2.3526199999999999</v>
      </c>
      <c r="E380">
        <f>(Table2287319351383415447[[#This Row],[time]]-2)*2</f>
        <v>0.70523999999999987</v>
      </c>
      <c r="F380" s="7">
        <v>6.9300000000000004E-5</v>
      </c>
      <c r="G380" s="5">
        <v>2.3526199999999999</v>
      </c>
      <c r="H380">
        <f>(Table245294326358390422454[[#This Row],[time]]-2)*2</f>
        <v>0.70523999999999987</v>
      </c>
      <c r="I380" s="6">
        <v>1.6598999999999999</v>
      </c>
      <c r="J380" s="5">
        <v>2.3526199999999999</v>
      </c>
      <c r="K380">
        <f>(Table3288320352384416448[[#This Row],[time]]-2)*2</f>
        <v>0.70523999999999987</v>
      </c>
      <c r="L380" s="7">
        <v>6.7799999999999995E-5</v>
      </c>
      <c r="M380" s="5">
        <v>2.3526199999999999</v>
      </c>
      <c r="N380">
        <f>(Table246295327359391423455[[#This Row],[time]]-2)*2</f>
        <v>0.70523999999999987</v>
      </c>
      <c r="O380" s="6">
        <v>1.6813199999999999</v>
      </c>
      <c r="P380" s="5">
        <v>2.3526199999999999</v>
      </c>
      <c r="Q380">
        <f>(Table4289321353385417449[[#This Row],[time]]-2)*2</f>
        <v>0.70523999999999987</v>
      </c>
      <c r="R380" s="7">
        <v>8.03E-5</v>
      </c>
      <c r="S380" s="5">
        <v>2.3526199999999999</v>
      </c>
      <c r="T380">
        <f>(Table247296328360392424456[[#This Row],[time]]-2)*2</f>
        <v>0.70523999999999987</v>
      </c>
      <c r="U380" s="6">
        <v>1.2424900000000001</v>
      </c>
      <c r="V380" s="5">
        <v>2.3526199999999999</v>
      </c>
      <c r="W380">
        <f>(Table5290322354386418450[[#This Row],[time]]-2)*2</f>
        <v>0.70523999999999987</v>
      </c>
      <c r="X380" s="7">
        <v>6.6299999999999999E-5</v>
      </c>
      <c r="Y380" s="5">
        <v>2.3526199999999999</v>
      </c>
      <c r="Z380">
        <f>(Table248297329361393425457[[#This Row],[time]]-2)*2</f>
        <v>0.70523999999999987</v>
      </c>
      <c r="AA380" s="6">
        <v>3.2532800000000002</v>
      </c>
      <c r="AB380" s="5">
        <v>2.3526199999999999</v>
      </c>
      <c r="AC380">
        <f>(Table6291323355387419451[[#This Row],[time]]-2)*2</f>
        <v>0.70523999999999987</v>
      </c>
      <c r="AD380" s="6">
        <v>1.55518</v>
      </c>
      <c r="AE380" s="5">
        <v>2.3526199999999999</v>
      </c>
      <c r="AF380">
        <f>(Table249298330362394426458[[#This Row],[time]]-2)*2</f>
        <v>0.70523999999999987</v>
      </c>
      <c r="AG380" s="6">
        <v>2.1897199999999999</v>
      </c>
      <c r="AH380" s="5">
        <v>2.3526199999999999</v>
      </c>
      <c r="AI380">
        <f>(Table7292324356388420452[[#This Row],[time]]-2)*2</f>
        <v>0.70523999999999987</v>
      </c>
      <c r="AJ380" s="6">
        <v>1.38002</v>
      </c>
      <c r="AK380" s="5">
        <v>2.3526199999999999</v>
      </c>
      <c r="AL380">
        <f>(Table250299331363395427459[[#This Row],[time]]-2)*2</f>
        <v>0.70523999999999987</v>
      </c>
      <c r="AM380" s="6">
        <v>4.7025899999999998</v>
      </c>
      <c r="AN380" s="5">
        <v>2.3526199999999999</v>
      </c>
      <c r="AO380">
        <f>(Table8293325357389421453[[#This Row],[time]]-2)*2</f>
        <v>0.70523999999999987</v>
      </c>
      <c r="AP380" s="6">
        <v>1.69038</v>
      </c>
      <c r="AQ380" s="5">
        <v>2.3526199999999999</v>
      </c>
      <c r="AR380">
        <f>(Table252300332364396428460[[#This Row],[time]]-2)*2</f>
        <v>0.70523999999999987</v>
      </c>
      <c r="AS380" s="6">
        <v>3.3929200000000002</v>
      </c>
      <c r="AT380" s="5">
        <v>2.3526199999999999</v>
      </c>
      <c r="AU380">
        <f>(Table253301333365397429461[[#This Row],[time]]-2)*2</f>
        <v>0.70523999999999987</v>
      </c>
      <c r="AV380" s="6">
        <v>9.7837800000000003E-2</v>
      </c>
    </row>
    <row r="381" spans="1:48">
      <c r="A381" s="5">
        <v>2.4041700000000001</v>
      </c>
      <c r="B381">
        <f>(Table1286318350382414446[[#This Row],[time]]-2)*2</f>
        <v>0.80834000000000028</v>
      </c>
      <c r="C381" s="6">
        <v>1.68066</v>
      </c>
      <c r="D381" s="5">
        <v>2.4041700000000001</v>
      </c>
      <c r="E381">
        <f>(Table2287319351383415447[[#This Row],[time]]-2)*2</f>
        <v>0.80834000000000028</v>
      </c>
      <c r="F381" s="7">
        <v>6.3299999999999994E-5</v>
      </c>
      <c r="G381" s="5">
        <v>2.4041700000000001</v>
      </c>
      <c r="H381">
        <f>(Table245294326358390422454[[#This Row],[time]]-2)*2</f>
        <v>0.80834000000000028</v>
      </c>
      <c r="I381" s="6">
        <v>2.2728999999999999</v>
      </c>
      <c r="J381" s="5">
        <v>2.4041700000000001</v>
      </c>
      <c r="K381">
        <f>(Table3288320352384416448[[#This Row],[time]]-2)*2</f>
        <v>0.80834000000000028</v>
      </c>
      <c r="L381" s="7">
        <v>5.9500000000000003E-5</v>
      </c>
      <c r="M381" s="5">
        <v>2.4041700000000001</v>
      </c>
      <c r="N381">
        <f>(Table246295327359391423455[[#This Row],[time]]-2)*2</f>
        <v>0.80834000000000028</v>
      </c>
      <c r="O381" s="6">
        <v>2.2554699999999999</v>
      </c>
      <c r="P381" s="5">
        <v>2.4041700000000001</v>
      </c>
      <c r="Q381">
        <f>(Table4289321353385417449[[#This Row],[time]]-2)*2</f>
        <v>0.80834000000000028</v>
      </c>
      <c r="R381" s="7">
        <v>7.0699999999999997E-5</v>
      </c>
      <c r="S381" s="5">
        <v>2.4041700000000001</v>
      </c>
      <c r="T381">
        <f>(Table247296328360392424456[[#This Row],[time]]-2)*2</f>
        <v>0.80834000000000028</v>
      </c>
      <c r="U381" s="6">
        <v>1.8864300000000001</v>
      </c>
      <c r="V381" s="5">
        <v>2.4041700000000001</v>
      </c>
      <c r="W381">
        <f>(Table5290322354386418450[[#This Row],[time]]-2)*2</f>
        <v>0.80834000000000028</v>
      </c>
      <c r="X381" s="7">
        <v>5.8400000000000003E-5</v>
      </c>
      <c r="Y381" s="5">
        <v>2.4041700000000001</v>
      </c>
      <c r="Z381">
        <f>(Table248297329361393425457[[#This Row],[time]]-2)*2</f>
        <v>0.80834000000000028</v>
      </c>
      <c r="AA381" s="6">
        <v>3.87913</v>
      </c>
      <c r="AB381" s="5">
        <v>2.4041700000000001</v>
      </c>
      <c r="AC381">
        <f>(Table6291323355387419451[[#This Row],[time]]-2)*2</f>
        <v>0.80834000000000028</v>
      </c>
      <c r="AD381" s="6">
        <v>1.7598100000000001</v>
      </c>
      <c r="AE381" s="5">
        <v>2.4041700000000001</v>
      </c>
      <c r="AF381">
        <f>(Table249298330362394426458[[#This Row],[time]]-2)*2</f>
        <v>0.80834000000000028</v>
      </c>
      <c r="AG381" s="6">
        <v>3.0418099999999999</v>
      </c>
      <c r="AH381" s="5">
        <v>2.4041700000000001</v>
      </c>
      <c r="AI381">
        <f>(Table7292324356388420452[[#This Row],[time]]-2)*2</f>
        <v>0.80834000000000028</v>
      </c>
      <c r="AJ381" s="6">
        <v>1.3594900000000001</v>
      </c>
      <c r="AK381" s="5">
        <v>2.4041700000000001</v>
      </c>
      <c r="AL381">
        <f>(Table250299331363395427459[[#This Row],[time]]-2)*2</f>
        <v>0.80834000000000028</v>
      </c>
      <c r="AM381" s="6">
        <v>4.8353299999999999</v>
      </c>
      <c r="AN381" s="5">
        <v>2.4041700000000001</v>
      </c>
      <c r="AO381">
        <f>(Table8293325357389421453[[#This Row],[time]]-2)*2</f>
        <v>0.80834000000000028</v>
      </c>
      <c r="AP381" s="6">
        <v>1.46201</v>
      </c>
      <c r="AQ381" s="5">
        <v>2.4041700000000001</v>
      </c>
      <c r="AR381">
        <f>(Table252300332364396428460[[#This Row],[time]]-2)*2</f>
        <v>0.80834000000000028</v>
      </c>
      <c r="AS381" s="6">
        <v>3.7362899999999999</v>
      </c>
      <c r="AT381" s="5">
        <v>2.4041700000000001</v>
      </c>
      <c r="AU381">
        <f>(Table253301333365397429461[[#This Row],[time]]-2)*2</f>
        <v>0.80834000000000028</v>
      </c>
      <c r="AV381" s="6">
        <v>0.14405000000000001</v>
      </c>
    </row>
    <row r="382" spans="1:48">
      <c r="A382" s="5">
        <v>2.4519500000000001</v>
      </c>
      <c r="B382">
        <f>(Table1286318350382414446[[#This Row],[time]]-2)*2</f>
        <v>0.90390000000000015</v>
      </c>
      <c r="C382" s="6">
        <v>2.1912199999999999</v>
      </c>
      <c r="D382" s="5">
        <v>2.4519500000000001</v>
      </c>
      <c r="E382">
        <f>(Table2287319351383415447[[#This Row],[time]]-2)*2</f>
        <v>0.90390000000000015</v>
      </c>
      <c r="F382" s="7">
        <v>5.7299999999999997E-5</v>
      </c>
      <c r="G382" s="5">
        <v>2.4519500000000001</v>
      </c>
      <c r="H382">
        <f>(Table245294326358390422454[[#This Row],[time]]-2)*2</f>
        <v>0.90390000000000015</v>
      </c>
      <c r="I382" s="6">
        <v>2.9182199999999998</v>
      </c>
      <c r="J382" s="5">
        <v>2.4519500000000001</v>
      </c>
      <c r="K382">
        <f>(Table3288320352384416448[[#This Row],[time]]-2)*2</f>
        <v>0.90390000000000015</v>
      </c>
      <c r="L382" s="7">
        <v>5.3499999999999999E-5</v>
      </c>
      <c r="M382" s="5">
        <v>2.4519500000000001</v>
      </c>
      <c r="N382">
        <f>(Table246295327359391423455[[#This Row],[time]]-2)*2</f>
        <v>0.90390000000000015</v>
      </c>
      <c r="O382" s="6">
        <v>2.8746</v>
      </c>
      <c r="P382" s="5">
        <v>2.4519500000000001</v>
      </c>
      <c r="Q382">
        <f>(Table4289321353385417449[[#This Row],[time]]-2)*2</f>
        <v>0.90390000000000015</v>
      </c>
      <c r="R382" s="7">
        <v>6.4399999999999993E-5</v>
      </c>
      <c r="S382" s="5">
        <v>2.4519500000000001</v>
      </c>
      <c r="T382">
        <f>(Table247296328360392424456[[#This Row],[time]]-2)*2</f>
        <v>0.90390000000000015</v>
      </c>
      <c r="U382" s="6">
        <v>2.4642400000000002</v>
      </c>
      <c r="V382" s="5">
        <v>2.4519500000000001</v>
      </c>
      <c r="W382">
        <f>(Table5290322354386418450[[#This Row],[time]]-2)*2</f>
        <v>0.90390000000000015</v>
      </c>
      <c r="X382" s="7">
        <v>5.3000000000000001E-5</v>
      </c>
      <c r="Y382" s="5">
        <v>2.4519500000000001</v>
      </c>
      <c r="Z382">
        <f>(Table248297329361393425457[[#This Row],[time]]-2)*2</f>
        <v>0.90390000000000015</v>
      </c>
      <c r="AA382" s="6">
        <v>4.4094800000000003</v>
      </c>
      <c r="AB382" s="5">
        <v>2.4519500000000001</v>
      </c>
      <c r="AC382">
        <f>(Table6291323355387419451[[#This Row],[time]]-2)*2</f>
        <v>0.90390000000000015</v>
      </c>
      <c r="AD382" s="6">
        <v>1.8002499999999999</v>
      </c>
      <c r="AE382" s="5">
        <v>2.4519500000000001</v>
      </c>
      <c r="AF382">
        <f>(Table249298330362394426458[[#This Row],[time]]-2)*2</f>
        <v>0.90390000000000015</v>
      </c>
      <c r="AG382" s="6">
        <v>4.0539899999999998</v>
      </c>
      <c r="AH382" s="5">
        <v>2.4519500000000001</v>
      </c>
      <c r="AI382">
        <f>(Table7292324356388420452[[#This Row],[time]]-2)*2</f>
        <v>0.90390000000000015</v>
      </c>
      <c r="AJ382" s="6">
        <v>1.2611000000000001</v>
      </c>
      <c r="AK382" s="5">
        <v>2.4519500000000001</v>
      </c>
      <c r="AL382">
        <f>(Table250299331363395427459[[#This Row],[time]]-2)*2</f>
        <v>0.90390000000000015</v>
      </c>
      <c r="AM382" s="6">
        <v>4.9979399999999998</v>
      </c>
      <c r="AN382" s="5">
        <v>2.4519500000000001</v>
      </c>
      <c r="AO382">
        <f>(Table8293325357389421453[[#This Row],[time]]-2)*2</f>
        <v>0.90390000000000015</v>
      </c>
      <c r="AP382" s="6">
        <v>1.3084199999999999</v>
      </c>
      <c r="AQ382" s="5">
        <v>2.4519500000000001</v>
      </c>
      <c r="AR382">
        <f>(Table252300332364396428460[[#This Row],[time]]-2)*2</f>
        <v>0.90390000000000015</v>
      </c>
      <c r="AS382" s="6">
        <v>4.24986</v>
      </c>
      <c r="AT382" s="5">
        <v>2.4519500000000001</v>
      </c>
      <c r="AU382">
        <f>(Table253301333365397429461[[#This Row],[time]]-2)*2</f>
        <v>0.90390000000000015</v>
      </c>
      <c r="AV382" s="6">
        <v>0.204845</v>
      </c>
    </row>
    <row r="383" spans="1:48">
      <c r="A383" s="5">
        <v>2.50583</v>
      </c>
      <c r="B383">
        <f>(Table1286318350382414446[[#This Row],[time]]-2)*2</f>
        <v>1.01166</v>
      </c>
      <c r="C383" s="6">
        <v>2.8173499999999998</v>
      </c>
      <c r="D383" s="5">
        <v>2.50583</v>
      </c>
      <c r="E383">
        <f>(Table2287319351383415447[[#This Row],[time]]-2)*2</f>
        <v>1.01166</v>
      </c>
      <c r="F383" s="7">
        <v>5.1E-5</v>
      </c>
      <c r="G383" s="5">
        <v>2.50583</v>
      </c>
      <c r="H383">
        <f>(Table245294326358390422454[[#This Row],[time]]-2)*2</f>
        <v>1.01166</v>
      </c>
      <c r="I383" s="6">
        <v>3.7551100000000002</v>
      </c>
      <c r="J383" s="5">
        <v>2.50583</v>
      </c>
      <c r="K383">
        <f>(Table3288320352384416448[[#This Row],[time]]-2)*2</f>
        <v>1.01166</v>
      </c>
      <c r="L383" s="7">
        <v>4.7899999999999999E-5</v>
      </c>
      <c r="M383" s="5">
        <v>2.50583</v>
      </c>
      <c r="N383">
        <f>(Table246295327359391423455[[#This Row],[time]]-2)*2</f>
        <v>1.01166</v>
      </c>
      <c r="O383" s="6">
        <v>3.6764899999999998</v>
      </c>
      <c r="P383" s="5">
        <v>2.50583</v>
      </c>
      <c r="Q383">
        <f>(Table4289321353385417449[[#This Row],[time]]-2)*2</f>
        <v>1.01166</v>
      </c>
      <c r="R383" s="7">
        <v>5.8199999999999998E-5</v>
      </c>
      <c r="S383" s="5">
        <v>2.50583</v>
      </c>
      <c r="T383">
        <f>(Table247296328360392424456[[#This Row],[time]]-2)*2</f>
        <v>1.01166</v>
      </c>
      <c r="U383" s="6">
        <v>3.0985299999999998</v>
      </c>
      <c r="V383" s="5">
        <v>2.50583</v>
      </c>
      <c r="W383">
        <f>(Table5290322354386418450[[#This Row],[time]]-2)*2</f>
        <v>1.01166</v>
      </c>
      <c r="X383" s="7">
        <v>4.8000000000000001E-5</v>
      </c>
      <c r="Y383" s="5">
        <v>2.50583</v>
      </c>
      <c r="Z383">
        <f>(Table248297329361393425457[[#This Row],[time]]-2)*2</f>
        <v>1.01166</v>
      </c>
      <c r="AA383" s="6">
        <v>5.0057200000000002</v>
      </c>
      <c r="AB383" s="5">
        <v>2.50583</v>
      </c>
      <c r="AC383">
        <f>(Table6291323355387419451[[#This Row],[time]]-2)*2</f>
        <v>1.01166</v>
      </c>
      <c r="AD383" s="6">
        <v>1.77322</v>
      </c>
      <c r="AE383" s="5">
        <v>2.50583</v>
      </c>
      <c r="AF383">
        <f>(Table249298330362394426458[[#This Row],[time]]-2)*2</f>
        <v>1.01166</v>
      </c>
      <c r="AG383" s="6">
        <v>5.02759</v>
      </c>
      <c r="AH383" s="5">
        <v>2.50583</v>
      </c>
      <c r="AI383">
        <f>(Table7292324356388420452[[#This Row],[time]]-2)*2</f>
        <v>1.01166</v>
      </c>
      <c r="AJ383" s="6">
        <v>1.1405099999999999</v>
      </c>
      <c r="AK383" s="5">
        <v>2.50583</v>
      </c>
      <c r="AL383">
        <f>(Table250299331363395427459[[#This Row],[time]]-2)*2</f>
        <v>1.01166</v>
      </c>
      <c r="AM383" s="6">
        <v>5.2227199999999998</v>
      </c>
      <c r="AN383" s="5">
        <v>2.50583</v>
      </c>
      <c r="AO383">
        <f>(Table8293325357389421453[[#This Row],[time]]-2)*2</f>
        <v>1.01166</v>
      </c>
      <c r="AP383" s="6">
        <v>1.2921800000000001</v>
      </c>
      <c r="AQ383" s="5">
        <v>2.50583</v>
      </c>
      <c r="AR383">
        <f>(Table252300332364396428460[[#This Row],[time]]-2)*2</f>
        <v>1.01166</v>
      </c>
      <c r="AS383" s="6">
        <v>4.6116599999999996</v>
      </c>
      <c r="AT383" s="5">
        <v>2.50583</v>
      </c>
      <c r="AU383">
        <f>(Table253301333365397429461[[#This Row],[time]]-2)*2</f>
        <v>1.01166</v>
      </c>
      <c r="AV383" s="6">
        <v>0.25642700000000002</v>
      </c>
    </row>
    <row r="384" spans="1:48">
      <c r="A384" s="5">
        <v>2.5651000000000002</v>
      </c>
      <c r="B384">
        <f>(Table1286318350382414446[[#This Row],[time]]-2)*2</f>
        <v>1.1302000000000003</v>
      </c>
      <c r="C384" s="6">
        <v>3.66649</v>
      </c>
      <c r="D384" s="5">
        <v>2.5651000000000002</v>
      </c>
      <c r="E384">
        <f>(Table2287319351383415447[[#This Row],[time]]-2)*2</f>
        <v>1.1302000000000003</v>
      </c>
      <c r="F384" s="7">
        <v>4.49E-5</v>
      </c>
      <c r="G384" s="5">
        <v>2.5651000000000002</v>
      </c>
      <c r="H384">
        <f>(Table245294326358390422454[[#This Row],[time]]-2)*2</f>
        <v>1.1302000000000003</v>
      </c>
      <c r="I384" s="6">
        <v>4.8650799999999998</v>
      </c>
      <c r="J384" s="5">
        <v>2.5651000000000002</v>
      </c>
      <c r="K384">
        <f>(Table3288320352384416448[[#This Row],[time]]-2)*2</f>
        <v>1.1302000000000003</v>
      </c>
      <c r="L384" s="7">
        <v>4.2200000000000003E-5</v>
      </c>
      <c r="M384" s="5">
        <v>2.5651000000000002</v>
      </c>
      <c r="N384">
        <f>(Table246295327359391423455[[#This Row],[time]]-2)*2</f>
        <v>1.1302000000000003</v>
      </c>
      <c r="O384" s="6">
        <v>4.5616300000000001</v>
      </c>
      <c r="P384" s="5">
        <v>2.5651000000000002</v>
      </c>
      <c r="Q384">
        <f>(Table4289321353385417449[[#This Row],[time]]-2)*2</f>
        <v>1.1302000000000003</v>
      </c>
      <c r="R384" s="7">
        <v>5.2500000000000002E-5</v>
      </c>
      <c r="S384" s="5">
        <v>2.5651000000000002</v>
      </c>
      <c r="T384">
        <f>(Table247296328360392424456[[#This Row],[time]]-2)*2</f>
        <v>1.1302000000000003</v>
      </c>
      <c r="U384" s="6">
        <v>3.76294</v>
      </c>
      <c r="V384" s="5">
        <v>2.5651000000000002</v>
      </c>
      <c r="W384">
        <f>(Table5290322354386418450[[#This Row],[time]]-2)*2</f>
        <v>1.1302000000000003</v>
      </c>
      <c r="X384" s="7">
        <v>4.35E-5</v>
      </c>
      <c r="Y384" s="5">
        <v>2.5651000000000002</v>
      </c>
      <c r="Z384">
        <f>(Table248297329361393425457[[#This Row],[time]]-2)*2</f>
        <v>1.1302000000000003</v>
      </c>
      <c r="AA384" s="6">
        <v>5.5655799999999997</v>
      </c>
      <c r="AB384" s="5">
        <v>2.5651000000000002</v>
      </c>
      <c r="AC384">
        <f>(Table6291323355387419451[[#This Row],[time]]-2)*2</f>
        <v>1.1302000000000003</v>
      </c>
      <c r="AD384" s="6">
        <v>1.7298800000000001</v>
      </c>
      <c r="AE384" s="5">
        <v>2.5651000000000002</v>
      </c>
      <c r="AF384">
        <f>(Table249298330362394426458[[#This Row],[time]]-2)*2</f>
        <v>1.1302000000000003</v>
      </c>
      <c r="AG384" s="6">
        <v>6.0202400000000003</v>
      </c>
      <c r="AH384" s="5">
        <v>2.5651000000000002</v>
      </c>
      <c r="AI384">
        <f>(Table7292324356388420452[[#This Row],[time]]-2)*2</f>
        <v>1.1302000000000003</v>
      </c>
      <c r="AJ384" s="6">
        <v>1.0301199999999999</v>
      </c>
      <c r="AK384" s="5">
        <v>2.5651000000000002</v>
      </c>
      <c r="AL384">
        <f>(Table250299331363395427459[[#This Row],[time]]-2)*2</f>
        <v>1.1302000000000003</v>
      </c>
      <c r="AM384" s="6">
        <v>5.52888</v>
      </c>
      <c r="AN384" s="5">
        <v>2.5651000000000002</v>
      </c>
      <c r="AO384">
        <f>(Table8293325357389421453[[#This Row],[time]]-2)*2</f>
        <v>1.1302000000000003</v>
      </c>
      <c r="AP384" s="6">
        <v>1.4178599999999999</v>
      </c>
      <c r="AQ384" s="5">
        <v>2.5651000000000002</v>
      </c>
      <c r="AR384">
        <f>(Table252300332364396428460[[#This Row],[time]]-2)*2</f>
        <v>1.1302000000000003</v>
      </c>
      <c r="AS384" s="6">
        <v>5.0702100000000003</v>
      </c>
      <c r="AT384" s="5">
        <v>2.5651000000000002</v>
      </c>
      <c r="AU384">
        <f>(Table253301333365397429461[[#This Row],[time]]-2)*2</f>
        <v>1.1302000000000003</v>
      </c>
      <c r="AV384" s="6">
        <v>0.46773399999999998</v>
      </c>
    </row>
    <row r="385" spans="1:48">
      <c r="A385" s="5">
        <v>2.6215799999999998</v>
      </c>
      <c r="B385">
        <f>(Table1286318350382414446[[#This Row],[time]]-2)*2</f>
        <v>1.2431599999999996</v>
      </c>
      <c r="C385" s="6">
        <v>4.7548500000000002</v>
      </c>
      <c r="D385" s="5">
        <v>2.6215799999999998</v>
      </c>
      <c r="E385">
        <f>(Table2287319351383415447[[#This Row],[time]]-2)*2</f>
        <v>1.2431599999999996</v>
      </c>
      <c r="F385" s="7">
        <v>3.9799999999999998E-5</v>
      </c>
      <c r="G385" s="5">
        <v>2.6215799999999998</v>
      </c>
      <c r="H385">
        <f>(Table245294326358390422454[[#This Row],[time]]-2)*2</f>
        <v>1.2431599999999996</v>
      </c>
      <c r="I385" s="6">
        <v>6.0579900000000002</v>
      </c>
      <c r="J385" s="5">
        <v>2.6215799999999998</v>
      </c>
      <c r="K385">
        <f>(Table3288320352384416448[[#This Row],[time]]-2)*2</f>
        <v>1.2431599999999996</v>
      </c>
      <c r="L385" s="7">
        <v>3.7799999999999997E-5</v>
      </c>
      <c r="M385" s="5">
        <v>2.6215799999999998</v>
      </c>
      <c r="N385">
        <f>(Table246295327359391423455[[#This Row],[time]]-2)*2</f>
        <v>1.2431599999999996</v>
      </c>
      <c r="O385" s="6">
        <v>5.3149499999999996</v>
      </c>
      <c r="P385" s="5">
        <v>2.6215799999999998</v>
      </c>
      <c r="Q385">
        <f>(Table4289321353385417449[[#This Row],[time]]-2)*2</f>
        <v>1.2431599999999996</v>
      </c>
      <c r="R385" s="7">
        <v>4.8000000000000001E-5</v>
      </c>
      <c r="S385" s="5">
        <v>2.6215799999999998</v>
      </c>
      <c r="T385">
        <f>(Table247296328360392424456[[#This Row],[time]]-2)*2</f>
        <v>1.2431599999999996</v>
      </c>
      <c r="U385" s="6">
        <v>4.3694899999999999</v>
      </c>
      <c r="V385" s="5">
        <v>2.6215799999999998</v>
      </c>
      <c r="W385">
        <f>(Table5290322354386418450[[#This Row],[time]]-2)*2</f>
        <v>1.2431599999999996</v>
      </c>
      <c r="X385" s="7">
        <v>4.0299999999999997E-5</v>
      </c>
      <c r="Y385" s="5">
        <v>2.6215799999999998</v>
      </c>
      <c r="Z385">
        <f>(Table248297329361393425457[[#This Row],[time]]-2)*2</f>
        <v>1.2431599999999996</v>
      </c>
      <c r="AA385" s="6">
        <v>6.0502099999999999</v>
      </c>
      <c r="AB385" s="5">
        <v>2.6215799999999998</v>
      </c>
      <c r="AC385">
        <f>(Table6291323355387419451[[#This Row],[time]]-2)*2</f>
        <v>1.2431599999999996</v>
      </c>
      <c r="AD385" s="6">
        <v>1.69421</v>
      </c>
      <c r="AE385" s="5">
        <v>2.6215799999999998</v>
      </c>
      <c r="AF385">
        <f>(Table249298330362394426458[[#This Row],[time]]-2)*2</f>
        <v>1.2431599999999996</v>
      </c>
      <c r="AG385" s="6">
        <v>6.8238700000000003</v>
      </c>
      <c r="AH385" s="5">
        <v>2.6215799999999998</v>
      </c>
      <c r="AI385">
        <f>(Table7292324356388420452[[#This Row],[time]]-2)*2</f>
        <v>1.2431599999999996</v>
      </c>
      <c r="AJ385" s="6">
        <v>0.97824199999999994</v>
      </c>
      <c r="AK385" s="5">
        <v>2.6215799999999998</v>
      </c>
      <c r="AL385">
        <f>(Table250299331363395427459[[#This Row],[time]]-2)*2</f>
        <v>1.2431599999999996</v>
      </c>
      <c r="AM385" s="6">
        <v>5.9214500000000001</v>
      </c>
      <c r="AN385" s="5">
        <v>2.6215799999999998</v>
      </c>
      <c r="AO385">
        <f>(Table8293325357389421453[[#This Row],[time]]-2)*2</f>
        <v>1.2431599999999996</v>
      </c>
      <c r="AP385" s="6">
        <v>1.53508</v>
      </c>
      <c r="AQ385" s="5">
        <v>2.6215799999999998</v>
      </c>
      <c r="AR385">
        <f>(Table252300332364396428460[[#This Row],[time]]-2)*2</f>
        <v>1.2431599999999996</v>
      </c>
      <c r="AS385" s="6">
        <v>5.3494599999999997</v>
      </c>
      <c r="AT385" s="5">
        <v>2.6215799999999998</v>
      </c>
      <c r="AU385">
        <f>(Table253301333365397429461[[#This Row],[time]]-2)*2</f>
        <v>1.2431599999999996</v>
      </c>
      <c r="AV385" s="6">
        <v>0.63058000000000003</v>
      </c>
    </row>
    <row r="386" spans="1:48">
      <c r="A386" s="5">
        <v>2.6567699999999999</v>
      </c>
      <c r="B386">
        <f>(Table1286318350382414446[[#This Row],[time]]-2)*2</f>
        <v>1.3135399999999997</v>
      </c>
      <c r="C386" s="6">
        <v>5.5103900000000001</v>
      </c>
      <c r="D386" s="5">
        <v>2.6567699999999999</v>
      </c>
      <c r="E386">
        <f>(Table2287319351383415447[[#This Row],[time]]-2)*2</f>
        <v>1.3135399999999997</v>
      </c>
      <c r="F386" s="7">
        <v>3.7100000000000001E-5</v>
      </c>
      <c r="G386" s="5">
        <v>2.6567699999999999</v>
      </c>
      <c r="H386">
        <f>(Table245294326358390422454[[#This Row],[time]]-2)*2</f>
        <v>1.3135399999999997</v>
      </c>
      <c r="I386" s="6">
        <v>6.81318</v>
      </c>
      <c r="J386" s="5">
        <v>2.6567699999999999</v>
      </c>
      <c r="K386">
        <f>(Table3288320352384416448[[#This Row],[time]]-2)*2</f>
        <v>1.3135399999999997</v>
      </c>
      <c r="L386" s="7">
        <v>3.57E-5</v>
      </c>
      <c r="M386" s="5">
        <v>2.6567699999999999</v>
      </c>
      <c r="N386">
        <f>(Table246295327359391423455[[#This Row],[time]]-2)*2</f>
        <v>1.3135399999999997</v>
      </c>
      <c r="O386" s="6">
        <v>5.7328700000000001</v>
      </c>
      <c r="P386" s="5">
        <v>2.6567699999999999</v>
      </c>
      <c r="Q386">
        <f>(Table4289321353385417449[[#This Row],[time]]-2)*2</f>
        <v>1.3135399999999997</v>
      </c>
      <c r="R386" s="7">
        <v>4.5599999999999997E-5</v>
      </c>
      <c r="S386" s="5">
        <v>2.6567699999999999</v>
      </c>
      <c r="T386">
        <f>(Table247296328360392424456[[#This Row],[time]]-2)*2</f>
        <v>1.3135399999999997</v>
      </c>
      <c r="U386" s="6">
        <v>4.7084900000000003</v>
      </c>
      <c r="V386" s="5">
        <v>2.6567699999999999</v>
      </c>
      <c r="W386">
        <f>(Table5290322354386418450[[#This Row],[time]]-2)*2</f>
        <v>1.3135399999999997</v>
      </c>
      <c r="X386" s="7">
        <v>3.93E-5</v>
      </c>
      <c r="Y386" s="5">
        <v>2.6567699999999999</v>
      </c>
      <c r="Z386">
        <f>(Table248297329361393425457[[#This Row],[time]]-2)*2</f>
        <v>1.3135399999999997</v>
      </c>
      <c r="AA386" s="6">
        <v>6.38354</v>
      </c>
      <c r="AB386" s="5">
        <v>2.6567699999999999</v>
      </c>
      <c r="AC386">
        <f>(Table6291323355387419451[[#This Row],[time]]-2)*2</f>
        <v>1.3135399999999997</v>
      </c>
      <c r="AD386" s="6">
        <v>1.6432500000000001</v>
      </c>
      <c r="AE386" s="5">
        <v>2.6567699999999999</v>
      </c>
      <c r="AF386">
        <f>(Table249298330362394426458[[#This Row],[time]]-2)*2</f>
        <v>1.3135399999999997</v>
      </c>
      <c r="AG386" s="6">
        <v>7.2020099999999996</v>
      </c>
      <c r="AH386" s="5">
        <v>2.6567699999999999</v>
      </c>
      <c r="AI386">
        <f>(Table7292324356388420452[[#This Row],[time]]-2)*2</f>
        <v>1.3135399999999997</v>
      </c>
      <c r="AJ386" s="6">
        <v>0.96637200000000001</v>
      </c>
      <c r="AK386" s="5">
        <v>2.6567699999999999</v>
      </c>
      <c r="AL386">
        <f>(Table250299331363395427459[[#This Row],[time]]-2)*2</f>
        <v>1.3135399999999997</v>
      </c>
      <c r="AM386" s="6">
        <v>6.2176799999999997</v>
      </c>
      <c r="AN386" s="5">
        <v>2.6567699999999999</v>
      </c>
      <c r="AO386">
        <f>(Table8293325357389421453[[#This Row],[time]]-2)*2</f>
        <v>1.3135399999999997</v>
      </c>
      <c r="AP386" s="6">
        <v>1.58551</v>
      </c>
      <c r="AQ386" s="5">
        <v>2.6567699999999999</v>
      </c>
      <c r="AR386">
        <f>(Table252300332364396428460[[#This Row],[time]]-2)*2</f>
        <v>1.3135399999999997</v>
      </c>
      <c r="AS386" s="6">
        <v>5.4703299999999997</v>
      </c>
      <c r="AT386" s="5">
        <v>2.6567699999999999</v>
      </c>
      <c r="AU386">
        <f>(Table253301333365397429461[[#This Row],[time]]-2)*2</f>
        <v>1.3135399999999997</v>
      </c>
      <c r="AV386" s="6">
        <v>0.71273500000000001</v>
      </c>
    </row>
    <row r="387" spans="1:48">
      <c r="A387" s="5">
        <v>2.7161499999999998</v>
      </c>
      <c r="B387">
        <f>(Table1286318350382414446[[#This Row],[time]]-2)*2</f>
        <v>1.4322999999999997</v>
      </c>
      <c r="C387" s="6">
        <v>6.8156999999999996</v>
      </c>
      <c r="D387" s="5">
        <v>2.7161499999999998</v>
      </c>
      <c r="E387">
        <f>(Table2287319351383415447[[#This Row],[time]]-2)*2</f>
        <v>1.4322999999999997</v>
      </c>
      <c r="F387" s="7">
        <v>3.3000000000000003E-5</v>
      </c>
      <c r="G387" s="5">
        <v>2.7161499999999998</v>
      </c>
      <c r="H387">
        <f>(Table245294326358390422454[[#This Row],[time]]-2)*2</f>
        <v>1.4322999999999997</v>
      </c>
      <c r="I387" s="6">
        <v>8.1184899999999995</v>
      </c>
      <c r="J387" s="5">
        <v>2.7161499999999998</v>
      </c>
      <c r="K387">
        <f>(Table3288320352384416448[[#This Row],[time]]-2)*2</f>
        <v>1.4322999999999997</v>
      </c>
      <c r="L387" s="7">
        <v>3.29E-5</v>
      </c>
      <c r="M387" s="5">
        <v>2.7161499999999998</v>
      </c>
      <c r="N387">
        <f>(Table246295327359391423455[[#This Row],[time]]-2)*2</f>
        <v>1.4322999999999997</v>
      </c>
      <c r="O387" s="6">
        <v>6.4040900000000001</v>
      </c>
      <c r="P387" s="5">
        <v>2.7161499999999998</v>
      </c>
      <c r="Q387">
        <f>(Table4289321353385417449[[#This Row],[time]]-2)*2</f>
        <v>1.4322999999999997</v>
      </c>
      <c r="R387" s="7">
        <v>4.18E-5</v>
      </c>
      <c r="S387" s="5">
        <v>2.7161499999999998</v>
      </c>
      <c r="T387">
        <f>(Table247296328360392424456[[#This Row],[time]]-2)*2</f>
        <v>1.4322999999999997</v>
      </c>
      <c r="U387" s="6">
        <v>5.2144000000000004</v>
      </c>
      <c r="V387" s="5">
        <v>2.7161499999999998</v>
      </c>
      <c r="W387">
        <f>(Table5290322354386418450[[#This Row],[time]]-2)*2</f>
        <v>1.4322999999999997</v>
      </c>
      <c r="X387" s="7">
        <v>3.6100000000000003E-5</v>
      </c>
      <c r="Y387" s="5">
        <v>2.7161499999999998</v>
      </c>
      <c r="Z387">
        <f>(Table248297329361393425457[[#This Row],[time]]-2)*2</f>
        <v>1.4322999999999997</v>
      </c>
      <c r="AA387" s="6">
        <v>6.8844700000000003</v>
      </c>
      <c r="AB387" s="5">
        <v>2.7161499999999998</v>
      </c>
      <c r="AC387">
        <f>(Table6291323355387419451[[#This Row],[time]]-2)*2</f>
        <v>1.4322999999999997</v>
      </c>
      <c r="AD387" s="6">
        <v>1.5505100000000001</v>
      </c>
      <c r="AE387" s="5">
        <v>2.7161499999999998</v>
      </c>
      <c r="AF387">
        <f>(Table249298330362394426458[[#This Row],[time]]-2)*2</f>
        <v>1.4322999999999997</v>
      </c>
      <c r="AG387" s="6">
        <v>7.8763500000000004</v>
      </c>
      <c r="AH387" s="5">
        <v>2.7161499999999998</v>
      </c>
      <c r="AI387">
        <f>(Table7292324356388420452[[#This Row],[time]]-2)*2</f>
        <v>1.4322999999999997</v>
      </c>
      <c r="AJ387" s="6">
        <v>0.97525399999999995</v>
      </c>
      <c r="AK387" s="5">
        <v>2.7161499999999998</v>
      </c>
      <c r="AL387">
        <f>(Table250299331363395427459[[#This Row],[time]]-2)*2</f>
        <v>1.4322999999999997</v>
      </c>
      <c r="AM387" s="6">
        <v>6.6060600000000003</v>
      </c>
      <c r="AN387" s="5">
        <v>2.7161499999999998</v>
      </c>
      <c r="AO387">
        <f>(Table8293325357389421453[[#This Row],[time]]-2)*2</f>
        <v>1.4322999999999997</v>
      </c>
      <c r="AP387" s="6">
        <v>1.6101799999999999</v>
      </c>
      <c r="AQ387" s="5">
        <v>2.7161499999999998</v>
      </c>
      <c r="AR387">
        <f>(Table252300332364396428460[[#This Row],[time]]-2)*2</f>
        <v>1.4322999999999997</v>
      </c>
      <c r="AS387" s="6">
        <v>5.70329</v>
      </c>
      <c r="AT387" s="5">
        <v>2.7161499999999998</v>
      </c>
      <c r="AU387">
        <f>(Table253301333365397429461[[#This Row],[time]]-2)*2</f>
        <v>1.4322999999999997</v>
      </c>
      <c r="AV387" s="6">
        <v>0.83226999999999995</v>
      </c>
    </row>
    <row r="388" spans="1:48">
      <c r="A388" s="5">
        <v>2.7583299999999999</v>
      </c>
      <c r="B388">
        <f>(Table1286318350382414446[[#This Row],[time]]-2)*2</f>
        <v>1.5166599999999999</v>
      </c>
      <c r="C388" s="6">
        <v>7.7110099999999999</v>
      </c>
      <c r="D388" s="5">
        <v>2.7583299999999999</v>
      </c>
      <c r="E388">
        <f>(Table2287319351383415447[[#This Row],[time]]-2)*2</f>
        <v>1.5166599999999999</v>
      </c>
      <c r="F388" s="7">
        <v>3.0499999999999999E-5</v>
      </c>
      <c r="G388" s="5">
        <v>2.7583299999999999</v>
      </c>
      <c r="H388">
        <f>(Table245294326358390422454[[#This Row],[time]]-2)*2</f>
        <v>1.5166599999999999</v>
      </c>
      <c r="I388" s="6">
        <v>8.9816900000000004</v>
      </c>
      <c r="J388" s="5">
        <v>2.7583299999999999</v>
      </c>
      <c r="K388">
        <f>(Table3288320352384416448[[#This Row],[time]]-2)*2</f>
        <v>1.5166599999999999</v>
      </c>
      <c r="L388" s="7">
        <v>3.1099999999999997E-5</v>
      </c>
      <c r="M388" s="5">
        <v>2.7583299999999999</v>
      </c>
      <c r="N388">
        <f>(Table246295327359391423455[[#This Row],[time]]-2)*2</f>
        <v>1.5166599999999999</v>
      </c>
      <c r="O388" s="6">
        <v>6.8428300000000002</v>
      </c>
      <c r="P388" s="5">
        <v>2.7583299999999999</v>
      </c>
      <c r="Q388">
        <f>(Table4289321353385417449[[#This Row],[time]]-2)*2</f>
        <v>1.5166599999999999</v>
      </c>
      <c r="R388" s="7">
        <v>3.9400000000000002E-5</v>
      </c>
      <c r="S388" s="5">
        <v>2.7583299999999999</v>
      </c>
      <c r="T388">
        <f>(Table247296328360392424456[[#This Row],[time]]-2)*2</f>
        <v>1.5166599999999999</v>
      </c>
      <c r="U388" s="6">
        <v>5.5319200000000004</v>
      </c>
      <c r="V388" s="5">
        <v>2.7583299999999999</v>
      </c>
      <c r="W388">
        <f>(Table5290322354386418450[[#This Row],[time]]-2)*2</f>
        <v>1.5166599999999999</v>
      </c>
      <c r="X388" s="7">
        <v>3.3899999999999997E-5</v>
      </c>
      <c r="Y388" s="5">
        <v>2.7583299999999999</v>
      </c>
      <c r="Z388">
        <f>(Table248297329361393425457[[#This Row],[time]]-2)*2</f>
        <v>1.5166599999999999</v>
      </c>
      <c r="AA388" s="6">
        <v>7.5262799999999999</v>
      </c>
      <c r="AB388" s="5">
        <v>2.7583299999999999</v>
      </c>
      <c r="AC388">
        <f>(Table6291323355387419451[[#This Row],[time]]-2)*2</f>
        <v>1.5166599999999999</v>
      </c>
      <c r="AD388" s="6">
        <v>1.47451</v>
      </c>
      <c r="AE388" s="5">
        <v>2.7583299999999999</v>
      </c>
      <c r="AF388">
        <f>(Table249298330362394426458[[#This Row],[time]]-2)*2</f>
        <v>1.5166599999999999</v>
      </c>
      <c r="AG388" s="6">
        <v>8.2954000000000008</v>
      </c>
      <c r="AH388" s="5">
        <v>2.7583299999999999</v>
      </c>
      <c r="AI388">
        <f>(Table7292324356388420452[[#This Row],[time]]-2)*2</f>
        <v>1.5166599999999999</v>
      </c>
      <c r="AJ388" s="6">
        <v>0.97905900000000001</v>
      </c>
      <c r="AK388" s="5">
        <v>2.7583299999999999</v>
      </c>
      <c r="AL388">
        <f>(Table250299331363395427459[[#This Row],[time]]-2)*2</f>
        <v>1.5166599999999999</v>
      </c>
      <c r="AM388" s="6">
        <v>6.8712400000000002</v>
      </c>
      <c r="AN388" s="5">
        <v>2.7583299999999999</v>
      </c>
      <c r="AO388">
        <f>(Table8293325357389421453[[#This Row],[time]]-2)*2</f>
        <v>1.5166599999999999</v>
      </c>
      <c r="AP388" s="6">
        <v>1.5763</v>
      </c>
      <c r="AQ388" s="5">
        <v>2.7583299999999999</v>
      </c>
      <c r="AR388">
        <f>(Table252300332364396428460[[#This Row],[time]]-2)*2</f>
        <v>1.5166599999999999</v>
      </c>
      <c r="AS388" s="6">
        <v>5.9276400000000002</v>
      </c>
      <c r="AT388" s="5">
        <v>2.7583299999999999</v>
      </c>
      <c r="AU388">
        <f>(Table253301333365397429461[[#This Row],[time]]-2)*2</f>
        <v>1.5166599999999999</v>
      </c>
      <c r="AV388" s="6">
        <v>0.90028699999999995</v>
      </c>
    </row>
    <row r="389" spans="1:48">
      <c r="A389" s="5">
        <v>2.8089200000000001</v>
      </c>
      <c r="B389">
        <f>(Table1286318350382414446[[#This Row],[time]]-2)*2</f>
        <v>1.6178400000000002</v>
      </c>
      <c r="C389" s="6">
        <v>8.7705500000000001</v>
      </c>
      <c r="D389" s="5">
        <v>2.8089200000000001</v>
      </c>
      <c r="E389">
        <f>(Table2287319351383415447[[#This Row],[time]]-2)*2</f>
        <v>1.6178400000000002</v>
      </c>
      <c r="F389" s="7">
        <v>2.7800000000000001E-5</v>
      </c>
      <c r="G389" s="5">
        <v>2.8089200000000001</v>
      </c>
      <c r="H389">
        <f>(Table245294326358390422454[[#This Row],[time]]-2)*2</f>
        <v>1.6178400000000002</v>
      </c>
      <c r="I389" s="6">
        <v>10.238099999999999</v>
      </c>
      <c r="J389" s="5">
        <v>2.8089200000000001</v>
      </c>
      <c r="K389">
        <f>(Table3288320352384416448[[#This Row],[time]]-2)*2</f>
        <v>1.6178400000000002</v>
      </c>
      <c r="L389" s="7">
        <v>2.9E-5</v>
      </c>
      <c r="M389" s="5">
        <v>2.8089200000000001</v>
      </c>
      <c r="N389">
        <f>(Table246295327359391423455[[#This Row],[time]]-2)*2</f>
        <v>1.6178400000000002</v>
      </c>
      <c r="O389" s="6">
        <v>7.2841500000000003</v>
      </c>
      <c r="P389" s="5">
        <v>2.8089200000000001</v>
      </c>
      <c r="Q389">
        <f>(Table4289321353385417449[[#This Row],[time]]-2)*2</f>
        <v>1.6178400000000002</v>
      </c>
      <c r="R389" s="7">
        <v>3.6699999999999998E-5</v>
      </c>
      <c r="S389" s="5">
        <v>2.8089200000000001</v>
      </c>
      <c r="T389">
        <f>(Table247296328360392424456[[#This Row],[time]]-2)*2</f>
        <v>1.6178400000000002</v>
      </c>
      <c r="U389" s="6">
        <v>5.8790399999999998</v>
      </c>
      <c r="V389" s="5">
        <v>2.8089200000000001</v>
      </c>
      <c r="W389">
        <f>(Table5290322354386418450[[#This Row],[time]]-2)*2</f>
        <v>1.6178400000000002</v>
      </c>
      <c r="X389" s="7">
        <v>3.1600000000000002E-5</v>
      </c>
      <c r="Y389" s="5">
        <v>2.8089200000000001</v>
      </c>
      <c r="Z389">
        <f>(Table248297329361393425457[[#This Row],[time]]-2)*2</f>
        <v>1.6178400000000002</v>
      </c>
      <c r="AA389" s="6">
        <v>8.4244199999999996</v>
      </c>
      <c r="AB389" s="5">
        <v>2.8089200000000001</v>
      </c>
      <c r="AC389">
        <f>(Table6291323355387419451[[#This Row],[time]]-2)*2</f>
        <v>1.6178400000000002</v>
      </c>
      <c r="AD389" s="6">
        <v>1.3557900000000001</v>
      </c>
      <c r="AE389" s="5">
        <v>2.8089200000000001</v>
      </c>
      <c r="AF389">
        <f>(Table249298330362394426458[[#This Row],[time]]-2)*2</f>
        <v>1.6178400000000002</v>
      </c>
      <c r="AG389" s="6">
        <v>8.8009299999999993</v>
      </c>
      <c r="AH389" s="5">
        <v>2.8089200000000001</v>
      </c>
      <c r="AI389">
        <f>(Table7292324356388420452[[#This Row],[time]]-2)*2</f>
        <v>1.6178400000000002</v>
      </c>
      <c r="AJ389" s="6">
        <v>0.96562300000000001</v>
      </c>
      <c r="AK389" s="5">
        <v>2.8089200000000001</v>
      </c>
      <c r="AL389">
        <f>(Table250299331363395427459[[#This Row],[time]]-2)*2</f>
        <v>1.6178400000000002</v>
      </c>
      <c r="AM389" s="6">
        <v>7.0929399999999996</v>
      </c>
      <c r="AN389" s="5">
        <v>2.8089200000000001</v>
      </c>
      <c r="AO389">
        <f>(Table8293325357389421453[[#This Row],[time]]-2)*2</f>
        <v>1.6178400000000002</v>
      </c>
      <c r="AP389" s="6">
        <v>1.4733099999999999</v>
      </c>
      <c r="AQ389" s="5">
        <v>2.8089200000000001</v>
      </c>
      <c r="AR389">
        <f>(Table252300332364396428460[[#This Row],[time]]-2)*2</f>
        <v>1.6178400000000002</v>
      </c>
      <c r="AS389" s="6">
        <v>6.2491399999999997</v>
      </c>
      <c r="AT389" s="5">
        <v>2.8089200000000001</v>
      </c>
      <c r="AU389">
        <f>(Table253301333365397429461[[#This Row],[time]]-2)*2</f>
        <v>1.6178400000000002</v>
      </c>
      <c r="AV389" s="6">
        <v>0.96038299999999999</v>
      </c>
    </row>
    <row r="390" spans="1:48">
      <c r="A390" s="5">
        <v>2.8682500000000002</v>
      </c>
      <c r="B390">
        <f>(Table1286318350382414446[[#This Row],[time]]-2)*2</f>
        <v>1.7365000000000004</v>
      </c>
      <c r="C390" s="6">
        <v>10.116899999999999</v>
      </c>
      <c r="D390" s="5">
        <v>2.8682500000000002</v>
      </c>
      <c r="E390">
        <f>(Table2287319351383415447[[#This Row],[time]]-2)*2</f>
        <v>1.7365000000000004</v>
      </c>
      <c r="F390" s="7">
        <v>2.5000000000000001E-5</v>
      </c>
      <c r="G390" s="5">
        <v>2.8682500000000002</v>
      </c>
      <c r="H390">
        <f>(Table245294326358390422454[[#This Row],[time]]-2)*2</f>
        <v>1.7365000000000004</v>
      </c>
      <c r="I390" s="6">
        <v>11.7437</v>
      </c>
      <c r="J390" s="5">
        <v>2.8682500000000002</v>
      </c>
      <c r="K390">
        <f>(Table3288320352384416448[[#This Row],[time]]-2)*2</f>
        <v>1.7365000000000004</v>
      </c>
      <c r="L390" s="7">
        <v>2.7100000000000001E-5</v>
      </c>
      <c r="M390" s="5">
        <v>2.8682500000000002</v>
      </c>
      <c r="N390">
        <f>(Table246295327359391423455[[#This Row],[time]]-2)*2</f>
        <v>1.7365000000000004</v>
      </c>
      <c r="O390" s="6">
        <v>7.71333</v>
      </c>
      <c r="P390" s="5">
        <v>2.8682500000000002</v>
      </c>
      <c r="Q390">
        <f>(Table4289321353385417449[[#This Row],[time]]-2)*2</f>
        <v>1.7365000000000004</v>
      </c>
      <c r="R390" s="7">
        <v>3.3800000000000002E-5</v>
      </c>
      <c r="S390" s="5">
        <v>2.8682500000000002</v>
      </c>
      <c r="T390">
        <f>(Table247296328360392424456[[#This Row],[time]]-2)*2</f>
        <v>1.7365000000000004</v>
      </c>
      <c r="U390" s="6">
        <v>6.2330800000000002</v>
      </c>
      <c r="V390" s="5">
        <v>2.8682500000000002</v>
      </c>
      <c r="W390">
        <f>(Table5290322354386418450[[#This Row],[time]]-2)*2</f>
        <v>1.7365000000000004</v>
      </c>
      <c r="X390" s="7">
        <v>2.9200000000000002E-5</v>
      </c>
      <c r="Y390" s="5">
        <v>2.8682500000000002</v>
      </c>
      <c r="Z390">
        <f>(Table248297329361393425457[[#This Row],[time]]-2)*2</f>
        <v>1.7365000000000004</v>
      </c>
      <c r="AA390" s="6">
        <v>9.5590700000000002</v>
      </c>
      <c r="AB390" s="5">
        <v>2.8682500000000002</v>
      </c>
      <c r="AC390">
        <f>(Table6291323355387419451[[#This Row],[time]]-2)*2</f>
        <v>1.7365000000000004</v>
      </c>
      <c r="AD390" s="6">
        <v>1.2112099999999999</v>
      </c>
      <c r="AE390" s="5">
        <v>2.8682500000000002</v>
      </c>
      <c r="AF390">
        <f>(Table249298330362394426458[[#This Row],[time]]-2)*2</f>
        <v>1.7365000000000004</v>
      </c>
      <c r="AG390" s="6">
        <v>9.2503600000000006</v>
      </c>
      <c r="AH390" s="5">
        <v>2.8682500000000002</v>
      </c>
      <c r="AI390">
        <f>(Table7292324356388420452[[#This Row],[time]]-2)*2</f>
        <v>1.7365000000000004</v>
      </c>
      <c r="AJ390" s="6">
        <v>0.92025400000000002</v>
      </c>
      <c r="AK390" s="5">
        <v>2.8682500000000002</v>
      </c>
      <c r="AL390">
        <f>(Table250299331363395427459[[#This Row],[time]]-2)*2</f>
        <v>1.7365000000000004</v>
      </c>
      <c r="AM390" s="6">
        <v>7.4009999999999998</v>
      </c>
      <c r="AN390" s="5">
        <v>2.8682500000000002</v>
      </c>
      <c r="AO390">
        <f>(Table8293325357389421453[[#This Row],[time]]-2)*2</f>
        <v>1.7365000000000004</v>
      </c>
      <c r="AP390" s="6">
        <v>1.29512</v>
      </c>
      <c r="AQ390" s="5">
        <v>2.8682500000000002</v>
      </c>
      <c r="AR390">
        <f>(Table252300332364396428460[[#This Row],[time]]-2)*2</f>
        <v>1.7365000000000004</v>
      </c>
      <c r="AS390" s="6">
        <v>6.5911400000000002</v>
      </c>
      <c r="AT390" s="5">
        <v>2.8682500000000002</v>
      </c>
      <c r="AU390">
        <f>(Table253301333365397429461[[#This Row],[time]]-2)*2</f>
        <v>1.7365000000000004</v>
      </c>
      <c r="AV390" s="6">
        <v>1.0004999999999999</v>
      </c>
    </row>
    <row r="391" spans="1:48">
      <c r="A391" s="5">
        <v>2.9276200000000001</v>
      </c>
      <c r="B391">
        <f>(Table1286318350382414446[[#This Row],[time]]-2)*2</f>
        <v>1.8552400000000002</v>
      </c>
      <c r="C391" s="6">
        <v>11.748900000000001</v>
      </c>
      <c r="D391" s="5">
        <v>2.9276200000000001</v>
      </c>
      <c r="E391">
        <f>(Table2287319351383415447[[#This Row],[time]]-2)*2</f>
        <v>1.8552400000000002</v>
      </c>
      <c r="F391" s="7">
        <v>2.2399999999999999E-5</v>
      </c>
      <c r="G391" s="5">
        <v>2.9276200000000001</v>
      </c>
      <c r="H391">
        <f>(Table245294326358390422454[[#This Row],[time]]-2)*2</f>
        <v>1.8552400000000002</v>
      </c>
      <c r="I391" s="6">
        <v>13.1149</v>
      </c>
      <c r="J391" s="5">
        <v>2.9276200000000001</v>
      </c>
      <c r="K391">
        <f>(Table3288320352384416448[[#This Row],[time]]-2)*2</f>
        <v>1.8552400000000002</v>
      </c>
      <c r="L391" s="7">
        <v>2.5299999999999998E-5</v>
      </c>
      <c r="M391" s="5">
        <v>2.9276200000000001</v>
      </c>
      <c r="N391">
        <f>(Table246295327359391423455[[#This Row],[time]]-2)*2</f>
        <v>1.8552400000000002</v>
      </c>
      <c r="O391" s="6">
        <v>7.9175599999999999</v>
      </c>
      <c r="P391" s="5">
        <v>2.9276200000000001</v>
      </c>
      <c r="Q391">
        <f>(Table4289321353385417449[[#This Row],[time]]-2)*2</f>
        <v>1.8552400000000002</v>
      </c>
      <c r="R391" s="7">
        <v>3.1099999999999997E-5</v>
      </c>
      <c r="S391" s="5">
        <v>2.9276200000000001</v>
      </c>
      <c r="T391">
        <f>(Table247296328360392424456[[#This Row],[time]]-2)*2</f>
        <v>1.8552400000000002</v>
      </c>
      <c r="U391" s="6">
        <v>6.4852600000000002</v>
      </c>
      <c r="V391" s="5">
        <v>2.9276200000000001</v>
      </c>
      <c r="W391">
        <f>(Table5290322354386418450[[#This Row],[time]]-2)*2</f>
        <v>1.8552400000000002</v>
      </c>
      <c r="X391" s="7">
        <v>2.6800000000000001E-5</v>
      </c>
      <c r="Y391" s="5">
        <v>2.9276200000000001</v>
      </c>
      <c r="Z391">
        <f>(Table248297329361393425457[[#This Row],[time]]-2)*2</f>
        <v>1.8552400000000002</v>
      </c>
      <c r="AA391" s="6">
        <v>10.9293</v>
      </c>
      <c r="AB391" s="5">
        <v>2.9276200000000001</v>
      </c>
      <c r="AC391">
        <f>(Table6291323355387419451[[#This Row],[time]]-2)*2</f>
        <v>1.8552400000000002</v>
      </c>
      <c r="AD391" s="6">
        <v>1.06596</v>
      </c>
      <c r="AE391" s="5">
        <v>2.9276200000000001</v>
      </c>
      <c r="AF391">
        <f>(Table249298330362394426458[[#This Row],[time]]-2)*2</f>
        <v>1.8552400000000002</v>
      </c>
      <c r="AG391" s="6">
        <v>9.7280899999999999</v>
      </c>
      <c r="AH391" s="5">
        <v>2.9276200000000001</v>
      </c>
      <c r="AI391">
        <f>(Table7292324356388420452[[#This Row],[time]]-2)*2</f>
        <v>1.8552400000000002</v>
      </c>
      <c r="AJ391" s="6">
        <v>0.85528999999999999</v>
      </c>
      <c r="AK391" s="5">
        <v>2.9276200000000001</v>
      </c>
      <c r="AL391">
        <f>(Table250299331363395427459[[#This Row],[time]]-2)*2</f>
        <v>1.8552400000000002</v>
      </c>
      <c r="AM391" s="6">
        <v>7.69482</v>
      </c>
      <c r="AN391" s="5">
        <v>2.9276200000000001</v>
      </c>
      <c r="AO391">
        <f>(Table8293325357389421453[[#This Row],[time]]-2)*2</f>
        <v>1.8552400000000002</v>
      </c>
      <c r="AP391" s="6">
        <v>1.0821499999999999</v>
      </c>
      <c r="AQ391" s="5">
        <v>2.9276200000000001</v>
      </c>
      <c r="AR391">
        <f>(Table252300332364396428460[[#This Row],[time]]-2)*2</f>
        <v>1.8552400000000002</v>
      </c>
      <c r="AS391" s="6">
        <v>6.9215600000000004</v>
      </c>
      <c r="AT391" s="5">
        <v>2.9276200000000001</v>
      </c>
      <c r="AU391">
        <f>(Table253301333365397429461[[#This Row],[time]]-2)*2</f>
        <v>1.8552400000000002</v>
      </c>
      <c r="AV391" s="6">
        <v>0.99599000000000004</v>
      </c>
    </row>
    <row r="392" spans="1:48">
      <c r="A392" s="5">
        <v>2.9539900000000001</v>
      </c>
      <c r="B392">
        <f>(Table1286318350382414446[[#This Row],[time]]-2)*2</f>
        <v>1.9079800000000002</v>
      </c>
      <c r="C392" s="6">
        <v>12.4871</v>
      </c>
      <c r="D392" s="5">
        <v>2.9539900000000001</v>
      </c>
      <c r="E392">
        <f>(Table2287319351383415447[[#This Row],[time]]-2)*2</f>
        <v>1.9079800000000002</v>
      </c>
      <c r="F392" s="7">
        <v>2.1299999999999999E-5</v>
      </c>
      <c r="G392" s="5">
        <v>2.9539900000000001</v>
      </c>
      <c r="H392">
        <f>(Table245294326358390422454[[#This Row],[time]]-2)*2</f>
        <v>1.9079800000000002</v>
      </c>
      <c r="I392" s="6">
        <v>13.540699999999999</v>
      </c>
      <c r="J392" s="5">
        <v>2.9539900000000001</v>
      </c>
      <c r="K392">
        <f>(Table3288320352384416448[[#This Row],[time]]-2)*2</f>
        <v>1.9079800000000002</v>
      </c>
      <c r="L392" s="7">
        <v>2.4499999999999999E-5</v>
      </c>
      <c r="M392" s="5">
        <v>2.9539900000000001</v>
      </c>
      <c r="N392">
        <f>(Table246295327359391423455[[#This Row],[time]]-2)*2</f>
        <v>1.9079800000000002</v>
      </c>
      <c r="O392" s="6">
        <v>7.8773400000000002</v>
      </c>
      <c r="P392" s="5">
        <v>2.9539900000000001</v>
      </c>
      <c r="Q392">
        <f>(Table4289321353385417449[[#This Row],[time]]-2)*2</f>
        <v>1.9079800000000002</v>
      </c>
      <c r="R392" s="7">
        <v>2.9899999999999998E-5</v>
      </c>
      <c r="S392" s="5">
        <v>2.9539900000000001</v>
      </c>
      <c r="T392">
        <f>(Table247296328360392424456[[#This Row],[time]]-2)*2</f>
        <v>1.9079800000000002</v>
      </c>
      <c r="U392" s="6">
        <v>6.5464399999999996</v>
      </c>
      <c r="V392" s="5">
        <v>2.9539900000000001</v>
      </c>
      <c r="W392">
        <f>(Table5290322354386418450[[#This Row],[time]]-2)*2</f>
        <v>1.9079800000000002</v>
      </c>
      <c r="X392" s="7">
        <v>2.5700000000000001E-5</v>
      </c>
      <c r="Y392" s="5">
        <v>2.9539900000000001</v>
      </c>
      <c r="Z392">
        <f>(Table248297329361393425457[[#This Row],[time]]-2)*2</f>
        <v>1.9079800000000002</v>
      </c>
      <c r="AA392" s="6">
        <v>11.545500000000001</v>
      </c>
      <c r="AB392" s="5">
        <v>2.9539900000000001</v>
      </c>
      <c r="AC392">
        <f>(Table6291323355387419451[[#This Row],[time]]-2)*2</f>
        <v>1.9079800000000002</v>
      </c>
      <c r="AD392" s="6">
        <v>0.99509400000000003</v>
      </c>
      <c r="AE392" s="5">
        <v>2.9539900000000001</v>
      </c>
      <c r="AF392">
        <f>(Table249298330362394426458[[#This Row],[time]]-2)*2</f>
        <v>1.9079800000000002</v>
      </c>
      <c r="AG392" s="6">
        <v>9.8725000000000005</v>
      </c>
      <c r="AH392" s="5">
        <v>2.9539900000000001</v>
      </c>
      <c r="AI392">
        <f>(Table7292324356388420452[[#This Row],[time]]-2)*2</f>
        <v>1.9079800000000002</v>
      </c>
      <c r="AJ392" s="6">
        <v>0.82518100000000005</v>
      </c>
      <c r="AK392" s="5">
        <v>2.9539900000000001</v>
      </c>
      <c r="AL392">
        <f>(Table250299331363395427459[[#This Row],[time]]-2)*2</f>
        <v>1.9079800000000002</v>
      </c>
      <c r="AM392" s="6">
        <v>7.8262400000000003</v>
      </c>
      <c r="AN392" s="5">
        <v>2.9539900000000001</v>
      </c>
      <c r="AO392">
        <f>(Table8293325357389421453[[#This Row],[time]]-2)*2</f>
        <v>1.9079800000000002</v>
      </c>
      <c r="AP392" s="6">
        <v>0.98719500000000004</v>
      </c>
      <c r="AQ392" s="5">
        <v>2.9539900000000001</v>
      </c>
      <c r="AR392">
        <f>(Table252300332364396428460[[#This Row],[time]]-2)*2</f>
        <v>1.9079800000000002</v>
      </c>
      <c r="AS392" s="6">
        <v>7.0263400000000003</v>
      </c>
      <c r="AT392" s="5">
        <v>2.9539900000000001</v>
      </c>
      <c r="AU392">
        <f>(Table253301333365397429461[[#This Row],[time]]-2)*2</f>
        <v>1.9079800000000002</v>
      </c>
      <c r="AV392" s="6">
        <v>0.97975000000000001</v>
      </c>
    </row>
    <row r="393" spans="1:48">
      <c r="A393" s="8">
        <v>3</v>
      </c>
      <c r="B393">
        <f>(Table1286318350382414446[[#This Row],[time]]-2)*2</f>
        <v>2</v>
      </c>
      <c r="C393" s="9">
        <v>13.6289</v>
      </c>
      <c r="D393" s="8">
        <v>3</v>
      </c>
      <c r="E393">
        <f>(Table2287319351383415447[[#This Row],[time]]-2)*2</f>
        <v>2</v>
      </c>
      <c r="F393" s="10">
        <v>1.95E-5</v>
      </c>
      <c r="G393" s="8">
        <v>3</v>
      </c>
      <c r="H393">
        <f>(Table245294326358390422454[[#This Row],[time]]-2)*2</f>
        <v>2</v>
      </c>
      <c r="I393" s="9">
        <v>13.952299999999999</v>
      </c>
      <c r="J393" s="8">
        <v>3</v>
      </c>
      <c r="K393">
        <f>(Table3288320352384416448[[#This Row],[time]]-2)*2</f>
        <v>2</v>
      </c>
      <c r="L393" s="10">
        <v>2.34E-5</v>
      </c>
      <c r="M393" s="8">
        <v>3</v>
      </c>
      <c r="N393">
        <f>(Table246295327359391423455[[#This Row],[time]]-2)*2</f>
        <v>2</v>
      </c>
      <c r="O393" s="9">
        <v>7.6907100000000002</v>
      </c>
      <c r="P393" s="8">
        <v>3</v>
      </c>
      <c r="Q393">
        <f>(Table4289321353385417449[[#This Row],[time]]-2)*2</f>
        <v>2</v>
      </c>
      <c r="R393" s="10">
        <v>2.8E-5</v>
      </c>
      <c r="S393" s="8">
        <v>3</v>
      </c>
      <c r="T393">
        <f>(Table247296328360392424456[[#This Row],[time]]-2)*2</f>
        <v>2</v>
      </c>
      <c r="U393" s="9">
        <v>6.62134</v>
      </c>
      <c r="V393" s="8">
        <v>3</v>
      </c>
      <c r="W393">
        <f>(Table5290322354386418450[[#This Row],[time]]-2)*2</f>
        <v>2</v>
      </c>
      <c r="X393" s="10">
        <v>2.3900000000000002E-5</v>
      </c>
      <c r="Y393" s="8">
        <v>3</v>
      </c>
      <c r="Z393">
        <f>(Table248297329361393425457[[#This Row],[time]]-2)*2</f>
        <v>2</v>
      </c>
      <c r="AA393" s="9">
        <v>12.7591</v>
      </c>
      <c r="AB393" s="8">
        <v>3</v>
      </c>
      <c r="AC393">
        <f>(Table6291323355387419451[[#This Row],[time]]-2)*2</f>
        <v>2</v>
      </c>
      <c r="AD393" s="9">
        <v>0.89070899999999997</v>
      </c>
      <c r="AE393" s="8">
        <v>3</v>
      </c>
      <c r="AF393">
        <f>(Table249298330362394426458[[#This Row],[time]]-2)*2</f>
        <v>2</v>
      </c>
      <c r="AG393" s="9">
        <v>10.1213</v>
      </c>
      <c r="AH393" s="8">
        <v>3</v>
      </c>
      <c r="AI393">
        <f>(Table7292324356388420452[[#This Row],[time]]-2)*2</f>
        <v>2</v>
      </c>
      <c r="AJ393" s="9">
        <v>0.77020900000000003</v>
      </c>
      <c r="AK393" s="8">
        <v>3</v>
      </c>
      <c r="AL393">
        <f>(Table250299331363395427459[[#This Row],[time]]-2)*2</f>
        <v>2</v>
      </c>
      <c r="AM393" s="9">
        <v>8.0697500000000009</v>
      </c>
      <c r="AN393" s="8">
        <v>3</v>
      </c>
      <c r="AO393">
        <f>(Table8293325357389421453[[#This Row],[time]]-2)*2</f>
        <v>2</v>
      </c>
      <c r="AP393" s="9">
        <v>0.81788000000000005</v>
      </c>
      <c r="AQ393" s="8">
        <v>3</v>
      </c>
      <c r="AR393">
        <f>(Table252300332364396428460[[#This Row],[time]]-2)*2</f>
        <v>2</v>
      </c>
      <c r="AS393" s="9">
        <v>7.1770300000000002</v>
      </c>
      <c r="AT393" s="8">
        <v>3</v>
      </c>
      <c r="AU393">
        <f>(Table253301333365397429461[[#This Row],[time]]-2)*2</f>
        <v>2</v>
      </c>
      <c r="AV393" s="9">
        <v>0.93672200000000005</v>
      </c>
    </row>
    <row r="394" spans="1:48">
      <c r="A394" t="s">
        <v>26</v>
      </c>
      <c r="C394">
        <f>AVERAGE(C373:C393)</f>
        <v>4.533909038190477</v>
      </c>
      <c r="D394" t="s">
        <v>26</v>
      </c>
      <c r="F394">
        <f t="shared" ref="F394" si="326">AVERAGE(F373:F393)</f>
        <v>5.5584666666666663E-5</v>
      </c>
      <c r="G394" t="s">
        <v>26</v>
      </c>
      <c r="I394">
        <f t="shared" ref="I394" si="327">AVERAGE(I373:I393)</f>
        <v>5.2708071666666667</v>
      </c>
      <c r="J394" t="s">
        <v>26</v>
      </c>
      <c r="L394">
        <f t="shared" ref="L394" si="328">AVERAGE(L373:L393)</f>
        <v>5.3874523809523811E-5</v>
      </c>
      <c r="M394" t="s">
        <v>26</v>
      </c>
      <c r="O394">
        <f t="shared" ref="O394" si="329">AVERAGE(O373:O393)</f>
        <v>3.9143777619047619</v>
      </c>
      <c r="P394" t="s">
        <v>26</v>
      </c>
      <c r="R394">
        <f t="shared" ref="R394" si="330">AVERAGE(R373:R393)</f>
        <v>0.30045618571428573</v>
      </c>
      <c r="S394" t="s">
        <v>26</v>
      </c>
      <c r="U394">
        <f t="shared" ref="U394" si="331">AVERAGE(U373:U393)</f>
        <v>3.1695686142857138</v>
      </c>
      <c r="V394" t="s">
        <v>26</v>
      </c>
      <c r="X394">
        <f t="shared" ref="X394" si="332">AVERAGE(X373:X393)</f>
        <v>7.5623204761904761E-2</v>
      </c>
      <c r="Y394" t="s">
        <v>26</v>
      </c>
      <c r="AA394">
        <f t="shared" ref="AA394" si="333">AVERAGE(AA373:AA393)</f>
        <v>5.3551367619047632</v>
      </c>
      <c r="AB394" t="s">
        <v>26</v>
      </c>
      <c r="AD394">
        <f t="shared" ref="AD394" si="334">AVERAGE(AD373:AD393)</f>
        <v>1.2783389047619049</v>
      </c>
      <c r="AE394" t="s">
        <v>26</v>
      </c>
      <c r="AG394">
        <f t="shared" ref="AG394" si="335">AVERAGE(AG373:AG393)</f>
        <v>4.920288523809524</v>
      </c>
      <c r="AH394" t="s">
        <v>26</v>
      </c>
      <c r="AJ394">
        <f t="shared" ref="AJ394" si="336">AVERAGE(AJ373:AJ393)</f>
        <v>1.0862454285714289</v>
      </c>
      <c r="AK394" t="s">
        <v>26</v>
      </c>
      <c r="AM394">
        <f t="shared" ref="AM394" si="337">AVERAGE(AM373:AM393)</f>
        <v>5.4947157142857144</v>
      </c>
      <c r="AN394" t="s">
        <v>26</v>
      </c>
      <c r="AP394">
        <f t="shared" ref="AP394" si="338">AVERAGE(AP373:AP393)</f>
        <v>1.674606904761905</v>
      </c>
      <c r="AQ394" t="s">
        <v>26</v>
      </c>
      <c r="AS394">
        <f t="shared" ref="AS394" si="339">AVERAGE(AS373:AS393)</f>
        <v>4.1564454761904761</v>
      </c>
      <c r="AT394" t="s">
        <v>26</v>
      </c>
      <c r="AV394">
        <f t="shared" ref="AV394" si="340">AVERAGE(AV373:AV393)</f>
        <v>0.44385423333333324</v>
      </c>
    </row>
    <row r="395" spans="1:48">
      <c r="A395" t="s">
        <v>27</v>
      </c>
      <c r="C395">
        <f>MAX(C373:C393)</f>
        <v>13.6289</v>
      </c>
      <c r="D395" t="s">
        <v>27</v>
      </c>
      <c r="F395">
        <f t="shared" ref="F395" si="341">MAX(F373:F393)</f>
        <v>1.21678E-4</v>
      </c>
      <c r="G395" t="s">
        <v>27</v>
      </c>
      <c r="I395">
        <f t="shared" ref="I395" si="342">MAX(I373:I393)</f>
        <v>13.952299999999999</v>
      </c>
      <c r="J395" t="s">
        <v>27</v>
      </c>
      <c r="L395">
        <f t="shared" ref="L395" si="343">MAX(L373:L393)</f>
        <v>1.13065E-4</v>
      </c>
      <c r="M395" t="s">
        <v>27</v>
      </c>
      <c r="O395">
        <f t="shared" ref="O395" si="344">MAX(O373:O393)</f>
        <v>7.9175599999999999</v>
      </c>
      <c r="P395" t="s">
        <v>27</v>
      </c>
      <c r="R395">
        <f t="shared" ref="R395" si="345">MAX(R373:R393)</f>
        <v>1.6386099999999999</v>
      </c>
      <c r="S395" t="s">
        <v>27</v>
      </c>
      <c r="U395">
        <f t="shared" ref="U395" si="346">MAX(U373:U393)</f>
        <v>6.62134</v>
      </c>
      <c r="V395" t="s">
        <v>27</v>
      </c>
      <c r="X395">
        <f t="shared" ref="X395" si="347">MAX(X373:X393)</f>
        <v>0.38899699999999998</v>
      </c>
      <c r="Y395" t="s">
        <v>27</v>
      </c>
      <c r="AA395">
        <f t="shared" ref="AA395" si="348">MAX(AA373:AA393)</f>
        <v>12.7591</v>
      </c>
      <c r="AB395" t="s">
        <v>27</v>
      </c>
      <c r="AD395">
        <f t="shared" ref="AD395" si="349">MAX(AD373:AD393)</f>
        <v>1.8002499999999999</v>
      </c>
      <c r="AE395" t="s">
        <v>27</v>
      </c>
      <c r="AG395">
        <f t="shared" ref="AG395" si="350">MAX(AG373:AG393)</f>
        <v>10.1213</v>
      </c>
      <c r="AH395" t="s">
        <v>27</v>
      </c>
      <c r="AJ395">
        <f t="shared" ref="AJ395" si="351">MAX(AJ373:AJ393)</f>
        <v>1.38002</v>
      </c>
      <c r="AK395" t="s">
        <v>27</v>
      </c>
      <c r="AM395">
        <f t="shared" ref="AM395" si="352">MAX(AM373:AM393)</f>
        <v>8.0697500000000009</v>
      </c>
      <c r="AN395" t="s">
        <v>27</v>
      </c>
      <c r="AP395">
        <f t="shared" ref="AP395" si="353">MAX(AP373:AP393)</f>
        <v>2.5267300000000001</v>
      </c>
      <c r="AQ395" t="s">
        <v>27</v>
      </c>
      <c r="AS395">
        <f t="shared" ref="AS395" si="354">MAX(AS373:AS393)</f>
        <v>7.1770300000000002</v>
      </c>
      <c r="AT395" t="s">
        <v>27</v>
      </c>
      <c r="AV395">
        <f t="shared" ref="AV395" si="355">MAX(AV373:AV393)</f>
        <v>1.0004999999999999</v>
      </c>
    </row>
    <row r="397" spans="1:48">
      <c r="A397" t="s">
        <v>60</v>
      </c>
      <c r="D397" t="s">
        <v>2</v>
      </c>
    </row>
    <row r="398" spans="1:48">
      <c r="A398" t="s">
        <v>61</v>
      </c>
      <c r="D398" t="s">
        <v>4</v>
      </c>
      <c r="E398" t="s">
        <v>5</v>
      </c>
    </row>
    <row r="399" spans="1:48">
      <c r="D399" t="s">
        <v>30</v>
      </c>
    </row>
    <row r="401" spans="1:48">
      <c r="A401" t="s">
        <v>6</v>
      </c>
      <c r="D401" t="s">
        <v>7</v>
      </c>
      <c r="G401" t="s">
        <v>8</v>
      </c>
      <c r="J401" t="s">
        <v>9</v>
      </c>
      <c r="M401" t="s">
        <v>10</v>
      </c>
      <c r="P401" t="s">
        <v>11</v>
      </c>
      <c r="S401" t="s">
        <v>12</v>
      </c>
      <c r="V401" t="s">
        <v>13</v>
      </c>
      <c r="Y401" t="s">
        <v>14</v>
      </c>
      <c r="AB401" t="s">
        <v>15</v>
      </c>
      <c r="AE401" t="s">
        <v>16</v>
      </c>
      <c r="AH401" t="s">
        <v>17</v>
      </c>
      <c r="AK401" t="s">
        <v>18</v>
      </c>
      <c r="AN401" t="s">
        <v>19</v>
      </c>
      <c r="AQ401" t="s">
        <v>20</v>
      </c>
      <c r="AT401" t="s">
        <v>21</v>
      </c>
    </row>
    <row r="402" spans="1:48">
      <c r="A402" t="s">
        <v>22</v>
      </c>
      <c r="B402" t="s">
        <v>23</v>
      </c>
      <c r="C402" t="s">
        <v>24</v>
      </c>
      <c r="D402" t="s">
        <v>22</v>
      </c>
      <c r="E402" t="s">
        <v>23</v>
      </c>
      <c r="F402" t="s">
        <v>25</v>
      </c>
      <c r="G402" t="s">
        <v>22</v>
      </c>
      <c r="H402" t="s">
        <v>23</v>
      </c>
      <c r="I402" t="s">
        <v>24</v>
      </c>
      <c r="J402" t="s">
        <v>22</v>
      </c>
      <c r="K402" t="s">
        <v>23</v>
      </c>
      <c r="L402" t="s">
        <v>24</v>
      </c>
      <c r="M402" t="s">
        <v>22</v>
      </c>
      <c r="N402" t="s">
        <v>23</v>
      </c>
      <c r="O402" t="s">
        <v>24</v>
      </c>
      <c r="P402" t="s">
        <v>22</v>
      </c>
      <c r="Q402" t="s">
        <v>23</v>
      </c>
      <c r="R402" t="s">
        <v>24</v>
      </c>
      <c r="S402" t="s">
        <v>22</v>
      </c>
      <c r="T402" t="s">
        <v>23</v>
      </c>
      <c r="U402" t="s">
        <v>24</v>
      </c>
      <c r="V402" t="s">
        <v>22</v>
      </c>
      <c r="W402" t="s">
        <v>23</v>
      </c>
      <c r="X402" t="s">
        <v>24</v>
      </c>
      <c r="Y402" t="s">
        <v>22</v>
      </c>
      <c r="Z402" t="s">
        <v>23</v>
      </c>
      <c r="AA402" t="s">
        <v>24</v>
      </c>
      <c r="AB402" t="s">
        <v>22</v>
      </c>
      <c r="AC402" t="s">
        <v>23</v>
      </c>
      <c r="AD402" t="s">
        <v>24</v>
      </c>
      <c r="AE402" t="s">
        <v>22</v>
      </c>
      <c r="AF402" t="s">
        <v>23</v>
      </c>
      <c r="AG402" t="s">
        <v>24</v>
      </c>
      <c r="AH402" t="s">
        <v>22</v>
      </c>
      <c r="AI402" t="s">
        <v>23</v>
      </c>
      <c r="AJ402" t="s">
        <v>24</v>
      </c>
      <c r="AK402" t="s">
        <v>22</v>
      </c>
      <c r="AL402" t="s">
        <v>23</v>
      </c>
      <c r="AM402" t="s">
        <v>24</v>
      </c>
      <c r="AN402" t="s">
        <v>22</v>
      </c>
      <c r="AO402" t="s">
        <v>23</v>
      </c>
      <c r="AP402" t="s">
        <v>24</v>
      </c>
      <c r="AQ402" t="s">
        <v>22</v>
      </c>
      <c r="AR402" t="s">
        <v>23</v>
      </c>
      <c r="AS402" t="s">
        <v>24</v>
      </c>
      <c r="AT402" t="s">
        <v>22</v>
      </c>
      <c r="AU402" t="s">
        <v>23</v>
      </c>
      <c r="AV402" t="s">
        <v>24</v>
      </c>
    </row>
    <row r="403" spans="1:48">
      <c r="A403" s="2">
        <v>2</v>
      </c>
      <c r="B403">
        <f>-(Table1254302334366398430462[[#This Row],[time]]-2)*2</f>
        <v>0</v>
      </c>
      <c r="C403" s="3">
        <v>3.0858099999999999</v>
      </c>
      <c r="D403" s="2">
        <v>2</v>
      </c>
      <c r="E403">
        <f>-(Table2255303335367399431463[[#This Row],[time]]-2)*2</f>
        <v>0</v>
      </c>
      <c r="F403" s="3">
        <v>0.70077599999999995</v>
      </c>
      <c r="G403" s="2">
        <v>2</v>
      </c>
      <c r="H403">
        <f>-(Table245262310342374406438470[[#This Row],[time]]-2)*2</f>
        <v>0</v>
      </c>
      <c r="I403" s="3">
        <v>2.9235799999999998</v>
      </c>
      <c r="J403" s="2">
        <v>2</v>
      </c>
      <c r="K403">
        <f>-(Table3256304336368400432464[[#This Row],[time]]-2)*2</f>
        <v>0</v>
      </c>
      <c r="L403" s="3">
        <v>0.83479700000000001</v>
      </c>
      <c r="M403" s="2">
        <v>2</v>
      </c>
      <c r="N403">
        <f>-(Table246263311343375407439471[[#This Row],[time]]-2)*2</f>
        <v>0</v>
      </c>
      <c r="O403" s="3">
        <v>1.0324199999999999</v>
      </c>
      <c r="P403" s="2">
        <v>2</v>
      </c>
      <c r="Q403">
        <f>-(Table4257305337369401433465[[#This Row],[time]]-2)*2</f>
        <v>0</v>
      </c>
      <c r="R403" s="3">
        <v>0.28259899999999999</v>
      </c>
      <c r="S403" s="2">
        <v>2</v>
      </c>
      <c r="T403">
        <f>-(Table247264312344376408440472[[#This Row],[time]]-2)*2</f>
        <v>0</v>
      </c>
      <c r="U403" s="3">
        <v>2.5224400000000001E-2</v>
      </c>
      <c r="V403" s="2">
        <v>2</v>
      </c>
      <c r="W403">
        <f>-(Table5258306338370402434466[[#This Row],[time]]-2)*2</f>
        <v>0</v>
      </c>
      <c r="X403" s="3">
        <v>0.362043</v>
      </c>
      <c r="Y403" s="2">
        <v>2</v>
      </c>
      <c r="Z403">
        <f>-(Table248265313345377409441473[[#This Row],[time]]-2)*2</f>
        <v>0</v>
      </c>
      <c r="AA403" s="3">
        <v>0.95139099999999999</v>
      </c>
      <c r="AB403" s="2">
        <v>2</v>
      </c>
      <c r="AC403">
        <f>-(Table6259307339371403435467[[#This Row],[time]]-2)*2</f>
        <v>0</v>
      </c>
      <c r="AD403" s="3">
        <v>2.4340199999999999E-2</v>
      </c>
      <c r="AE403" s="2">
        <v>2</v>
      </c>
      <c r="AF403">
        <f>-(Table249266314346378410442474[[#This Row],[time]]-2)*2</f>
        <v>0</v>
      </c>
      <c r="AG403" s="3">
        <v>0.33378099999999999</v>
      </c>
      <c r="AH403" s="2">
        <v>2</v>
      </c>
      <c r="AI403">
        <f>-(Table7260308340372404436468[[#This Row],[time]]-2)*2</f>
        <v>0</v>
      </c>
      <c r="AJ403" s="4">
        <v>6.4900000000000005E-5</v>
      </c>
      <c r="AK403" s="2">
        <v>2</v>
      </c>
      <c r="AL403">
        <f>-(Table250267315347379411443475[[#This Row],[time]]-2)*2</f>
        <v>0</v>
      </c>
      <c r="AM403" s="3">
        <v>1.6838200000000001</v>
      </c>
      <c r="AN403" s="2">
        <v>2</v>
      </c>
      <c r="AO403">
        <f>-(Table8261309341373405437469[[#This Row],[time]]-2)*2</f>
        <v>0</v>
      </c>
      <c r="AP403" s="3">
        <v>3.2220300000000002</v>
      </c>
      <c r="AQ403" s="2">
        <v>2</v>
      </c>
      <c r="AR403">
        <f>-(Table252268316348380412444476[[#This Row],[time]]-2)*2</f>
        <v>0</v>
      </c>
      <c r="AS403" s="3">
        <v>0.64270099999999997</v>
      </c>
      <c r="AT403" s="2">
        <v>2</v>
      </c>
      <c r="AU403">
        <f>-(Table253269317349381413445477[[#This Row],[time]]-2)*2</f>
        <v>0</v>
      </c>
      <c r="AV403" s="3">
        <v>0.87563599999999997</v>
      </c>
    </row>
    <row r="404" spans="1:48">
      <c r="A404" s="5">
        <v>2.0502600000000002</v>
      </c>
      <c r="B404">
        <f>-(Table1254302334366398430462[[#This Row],[time]]-2)*2</f>
        <v>-0.10052000000000039</v>
      </c>
      <c r="C404" s="6">
        <v>3.0673400000000002</v>
      </c>
      <c r="D404" s="5">
        <v>2.0502600000000002</v>
      </c>
      <c r="E404">
        <f>-(Table2255303335367399431463[[#This Row],[time]]-2)*2</f>
        <v>-0.10052000000000039</v>
      </c>
      <c r="F404" s="6">
        <v>0.71379899999999996</v>
      </c>
      <c r="G404" s="5">
        <v>2.0502600000000002</v>
      </c>
      <c r="H404">
        <f>-(Table245262310342374406438470[[#This Row],[time]]-2)*2</f>
        <v>-0.10052000000000039</v>
      </c>
      <c r="I404" s="6">
        <v>2.90998</v>
      </c>
      <c r="J404" s="5">
        <v>2.0502600000000002</v>
      </c>
      <c r="K404">
        <f>-(Table3256304336368400432464[[#This Row],[time]]-2)*2</f>
        <v>-0.10052000000000039</v>
      </c>
      <c r="L404" s="6">
        <v>0.84863999999999995</v>
      </c>
      <c r="M404" s="5">
        <v>2.0502600000000002</v>
      </c>
      <c r="N404">
        <f>-(Table246263311343375407439471[[#This Row],[time]]-2)*2</f>
        <v>-0.10052000000000039</v>
      </c>
      <c r="O404" s="6">
        <v>0.994093</v>
      </c>
      <c r="P404" s="5">
        <v>2.0502600000000002</v>
      </c>
      <c r="Q404">
        <f>-(Table4257305337369401433465[[#This Row],[time]]-2)*2</f>
        <v>-0.10052000000000039</v>
      </c>
      <c r="R404" s="6">
        <v>0.30645899999999998</v>
      </c>
      <c r="S404" s="5">
        <v>2.0502600000000002</v>
      </c>
      <c r="T404">
        <f>-(Table247264312344376408440472[[#This Row],[time]]-2)*2</f>
        <v>-0.10052000000000039</v>
      </c>
      <c r="U404" s="6">
        <v>2.2925000000000001E-2</v>
      </c>
      <c r="V404" s="5">
        <v>2.0502600000000002</v>
      </c>
      <c r="W404">
        <f>-(Table5258306338370402434466[[#This Row],[time]]-2)*2</f>
        <v>-0.10052000000000039</v>
      </c>
      <c r="X404" s="6">
        <v>0.38702199999999998</v>
      </c>
      <c r="Y404" s="5">
        <v>2.0502600000000002</v>
      </c>
      <c r="Z404">
        <f>-(Table248265313345377409441473[[#This Row],[time]]-2)*2</f>
        <v>-0.10052000000000039</v>
      </c>
      <c r="AA404" s="6">
        <v>0.90773999999999999</v>
      </c>
      <c r="AB404" s="5">
        <v>2.0502600000000002</v>
      </c>
      <c r="AC404">
        <f>-(Table6259307339371403435467[[#This Row],[time]]-2)*2</f>
        <v>-0.10052000000000039</v>
      </c>
      <c r="AD404" s="6">
        <v>5.83341E-2</v>
      </c>
      <c r="AE404" s="5">
        <v>2.0502600000000002</v>
      </c>
      <c r="AF404">
        <f>-(Table249266314346378410442474[[#This Row],[time]]-2)*2</f>
        <v>-0.10052000000000039</v>
      </c>
      <c r="AG404" s="6">
        <v>0.302338</v>
      </c>
      <c r="AH404" s="5">
        <v>2.0502600000000002</v>
      </c>
      <c r="AI404">
        <f>-(Table7260308340372404436468[[#This Row],[time]]-2)*2</f>
        <v>-0.10052000000000039</v>
      </c>
      <c r="AJ404" s="7">
        <v>6.4999999999999994E-5</v>
      </c>
      <c r="AK404" s="5">
        <v>2.0502600000000002</v>
      </c>
      <c r="AL404">
        <f>-(Table250267315347379411443475[[#This Row],[time]]-2)*2</f>
        <v>-0.10052000000000039</v>
      </c>
      <c r="AM404" s="6">
        <v>1.6354200000000001</v>
      </c>
      <c r="AN404" s="5">
        <v>2.0502600000000002</v>
      </c>
      <c r="AO404">
        <f>-(Table8261309341373405437469[[#This Row],[time]]-2)*2</f>
        <v>-0.10052000000000039</v>
      </c>
      <c r="AP404" s="6">
        <v>3.3711199999999999</v>
      </c>
      <c r="AQ404" s="5">
        <v>2.0502600000000002</v>
      </c>
      <c r="AR404">
        <f>-(Table252268316348380412444476[[#This Row],[time]]-2)*2</f>
        <v>-0.10052000000000039</v>
      </c>
      <c r="AS404" s="6">
        <v>0.61948199999999998</v>
      </c>
      <c r="AT404" s="5">
        <v>2.0502600000000002</v>
      </c>
      <c r="AU404">
        <f>-(Table253269317349381413445477[[#This Row],[time]]-2)*2</f>
        <v>-0.10052000000000039</v>
      </c>
      <c r="AV404" s="6">
        <v>0.90425800000000001</v>
      </c>
    </row>
    <row r="405" spans="1:48">
      <c r="A405" s="5">
        <v>2.1143299999999998</v>
      </c>
      <c r="B405">
        <f>-(Table1254302334366398430462[[#This Row],[time]]-2)*2</f>
        <v>-0.22865999999999964</v>
      </c>
      <c r="C405" s="6">
        <v>2.9627699999999999</v>
      </c>
      <c r="D405" s="5">
        <v>2.1143299999999998</v>
      </c>
      <c r="E405">
        <f>-(Table2255303335367399431463[[#This Row],[time]]-2)*2</f>
        <v>-0.22865999999999964</v>
      </c>
      <c r="F405" s="6">
        <v>0.78026099999999998</v>
      </c>
      <c r="G405" s="5">
        <v>2.1143299999999998</v>
      </c>
      <c r="H405">
        <f>-(Table245262310342374406438470[[#This Row],[time]]-2)*2</f>
        <v>-0.22865999999999964</v>
      </c>
      <c r="I405" s="6">
        <v>2.8379699999999999</v>
      </c>
      <c r="J405" s="5">
        <v>2.1143299999999998</v>
      </c>
      <c r="K405">
        <f>-(Table3256304336368400432464[[#This Row],[time]]-2)*2</f>
        <v>-0.22865999999999964</v>
      </c>
      <c r="L405" s="6">
        <v>0.92057299999999997</v>
      </c>
      <c r="M405" s="5">
        <v>2.1143299999999998</v>
      </c>
      <c r="N405">
        <f>-(Table246263311343375407439471[[#This Row],[time]]-2)*2</f>
        <v>-0.22865999999999964</v>
      </c>
      <c r="O405" s="6">
        <v>0.855877</v>
      </c>
      <c r="P405" s="5">
        <v>2.1143299999999998</v>
      </c>
      <c r="Q405">
        <f>-(Table4257305337369401433465[[#This Row],[time]]-2)*2</f>
        <v>-0.22865999999999964</v>
      </c>
      <c r="R405" s="6">
        <v>0.385911</v>
      </c>
      <c r="S405" s="5">
        <v>2.1143299999999998</v>
      </c>
      <c r="T405">
        <f>-(Table247264312344376408440472[[#This Row],[time]]-2)*2</f>
        <v>-0.22865999999999964</v>
      </c>
      <c r="U405" s="6">
        <v>1.4174000000000001E-2</v>
      </c>
      <c r="V405" s="5">
        <v>2.1143299999999998</v>
      </c>
      <c r="W405">
        <f>-(Table5258306338370402434466[[#This Row],[time]]-2)*2</f>
        <v>-0.22865999999999964</v>
      </c>
      <c r="X405" s="6">
        <v>0.47218300000000002</v>
      </c>
      <c r="Y405" s="5">
        <v>2.1143299999999998</v>
      </c>
      <c r="Z405">
        <f>-(Table248265313345377409441473[[#This Row],[time]]-2)*2</f>
        <v>-0.22865999999999964</v>
      </c>
      <c r="AA405" s="6">
        <v>0.81222000000000005</v>
      </c>
      <c r="AB405" s="5">
        <v>2.1143299999999998</v>
      </c>
      <c r="AC405">
        <f>-(Table6259307339371403435467[[#This Row],[time]]-2)*2</f>
        <v>-0.22865999999999964</v>
      </c>
      <c r="AD405" s="6">
        <v>0.16600300000000001</v>
      </c>
      <c r="AE405" s="5">
        <v>2.1143299999999998</v>
      </c>
      <c r="AF405">
        <f>-(Table249266314346378410442474[[#This Row],[time]]-2)*2</f>
        <v>-0.22865999999999964</v>
      </c>
      <c r="AG405" s="6">
        <v>0.26083699999999999</v>
      </c>
      <c r="AH405" s="5">
        <v>2.1143299999999998</v>
      </c>
      <c r="AI405">
        <f>-(Table7260308340372404436468[[#This Row],[time]]-2)*2</f>
        <v>-0.22865999999999964</v>
      </c>
      <c r="AJ405" s="7">
        <v>6.4300000000000004E-5</v>
      </c>
      <c r="AK405" s="5">
        <v>2.1143299999999998</v>
      </c>
      <c r="AL405">
        <f>-(Table250267315347379411443475[[#This Row],[time]]-2)*2</f>
        <v>-0.22865999999999964</v>
      </c>
      <c r="AM405" s="6">
        <v>1.57636</v>
      </c>
      <c r="AN405" s="5">
        <v>2.1143299999999998</v>
      </c>
      <c r="AO405">
        <f>-(Table8261309341373405437469[[#This Row],[time]]-2)*2</f>
        <v>-0.22865999999999964</v>
      </c>
      <c r="AP405" s="6">
        <v>3.6318600000000001</v>
      </c>
      <c r="AQ405" s="5">
        <v>2.1143299999999998</v>
      </c>
      <c r="AR405">
        <f>-(Table252268316348380412444476[[#This Row],[time]]-2)*2</f>
        <v>-0.22865999999999964</v>
      </c>
      <c r="AS405" s="6">
        <v>0.60382499999999995</v>
      </c>
      <c r="AT405" s="5">
        <v>2.1143299999999998</v>
      </c>
      <c r="AU405">
        <f>-(Table253269317349381413445477[[#This Row],[time]]-2)*2</f>
        <v>-0.22865999999999964</v>
      </c>
      <c r="AV405" s="6">
        <v>1.1612499999999999</v>
      </c>
    </row>
    <row r="406" spans="1:48">
      <c r="A406" s="5">
        <v>2.1643300000000001</v>
      </c>
      <c r="B406">
        <f>-(Table1254302334366398430462[[#This Row],[time]]-2)*2</f>
        <v>-0.32866000000000017</v>
      </c>
      <c r="C406" s="6">
        <v>2.81677</v>
      </c>
      <c r="D406" s="5">
        <v>2.1643300000000001</v>
      </c>
      <c r="E406">
        <f>-(Table2255303335367399431463[[#This Row],[time]]-2)*2</f>
        <v>-0.32866000000000017</v>
      </c>
      <c r="F406" s="6">
        <v>0.86368400000000001</v>
      </c>
      <c r="G406" s="5">
        <v>2.1643300000000001</v>
      </c>
      <c r="H406">
        <f>-(Table245262310342374406438470[[#This Row],[time]]-2)*2</f>
        <v>-0.32866000000000017</v>
      </c>
      <c r="I406" s="6">
        <v>2.7416700000000001</v>
      </c>
      <c r="J406" s="5">
        <v>2.1643300000000001</v>
      </c>
      <c r="K406">
        <f>-(Table3256304336368400432464[[#This Row],[time]]-2)*2</f>
        <v>-0.32866000000000017</v>
      </c>
      <c r="L406" s="6">
        <v>1.0116400000000001</v>
      </c>
      <c r="M406" s="5">
        <v>2.1643300000000001</v>
      </c>
      <c r="N406">
        <f>-(Table246263311343375407439471[[#This Row],[time]]-2)*2</f>
        <v>-0.32866000000000017</v>
      </c>
      <c r="O406" s="6">
        <v>0.69291000000000003</v>
      </c>
      <c r="P406" s="5">
        <v>2.1643300000000001</v>
      </c>
      <c r="Q406">
        <f>-(Table4257305337369401433465[[#This Row],[time]]-2)*2</f>
        <v>-0.32866000000000017</v>
      </c>
      <c r="R406" s="6">
        <v>0.46425100000000002</v>
      </c>
      <c r="S406" s="5">
        <v>2.1643300000000001</v>
      </c>
      <c r="T406">
        <f>-(Table247264312344376408440472[[#This Row],[time]]-2)*2</f>
        <v>-0.32866000000000017</v>
      </c>
      <c r="U406" s="6">
        <v>1.1524400000000001E-2</v>
      </c>
      <c r="V406" s="5">
        <v>2.1643300000000001</v>
      </c>
      <c r="W406">
        <f>-(Table5258306338370402434466[[#This Row],[time]]-2)*2</f>
        <v>-0.32866000000000017</v>
      </c>
      <c r="X406" s="6">
        <v>0.55516600000000005</v>
      </c>
      <c r="Y406" s="5">
        <v>2.1643300000000001</v>
      </c>
      <c r="Z406">
        <f>-(Table248265313345377409441473[[#This Row],[time]]-2)*2</f>
        <v>-0.32866000000000017</v>
      </c>
      <c r="AA406" s="6">
        <v>0.72485100000000002</v>
      </c>
      <c r="AB406" s="5">
        <v>2.1643300000000001</v>
      </c>
      <c r="AC406">
        <f>-(Table6259307339371403435467[[#This Row],[time]]-2)*2</f>
        <v>-0.32866000000000017</v>
      </c>
      <c r="AD406" s="6">
        <v>0.25862600000000002</v>
      </c>
      <c r="AE406" s="5">
        <v>2.1643300000000001</v>
      </c>
      <c r="AF406">
        <f>-(Table249266314346378410442474[[#This Row],[time]]-2)*2</f>
        <v>-0.32866000000000017</v>
      </c>
      <c r="AG406" s="6">
        <v>0.25012200000000001</v>
      </c>
      <c r="AH406" s="5">
        <v>2.1643300000000001</v>
      </c>
      <c r="AI406">
        <f>-(Table7260308340372404436468[[#This Row],[time]]-2)*2</f>
        <v>-0.32866000000000017</v>
      </c>
      <c r="AJ406" s="7">
        <v>6.02E-5</v>
      </c>
      <c r="AK406" s="5">
        <v>2.1643300000000001</v>
      </c>
      <c r="AL406">
        <f>-(Table250267315347379411443475[[#This Row],[time]]-2)*2</f>
        <v>-0.32866000000000017</v>
      </c>
      <c r="AM406" s="6">
        <v>1.5305299999999999</v>
      </c>
      <c r="AN406" s="5">
        <v>2.1643300000000001</v>
      </c>
      <c r="AO406">
        <f>-(Table8261309341373405437469[[#This Row],[time]]-2)*2</f>
        <v>-0.32866000000000017</v>
      </c>
      <c r="AP406" s="6">
        <v>3.8628399999999998</v>
      </c>
      <c r="AQ406" s="5">
        <v>2.1643300000000001</v>
      </c>
      <c r="AR406">
        <f>-(Table252268316348380412444476[[#This Row],[time]]-2)*2</f>
        <v>-0.32866000000000017</v>
      </c>
      <c r="AS406" s="6">
        <v>0.60620799999999997</v>
      </c>
      <c r="AT406" s="5">
        <v>2.1643300000000001</v>
      </c>
      <c r="AU406">
        <f>-(Table253269317349381413445477[[#This Row],[time]]-2)*2</f>
        <v>-0.32866000000000017</v>
      </c>
      <c r="AV406" s="6">
        <v>1.3722000000000001</v>
      </c>
    </row>
    <row r="407" spans="1:48">
      <c r="A407" s="5">
        <v>2.2143299999999999</v>
      </c>
      <c r="B407">
        <f>-(Table1254302334366398430462[[#This Row],[time]]-2)*2</f>
        <v>-0.42865999999999982</v>
      </c>
      <c r="C407" s="6">
        <v>2.6292900000000001</v>
      </c>
      <c r="D407" s="5">
        <v>2.2143299999999999</v>
      </c>
      <c r="E407">
        <f>-(Table2255303335367399431463[[#This Row],[time]]-2)*2</f>
        <v>-0.42865999999999982</v>
      </c>
      <c r="F407" s="6">
        <v>0.95958699999999997</v>
      </c>
      <c r="G407" s="5">
        <v>2.2143299999999999</v>
      </c>
      <c r="H407">
        <f>-(Table245262310342374406438470[[#This Row],[time]]-2)*2</f>
        <v>-0.42865999999999982</v>
      </c>
      <c r="I407" s="6">
        <v>2.62025</v>
      </c>
      <c r="J407" s="5">
        <v>2.2143299999999999</v>
      </c>
      <c r="K407">
        <f>-(Table3256304336368400432464[[#This Row],[time]]-2)*2</f>
        <v>-0.42865999999999982</v>
      </c>
      <c r="L407" s="6">
        <v>1.1174500000000001</v>
      </c>
      <c r="M407" s="5">
        <v>2.2143299999999999</v>
      </c>
      <c r="N407">
        <f>-(Table246263311343375407439471[[#This Row],[time]]-2)*2</f>
        <v>-0.42865999999999982</v>
      </c>
      <c r="O407" s="6">
        <v>0.48821300000000001</v>
      </c>
      <c r="P407" s="5">
        <v>2.2143299999999999</v>
      </c>
      <c r="Q407">
        <f>-(Table4257305337369401433465[[#This Row],[time]]-2)*2</f>
        <v>-0.42865999999999982</v>
      </c>
      <c r="R407" s="6">
        <v>0.55852800000000002</v>
      </c>
      <c r="S407" s="5">
        <v>2.2143299999999999</v>
      </c>
      <c r="T407">
        <f>-(Table247264312344376408440472[[#This Row],[time]]-2)*2</f>
        <v>-0.42865999999999982</v>
      </c>
      <c r="U407" s="6">
        <v>8.3246099999999996E-3</v>
      </c>
      <c r="V407" s="5">
        <v>2.2143299999999999</v>
      </c>
      <c r="W407">
        <f>-(Table5258306338370402434466[[#This Row],[time]]-2)*2</f>
        <v>-0.42865999999999982</v>
      </c>
      <c r="X407" s="6">
        <v>0.65328200000000003</v>
      </c>
      <c r="Y407" s="5">
        <v>2.2143299999999999</v>
      </c>
      <c r="Z407">
        <f>-(Table248265313345377409441473[[#This Row],[time]]-2)*2</f>
        <v>-0.42865999999999982</v>
      </c>
      <c r="AA407" s="6">
        <v>0.62721199999999999</v>
      </c>
      <c r="AB407" s="5">
        <v>2.2143299999999999</v>
      </c>
      <c r="AC407">
        <f>-(Table6259307339371403435467[[#This Row],[time]]-2)*2</f>
        <v>-0.42865999999999982</v>
      </c>
      <c r="AD407" s="6">
        <v>0.3483</v>
      </c>
      <c r="AE407" s="5">
        <v>2.2143299999999999</v>
      </c>
      <c r="AF407">
        <f>-(Table249266314346378410442474[[#This Row],[time]]-2)*2</f>
        <v>-0.42865999999999982</v>
      </c>
      <c r="AG407" s="6">
        <v>0.25249899999999997</v>
      </c>
      <c r="AH407" s="5">
        <v>2.2143299999999999</v>
      </c>
      <c r="AI407">
        <f>-(Table7260308340372404436468[[#This Row],[time]]-2)*2</f>
        <v>-0.42865999999999982</v>
      </c>
      <c r="AJ407" s="7">
        <v>5.9700000000000001E-5</v>
      </c>
      <c r="AK407" s="5">
        <v>2.2143299999999999</v>
      </c>
      <c r="AL407">
        <f>-(Table250267315347379411443475[[#This Row],[time]]-2)*2</f>
        <v>-0.42865999999999982</v>
      </c>
      <c r="AM407" s="6">
        <v>1.4864599999999999</v>
      </c>
      <c r="AN407" s="5">
        <v>2.2143299999999999</v>
      </c>
      <c r="AO407">
        <f>-(Table8261309341373405437469[[#This Row],[time]]-2)*2</f>
        <v>-0.42865999999999982</v>
      </c>
      <c r="AP407" s="6">
        <v>4.0142600000000002</v>
      </c>
      <c r="AQ407" s="5">
        <v>2.2143299999999999</v>
      </c>
      <c r="AR407">
        <f>-(Table252268316348380412444476[[#This Row],[time]]-2)*2</f>
        <v>-0.42865999999999982</v>
      </c>
      <c r="AS407" s="6">
        <v>0.61994400000000005</v>
      </c>
      <c r="AT407" s="5">
        <v>2.2143299999999999</v>
      </c>
      <c r="AU407">
        <f>-(Table253269317349381413445477[[#This Row],[time]]-2)*2</f>
        <v>-0.42865999999999982</v>
      </c>
      <c r="AV407" s="6">
        <v>1.63609</v>
      </c>
    </row>
    <row r="408" spans="1:48">
      <c r="A408" s="5">
        <v>2.2643300000000002</v>
      </c>
      <c r="B408">
        <f>-(Table1254302334366398430462[[#This Row],[time]]-2)*2</f>
        <v>-0.52866000000000035</v>
      </c>
      <c r="C408" s="6">
        <v>2.4083199999999998</v>
      </c>
      <c r="D408" s="5">
        <v>2.2643300000000002</v>
      </c>
      <c r="E408">
        <f>-(Table2255303335367399431463[[#This Row],[time]]-2)*2</f>
        <v>-0.52866000000000035</v>
      </c>
      <c r="F408" s="6">
        <v>1.0609500000000001</v>
      </c>
      <c r="G408" s="5">
        <v>2.2643300000000002</v>
      </c>
      <c r="H408">
        <f>-(Table245262310342374406438470[[#This Row],[time]]-2)*2</f>
        <v>-0.52866000000000035</v>
      </c>
      <c r="I408" s="6">
        <v>2.4777200000000001</v>
      </c>
      <c r="J408" s="5">
        <v>2.2643300000000002</v>
      </c>
      <c r="K408">
        <f>-(Table3256304336368400432464[[#This Row],[time]]-2)*2</f>
        <v>-0.52866000000000035</v>
      </c>
      <c r="L408" s="6">
        <v>1.2307600000000001</v>
      </c>
      <c r="M408" s="5">
        <v>2.2643300000000002</v>
      </c>
      <c r="N408">
        <f>-(Table246263311343375407439471[[#This Row],[time]]-2)*2</f>
        <v>-0.52866000000000035</v>
      </c>
      <c r="O408" s="6">
        <v>0.24119499999999999</v>
      </c>
      <c r="P408" s="5">
        <v>2.2643300000000002</v>
      </c>
      <c r="Q408">
        <f>-(Table4257305337369401433465[[#This Row],[time]]-2)*2</f>
        <v>-0.52866000000000035</v>
      </c>
      <c r="R408" s="6">
        <v>0.67102799999999996</v>
      </c>
      <c r="S408" s="5">
        <v>2.2643300000000002</v>
      </c>
      <c r="T408">
        <f>-(Table247264312344376408440472[[#This Row],[time]]-2)*2</f>
        <v>-0.52866000000000035</v>
      </c>
      <c r="U408" s="6">
        <v>4.2405999999999998E-3</v>
      </c>
      <c r="V408" s="5">
        <v>2.2643300000000002</v>
      </c>
      <c r="W408">
        <f>-(Table5258306338370402434466[[#This Row],[time]]-2)*2</f>
        <v>-0.52866000000000035</v>
      </c>
      <c r="X408" s="6">
        <v>0.76595999999999997</v>
      </c>
      <c r="Y408" s="5">
        <v>2.2643300000000002</v>
      </c>
      <c r="Z408">
        <f>-(Table248265313345377409441473[[#This Row],[time]]-2)*2</f>
        <v>-0.52866000000000035</v>
      </c>
      <c r="AA408" s="6">
        <v>0.52014899999999997</v>
      </c>
      <c r="AB408" s="5">
        <v>2.2643300000000002</v>
      </c>
      <c r="AC408">
        <f>-(Table6259307339371403435467[[#This Row],[time]]-2)*2</f>
        <v>-0.52866000000000035</v>
      </c>
      <c r="AD408" s="6">
        <v>0.44026500000000002</v>
      </c>
      <c r="AE408" s="5">
        <v>2.2643300000000002</v>
      </c>
      <c r="AF408">
        <f>-(Table249266314346378410442474[[#This Row],[time]]-2)*2</f>
        <v>-0.52866000000000035</v>
      </c>
      <c r="AG408" s="6">
        <v>0.26269700000000001</v>
      </c>
      <c r="AH408" s="5">
        <v>2.2643300000000002</v>
      </c>
      <c r="AI408">
        <f>-(Table7260308340372404436468[[#This Row],[time]]-2)*2</f>
        <v>-0.52866000000000035</v>
      </c>
      <c r="AJ408" s="7">
        <v>6.7700000000000006E-5</v>
      </c>
      <c r="AK408" s="5">
        <v>2.2643300000000002</v>
      </c>
      <c r="AL408">
        <f>-(Table250267315347379411443475[[#This Row],[time]]-2)*2</f>
        <v>-0.52866000000000035</v>
      </c>
      <c r="AM408" s="6">
        <v>1.43428</v>
      </c>
      <c r="AN408" s="5">
        <v>2.2643300000000002</v>
      </c>
      <c r="AO408">
        <f>-(Table8261309341373405437469[[#This Row],[time]]-2)*2</f>
        <v>-0.52866000000000035</v>
      </c>
      <c r="AP408" s="6">
        <v>4.1832599999999998</v>
      </c>
      <c r="AQ408" s="5">
        <v>2.2643300000000002</v>
      </c>
      <c r="AR408">
        <f>-(Table252268316348380412444476[[#This Row],[time]]-2)*2</f>
        <v>-0.52866000000000035</v>
      </c>
      <c r="AS408" s="6">
        <v>0.63446800000000003</v>
      </c>
      <c r="AT408" s="5">
        <v>2.2643300000000002</v>
      </c>
      <c r="AU408">
        <f>-(Table253269317349381413445477[[#This Row],[time]]-2)*2</f>
        <v>-0.52866000000000035</v>
      </c>
      <c r="AV408" s="6">
        <v>1.90903</v>
      </c>
    </row>
    <row r="409" spans="1:48">
      <c r="A409" s="5">
        <v>2.31433</v>
      </c>
      <c r="B409">
        <f>-(Table1254302334366398430462[[#This Row],[time]]-2)*2</f>
        <v>-0.62866</v>
      </c>
      <c r="C409" s="6">
        <v>2.15713</v>
      </c>
      <c r="D409" s="5">
        <v>2.31433</v>
      </c>
      <c r="E409">
        <f>-(Table2255303335367399431463[[#This Row],[time]]-2)*2</f>
        <v>-0.62866</v>
      </c>
      <c r="F409" s="6">
        <v>1.1705399999999999</v>
      </c>
      <c r="G409" s="5">
        <v>2.31433</v>
      </c>
      <c r="H409">
        <f>-(Table245262310342374406438470[[#This Row],[time]]-2)*2</f>
        <v>-0.62866</v>
      </c>
      <c r="I409" s="6">
        <v>2.31257</v>
      </c>
      <c r="J409" s="5">
        <v>2.31433</v>
      </c>
      <c r="K409">
        <f>-(Table3256304336368400432464[[#This Row],[time]]-2)*2</f>
        <v>-0.62866</v>
      </c>
      <c r="L409" s="6">
        <v>1.3515200000000001</v>
      </c>
      <c r="M409" s="5">
        <v>2.31433</v>
      </c>
      <c r="N409">
        <f>-(Table246263311343375407439471[[#This Row],[time]]-2)*2</f>
        <v>-0.62866</v>
      </c>
      <c r="O409" s="6">
        <v>5.5656399999999995E-4</v>
      </c>
      <c r="P409" s="5">
        <v>2.31433</v>
      </c>
      <c r="Q409">
        <f>-(Table4257305337369401433465[[#This Row],[time]]-2)*2</f>
        <v>-0.62866</v>
      </c>
      <c r="R409" s="6">
        <v>0.80535800000000002</v>
      </c>
      <c r="S409" s="5">
        <v>2.31433</v>
      </c>
      <c r="T409">
        <f>-(Table247264312344376408440472[[#This Row],[time]]-2)*2</f>
        <v>-0.62866</v>
      </c>
      <c r="U409" s="7">
        <v>8.6899999999999998E-5</v>
      </c>
      <c r="V409" s="5">
        <v>2.31433</v>
      </c>
      <c r="W409">
        <f>-(Table5258306338370402434466[[#This Row],[time]]-2)*2</f>
        <v>-0.62866</v>
      </c>
      <c r="X409" s="6">
        <v>0.881108</v>
      </c>
      <c r="Y409" s="5">
        <v>2.31433</v>
      </c>
      <c r="Z409">
        <f>-(Table248265313345377409441473[[#This Row],[time]]-2)*2</f>
        <v>-0.62866</v>
      </c>
      <c r="AA409" s="6">
        <v>0.39054899999999998</v>
      </c>
      <c r="AB409" s="5">
        <v>2.31433</v>
      </c>
      <c r="AC409">
        <f>-(Table6259307339371403435467[[#This Row],[time]]-2)*2</f>
        <v>-0.62866</v>
      </c>
      <c r="AD409" s="6">
        <v>0.54362500000000002</v>
      </c>
      <c r="AE409" s="5">
        <v>2.31433</v>
      </c>
      <c r="AF409">
        <f>-(Table249266314346378410442474[[#This Row],[time]]-2)*2</f>
        <v>-0.62866</v>
      </c>
      <c r="AG409" s="6">
        <v>0.249691</v>
      </c>
      <c r="AH409" s="5">
        <v>2.31433</v>
      </c>
      <c r="AI409">
        <f>-(Table7260308340372404436468[[#This Row],[time]]-2)*2</f>
        <v>-0.62866</v>
      </c>
      <c r="AJ409" s="6">
        <v>1.7882600000000001E-3</v>
      </c>
      <c r="AK409" s="5">
        <v>2.31433</v>
      </c>
      <c r="AL409">
        <f>-(Table250267315347379411443475[[#This Row],[time]]-2)*2</f>
        <v>-0.62866</v>
      </c>
      <c r="AM409" s="6">
        <v>1.3625499999999999</v>
      </c>
      <c r="AN409" s="5">
        <v>2.31433</v>
      </c>
      <c r="AO409">
        <f>-(Table8261309341373405437469[[#This Row],[time]]-2)*2</f>
        <v>-0.62866</v>
      </c>
      <c r="AP409" s="6">
        <v>4.3360300000000001</v>
      </c>
      <c r="AQ409" s="5">
        <v>2.31433</v>
      </c>
      <c r="AR409">
        <f>-(Table252268316348380412444476[[#This Row],[time]]-2)*2</f>
        <v>-0.62866</v>
      </c>
      <c r="AS409" s="6">
        <v>0.64510999999999996</v>
      </c>
      <c r="AT409" s="5">
        <v>2.31433</v>
      </c>
      <c r="AU409">
        <f>-(Table253269317349381413445477[[#This Row],[time]]-2)*2</f>
        <v>-0.62866</v>
      </c>
      <c r="AV409" s="6">
        <v>2.13097</v>
      </c>
    </row>
    <row r="410" spans="1:48">
      <c r="A410" s="5">
        <v>2.3643299999999998</v>
      </c>
      <c r="B410">
        <f>-(Table1254302334366398430462[[#This Row],[time]]-2)*2</f>
        <v>-0.72865999999999964</v>
      </c>
      <c r="C410" s="6">
        <v>1.9437899999999999</v>
      </c>
      <c r="D410" s="5">
        <v>2.3643299999999998</v>
      </c>
      <c r="E410">
        <f>-(Table2255303335367399431463[[#This Row],[time]]-2)*2</f>
        <v>-0.72865999999999964</v>
      </c>
      <c r="F410" s="6">
        <v>1.28006</v>
      </c>
      <c r="G410" s="5">
        <v>2.3643299999999998</v>
      </c>
      <c r="H410">
        <f>-(Table245262310342374406438470[[#This Row],[time]]-2)*2</f>
        <v>-0.72865999999999964</v>
      </c>
      <c r="I410" s="6">
        <v>2.1728999999999998</v>
      </c>
      <c r="J410" s="5">
        <v>2.3643299999999998</v>
      </c>
      <c r="K410">
        <f>-(Table3256304336368400432464[[#This Row],[time]]-2)*2</f>
        <v>-0.72865999999999964</v>
      </c>
      <c r="L410" s="6">
        <v>1.4761299999999999</v>
      </c>
      <c r="M410" s="5">
        <v>2.3643299999999998</v>
      </c>
      <c r="N410">
        <f>-(Table246263311343375407439471[[#This Row],[time]]-2)*2</f>
        <v>-0.72865999999999964</v>
      </c>
      <c r="O410" s="7">
        <v>9.3399999999999993E-5</v>
      </c>
      <c r="P410" s="5">
        <v>2.3643299999999998</v>
      </c>
      <c r="Q410">
        <f>-(Table4257305337369401433465[[#This Row],[time]]-2)*2</f>
        <v>-0.72865999999999964</v>
      </c>
      <c r="R410" s="6">
        <v>0.95543699999999998</v>
      </c>
      <c r="S410" s="5">
        <v>2.3643299999999998</v>
      </c>
      <c r="T410">
        <f>-(Table247264312344376408440472[[#This Row],[time]]-2)*2</f>
        <v>-0.72865999999999964</v>
      </c>
      <c r="U410" s="7">
        <v>7.3499999999999998E-5</v>
      </c>
      <c r="V410" s="5">
        <v>2.3643299999999998</v>
      </c>
      <c r="W410">
        <f>-(Table5258306338370402434466[[#This Row],[time]]-2)*2</f>
        <v>-0.72865999999999964</v>
      </c>
      <c r="X410" s="6">
        <v>0.99375000000000002</v>
      </c>
      <c r="Y410" s="5">
        <v>2.3643299999999998</v>
      </c>
      <c r="Z410">
        <f>-(Table248265313345377409441473[[#This Row],[time]]-2)*2</f>
        <v>-0.72865999999999964</v>
      </c>
      <c r="AA410" s="6">
        <v>0.27098299999999997</v>
      </c>
      <c r="AB410" s="5">
        <v>2.3643299999999998</v>
      </c>
      <c r="AC410">
        <f>-(Table6259307339371403435467[[#This Row],[time]]-2)*2</f>
        <v>-0.72865999999999964</v>
      </c>
      <c r="AD410" s="6">
        <v>0.64997799999999994</v>
      </c>
      <c r="AE410" s="5">
        <v>2.3643299999999998</v>
      </c>
      <c r="AF410">
        <f>-(Table249266314346378410442474[[#This Row],[time]]-2)*2</f>
        <v>-0.72865999999999964</v>
      </c>
      <c r="AG410" s="6">
        <v>0.24210799999999999</v>
      </c>
      <c r="AH410" s="5">
        <v>2.3643299999999998</v>
      </c>
      <c r="AI410">
        <f>-(Table7260308340372404436468[[#This Row],[time]]-2)*2</f>
        <v>-0.72865999999999964</v>
      </c>
      <c r="AJ410" s="6">
        <v>9.54348E-3</v>
      </c>
      <c r="AK410" s="5">
        <v>2.3643299999999998</v>
      </c>
      <c r="AL410">
        <f>-(Table250267315347379411443475[[#This Row],[time]]-2)*2</f>
        <v>-0.72865999999999964</v>
      </c>
      <c r="AM410" s="6">
        <v>1.29348</v>
      </c>
      <c r="AN410" s="5">
        <v>2.3643299999999998</v>
      </c>
      <c r="AO410">
        <f>-(Table8261309341373405437469[[#This Row],[time]]-2)*2</f>
        <v>-0.72865999999999964</v>
      </c>
      <c r="AP410" s="6">
        <v>4.3635099999999998</v>
      </c>
      <c r="AQ410" s="5">
        <v>2.3643299999999998</v>
      </c>
      <c r="AR410">
        <f>-(Table252268316348380412444476[[#This Row],[time]]-2)*2</f>
        <v>-0.72865999999999964</v>
      </c>
      <c r="AS410" s="6">
        <v>0.66071899999999995</v>
      </c>
      <c r="AT410" s="5">
        <v>2.3643299999999998</v>
      </c>
      <c r="AU410">
        <f>-(Table253269317349381413445477[[#This Row],[time]]-2)*2</f>
        <v>-0.72865999999999964</v>
      </c>
      <c r="AV410" s="6">
        <v>2.3959800000000002</v>
      </c>
    </row>
    <row r="411" spans="1:48">
      <c r="A411" s="5">
        <v>2.4143300000000001</v>
      </c>
      <c r="B411">
        <f>-(Table1254302334366398430462[[#This Row],[time]]-2)*2</f>
        <v>-0.82866000000000017</v>
      </c>
      <c r="C411" s="6">
        <v>1.7296800000000001</v>
      </c>
      <c r="D411" s="5">
        <v>2.4143300000000001</v>
      </c>
      <c r="E411">
        <f>-(Table2255303335367399431463[[#This Row],[time]]-2)*2</f>
        <v>-0.82866000000000017</v>
      </c>
      <c r="F411" s="6">
        <v>1.3889100000000001</v>
      </c>
      <c r="G411" s="5">
        <v>2.4143300000000001</v>
      </c>
      <c r="H411">
        <f>-(Table245262310342374406438470[[#This Row],[time]]-2)*2</f>
        <v>-0.82866000000000017</v>
      </c>
      <c r="I411" s="6">
        <v>2.0301100000000001</v>
      </c>
      <c r="J411" s="5">
        <v>2.4143300000000001</v>
      </c>
      <c r="K411">
        <f>-(Table3256304336368400432464[[#This Row],[time]]-2)*2</f>
        <v>-0.82866000000000017</v>
      </c>
      <c r="L411" s="6">
        <v>1.60348</v>
      </c>
      <c r="M411" s="5">
        <v>2.4143300000000001</v>
      </c>
      <c r="N411">
        <f>-(Table246263311343375407439471[[#This Row],[time]]-2)*2</f>
        <v>-0.82866000000000017</v>
      </c>
      <c r="O411" s="7">
        <v>8.7600000000000002E-5</v>
      </c>
      <c r="P411" s="5">
        <v>2.4143300000000001</v>
      </c>
      <c r="Q411">
        <f>-(Table4257305337369401433465[[#This Row],[time]]-2)*2</f>
        <v>-0.82866000000000017</v>
      </c>
      <c r="R411" s="6">
        <v>1.11883</v>
      </c>
      <c r="S411" s="5">
        <v>2.4143300000000001</v>
      </c>
      <c r="T411">
        <f>-(Table247264312344376408440472[[#This Row],[time]]-2)*2</f>
        <v>-0.82866000000000017</v>
      </c>
      <c r="U411" s="7">
        <v>6.9800000000000003E-5</v>
      </c>
      <c r="V411" s="5">
        <v>2.4143300000000001</v>
      </c>
      <c r="W411">
        <f>-(Table5258306338370402434466[[#This Row],[time]]-2)*2</f>
        <v>-0.82866000000000017</v>
      </c>
      <c r="X411" s="6">
        <v>1.1212</v>
      </c>
      <c r="Y411" s="5">
        <v>2.4143300000000001</v>
      </c>
      <c r="Z411">
        <f>-(Table248265313345377409441473[[#This Row],[time]]-2)*2</f>
        <v>-0.82866000000000017</v>
      </c>
      <c r="AA411" s="6">
        <v>0.113737</v>
      </c>
      <c r="AB411" s="5">
        <v>2.4143300000000001</v>
      </c>
      <c r="AC411">
        <f>-(Table6259307339371403435467[[#This Row],[time]]-2)*2</f>
        <v>-0.82866000000000017</v>
      </c>
      <c r="AD411" s="6">
        <v>0.771424</v>
      </c>
      <c r="AE411" s="5">
        <v>2.4143300000000001</v>
      </c>
      <c r="AF411">
        <f>-(Table249266314346378410442474[[#This Row],[time]]-2)*2</f>
        <v>-0.82866000000000017</v>
      </c>
      <c r="AG411" s="6">
        <v>0.18903500000000001</v>
      </c>
      <c r="AH411" s="5">
        <v>2.4143300000000001</v>
      </c>
      <c r="AI411">
        <f>-(Table7260308340372404436468[[#This Row],[time]]-2)*2</f>
        <v>-0.82866000000000017</v>
      </c>
      <c r="AJ411" s="6">
        <v>1.6174000000000001E-2</v>
      </c>
      <c r="AK411" s="5">
        <v>2.4143300000000001</v>
      </c>
      <c r="AL411">
        <f>-(Table250267315347379411443475[[#This Row],[time]]-2)*2</f>
        <v>-0.82866000000000017</v>
      </c>
      <c r="AM411" s="6">
        <v>1.24617</v>
      </c>
      <c r="AN411" s="5">
        <v>2.4143300000000001</v>
      </c>
      <c r="AO411">
        <f>-(Table8261309341373405437469[[#This Row],[time]]-2)*2</f>
        <v>-0.82866000000000017</v>
      </c>
      <c r="AP411" s="6">
        <v>4.3199899999999998</v>
      </c>
      <c r="AQ411" s="5">
        <v>2.4143300000000001</v>
      </c>
      <c r="AR411">
        <f>-(Table252268316348380412444476[[#This Row],[time]]-2)*2</f>
        <v>-0.82866000000000017</v>
      </c>
      <c r="AS411" s="6">
        <v>0.67801699999999998</v>
      </c>
      <c r="AT411" s="5">
        <v>2.4143300000000001</v>
      </c>
      <c r="AU411">
        <f>-(Table253269317349381413445477[[#This Row],[time]]-2)*2</f>
        <v>-0.82866000000000017</v>
      </c>
      <c r="AV411" s="6">
        <v>2.62168</v>
      </c>
    </row>
    <row r="412" spans="1:48">
      <c r="A412" s="5">
        <v>2.4643299999999999</v>
      </c>
      <c r="B412">
        <f>-(Table1254302334366398430462[[#This Row],[time]]-2)*2</f>
        <v>-0.92865999999999982</v>
      </c>
      <c r="C412" s="6">
        <v>1.5125999999999999</v>
      </c>
      <c r="D412" s="5">
        <v>2.4643299999999999</v>
      </c>
      <c r="E412">
        <f>-(Table2255303335367399431463[[#This Row],[time]]-2)*2</f>
        <v>-0.92865999999999982</v>
      </c>
      <c r="F412" s="6">
        <v>1.50329</v>
      </c>
      <c r="G412" s="5">
        <v>2.4643299999999999</v>
      </c>
      <c r="H412">
        <f>-(Table245262310342374406438470[[#This Row],[time]]-2)*2</f>
        <v>-0.92865999999999982</v>
      </c>
      <c r="I412" s="6">
        <v>1.8805400000000001</v>
      </c>
      <c r="J412" s="5">
        <v>2.4643299999999999</v>
      </c>
      <c r="K412">
        <f>-(Table3256304336368400432464[[#This Row],[time]]-2)*2</f>
        <v>-0.92865999999999982</v>
      </c>
      <c r="L412" s="6">
        <v>1.73803</v>
      </c>
      <c r="M412" s="5">
        <v>2.4643299999999999</v>
      </c>
      <c r="N412">
        <f>-(Table246263311343375407439471[[#This Row],[time]]-2)*2</f>
        <v>-0.92865999999999982</v>
      </c>
      <c r="O412" s="7">
        <v>8.14E-5</v>
      </c>
      <c r="P412" s="5">
        <v>2.4643299999999999</v>
      </c>
      <c r="Q412">
        <f>-(Table4257305337369401433465[[#This Row],[time]]-2)*2</f>
        <v>-0.92865999999999982</v>
      </c>
      <c r="R412" s="6">
        <v>1.2906299999999999</v>
      </c>
      <c r="S412" s="5">
        <v>2.4643299999999999</v>
      </c>
      <c r="T412">
        <f>-(Table247264312344376408440472[[#This Row],[time]]-2)*2</f>
        <v>-0.92865999999999982</v>
      </c>
      <c r="U412" s="7">
        <v>6.6099999999999994E-5</v>
      </c>
      <c r="V412" s="5">
        <v>2.4643299999999999</v>
      </c>
      <c r="W412">
        <f>-(Table5258306338370402434466[[#This Row],[time]]-2)*2</f>
        <v>-0.92865999999999982</v>
      </c>
      <c r="X412" s="6">
        <v>1.2558199999999999</v>
      </c>
      <c r="Y412" s="5">
        <v>2.4643299999999999</v>
      </c>
      <c r="Z412">
        <f>-(Table248265313345377409441473[[#This Row],[time]]-2)*2</f>
        <v>-0.92865999999999982</v>
      </c>
      <c r="AA412" s="6">
        <v>1.8142700000000001E-2</v>
      </c>
      <c r="AB412" s="5">
        <v>2.4643299999999999</v>
      </c>
      <c r="AC412">
        <f>-(Table6259307339371403435467[[#This Row],[time]]-2)*2</f>
        <v>-0.92865999999999982</v>
      </c>
      <c r="AD412" s="6">
        <v>0.88895400000000002</v>
      </c>
      <c r="AE412" s="5">
        <v>2.4643299999999999</v>
      </c>
      <c r="AF412">
        <f>-(Table249266314346378410442474[[#This Row],[time]]-2)*2</f>
        <v>-0.92865999999999982</v>
      </c>
      <c r="AG412" s="6">
        <v>8.3306000000000005E-2</v>
      </c>
      <c r="AH412" s="5">
        <v>2.4643299999999999</v>
      </c>
      <c r="AI412">
        <f>-(Table7260308340372404436468[[#This Row],[time]]-2)*2</f>
        <v>-0.92865999999999982</v>
      </c>
      <c r="AJ412" s="6">
        <v>2.2261800000000002E-2</v>
      </c>
      <c r="AK412" s="5">
        <v>2.4643299999999999</v>
      </c>
      <c r="AL412">
        <f>-(Table250267315347379411443475[[#This Row],[time]]-2)*2</f>
        <v>-0.92865999999999982</v>
      </c>
      <c r="AM412" s="6">
        <v>1.2268399999999999</v>
      </c>
      <c r="AN412" s="5">
        <v>2.4643299999999999</v>
      </c>
      <c r="AO412">
        <f>-(Table8261309341373405437469[[#This Row],[time]]-2)*2</f>
        <v>-0.92865999999999982</v>
      </c>
      <c r="AP412" s="6">
        <v>4.2775499999999997</v>
      </c>
      <c r="AQ412" s="5">
        <v>2.4643299999999999</v>
      </c>
      <c r="AR412">
        <f>-(Table252268316348380412444476[[#This Row],[time]]-2)*2</f>
        <v>-0.92865999999999982</v>
      </c>
      <c r="AS412" s="6">
        <v>0.70028699999999999</v>
      </c>
      <c r="AT412" s="5">
        <v>2.4643299999999999</v>
      </c>
      <c r="AU412">
        <f>-(Table253269317349381413445477[[#This Row],[time]]-2)*2</f>
        <v>-0.92865999999999982</v>
      </c>
      <c r="AV412" s="6">
        <v>2.8599600000000001</v>
      </c>
    </row>
    <row r="413" spans="1:48">
      <c r="A413" s="5">
        <v>2.5143300000000002</v>
      </c>
      <c r="B413">
        <f>-(Table1254302334366398430462[[#This Row],[time]]-2)*2</f>
        <v>-1.0286600000000004</v>
      </c>
      <c r="C413" s="6">
        <v>1.28688</v>
      </c>
      <c r="D413" s="5">
        <v>2.5143300000000002</v>
      </c>
      <c r="E413">
        <f>-(Table2255303335367399431463[[#This Row],[time]]-2)*2</f>
        <v>-1.0286600000000004</v>
      </c>
      <c r="F413" s="6">
        <v>1.6286499999999999</v>
      </c>
      <c r="G413" s="5">
        <v>2.5143300000000002</v>
      </c>
      <c r="H413">
        <f>-(Table245262310342374406438470[[#This Row],[time]]-2)*2</f>
        <v>-1.0286600000000004</v>
      </c>
      <c r="I413" s="6">
        <v>1.7142200000000001</v>
      </c>
      <c r="J413" s="5">
        <v>2.5143300000000002</v>
      </c>
      <c r="K413">
        <f>-(Table3256304336368400432464[[#This Row],[time]]-2)*2</f>
        <v>-1.0286600000000004</v>
      </c>
      <c r="L413" s="6">
        <v>1.88337</v>
      </c>
      <c r="M413" s="5">
        <v>2.5143300000000002</v>
      </c>
      <c r="N413">
        <f>-(Table246263311343375407439471[[#This Row],[time]]-2)*2</f>
        <v>-1.0286600000000004</v>
      </c>
      <c r="O413" s="7">
        <v>7.5099999999999996E-5</v>
      </c>
      <c r="P413" s="5">
        <v>2.5143300000000002</v>
      </c>
      <c r="Q413">
        <f>-(Table4257305337369401433465[[#This Row],[time]]-2)*2</f>
        <v>-1.0286600000000004</v>
      </c>
      <c r="R413" s="6">
        <v>1.47824</v>
      </c>
      <c r="S413" s="5">
        <v>2.5143300000000002</v>
      </c>
      <c r="T413">
        <f>-(Table247264312344376408440472[[#This Row],[time]]-2)*2</f>
        <v>-1.0286600000000004</v>
      </c>
      <c r="U413" s="7">
        <v>6.2700000000000006E-5</v>
      </c>
      <c r="V413" s="5">
        <v>2.5143300000000002</v>
      </c>
      <c r="W413">
        <f>-(Table5258306338370402434466[[#This Row],[time]]-2)*2</f>
        <v>-1.0286600000000004</v>
      </c>
      <c r="X413" s="6">
        <v>1.403</v>
      </c>
      <c r="Y413" s="5">
        <v>2.5143300000000002</v>
      </c>
      <c r="Z413">
        <f>-(Table248265313345377409441473[[#This Row],[time]]-2)*2</f>
        <v>-1.0286600000000004</v>
      </c>
      <c r="AA413" s="6">
        <v>1.3085399999999999E-4</v>
      </c>
      <c r="AB413" s="5">
        <v>2.5143300000000002</v>
      </c>
      <c r="AC413">
        <f>-(Table6259307339371403435467[[#This Row],[time]]-2)*2</f>
        <v>-1.0286600000000004</v>
      </c>
      <c r="AD413" s="6">
        <v>1.03434</v>
      </c>
      <c r="AE413" s="5">
        <v>2.5143300000000002</v>
      </c>
      <c r="AF413">
        <f>-(Table249266314346378410442474[[#This Row],[time]]-2)*2</f>
        <v>-1.0286600000000004</v>
      </c>
      <c r="AG413" s="6">
        <v>2.3681700000000001E-4</v>
      </c>
      <c r="AH413" s="5">
        <v>2.5143300000000002</v>
      </c>
      <c r="AI413">
        <f>-(Table7260308340372404436468[[#This Row],[time]]-2)*2</f>
        <v>-1.0286600000000004</v>
      </c>
      <c r="AJ413" s="6">
        <v>8.4539699999999995E-2</v>
      </c>
      <c r="AK413" s="5">
        <v>2.5143300000000002</v>
      </c>
      <c r="AL413">
        <f>-(Table250267315347379411443475[[#This Row],[time]]-2)*2</f>
        <v>-1.0286600000000004</v>
      </c>
      <c r="AM413" s="6">
        <v>1.20038</v>
      </c>
      <c r="AN413" s="5">
        <v>2.5143300000000002</v>
      </c>
      <c r="AO413">
        <f>-(Table8261309341373405437469[[#This Row],[time]]-2)*2</f>
        <v>-1.0286600000000004</v>
      </c>
      <c r="AP413" s="6">
        <v>4.2331899999999996</v>
      </c>
      <c r="AQ413" s="5">
        <v>2.5143300000000002</v>
      </c>
      <c r="AR413">
        <f>-(Table252268316348380412444476[[#This Row],[time]]-2)*2</f>
        <v>-1.0286600000000004</v>
      </c>
      <c r="AS413" s="6">
        <v>0.71667000000000003</v>
      </c>
      <c r="AT413" s="5">
        <v>2.5143300000000002</v>
      </c>
      <c r="AU413">
        <f>-(Table253269317349381413445477[[#This Row],[time]]-2)*2</f>
        <v>-1.0286600000000004</v>
      </c>
      <c r="AV413" s="6">
        <v>3.1068899999999999</v>
      </c>
    </row>
    <row r="414" spans="1:48">
      <c r="A414" s="5">
        <v>2.5737100000000002</v>
      </c>
      <c r="B414">
        <f>-(Table1254302334366398430462[[#This Row],[time]]-2)*2</f>
        <v>-1.1474200000000003</v>
      </c>
      <c r="C414" s="6">
        <v>1.0015700000000001</v>
      </c>
      <c r="D414" s="5">
        <v>2.5737100000000002</v>
      </c>
      <c r="E414">
        <f>-(Table2255303335367399431463[[#This Row],[time]]-2)*2</f>
        <v>-1.1474200000000003</v>
      </c>
      <c r="F414" s="6">
        <v>1.7817700000000001</v>
      </c>
      <c r="G414" s="5">
        <v>2.5737100000000002</v>
      </c>
      <c r="H414">
        <f>-(Table245262310342374406438470[[#This Row],[time]]-2)*2</f>
        <v>-1.1474200000000003</v>
      </c>
      <c r="I414" s="6">
        <v>1.4765600000000001</v>
      </c>
      <c r="J414" s="5">
        <v>2.5737100000000002</v>
      </c>
      <c r="K414">
        <f>-(Table3256304336368400432464[[#This Row],[time]]-2)*2</f>
        <v>-1.1474200000000003</v>
      </c>
      <c r="L414" s="6">
        <v>2.0564900000000002</v>
      </c>
      <c r="M414" s="5">
        <v>2.5737100000000002</v>
      </c>
      <c r="N414">
        <f>-(Table246263311343375407439471[[#This Row],[time]]-2)*2</f>
        <v>-1.1474200000000003</v>
      </c>
      <c r="O414" s="7">
        <v>6.8800000000000005E-5</v>
      </c>
      <c r="P414" s="5">
        <v>2.5737100000000002</v>
      </c>
      <c r="Q414">
        <f>-(Table4257305337369401433465[[#This Row],[time]]-2)*2</f>
        <v>-1.1474200000000003</v>
      </c>
      <c r="R414" s="6">
        <v>1.69679</v>
      </c>
      <c r="S414" s="5">
        <v>2.5737100000000002</v>
      </c>
      <c r="T414">
        <f>-(Table247264312344376408440472[[#This Row],[time]]-2)*2</f>
        <v>-1.1474200000000003</v>
      </c>
      <c r="U414" s="7">
        <v>5.9899999999999999E-5</v>
      </c>
      <c r="V414" s="5">
        <v>2.5737100000000002</v>
      </c>
      <c r="W414">
        <f>-(Table5258306338370402434466[[#This Row],[time]]-2)*2</f>
        <v>-1.1474200000000003</v>
      </c>
      <c r="X414" s="6">
        <v>1.5949199999999999</v>
      </c>
      <c r="Y414" s="5">
        <v>2.5737100000000002</v>
      </c>
      <c r="Z414">
        <f>-(Table248265313345377409441473[[#This Row],[time]]-2)*2</f>
        <v>-1.1474200000000003</v>
      </c>
      <c r="AA414" s="7">
        <v>8.5500000000000005E-5</v>
      </c>
      <c r="AB414" s="5">
        <v>2.5737100000000002</v>
      </c>
      <c r="AC414">
        <f>-(Table6259307339371403435467[[#This Row],[time]]-2)*2</f>
        <v>-1.1474200000000003</v>
      </c>
      <c r="AD414" s="6">
        <v>1.2860199999999999</v>
      </c>
      <c r="AE414" s="5">
        <v>2.5737100000000002</v>
      </c>
      <c r="AF414">
        <f>-(Table249266314346378410442474[[#This Row],[time]]-2)*2</f>
        <v>-1.1474200000000003</v>
      </c>
      <c r="AG414" s="7">
        <v>8.42E-5</v>
      </c>
      <c r="AH414" s="5">
        <v>2.5737100000000002</v>
      </c>
      <c r="AI414">
        <f>-(Table7260308340372404436468[[#This Row],[time]]-2)*2</f>
        <v>-1.1474200000000003</v>
      </c>
      <c r="AJ414" s="6">
        <v>0.22945099999999999</v>
      </c>
      <c r="AK414" s="5">
        <v>2.5737100000000002</v>
      </c>
      <c r="AL414">
        <f>-(Table250267315347379411443475[[#This Row],[time]]-2)*2</f>
        <v>-1.1474200000000003</v>
      </c>
      <c r="AM414" s="6">
        <v>1.2011799999999999</v>
      </c>
      <c r="AN414" s="5">
        <v>2.5737100000000002</v>
      </c>
      <c r="AO414">
        <f>-(Table8261309341373405437469[[#This Row],[time]]-2)*2</f>
        <v>-1.1474200000000003</v>
      </c>
      <c r="AP414" s="6">
        <v>4.3128200000000003</v>
      </c>
      <c r="AQ414" s="5">
        <v>2.5737100000000002</v>
      </c>
      <c r="AR414">
        <f>-(Table252268316348380412444476[[#This Row],[time]]-2)*2</f>
        <v>-1.1474200000000003</v>
      </c>
      <c r="AS414" s="6">
        <v>0.72472400000000003</v>
      </c>
      <c r="AT414" s="5">
        <v>2.5737100000000002</v>
      </c>
      <c r="AU414">
        <f>-(Table253269317349381413445477[[#This Row],[time]]-2)*2</f>
        <v>-1.1474200000000003</v>
      </c>
      <c r="AV414" s="6">
        <v>3.4073199999999999</v>
      </c>
    </row>
    <row r="415" spans="1:48">
      <c r="A415" s="5">
        <v>2.6158899999999998</v>
      </c>
      <c r="B415">
        <f>-(Table1254302334366398430462[[#This Row],[time]]-2)*2</f>
        <v>-1.2317799999999997</v>
      </c>
      <c r="C415" s="6">
        <v>0.78923699999999997</v>
      </c>
      <c r="D415" s="5">
        <v>2.6158899999999998</v>
      </c>
      <c r="E415">
        <f>-(Table2255303335367399431463[[#This Row],[time]]-2)*2</f>
        <v>-1.2317799999999997</v>
      </c>
      <c r="F415" s="6">
        <v>1.89055</v>
      </c>
      <c r="G415" s="5">
        <v>2.6158899999999998</v>
      </c>
      <c r="H415">
        <f>-(Table245262310342374406438470[[#This Row],[time]]-2)*2</f>
        <v>-1.2317799999999997</v>
      </c>
      <c r="I415" s="6">
        <v>1.296</v>
      </c>
      <c r="J415" s="5">
        <v>2.6158899999999998</v>
      </c>
      <c r="K415">
        <f>-(Table3256304336368400432464[[#This Row],[time]]-2)*2</f>
        <v>-1.2317799999999997</v>
      </c>
      <c r="L415" s="6">
        <v>2.17632</v>
      </c>
      <c r="M415" s="5">
        <v>2.6158899999999998</v>
      </c>
      <c r="N415">
        <f>-(Table246263311343375407439471[[#This Row],[time]]-2)*2</f>
        <v>-1.2317799999999997</v>
      </c>
      <c r="O415" s="7">
        <v>6.4700000000000001E-5</v>
      </c>
      <c r="P415" s="5">
        <v>2.6158899999999998</v>
      </c>
      <c r="Q415">
        <f>-(Table4257305337369401433465[[#This Row],[time]]-2)*2</f>
        <v>-1.2317799999999997</v>
      </c>
      <c r="R415" s="6">
        <v>1.8724499999999999</v>
      </c>
      <c r="S415" s="5">
        <v>2.6158899999999998</v>
      </c>
      <c r="T415">
        <f>-(Table247264312344376408440472[[#This Row],[time]]-2)*2</f>
        <v>-1.2317799999999997</v>
      </c>
      <c r="U415" s="7">
        <v>5.8199999999999998E-5</v>
      </c>
      <c r="V415" s="5">
        <v>2.6158899999999998</v>
      </c>
      <c r="W415">
        <f>-(Table5258306338370402434466[[#This Row],[time]]-2)*2</f>
        <v>-1.2317799999999997</v>
      </c>
      <c r="X415" s="6">
        <v>1.7443</v>
      </c>
      <c r="Y415" s="5">
        <v>2.6158899999999998</v>
      </c>
      <c r="Z415">
        <f>-(Table248265313345377409441473[[#This Row],[time]]-2)*2</f>
        <v>-1.2317799999999997</v>
      </c>
      <c r="AA415" s="7">
        <v>8.1299999999999997E-5</v>
      </c>
      <c r="AB415" s="5">
        <v>2.6158899999999998</v>
      </c>
      <c r="AC415">
        <f>-(Table6259307339371403435467[[#This Row],[time]]-2)*2</f>
        <v>-1.2317799999999997</v>
      </c>
      <c r="AD415" s="6">
        <v>1.5814900000000001</v>
      </c>
      <c r="AE415" s="5">
        <v>2.6158899999999998</v>
      </c>
      <c r="AF415">
        <f>-(Table249266314346378410442474[[#This Row],[time]]-2)*2</f>
        <v>-1.2317799999999997</v>
      </c>
      <c r="AG415" s="7">
        <v>8.0900000000000001E-5</v>
      </c>
      <c r="AH415" s="5">
        <v>2.6158899999999998</v>
      </c>
      <c r="AI415">
        <f>-(Table7260308340372404436468[[#This Row],[time]]-2)*2</f>
        <v>-1.2317799999999997</v>
      </c>
      <c r="AJ415" s="6">
        <v>0.33295799999999998</v>
      </c>
      <c r="AK415" s="5">
        <v>2.6158899999999998</v>
      </c>
      <c r="AL415">
        <f>-(Table250267315347379411443475[[#This Row],[time]]-2)*2</f>
        <v>-1.2317799999999997</v>
      </c>
      <c r="AM415" s="6">
        <v>1.18702</v>
      </c>
      <c r="AN415" s="5">
        <v>2.6158899999999998</v>
      </c>
      <c r="AO415">
        <f>-(Table8261309341373405437469[[#This Row],[time]]-2)*2</f>
        <v>-1.2317799999999997</v>
      </c>
      <c r="AP415" s="6">
        <v>4.3641899999999998</v>
      </c>
      <c r="AQ415" s="5">
        <v>2.6158899999999998</v>
      </c>
      <c r="AR415">
        <f>-(Table252268316348380412444476[[#This Row],[time]]-2)*2</f>
        <v>-1.2317799999999997</v>
      </c>
      <c r="AS415" s="6">
        <v>0.71762400000000004</v>
      </c>
      <c r="AT415" s="5">
        <v>2.6158899999999998</v>
      </c>
      <c r="AU415">
        <f>-(Table253269317349381413445477[[#This Row],[time]]-2)*2</f>
        <v>-1.2317799999999997</v>
      </c>
      <c r="AV415" s="6">
        <v>3.61985</v>
      </c>
    </row>
    <row r="416" spans="1:48">
      <c r="A416" s="5">
        <v>2.6541700000000001</v>
      </c>
      <c r="B416">
        <f>-(Table1254302334366398430462[[#This Row],[time]]-2)*2</f>
        <v>-1.3083400000000003</v>
      </c>
      <c r="C416" s="6">
        <v>0.70077699999999998</v>
      </c>
      <c r="D416" s="5">
        <v>2.6541700000000001</v>
      </c>
      <c r="E416">
        <f>-(Table2255303335367399431463[[#This Row],[time]]-2)*2</f>
        <v>-1.3083400000000003</v>
      </c>
      <c r="F416" s="6">
        <v>1.9865999999999999</v>
      </c>
      <c r="G416" s="5">
        <v>2.6541700000000001</v>
      </c>
      <c r="H416">
        <f>-(Table245262310342374406438470[[#This Row],[time]]-2)*2</f>
        <v>-1.3083400000000003</v>
      </c>
      <c r="I416" s="6">
        <v>1.1187499999999999</v>
      </c>
      <c r="J416" s="5">
        <v>2.6541700000000001</v>
      </c>
      <c r="K416">
        <f>-(Table3256304336368400432464[[#This Row],[time]]-2)*2</f>
        <v>-1.3083400000000003</v>
      </c>
      <c r="L416" s="6">
        <v>2.2818900000000002</v>
      </c>
      <c r="M416" s="5">
        <v>2.6541700000000001</v>
      </c>
      <c r="N416">
        <f>-(Table246263311343375407439471[[#This Row],[time]]-2)*2</f>
        <v>-1.3083400000000003</v>
      </c>
      <c r="O416" s="7">
        <v>6.1400000000000002E-5</v>
      </c>
      <c r="P416" s="5">
        <v>2.6541700000000001</v>
      </c>
      <c r="Q416">
        <f>-(Table4257305337369401433465[[#This Row],[time]]-2)*2</f>
        <v>-1.3083400000000003</v>
      </c>
      <c r="R416" s="6">
        <v>2.0120900000000002</v>
      </c>
      <c r="S416" s="5">
        <v>2.6541700000000001</v>
      </c>
      <c r="T416">
        <f>-(Table247264312344376408440472[[#This Row],[time]]-2)*2</f>
        <v>-1.3083400000000003</v>
      </c>
      <c r="U416" s="7">
        <v>5.6799999999999998E-5</v>
      </c>
      <c r="V416" s="5">
        <v>2.6541700000000001</v>
      </c>
      <c r="W416">
        <f>-(Table5258306338370402434466[[#This Row],[time]]-2)*2</f>
        <v>-1.3083400000000003</v>
      </c>
      <c r="X416" s="6">
        <v>1.89178</v>
      </c>
      <c r="Y416" s="5">
        <v>2.6541700000000001</v>
      </c>
      <c r="Z416">
        <f>-(Table248265313345377409441473[[#This Row],[time]]-2)*2</f>
        <v>-1.3083400000000003</v>
      </c>
      <c r="AA416" s="7">
        <v>7.7299999999999995E-5</v>
      </c>
      <c r="AB416" s="5">
        <v>2.6541700000000001</v>
      </c>
      <c r="AC416">
        <f>-(Table6259307339371403435467[[#This Row],[time]]-2)*2</f>
        <v>-1.3083400000000003</v>
      </c>
      <c r="AD416" s="6">
        <v>1.8976599999999999</v>
      </c>
      <c r="AE416" s="5">
        <v>2.6541700000000001</v>
      </c>
      <c r="AF416">
        <f>-(Table249266314346378410442474[[#This Row],[time]]-2)*2</f>
        <v>-1.3083400000000003</v>
      </c>
      <c r="AG416" s="7">
        <v>7.7600000000000002E-5</v>
      </c>
      <c r="AH416" s="5">
        <v>2.6541700000000001</v>
      </c>
      <c r="AI416">
        <f>-(Table7260308340372404436468[[#This Row],[time]]-2)*2</f>
        <v>-1.3083400000000003</v>
      </c>
      <c r="AJ416" s="6">
        <v>0.42797299999999999</v>
      </c>
      <c r="AK416" s="5">
        <v>2.6541700000000001</v>
      </c>
      <c r="AL416">
        <f>-(Table250267315347379411443475[[#This Row],[time]]-2)*2</f>
        <v>-1.3083400000000003</v>
      </c>
      <c r="AM416" s="6">
        <v>1.18224</v>
      </c>
      <c r="AN416" s="5">
        <v>2.6541700000000001</v>
      </c>
      <c r="AO416">
        <f>-(Table8261309341373405437469[[#This Row],[time]]-2)*2</f>
        <v>-1.3083400000000003</v>
      </c>
      <c r="AP416" s="6">
        <v>4.4363700000000001</v>
      </c>
      <c r="AQ416" s="5">
        <v>2.6541700000000001</v>
      </c>
      <c r="AR416">
        <f>-(Table252268316348380412444476[[#This Row],[time]]-2)*2</f>
        <v>-1.3083400000000003</v>
      </c>
      <c r="AS416" s="6">
        <v>0.70589000000000002</v>
      </c>
      <c r="AT416" s="5">
        <v>2.6541700000000001</v>
      </c>
      <c r="AU416">
        <f>-(Table253269317349381413445477[[#This Row],[time]]-2)*2</f>
        <v>-1.3083400000000003</v>
      </c>
      <c r="AV416" s="6">
        <v>3.81359</v>
      </c>
    </row>
    <row r="417" spans="1:48">
      <c r="A417" s="5">
        <v>2.7042700000000002</v>
      </c>
      <c r="B417">
        <f>-(Table1254302334366398430462[[#This Row],[time]]-2)*2</f>
        <v>-1.4085400000000003</v>
      </c>
      <c r="C417" s="6">
        <v>0.56718199999999996</v>
      </c>
      <c r="D417" s="5">
        <v>2.7042700000000002</v>
      </c>
      <c r="E417">
        <f>-(Table2255303335367399431463[[#This Row],[time]]-2)*2</f>
        <v>-1.4085400000000003</v>
      </c>
      <c r="F417" s="6">
        <v>2.1104099999999999</v>
      </c>
      <c r="G417" s="5">
        <v>2.7042700000000002</v>
      </c>
      <c r="H417">
        <f>-(Table245262310342374406438470[[#This Row],[time]]-2)*2</f>
        <v>-1.4085400000000003</v>
      </c>
      <c r="I417" s="6">
        <v>0.87055300000000002</v>
      </c>
      <c r="J417" s="5">
        <v>2.7042700000000002</v>
      </c>
      <c r="K417">
        <f>-(Table3256304336368400432464[[#This Row],[time]]-2)*2</f>
        <v>-1.4085400000000003</v>
      </c>
      <c r="L417" s="6">
        <v>2.4133200000000001</v>
      </c>
      <c r="M417" s="5">
        <v>2.7042700000000002</v>
      </c>
      <c r="N417">
        <f>-(Table246263311343375407439471[[#This Row],[time]]-2)*2</f>
        <v>-1.4085400000000003</v>
      </c>
      <c r="O417" s="7">
        <v>5.77E-5</v>
      </c>
      <c r="P417" s="5">
        <v>2.7042700000000002</v>
      </c>
      <c r="Q417">
        <f>-(Table4257305337369401433465[[#This Row],[time]]-2)*2</f>
        <v>-1.4085400000000003</v>
      </c>
      <c r="R417" s="6">
        <v>2.1786599999999998</v>
      </c>
      <c r="S417" s="5">
        <v>2.7042700000000002</v>
      </c>
      <c r="T417">
        <f>-(Table247264312344376408440472[[#This Row],[time]]-2)*2</f>
        <v>-1.4085400000000003</v>
      </c>
      <c r="U417" s="7">
        <v>5.4799999999999997E-5</v>
      </c>
      <c r="V417" s="5">
        <v>2.7042700000000002</v>
      </c>
      <c r="W417">
        <f>-(Table5258306338370402434466[[#This Row],[time]]-2)*2</f>
        <v>-1.4085400000000003</v>
      </c>
      <c r="X417" s="6">
        <v>2.0790700000000002</v>
      </c>
      <c r="Y417" s="5">
        <v>2.7042700000000002</v>
      </c>
      <c r="Z417">
        <f>-(Table248265313345377409441473[[#This Row],[time]]-2)*2</f>
        <v>-1.4085400000000003</v>
      </c>
      <c r="AA417" s="7">
        <v>7.1699999999999995E-5</v>
      </c>
      <c r="AB417" s="5">
        <v>2.7042700000000002</v>
      </c>
      <c r="AC417">
        <f>-(Table6259307339371403435467[[#This Row],[time]]-2)*2</f>
        <v>-1.4085400000000003</v>
      </c>
      <c r="AD417" s="6">
        <v>2.4072800000000001</v>
      </c>
      <c r="AE417" s="5">
        <v>2.7042700000000002</v>
      </c>
      <c r="AF417">
        <f>-(Table249266314346378410442474[[#This Row],[time]]-2)*2</f>
        <v>-1.4085400000000003</v>
      </c>
      <c r="AG417" s="7">
        <v>7.3100000000000001E-5</v>
      </c>
      <c r="AH417" s="5">
        <v>2.7042700000000002</v>
      </c>
      <c r="AI417">
        <f>-(Table7260308340372404436468[[#This Row],[time]]-2)*2</f>
        <v>-1.4085400000000003</v>
      </c>
      <c r="AJ417" s="6">
        <v>0.62551599999999996</v>
      </c>
      <c r="AK417" s="5">
        <v>2.7042700000000002</v>
      </c>
      <c r="AL417">
        <f>-(Table250267315347379411443475[[#This Row],[time]]-2)*2</f>
        <v>-1.4085400000000003</v>
      </c>
      <c r="AM417" s="6">
        <v>1.15496</v>
      </c>
      <c r="AN417" s="5">
        <v>2.7042700000000002</v>
      </c>
      <c r="AO417">
        <f>-(Table8261309341373405437469[[#This Row],[time]]-2)*2</f>
        <v>-1.4085400000000003</v>
      </c>
      <c r="AP417" s="6">
        <v>4.6263100000000001</v>
      </c>
      <c r="AQ417" s="5">
        <v>2.7042700000000002</v>
      </c>
      <c r="AR417">
        <f>-(Table252268316348380412444476[[#This Row],[time]]-2)*2</f>
        <v>-1.4085400000000003</v>
      </c>
      <c r="AS417" s="6">
        <v>0.67772600000000005</v>
      </c>
      <c r="AT417" s="5">
        <v>2.7042700000000002</v>
      </c>
      <c r="AU417">
        <f>-(Table253269317349381413445477[[#This Row],[time]]-2)*2</f>
        <v>-1.4085400000000003</v>
      </c>
      <c r="AV417" s="6">
        <v>4.0460000000000003</v>
      </c>
    </row>
    <row r="418" spans="1:48">
      <c r="A418" s="5">
        <v>2.77658</v>
      </c>
      <c r="B418">
        <f>-(Table1254302334366398430462[[#This Row],[time]]-2)*2</f>
        <v>-1.5531600000000001</v>
      </c>
      <c r="C418" s="6">
        <v>0.326677</v>
      </c>
      <c r="D418" s="5">
        <v>2.77658</v>
      </c>
      <c r="E418">
        <f>-(Table2255303335367399431463[[#This Row],[time]]-2)*2</f>
        <v>-1.5531600000000001</v>
      </c>
      <c r="F418" s="6">
        <v>2.3017099999999999</v>
      </c>
      <c r="G418" s="5">
        <v>2.77658</v>
      </c>
      <c r="H418">
        <f>-(Table245262310342374406438470[[#This Row],[time]]-2)*2</f>
        <v>-1.5531600000000001</v>
      </c>
      <c r="I418" s="6">
        <v>0.48426200000000003</v>
      </c>
      <c r="J418" s="5">
        <v>2.77658</v>
      </c>
      <c r="K418">
        <f>-(Table3256304336368400432464[[#This Row],[time]]-2)*2</f>
        <v>-1.5531600000000001</v>
      </c>
      <c r="L418" s="6">
        <v>2.6063100000000001</v>
      </c>
      <c r="M418" s="5">
        <v>2.77658</v>
      </c>
      <c r="N418">
        <f>-(Table246263311343375407439471[[#This Row],[time]]-2)*2</f>
        <v>-1.5531600000000001</v>
      </c>
      <c r="O418" s="7">
        <v>5.3300000000000001E-5</v>
      </c>
      <c r="P418" s="5">
        <v>2.77658</v>
      </c>
      <c r="Q418">
        <f>-(Table4257305337369401433465[[#This Row],[time]]-2)*2</f>
        <v>-1.5531600000000001</v>
      </c>
      <c r="R418" s="6">
        <v>2.4670000000000001</v>
      </c>
      <c r="S418" s="5">
        <v>2.77658</v>
      </c>
      <c r="T418">
        <f>-(Table247264312344376408440472[[#This Row],[time]]-2)*2</f>
        <v>-1.5531600000000001</v>
      </c>
      <c r="U418" s="7">
        <v>5.1499999999999998E-5</v>
      </c>
      <c r="V418" s="5">
        <v>2.77658</v>
      </c>
      <c r="W418">
        <f>-(Table5258306338370402434466[[#This Row],[time]]-2)*2</f>
        <v>-1.5531600000000001</v>
      </c>
      <c r="X418" s="6">
        <v>2.3534600000000001</v>
      </c>
      <c r="Y418" s="5">
        <v>2.77658</v>
      </c>
      <c r="Z418">
        <f>-(Table248265313345377409441473[[#This Row],[time]]-2)*2</f>
        <v>-1.5531600000000001</v>
      </c>
      <c r="AA418" s="7">
        <v>6.3100000000000002E-5</v>
      </c>
      <c r="AB418" s="5">
        <v>2.77658</v>
      </c>
      <c r="AC418">
        <f>-(Table6259307339371403435467[[#This Row],[time]]-2)*2</f>
        <v>-1.5531600000000001</v>
      </c>
      <c r="AD418" s="6">
        <v>3.1118199999999998</v>
      </c>
      <c r="AE418" s="5">
        <v>2.77658</v>
      </c>
      <c r="AF418">
        <f>-(Table249266314346378410442474[[#This Row],[time]]-2)*2</f>
        <v>-1.5531600000000001</v>
      </c>
      <c r="AG418" s="7">
        <v>6.6199999999999996E-5</v>
      </c>
      <c r="AH418" s="5">
        <v>2.77658</v>
      </c>
      <c r="AI418">
        <f>-(Table7260308340372404436468[[#This Row],[time]]-2)*2</f>
        <v>-1.5531600000000001</v>
      </c>
      <c r="AJ418" s="6">
        <v>1.7050399999999999</v>
      </c>
      <c r="AK418" s="5">
        <v>2.77658</v>
      </c>
      <c r="AL418">
        <f>-(Table250267315347379411443475[[#This Row],[time]]-2)*2</f>
        <v>-1.5531600000000001</v>
      </c>
      <c r="AM418" s="6">
        <v>1.0772900000000001</v>
      </c>
      <c r="AN418" s="5">
        <v>2.77658</v>
      </c>
      <c r="AO418">
        <f>-(Table8261309341373405437469[[#This Row],[time]]-2)*2</f>
        <v>-1.5531600000000001</v>
      </c>
      <c r="AP418" s="6">
        <v>4.9470799999999997</v>
      </c>
      <c r="AQ418" s="5">
        <v>2.77658</v>
      </c>
      <c r="AR418">
        <f>-(Table252268316348380412444476[[#This Row],[time]]-2)*2</f>
        <v>-1.5531600000000001</v>
      </c>
      <c r="AS418" s="6">
        <v>0.63083599999999995</v>
      </c>
      <c r="AT418" s="5">
        <v>2.77658</v>
      </c>
      <c r="AU418">
        <f>-(Table253269317349381413445477[[#This Row],[time]]-2)*2</f>
        <v>-1.5531600000000001</v>
      </c>
      <c r="AV418" s="6">
        <v>4.3929</v>
      </c>
    </row>
    <row r="419" spans="1:48">
      <c r="A419" s="5">
        <v>2.8137099999999999</v>
      </c>
      <c r="B419">
        <f>-(Table1254302334366398430462[[#This Row],[time]]-2)*2</f>
        <v>-1.6274199999999999</v>
      </c>
      <c r="C419" s="6">
        <v>0.19075700000000001</v>
      </c>
      <c r="D419" s="5">
        <v>2.8137099999999999</v>
      </c>
      <c r="E419">
        <f>-(Table2255303335367399431463[[#This Row],[time]]-2)*2</f>
        <v>-1.6274199999999999</v>
      </c>
      <c r="F419" s="6">
        <v>2.4025500000000002</v>
      </c>
      <c r="G419" s="5">
        <v>2.8137099999999999</v>
      </c>
      <c r="H419">
        <f>-(Table245262310342374406438470[[#This Row],[time]]-2)*2</f>
        <v>-1.6274199999999999</v>
      </c>
      <c r="I419" s="6">
        <v>0.28329700000000002</v>
      </c>
      <c r="J419" s="5">
        <v>2.8137099999999999</v>
      </c>
      <c r="K419">
        <f>-(Table3256304336368400432464[[#This Row],[time]]-2)*2</f>
        <v>-1.6274199999999999</v>
      </c>
      <c r="L419" s="6">
        <v>2.7038500000000001</v>
      </c>
      <c r="M419" s="5">
        <v>2.8137099999999999</v>
      </c>
      <c r="N419">
        <f>-(Table246263311343375407439471[[#This Row],[time]]-2)*2</f>
        <v>-1.6274199999999999</v>
      </c>
      <c r="O419" s="7">
        <v>5.1100000000000002E-5</v>
      </c>
      <c r="P419" s="5">
        <v>2.8137099999999999</v>
      </c>
      <c r="Q419">
        <f>-(Table4257305337369401433465[[#This Row],[time]]-2)*2</f>
        <v>-1.6274199999999999</v>
      </c>
      <c r="R419" s="6">
        <v>2.6165500000000002</v>
      </c>
      <c r="S419" s="5">
        <v>2.8137099999999999</v>
      </c>
      <c r="T419">
        <f>-(Table247264312344376408440472[[#This Row],[time]]-2)*2</f>
        <v>-1.6274199999999999</v>
      </c>
      <c r="U419" s="7">
        <v>4.9400000000000001E-5</v>
      </c>
      <c r="V419" s="5">
        <v>2.8137099999999999</v>
      </c>
      <c r="W419">
        <f>-(Table5258306338370402434466[[#This Row],[time]]-2)*2</f>
        <v>-1.6274199999999999</v>
      </c>
      <c r="X419" s="6">
        <v>2.5120200000000001</v>
      </c>
      <c r="Y419" s="5">
        <v>2.8137099999999999</v>
      </c>
      <c r="Z419">
        <f>-(Table248265313345377409441473[[#This Row],[time]]-2)*2</f>
        <v>-1.6274199999999999</v>
      </c>
      <c r="AA419" s="7">
        <v>5.8799999999999999E-5</v>
      </c>
      <c r="AB419" s="5">
        <v>2.8137099999999999</v>
      </c>
      <c r="AC419">
        <f>-(Table6259307339371403435467[[#This Row],[time]]-2)*2</f>
        <v>-1.6274199999999999</v>
      </c>
      <c r="AD419" s="6">
        <v>3.4997799999999999</v>
      </c>
      <c r="AE419" s="5">
        <v>2.8137099999999999</v>
      </c>
      <c r="AF419">
        <f>-(Table249266314346378410442474[[#This Row],[time]]-2)*2</f>
        <v>-1.6274199999999999</v>
      </c>
      <c r="AG419" s="7">
        <v>6.2700000000000006E-5</v>
      </c>
      <c r="AH419" s="5">
        <v>2.8137099999999999</v>
      </c>
      <c r="AI419">
        <f>-(Table7260308340372404436468[[#This Row],[time]]-2)*2</f>
        <v>-1.6274199999999999</v>
      </c>
      <c r="AJ419" s="6">
        <v>2.2701099999999999</v>
      </c>
      <c r="AK419" s="5">
        <v>2.8137099999999999</v>
      </c>
      <c r="AL419">
        <f>-(Table250267315347379411443475[[#This Row],[time]]-2)*2</f>
        <v>-1.6274199999999999</v>
      </c>
      <c r="AM419" s="6">
        <v>1.01719</v>
      </c>
      <c r="AN419" s="5">
        <v>2.8137099999999999</v>
      </c>
      <c r="AO419">
        <f>-(Table8261309341373405437469[[#This Row],[time]]-2)*2</f>
        <v>-1.6274199999999999</v>
      </c>
      <c r="AP419" s="6">
        <v>5.1492100000000001</v>
      </c>
      <c r="AQ419" s="5">
        <v>2.8137099999999999</v>
      </c>
      <c r="AR419">
        <f>-(Table252268316348380412444476[[#This Row],[time]]-2)*2</f>
        <v>-1.6274199999999999</v>
      </c>
      <c r="AS419" s="6">
        <v>0.59375</v>
      </c>
      <c r="AT419" s="5">
        <v>2.8137099999999999</v>
      </c>
      <c r="AU419">
        <f>-(Table253269317349381413445477[[#This Row],[time]]-2)*2</f>
        <v>-1.6274199999999999</v>
      </c>
      <c r="AV419" s="6">
        <v>4.5613400000000004</v>
      </c>
    </row>
    <row r="420" spans="1:48">
      <c r="A420" s="5">
        <v>2.8671600000000002</v>
      </c>
      <c r="B420">
        <f>-(Table1254302334366398430462[[#This Row],[time]]-2)*2</f>
        <v>-1.7343200000000003</v>
      </c>
      <c r="C420" s="6">
        <v>4.1431600000000002E-4</v>
      </c>
      <c r="D420" s="5">
        <v>2.8671600000000002</v>
      </c>
      <c r="E420">
        <f>-(Table2255303335367399431463[[#This Row],[time]]-2)*2</f>
        <v>-1.7343200000000003</v>
      </c>
      <c r="F420" s="6">
        <v>2.5434600000000001</v>
      </c>
      <c r="G420" s="5">
        <v>2.8671600000000002</v>
      </c>
      <c r="H420">
        <f>-(Table245262310342374406438470[[#This Row],[time]]-2)*2</f>
        <v>-1.7343200000000003</v>
      </c>
      <c r="I420" s="6">
        <v>5.6309399999999999E-4</v>
      </c>
      <c r="J420" s="5">
        <v>2.8671600000000002</v>
      </c>
      <c r="K420">
        <f>-(Table3256304336368400432464[[#This Row],[time]]-2)*2</f>
        <v>-1.7343200000000003</v>
      </c>
      <c r="L420" s="6">
        <v>2.83168</v>
      </c>
      <c r="M420" s="5">
        <v>2.8671600000000002</v>
      </c>
      <c r="N420">
        <f>-(Table246263311343375407439471[[#This Row],[time]]-2)*2</f>
        <v>-1.7343200000000003</v>
      </c>
      <c r="O420" s="7">
        <v>4.74E-5</v>
      </c>
      <c r="P420" s="5">
        <v>2.8671600000000002</v>
      </c>
      <c r="Q420">
        <f>-(Table4257305337369401433465[[#This Row],[time]]-2)*2</f>
        <v>-1.7343200000000003</v>
      </c>
      <c r="R420" s="6">
        <v>2.88497</v>
      </c>
      <c r="S420" s="5">
        <v>2.8671600000000002</v>
      </c>
      <c r="T420">
        <f>-(Table247264312344376408440472[[#This Row],[time]]-2)*2</f>
        <v>-1.7343200000000003</v>
      </c>
      <c r="U420" s="7">
        <v>4.5800000000000002E-5</v>
      </c>
      <c r="V420" s="5">
        <v>2.8671600000000002</v>
      </c>
      <c r="W420">
        <f>-(Table5258306338370402434466[[#This Row],[time]]-2)*2</f>
        <v>-1.7343200000000003</v>
      </c>
      <c r="X420" s="6">
        <v>2.7343199999999999</v>
      </c>
      <c r="Y420" s="5">
        <v>2.8671600000000002</v>
      </c>
      <c r="Z420">
        <f>-(Table248265313345377409441473[[#This Row],[time]]-2)*2</f>
        <v>-1.7343200000000003</v>
      </c>
      <c r="AA420" s="7">
        <v>5.3199999999999999E-5</v>
      </c>
      <c r="AB420" s="5">
        <v>2.8671600000000002</v>
      </c>
      <c r="AC420">
        <f>-(Table6259307339371403435467[[#This Row],[time]]-2)*2</f>
        <v>-1.7343200000000003</v>
      </c>
      <c r="AD420" s="6">
        <v>4.1339600000000001</v>
      </c>
      <c r="AE420" s="5">
        <v>2.8671600000000002</v>
      </c>
      <c r="AF420">
        <f>-(Table249266314346378410442474[[#This Row],[time]]-2)*2</f>
        <v>-1.7343200000000003</v>
      </c>
      <c r="AG420" s="7">
        <v>5.8300000000000001E-5</v>
      </c>
      <c r="AH420" s="5">
        <v>2.8671600000000002</v>
      </c>
      <c r="AI420">
        <f>-(Table7260308340372404436468[[#This Row],[time]]-2)*2</f>
        <v>-1.7343200000000003</v>
      </c>
      <c r="AJ420" s="6">
        <v>3.0712899999999999</v>
      </c>
      <c r="AK420" s="5">
        <v>2.8671600000000002</v>
      </c>
      <c r="AL420">
        <f>-(Table250267315347379411443475[[#This Row],[time]]-2)*2</f>
        <v>-1.7343200000000003</v>
      </c>
      <c r="AM420" s="6">
        <v>0.87654399999999999</v>
      </c>
      <c r="AN420" s="5">
        <v>2.8671600000000002</v>
      </c>
      <c r="AO420">
        <f>-(Table8261309341373405437469[[#This Row],[time]]-2)*2</f>
        <v>-1.7343200000000003</v>
      </c>
      <c r="AP420" s="6">
        <v>5.4735100000000001</v>
      </c>
      <c r="AQ420" s="5">
        <v>2.8671600000000002</v>
      </c>
      <c r="AR420">
        <f>-(Table252268316348380412444476[[#This Row],[time]]-2)*2</f>
        <v>-1.7343200000000003</v>
      </c>
      <c r="AS420" s="6">
        <v>0.52234499999999995</v>
      </c>
      <c r="AT420" s="5">
        <v>2.8671600000000002</v>
      </c>
      <c r="AU420">
        <f>-(Table253269317349381413445477[[#This Row],[time]]-2)*2</f>
        <v>-1.7343200000000003</v>
      </c>
      <c r="AV420" s="6">
        <v>4.7917800000000002</v>
      </c>
    </row>
    <row r="421" spans="1:48">
      <c r="A421" s="5">
        <v>2.9006099999999999</v>
      </c>
      <c r="B421">
        <f>-(Table1254302334366398430462[[#This Row],[time]]-2)*2</f>
        <v>-1.8012199999999998</v>
      </c>
      <c r="C421" s="7">
        <v>9.3599999999999998E-5</v>
      </c>
      <c r="D421" s="5">
        <v>2.9006099999999999</v>
      </c>
      <c r="E421">
        <f>-(Table2255303335367399431463[[#This Row],[time]]-2)*2</f>
        <v>-1.8012199999999998</v>
      </c>
      <c r="F421" s="6">
        <v>2.6196100000000002</v>
      </c>
      <c r="G421" s="5">
        <v>2.9006099999999999</v>
      </c>
      <c r="H421">
        <f>-(Table245262310342374406438470[[#This Row],[time]]-2)*2</f>
        <v>-1.8012199999999998</v>
      </c>
      <c r="I421" s="7">
        <v>9.5799999999999998E-5</v>
      </c>
      <c r="J421" s="5">
        <v>2.9006099999999999</v>
      </c>
      <c r="K421">
        <f>-(Table3256304336368400432464[[#This Row],[time]]-2)*2</f>
        <v>-1.8012199999999998</v>
      </c>
      <c r="L421" s="6">
        <v>2.8974700000000002</v>
      </c>
      <c r="M421" s="5">
        <v>2.9006099999999999</v>
      </c>
      <c r="N421">
        <f>-(Table246263311343375407439471[[#This Row],[time]]-2)*2</f>
        <v>-1.8012199999999998</v>
      </c>
      <c r="O421" s="7">
        <v>4.49E-5</v>
      </c>
      <c r="P421" s="5">
        <v>2.9006099999999999</v>
      </c>
      <c r="Q421">
        <f>-(Table4257305337369401433465[[#This Row],[time]]-2)*2</f>
        <v>-1.8012199999999998</v>
      </c>
      <c r="R421" s="6">
        <v>3.0659700000000001</v>
      </c>
      <c r="S421" s="5">
        <v>2.9006099999999999</v>
      </c>
      <c r="T421">
        <f>-(Table247264312344376408440472[[#This Row],[time]]-2)*2</f>
        <v>-1.8012199999999998</v>
      </c>
      <c r="U421" s="7">
        <v>4.35E-5</v>
      </c>
      <c r="V421" s="5">
        <v>2.9006099999999999</v>
      </c>
      <c r="W421">
        <f>-(Table5258306338370402434466[[#This Row],[time]]-2)*2</f>
        <v>-1.8012199999999998</v>
      </c>
      <c r="X421" s="6">
        <v>2.8729300000000002</v>
      </c>
      <c r="Y421" s="5">
        <v>2.9006099999999999</v>
      </c>
      <c r="Z421">
        <f>-(Table248265313345377409441473[[#This Row],[time]]-2)*2</f>
        <v>-1.8012199999999998</v>
      </c>
      <c r="AA421" s="7">
        <v>4.9700000000000002E-5</v>
      </c>
      <c r="AB421" s="5">
        <v>2.9006099999999999</v>
      </c>
      <c r="AC421">
        <f>-(Table6259307339371403435467[[#This Row],[time]]-2)*2</f>
        <v>-1.8012199999999998</v>
      </c>
      <c r="AD421" s="6">
        <v>4.5012299999999996</v>
      </c>
      <c r="AE421" s="5">
        <v>2.9006099999999999</v>
      </c>
      <c r="AF421">
        <f>-(Table249266314346378410442474[[#This Row],[time]]-2)*2</f>
        <v>-1.8012199999999998</v>
      </c>
      <c r="AG421" s="7">
        <v>5.5500000000000001E-5</v>
      </c>
      <c r="AH421" s="5">
        <v>2.9006099999999999</v>
      </c>
      <c r="AI421">
        <f>-(Table7260308340372404436468[[#This Row],[time]]-2)*2</f>
        <v>-1.8012199999999998</v>
      </c>
      <c r="AJ421" s="6">
        <v>3.5923600000000002</v>
      </c>
      <c r="AK421" s="5">
        <v>2.9006099999999999</v>
      </c>
      <c r="AL421">
        <f>-(Table250267315347379411443475[[#This Row],[time]]-2)*2</f>
        <v>-1.8012199999999998</v>
      </c>
      <c r="AM421" s="6">
        <v>0.77487600000000001</v>
      </c>
      <c r="AN421" s="5">
        <v>2.9006099999999999</v>
      </c>
      <c r="AO421">
        <f>-(Table8261309341373405437469[[#This Row],[time]]-2)*2</f>
        <v>-1.8012199999999998</v>
      </c>
      <c r="AP421" s="6">
        <v>5.6532299999999998</v>
      </c>
      <c r="AQ421" s="5">
        <v>2.9006099999999999</v>
      </c>
      <c r="AR421">
        <f>-(Table252268316348380412444476[[#This Row],[time]]-2)*2</f>
        <v>-1.8012199999999998</v>
      </c>
      <c r="AS421" s="6">
        <v>0.46676299999999998</v>
      </c>
      <c r="AT421" s="5">
        <v>2.9006099999999999</v>
      </c>
      <c r="AU421">
        <f>-(Table253269317349381413445477[[#This Row],[time]]-2)*2</f>
        <v>-1.8012199999999998</v>
      </c>
      <c r="AV421" s="6">
        <v>4.9330100000000003</v>
      </c>
    </row>
    <row r="422" spans="1:48">
      <c r="A422" s="5">
        <v>2.9544100000000002</v>
      </c>
      <c r="B422">
        <f>-(Table1254302334366398430462[[#This Row],[time]]-2)*2</f>
        <v>-1.9088200000000004</v>
      </c>
      <c r="C422" s="7">
        <v>8.9699999999999998E-5</v>
      </c>
      <c r="D422" s="5">
        <v>2.9544100000000002</v>
      </c>
      <c r="E422">
        <f>-(Table2255303335367399431463[[#This Row],[time]]-2)*2</f>
        <v>-1.9088200000000004</v>
      </c>
      <c r="F422" s="6">
        <v>2.7275200000000002</v>
      </c>
      <c r="G422" s="5">
        <v>2.9544100000000002</v>
      </c>
      <c r="H422">
        <f>-(Table245262310342374406438470[[#This Row],[time]]-2)*2</f>
        <v>-1.9088200000000004</v>
      </c>
      <c r="I422" s="7">
        <v>9.1799999999999995E-5</v>
      </c>
      <c r="J422" s="5">
        <v>2.9544100000000002</v>
      </c>
      <c r="K422">
        <f>-(Table3256304336368400432464[[#This Row],[time]]-2)*2</f>
        <v>-1.9088200000000004</v>
      </c>
      <c r="L422" s="6">
        <v>2.9854799999999999</v>
      </c>
      <c r="M422" s="5">
        <v>2.9544100000000002</v>
      </c>
      <c r="N422">
        <f>-(Table246263311343375407439471[[#This Row],[time]]-2)*2</f>
        <v>-1.9088200000000004</v>
      </c>
      <c r="O422" s="7">
        <v>4.0599999999999998E-5</v>
      </c>
      <c r="P422" s="5">
        <v>2.9544100000000002</v>
      </c>
      <c r="Q422">
        <f>-(Table4257305337369401433465[[#This Row],[time]]-2)*2</f>
        <v>-1.9088200000000004</v>
      </c>
      <c r="R422" s="6">
        <v>3.4036300000000002</v>
      </c>
      <c r="S422" s="5">
        <v>2.9544100000000002</v>
      </c>
      <c r="T422">
        <f>-(Table247264312344376408440472[[#This Row],[time]]-2)*2</f>
        <v>-1.9088200000000004</v>
      </c>
      <c r="U422" s="7">
        <v>3.96E-5</v>
      </c>
      <c r="V422" s="5">
        <v>2.9544100000000002</v>
      </c>
      <c r="W422">
        <f>-(Table5258306338370402434466[[#This Row],[time]]-2)*2</f>
        <v>-1.9088200000000004</v>
      </c>
      <c r="X422" s="6">
        <v>3.11537</v>
      </c>
      <c r="Y422" s="5">
        <v>2.9544100000000002</v>
      </c>
      <c r="Z422">
        <f>-(Table248265313345377409441473[[#This Row],[time]]-2)*2</f>
        <v>-1.9088200000000004</v>
      </c>
      <c r="AA422" s="7">
        <v>4.4700000000000002E-5</v>
      </c>
      <c r="AB422" s="5">
        <v>2.9544100000000002</v>
      </c>
      <c r="AC422">
        <f>-(Table6259307339371403435467[[#This Row],[time]]-2)*2</f>
        <v>-1.9088200000000004</v>
      </c>
      <c r="AD422" s="6">
        <v>5.0289299999999999</v>
      </c>
      <c r="AE422" s="5">
        <v>2.9544100000000002</v>
      </c>
      <c r="AF422">
        <f>-(Table249266314346378410442474[[#This Row],[time]]-2)*2</f>
        <v>-1.9088200000000004</v>
      </c>
      <c r="AG422" s="7">
        <v>5.1199999999999998E-5</v>
      </c>
      <c r="AH422" s="5">
        <v>2.9544100000000002</v>
      </c>
      <c r="AI422">
        <f>-(Table7260308340372404436468[[#This Row],[time]]-2)*2</f>
        <v>-1.9088200000000004</v>
      </c>
      <c r="AJ422" s="6">
        <v>4.4335300000000002</v>
      </c>
      <c r="AK422" s="5">
        <v>2.9544100000000002</v>
      </c>
      <c r="AL422">
        <f>-(Table250267315347379411443475[[#This Row],[time]]-2)*2</f>
        <v>-1.9088200000000004</v>
      </c>
      <c r="AM422" s="6">
        <v>0.59347499999999997</v>
      </c>
      <c r="AN422" s="5">
        <v>2.9544100000000002</v>
      </c>
      <c r="AO422">
        <f>-(Table8261309341373405437469[[#This Row],[time]]-2)*2</f>
        <v>-1.9088200000000004</v>
      </c>
      <c r="AP422" s="6">
        <v>5.9714799999999997</v>
      </c>
      <c r="AQ422" s="5">
        <v>2.9544100000000002</v>
      </c>
      <c r="AR422">
        <f>-(Table252268316348380412444476[[#This Row],[time]]-2)*2</f>
        <v>-1.9088200000000004</v>
      </c>
      <c r="AS422" s="6">
        <v>0.375307</v>
      </c>
      <c r="AT422" s="5">
        <v>2.9544100000000002</v>
      </c>
      <c r="AU422">
        <f>-(Table253269317349381413445477[[#This Row],[time]]-2)*2</f>
        <v>-1.9088200000000004</v>
      </c>
      <c r="AV422" s="6">
        <v>5.1520999999999999</v>
      </c>
    </row>
    <row r="423" spans="1:48">
      <c r="A423" s="8">
        <v>3</v>
      </c>
      <c r="B423">
        <f>-(Table1254302334366398430462[[#This Row],[time]]-2)*2</f>
        <v>-2</v>
      </c>
      <c r="C423" s="10">
        <v>8.6199999999999995E-5</v>
      </c>
      <c r="D423" s="8">
        <v>3</v>
      </c>
      <c r="E423">
        <f>-(Table2255303335367399431463[[#This Row],[time]]-2)*2</f>
        <v>-2</v>
      </c>
      <c r="F423" s="9">
        <v>2.8087900000000001</v>
      </c>
      <c r="G423" s="8">
        <v>3</v>
      </c>
      <c r="H423">
        <f>-(Table245262310342374406438470[[#This Row],[time]]-2)*2</f>
        <v>-2</v>
      </c>
      <c r="I423" s="10">
        <v>8.8200000000000003E-5</v>
      </c>
      <c r="J423" s="8">
        <v>3</v>
      </c>
      <c r="K423">
        <f>-(Table3256304336368400432464[[#This Row],[time]]-2)*2</f>
        <v>-2</v>
      </c>
      <c r="L423" s="9">
        <v>3.0476000000000001</v>
      </c>
      <c r="M423" s="8">
        <v>3</v>
      </c>
      <c r="N423">
        <f>-(Table246263311343375407439471[[#This Row],[time]]-2)*2</f>
        <v>-2</v>
      </c>
      <c r="O423" s="10">
        <v>3.65E-5</v>
      </c>
      <c r="P423" s="8">
        <v>3</v>
      </c>
      <c r="Q423">
        <f>-(Table4257305337369401433465[[#This Row],[time]]-2)*2</f>
        <v>-2</v>
      </c>
      <c r="R423" s="9">
        <v>3.6543199999999998</v>
      </c>
      <c r="S423" s="8">
        <v>3</v>
      </c>
      <c r="T423">
        <f>-(Table247264312344376408440472[[#This Row],[time]]-2)*2</f>
        <v>-2</v>
      </c>
      <c r="U423" s="10">
        <v>3.6000000000000001E-5</v>
      </c>
      <c r="V423" s="8">
        <v>3</v>
      </c>
      <c r="W423">
        <f>-(Table5258306338370402434466[[#This Row],[time]]-2)*2</f>
        <v>-2</v>
      </c>
      <c r="X423" s="9">
        <v>3.2747799999999998</v>
      </c>
      <c r="Y423" s="8">
        <v>3</v>
      </c>
      <c r="Z423">
        <f>-(Table248265313345377409441473[[#This Row],[time]]-2)*2</f>
        <v>-2</v>
      </c>
      <c r="AA423" s="10">
        <v>4.0899999999999998E-5</v>
      </c>
      <c r="AB423" s="8">
        <v>3</v>
      </c>
      <c r="AC423">
        <f>-(Table6259307339371403435467[[#This Row],[time]]-2)*2</f>
        <v>-2</v>
      </c>
      <c r="AD423" s="9">
        <v>5.5032300000000003</v>
      </c>
      <c r="AE423" s="8">
        <v>3</v>
      </c>
      <c r="AF423">
        <f>-(Table249266314346378410442474[[#This Row],[time]]-2)*2</f>
        <v>-2</v>
      </c>
      <c r="AG423" s="10">
        <v>4.7700000000000001E-5</v>
      </c>
      <c r="AH423" s="8">
        <v>3</v>
      </c>
      <c r="AI423">
        <f>-(Table7260308340372404436468[[#This Row],[time]]-2)*2</f>
        <v>-2</v>
      </c>
      <c r="AJ423" s="9">
        <v>5.2032999999999996</v>
      </c>
      <c r="AK423" s="8">
        <v>3</v>
      </c>
      <c r="AL423">
        <f>-(Table250267315347379411443475[[#This Row],[time]]-2)*2</f>
        <v>-2</v>
      </c>
      <c r="AM423" s="9">
        <v>0.44168299999999999</v>
      </c>
      <c r="AN423" s="8">
        <v>3</v>
      </c>
      <c r="AO423">
        <f>-(Table8261309341373405437469[[#This Row],[time]]-2)*2</f>
        <v>-2</v>
      </c>
      <c r="AP423" s="9">
        <v>6.2470499999999998</v>
      </c>
      <c r="AQ423" s="8">
        <v>3</v>
      </c>
      <c r="AR423">
        <f>-(Table252268316348380412444476[[#This Row],[time]]-2)*2</f>
        <v>-2</v>
      </c>
      <c r="AS423" s="9">
        <v>0.29365799999999997</v>
      </c>
      <c r="AT423" s="8">
        <v>3</v>
      </c>
      <c r="AU423">
        <f>-(Table253269317349381413445477[[#This Row],[time]]-2)*2</f>
        <v>-2</v>
      </c>
      <c r="AV423" s="9">
        <v>5.3342400000000003</v>
      </c>
    </row>
    <row r="424" spans="1:48">
      <c r="A424" t="s">
        <v>26</v>
      </c>
      <c r="C424">
        <f>AVERAGE(C403:C423)</f>
        <v>1.3893935150476189</v>
      </c>
      <c r="D424" t="s">
        <v>26</v>
      </c>
      <c r="F424">
        <f t="shared" ref="F424" si="356">AVERAGE(F403:F423)</f>
        <v>1.6773084285714286</v>
      </c>
      <c r="G424" t="s">
        <v>26</v>
      </c>
      <c r="I424">
        <f t="shared" ref="I424" si="357">AVERAGE(I403:I423)</f>
        <v>1.531036709238095</v>
      </c>
      <c r="J424" t="s">
        <v>26</v>
      </c>
      <c r="L424">
        <f t="shared" ref="L424" si="358">AVERAGE(L403:L423)</f>
        <v>1.905561904761905</v>
      </c>
      <c r="M424" t="s">
        <v>26</v>
      </c>
      <c r="O424">
        <f t="shared" ref="O424" si="359">AVERAGE(O403:O423)</f>
        <v>0.20505373638095245</v>
      </c>
      <c r="P424" t="s">
        <v>26</v>
      </c>
      <c r="R424">
        <f t="shared" ref="R424" si="360">AVERAGE(R403:R423)</f>
        <v>1.6271286190476189</v>
      </c>
      <c r="S424" t="s">
        <v>26</v>
      </c>
      <c r="U424">
        <f t="shared" ref="U424" si="361">AVERAGE(U403:U423)</f>
        <v>4.1555957142857137E-3</v>
      </c>
      <c r="V424" t="s">
        <v>26</v>
      </c>
      <c r="X424">
        <f t="shared" ref="X424" si="362">AVERAGE(X403:X423)</f>
        <v>1.5725468571428574</v>
      </c>
      <c r="Y424" t="s">
        <v>26</v>
      </c>
      <c r="AA424">
        <f t="shared" ref="AA424" si="363">AVERAGE(AA403:AA423)</f>
        <v>0.25417770257142863</v>
      </c>
      <c r="AB424" t="s">
        <v>26</v>
      </c>
      <c r="AD424">
        <f t="shared" ref="AD424" si="364">AVERAGE(AD403:AD423)</f>
        <v>1.8159804428571431</v>
      </c>
      <c r="AE424" t="s">
        <v>26</v>
      </c>
      <c r="AG424">
        <f t="shared" ref="AG424" si="365">AVERAGE(AG403:AG423)</f>
        <v>0.11558610557142857</v>
      </c>
      <c r="AH424" t="s">
        <v>26</v>
      </c>
      <c r="AJ424">
        <f t="shared" ref="AJ424" si="366">AVERAGE(AJ403:AJ423)</f>
        <v>1.0488674780952381</v>
      </c>
      <c r="AK424" t="s">
        <v>26</v>
      </c>
      <c r="AM424">
        <f t="shared" ref="AM424" si="367">AVERAGE(AM403:AM423)</f>
        <v>1.1991784761904762</v>
      </c>
      <c r="AN424" t="s">
        <v>26</v>
      </c>
      <c r="AP424">
        <f t="shared" ref="AP424" si="368">AVERAGE(AP403:AP423)</f>
        <v>4.5236614285714278</v>
      </c>
      <c r="AQ424" t="s">
        <v>26</v>
      </c>
      <c r="AS424">
        <f t="shared" ref="AS424" si="369">AVERAGE(AS403:AS423)</f>
        <v>0.61124066666666665</v>
      </c>
      <c r="AT424" t="s">
        <v>26</v>
      </c>
      <c r="AV424">
        <f t="shared" ref="AV424" si="370">AVERAGE(AV403:AV423)</f>
        <v>3.0964797142857141</v>
      </c>
    </row>
    <row r="425" spans="1:48">
      <c r="A425" t="s">
        <v>27</v>
      </c>
      <c r="C425">
        <f>MAX(C403:C423)</f>
        <v>3.0858099999999999</v>
      </c>
      <c r="D425" t="s">
        <v>27</v>
      </c>
      <c r="F425">
        <f t="shared" ref="F425" si="371">MAX(F403:F423)</f>
        <v>2.8087900000000001</v>
      </c>
      <c r="G425" t="s">
        <v>27</v>
      </c>
      <c r="I425">
        <f t="shared" ref="I425" si="372">MAX(I403:I423)</f>
        <v>2.9235799999999998</v>
      </c>
      <c r="J425" t="s">
        <v>27</v>
      </c>
      <c r="L425">
        <f t="shared" ref="L425" si="373">MAX(L403:L423)</f>
        <v>3.0476000000000001</v>
      </c>
      <c r="M425" t="s">
        <v>27</v>
      </c>
      <c r="O425">
        <f t="shared" ref="O425" si="374">MAX(O403:O423)</f>
        <v>1.0324199999999999</v>
      </c>
      <c r="P425" t="s">
        <v>27</v>
      </c>
      <c r="R425">
        <f t="shared" ref="R425" si="375">MAX(R403:R423)</f>
        <v>3.6543199999999998</v>
      </c>
      <c r="S425" t="s">
        <v>27</v>
      </c>
      <c r="U425">
        <f t="shared" ref="U425" si="376">MAX(U403:U423)</f>
        <v>2.5224400000000001E-2</v>
      </c>
      <c r="V425" t="s">
        <v>27</v>
      </c>
      <c r="X425">
        <f t="shared" ref="X425" si="377">MAX(X403:X423)</f>
        <v>3.2747799999999998</v>
      </c>
      <c r="Y425" t="s">
        <v>27</v>
      </c>
      <c r="AA425">
        <f t="shared" ref="AA425" si="378">MAX(AA403:AA423)</f>
        <v>0.95139099999999999</v>
      </c>
      <c r="AB425" t="s">
        <v>27</v>
      </c>
      <c r="AD425">
        <f t="shared" ref="AD425" si="379">MAX(AD403:AD423)</f>
        <v>5.5032300000000003</v>
      </c>
      <c r="AE425" t="s">
        <v>27</v>
      </c>
      <c r="AG425">
        <f t="shared" ref="AG425" si="380">MAX(AG403:AG423)</f>
        <v>0.33378099999999999</v>
      </c>
      <c r="AH425" t="s">
        <v>27</v>
      </c>
      <c r="AJ425">
        <f t="shared" ref="AJ425" si="381">MAX(AJ403:AJ423)</f>
        <v>5.2032999999999996</v>
      </c>
      <c r="AK425" t="s">
        <v>27</v>
      </c>
      <c r="AM425">
        <f t="shared" ref="AM425" si="382">MAX(AM403:AM423)</f>
        <v>1.6838200000000001</v>
      </c>
      <c r="AN425" t="s">
        <v>27</v>
      </c>
      <c r="AP425">
        <f t="shared" ref="AP425" si="383">MAX(AP403:AP423)</f>
        <v>6.2470499999999998</v>
      </c>
      <c r="AQ425" t="s">
        <v>27</v>
      </c>
      <c r="AS425">
        <f t="shared" ref="AS425" si="384">MAX(AS403:AS423)</f>
        <v>0.72472400000000003</v>
      </c>
      <c r="AT425" t="s">
        <v>27</v>
      </c>
      <c r="AV425">
        <f t="shared" ref="AV425" si="385">MAX(AV403:AV423)</f>
        <v>5.3342400000000003</v>
      </c>
    </row>
    <row r="428" spans="1:48">
      <c r="A428" s="1" t="s">
        <v>62</v>
      </c>
    </row>
    <row r="429" spans="1:48">
      <c r="A429" t="s">
        <v>63</v>
      </c>
      <c r="D429" t="s">
        <v>2</v>
      </c>
    </row>
    <row r="430" spans="1:48">
      <c r="A430" t="s">
        <v>64</v>
      </c>
      <c r="D430" t="s">
        <v>4</v>
      </c>
      <c r="E430" t="s">
        <v>5</v>
      </c>
    </row>
    <row r="432" spans="1:48">
      <c r="A432" t="s">
        <v>6</v>
      </c>
      <c r="D432" t="s">
        <v>7</v>
      </c>
      <c r="G432" t="s">
        <v>8</v>
      </c>
      <c r="J432" t="s">
        <v>9</v>
      </c>
      <c r="M432" t="s">
        <v>10</v>
      </c>
      <c r="P432" t="s">
        <v>11</v>
      </c>
      <c r="S432" t="s">
        <v>12</v>
      </c>
      <c r="V432" t="s">
        <v>13</v>
      </c>
      <c r="Y432" t="s">
        <v>14</v>
      </c>
      <c r="AB432" t="s">
        <v>15</v>
      </c>
      <c r="AE432" t="s">
        <v>16</v>
      </c>
      <c r="AH432" t="s">
        <v>17</v>
      </c>
      <c r="AK432" t="s">
        <v>18</v>
      </c>
      <c r="AN432" t="s">
        <v>19</v>
      </c>
      <c r="AQ432" t="s">
        <v>20</v>
      </c>
      <c r="AT432" t="s">
        <v>21</v>
      </c>
    </row>
    <row r="433" spans="1:48">
      <c r="A433" t="s">
        <v>22</v>
      </c>
      <c r="B433" t="s">
        <v>23</v>
      </c>
      <c r="C433" t="s">
        <v>24</v>
      </c>
      <c r="D433" t="s">
        <v>22</v>
      </c>
      <c r="E433" t="s">
        <v>23</v>
      </c>
      <c r="F433" t="s">
        <v>25</v>
      </c>
      <c r="G433" t="s">
        <v>22</v>
      </c>
      <c r="H433" t="s">
        <v>23</v>
      </c>
      <c r="I433" t="s">
        <v>24</v>
      </c>
      <c r="J433" t="s">
        <v>22</v>
      </c>
      <c r="K433" t="s">
        <v>23</v>
      </c>
      <c r="L433" t="s">
        <v>24</v>
      </c>
      <c r="M433" t="s">
        <v>22</v>
      </c>
      <c r="N433" t="s">
        <v>23</v>
      </c>
      <c r="O433" t="s">
        <v>24</v>
      </c>
      <c r="P433" t="s">
        <v>22</v>
      </c>
      <c r="Q433" t="s">
        <v>23</v>
      </c>
      <c r="R433" t="s">
        <v>24</v>
      </c>
      <c r="S433" t="s">
        <v>22</v>
      </c>
      <c r="T433" t="s">
        <v>23</v>
      </c>
      <c r="U433" t="s">
        <v>24</v>
      </c>
      <c r="V433" t="s">
        <v>22</v>
      </c>
      <c r="W433" t="s">
        <v>23</v>
      </c>
      <c r="X433" t="s">
        <v>24</v>
      </c>
      <c r="Y433" t="s">
        <v>22</v>
      </c>
      <c r="Z433" t="s">
        <v>23</v>
      </c>
      <c r="AA433" t="s">
        <v>24</v>
      </c>
      <c r="AB433" t="s">
        <v>22</v>
      </c>
      <c r="AC433" t="s">
        <v>23</v>
      </c>
      <c r="AD433" t="s">
        <v>24</v>
      </c>
      <c r="AE433" t="s">
        <v>22</v>
      </c>
      <c r="AF433" t="s">
        <v>23</v>
      </c>
      <c r="AG433" t="s">
        <v>24</v>
      </c>
      <c r="AH433" t="s">
        <v>22</v>
      </c>
      <c r="AI433" t="s">
        <v>23</v>
      </c>
      <c r="AJ433" t="s">
        <v>24</v>
      </c>
      <c r="AK433" t="s">
        <v>22</v>
      </c>
      <c r="AL433" t="s">
        <v>23</v>
      </c>
      <c r="AM433" t="s">
        <v>24</v>
      </c>
      <c r="AN433" t="s">
        <v>22</v>
      </c>
      <c r="AO433" t="s">
        <v>23</v>
      </c>
      <c r="AP433" t="s">
        <v>24</v>
      </c>
      <c r="AQ433" t="s">
        <v>22</v>
      </c>
      <c r="AR433" t="s">
        <v>23</v>
      </c>
      <c r="AS433" t="s">
        <v>24</v>
      </c>
      <c r="AT433" t="s">
        <v>22</v>
      </c>
      <c r="AU433" t="s">
        <v>23</v>
      </c>
      <c r="AV433" t="s">
        <v>24</v>
      </c>
    </row>
    <row r="434" spans="1:48">
      <c r="A434" s="2">
        <v>2</v>
      </c>
      <c r="B434">
        <f>(Table1286318350382414446478[[#This Row],[time]]-2)*2</f>
        <v>0</v>
      </c>
      <c r="C434" s="4">
        <v>5.5699999999999999E-5</v>
      </c>
      <c r="D434" s="2">
        <v>2</v>
      </c>
      <c r="E434">
        <f>(Table2287319351383415447479[[#This Row],[time]]-2)*2</f>
        <v>0</v>
      </c>
      <c r="F434" s="4">
        <v>7.2100000000000004E-5</v>
      </c>
      <c r="G434" s="2">
        <v>2</v>
      </c>
      <c r="H434">
        <f>(Table245294326358390422454486[[#This Row],[time]]-2)*2</f>
        <v>0</v>
      </c>
      <c r="I434" s="4">
        <v>5.7800000000000002E-5</v>
      </c>
      <c r="J434" s="2">
        <v>2</v>
      </c>
      <c r="K434">
        <f>(Table3288320352384416448480[[#This Row],[time]]-2)*2</f>
        <v>0</v>
      </c>
      <c r="L434" s="4">
        <v>5.7099999999999999E-5</v>
      </c>
      <c r="M434" s="2">
        <v>2</v>
      </c>
      <c r="N434">
        <f>(Table246295327359391423455487[[#This Row],[time]]-2)*2</f>
        <v>0</v>
      </c>
      <c r="O434" s="4">
        <v>6.9800000000000003E-5</v>
      </c>
      <c r="P434" s="2">
        <v>2</v>
      </c>
      <c r="Q434">
        <f>(Table4289321353385417449481[[#This Row],[time]]-2)*2</f>
        <v>0</v>
      </c>
      <c r="R434" s="4">
        <v>6.5099999999999997E-5</v>
      </c>
      <c r="S434" s="2">
        <v>2</v>
      </c>
      <c r="T434">
        <f>(Table247296328360392424456488[[#This Row],[time]]-2)*2</f>
        <v>0</v>
      </c>
      <c r="U434" s="4">
        <v>7.7399999999999998E-5</v>
      </c>
      <c r="V434" s="2">
        <v>2</v>
      </c>
      <c r="W434">
        <f>(Table5290322354386418450482[[#This Row],[time]]-2)*2</f>
        <v>0</v>
      </c>
      <c r="X434" s="4">
        <v>2.67E-7</v>
      </c>
      <c r="Y434" s="2">
        <v>2</v>
      </c>
      <c r="Z434">
        <f>(Table248297329361393425457489[[#This Row],[time]]-2)*2</f>
        <v>0</v>
      </c>
      <c r="AA434" s="3">
        <v>2.43249E-2</v>
      </c>
      <c r="AB434" s="2">
        <v>2</v>
      </c>
      <c r="AC434">
        <f>(Table6291323355387419451483[[#This Row],[time]]-2)*2</f>
        <v>0</v>
      </c>
      <c r="AD434" s="3">
        <v>6.13403E-2</v>
      </c>
      <c r="AE434" s="2">
        <v>2</v>
      </c>
      <c r="AF434">
        <f>(Table249298330362394426458490[[#This Row],[time]]-2)*2</f>
        <v>0</v>
      </c>
      <c r="AG434" s="3">
        <v>0.147481</v>
      </c>
      <c r="AH434" s="2">
        <v>2</v>
      </c>
      <c r="AI434">
        <f>(Table7292324356388420452484[[#This Row],[time]]-2)*2</f>
        <v>0</v>
      </c>
      <c r="AJ434" s="3">
        <v>2.4197099999999999E-2</v>
      </c>
      <c r="AK434" s="2">
        <v>2</v>
      </c>
      <c r="AL434">
        <f>(Table250299331363395427459491[[#This Row],[time]]-2)*2</f>
        <v>0</v>
      </c>
      <c r="AM434" s="3">
        <v>2.26044</v>
      </c>
      <c r="AN434" s="2">
        <v>2</v>
      </c>
      <c r="AO434">
        <f>(Table8293325357389421453485[[#This Row],[time]]-2)*2</f>
        <v>0</v>
      </c>
      <c r="AP434" s="3">
        <v>1.9003099999999999</v>
      </c>
      <c r="AQ434" s="2">
        <v>2</v>
      </c>
      <c r="AR434">
        <f>(Table252300332364396428460492[[#This Row],[time]]-2)*2</f>
        <v>0</v>
      </c>
      <c r="AS434" s="3">
        <v>4.3159599999999998E-3</v>
      </c>
      <c r="AT434" s="2">
        <v>2</v>
      </c>
      <c r="AU434">
        <f>(Table253301333365397429461493[[#This Row],[time]]-2)*2</f>
        <v>0</v>
      </c>
      <c r="AV434" s="4">
        <v>8.2700000000000004E-5</v>
      </c>
    </row>
    <row r="435" spans="1:48">
      <c r="A435" s="5">
        <v>2.0546700000000002</v>
      </c>
      <c r="B435">
        <f>(Table1286318350382414446478[[#This Row],[time]]-2)*2</f>
        <v>0.10934000000000044</v>
      </c>
      <c r="C435" s="6">
        <v>2.22843E-3</v>
      </c>
      <c r="D435" s="5">
        <v>2.0546700000000002</v>
      </c>
      <c r="E435">
        <f>(Table2287319351383415447479[[#This Row],[time]]-2)*2</f>
        <v>0.10934000000000044</v>
      </c>
      <c r="F435" s="7">
        <v>9.3700000000000001E-5</v>
      </c>
      <c r="G435" s="5">
        <v>2.0546700000000002</v>
      </c>
      <c r="H435">
        <f>(Table245294326358390422454486[[#This Row],[time]]-2)*2</f>
        <v>0.10934000000000044</v>
      </c>
      <c r="I435" s="6">
        <v>1.7670000000000001E-4</v>
      </c>
      <c r="J435" s="5">
        <v>2.0546700000000002</v>
      </c>
      <c r="K435">
        <f>(Table3288320352384416448480[[#This Row],[time]]-2)*2</f>
        <v>0.10934000000000044</v>
      </c>
      <c r="L435" s="7">
        <v>8.7200000000000005E-5</v>
      </c>
      <c r="M435" s="5">
        <v>2.0546700000000002</v>
      </c>
      <c r="N435">
        <f>(Table246295327359391423455487[[#This Row],[time]]-2)*2</f>
        <v>0.10934000000000044</v>
      </c>
      <c r="O435" s="6">
        <v>1.14255E-2</v>
      </c>
      <c r="P435" s="5">
        <v>2.0546700000000002</v>
      </c>
      <c r="Q435">
        <f>(Table4289321353385417449481[[#This Row],[time]]-2)*2</f>
        <v>0.10934000000000044</v>
      </c>
      <c r="R435" s="7">
        <v>9.3900000000000006E-5</v>
      </c>
      <c r="S435" s="5">
        <v>2.0546700000000002</v>
      </c>
      <c r="T435">
        <f>(Table247296328360392424456488[[#This Row],[time]]-2)*2</f>
        <v>0.10934000000000044</v>
      </c>
      <c r="U435" s="6">
        <v>0.26078699999999999</v>
      </c>
      <c r="V435" s="5">
        <v>2.0546700000000002</v>
      </c>
      <c r="W435">
        <f>(Table5290322354386418450482[[#This Row],[time]]-2)*2</f>
        <v>0.10934000000000044</v>
      </c>
      <c r="X435" s="7">
        <v>5.63E-5</v>
      </c>
      <c r="Y435" s="5">
        <v>2.0546700000000002</v>
      </c>
      <c r="Z435">
        <f>(Table248297329361393425457489[[#This Row],[time]]-2)*2</f>
        <v>0.10934000000000044</v>
      </c>
      <c r="AA435" s="6">
        <v>0.23175899999999999</v>
      </c>
      <c r="AB435" s="5">
        <v>2.0546700000000002</v>
      </c>
      <c r="AC435">
        <f>(Table6291323355387419451483[[#This Row],[time]]-2)*2</f>
        <v>0.10934000000000044</v>
      </c>
      <c r="AD435" s="6">
        <v>0.88957600000000003</v>
      </c>
      <c r="AE435" s="5">
        <v>2.0546700000000002</v>
      </c>
      <c r="AF435">
        <f>(Table249298330362394426458490[[#This Row],[time]]-2)*2</f>
        <v>0.10934000000000044</v>
      </c>
      <c r="AG435" s="6">
        <v>0.482269</v>
      </c>
      <c r="AH435" s="5">
        <v>2.0546700000000002</v>
      </c>
      <c r="AI435">
        <f>(Table7292324356388420452484[[#This Row],[time]]-2)*2</f>
        <v>0.10934000000000044</v>
      </c>
      <c r="AJ435" s="6">
        <v>1.3145500000000001</v>
      </c>
      <c r="AK435" s="5">
        <v>2.0546700000000002</v>
      </c>
      <c r="AL435">
        <f>(Table250299331363395427459491[[#This Row],[time]]-2)*2</f>
        <v>0.10934000000000044</v>
      </c>
      <c r="AM435" s="6">
        <v>3.3207399999999998</v>
      </c>
      <c r="AN435" s="5">
        <v>2.0546700000000002</v>
      </c>
      <c r="AO435">
        <f>(Table8293325357389421453485[[#This Row],[time]]-2)*2</f>
        <v>0.10934000000000044</v>
      </c>
      <c r="AP435" s="6">
        <v>2.5655800000000002</v>
      </c>
      <c r="AQ435" s="5">
        <v>2.0546700000000002</v>
      </c>
      <c r="AR435">
        <f>(Table252300332364396428460492[[#This Row],[time]]-2)*2</f>
        <v>0.10934000000000044</v>
      </c>
      <c r="AS435" s="6">
        <v>2.7794200000000002E-2</v>
      </c>
      <c r="AT435" s="5">
        <v>2.0546700000000002</v>
      </c>
      <c r="AU435">
        <f>(Table253301333365397429461493[[#This Row],[time]]-2)*2</f>
        <v>0.10934000000000044</v>
      </c>
      <c r="AV435" s="6">
        <v>1.7732399999999999E-2</v>
      </c>
    </row>
    <row r="436" spans="1:48">
      <c r="A436" s="5">
        <v>2.1102699999999999</v>
      </c>
      <c r="B436">
        <f>(Table1286318350382414446478[[#This Row],[time]]-2)*2</f>
        <v>0.22053999999999974</v>
      </c>
      <c r="C436" s="6">
        <v>5.0027299999999997E-2</v>
      </c>
      <c r="D436" s="5">
        <v>2.1102699999999999</v>
      </c>
      <c r="E436">
        <f>(Table2287319351383415447479[[#This Row],[time]]-2)*2</f>
        <v>0.22053999999999974</v>
      </c>
      <c r="F436" s="7">
        <v>8.8399999999999994E-5</v>
      </c>
      <c r="G436" s="5">
        <v>2.1102699999999999</v>
      </c>
      <c r="H436">
        <f>(Table245294326358390422454486[[#This Row],[time]]-2)*2</f>
        <v>0.22053999999999974</v>
      </c>
      <c r="I436" s="6">
        <v>0.23208100000000001</v>
      </c>
      <c r="J436" s="5">
        <v>2.1102699999999999</v>
      </c>
      <c r="K436">
        <f>(Table3288320352384416448480[[#This Row],[time]]-2)*2</f>
        <v>0.22053999999999974</v>
      </c>
      <c r="L436" s="7">
        <v>8.3399999999999994E-5</v>
      </c>
      <c r="M436" s="5">
        <v>2.1102699999999999</v>
      </c>
      <c r="N436">
        <f>(Table246295327359391423455487[[#This Row],[time]]-2)*2</f>
        <v>0.22053999999999974</v>
      </c>
      <c r="O436" s="6">
        <v>0.12931500000000001</v>
      </c>
      <c r="P436" s="5">
        <v>2.1102699999999999</v>
      </c>
      <c r="Q436">
        <f>(Table4289321353385417449481[[#This Row],[time]]-2)*2</f>
        <v>0.22053999999999974</v>
      </c>
      <c r="R436" s="7">
        <v>8.9699999999999998E-5</v>
      </c>
      <c r="S436" s="5">
        <v>2.1102699999999999</v>
      </c>
      <c r="T436">
        <f>(Table247296328360392424456488[[#This Row],[time]]-2)*2</f>
        <v>0.22053999999999974</v>
      </c>
      <c r="U436" s="6">
        <v>0.49563499999999999</v>
      </c>
      <c r="V436" s="5">
        <v>2.1102699999999999</v>
      </c>
      <c r="W436">
        <f>(Table5290322354386418450482[[#This Row],[time]]-2)*2</f>
        <v>0.22053999999999974</v>
      </c>
      <c r="X436" s="7">
        <v>6.7399999999999998E-5</v>
      </c>
      <c r="Y436" s="5">
        <v>2.1102699999999999</v>
      </c>
      <c r="Z436">
        <f>(Table248297329361393425457489[[#This Row],[time]]-2)*2</f>
        <v>0.22053999999999974</v>
      </c>
      <c r="AA436" s="6">
        <v>0.66072699999999995</v>
      </c>
      <c r="AB436" s="5">
        <v>2.1102699999999999</v>
      </c>
      <c r="AC436">
        <f>(Table6291323355387419451483[[#This Row],[time]]-2)*2</f>
        <v>0.22053999999999974</v>
      </c>
      <c r="AD436" s="6">
        <v>1.2214</v>
      </c>
      <c r="AE436" s="5">
        <v>2.1102699999999999</v>
      </c>
      <c r="AF436">
        <f>(Table249298330362394426458490[[#This Row],[time]]-2)*2</f>
        <v>0.22053999999999974</v>
      </c>
      <c r="AG436" s="6">
        <v>1.2221200000000001</v>
      </c>
      <c r="AH436" s="5">
        <v>2.1102699999999999</v>
      </c>
      <c r="AI436">
        <f>(Table7292324356388420452484[[#This Row],[time]]-2)*2</f>
        <v>0.22053999999999974</v>
      </c>
      <c r="AJ436" s="6">
        <v>2.1835800000000001</v>
      </c>
      <c r="AK436" s="5">
        <v>2.1102699999999999</v>
      </c>
      <c r="AL436">
        <f>(Table250299331363395427459491[[#This Row],[time]]-2)*2</f>
        <v>0.22053999999999974</v>
      </c>
      <c r="AM436" s="6">
        <v>3.7155800000000001</v>
      </c>
      <c r="AN436" s="5">
        <v>2.1102699999999999</v>
      </c>
      <c r="AO436">
        <f>(Table8293325357389421453485[[#This Row],[time]]-2)*2</f>
        <v>0.22053999999999974</v>
      </c>
      <c r="AP436" s="6">
        <v>2.4944799999999998</v>
      </c>
      <c r="AQ436" s="5">
        <v>2.1102699999999999</v>
      </c>
      <c r="AR436">
        <f>(Table252300332364396428460492[[#This Row],[time]]-2)*2</f>
        <v>0.22053999999999974</v>
      </c>
      <c r="AS436" s="6">
        <v>0.12885199999999999</v>
      </c>
      <c r="AT436" s="5">
        <v>2.1102699999999999</v>
      </c>
      <c r="AU436">
        <f>(Table253301333365397429461493[[#This Row],[time]]-2)*2</f>
        <v>0.22053999999999974</v>
      </c>
      <c r="AV436" s="6">
        <v>2.3474200000000001E-2</v>
      </c>
    </row>
    <row r="437" spans="1:48">
      <c r="A437" s="5">
        <v>2.1552600000000002</v>
      </c>
      <c r="B437">
        <f>(Table1286318350382414446478[[#This Row],[time]]-2)*2</f>
        <v>0.31052000000000035</v>
      </c>
      <c r="C437" s="6">
        <v>0.12504799999999999</v>
      </c>
      <c r="D437" s="5">
        <v>2.1552600000000002</v>
      </c>
      <c r="E437">
        <f>(Table2287319351383415447479[[#This Row],[time]]-2)*2</f>
        <v>0.31052000000000035</v>
      </c>
      <c r="F437" s="7">
        <v>8.2399999999999997E-5</v>
      </c>
      <c r="G437" s="5">
        <v>2.1552600000000002</v>
      </c>
      <c r="H437">
        <f>(Table245294326358390422454486[[#This Row],[time]]-2)*2</f>
        <v>0.31052000000000035</v>
      </c>
      <c r="I437" s="6">
        <v>0.47026099999999998</v>
      </c>
      <c r="J437" s="5">
        <v>2.1552600000000002</v>
      </c>
      <c r="K437">
        <f>(Table3288320352384416448480[[#This Row],[time]]-2)*2</f>
        <v>0.31052000000000035</v>
      </c>
      <c r="L437" s="7">
        <v>7.8300000000000006E-5</v>
      </c>
      <c r="M437" s="5">
        <v>2.1552600000000002</v>
      </c>
      <c r="N437">
        <f>(Table246295327359391423455487[[#This Row],[time]]-2)*2</f>
        <v>0.31052000000000035</v>
      </c>
      <c r="O437" s="6">
        <v>0.29628199999999999</v>
      </c>
      <c r="P437" s="5">
        <v>2.1552600000000002</v>
      </c>
      <c r="Q437">
        <f>(Table4289321353385417449481[[#This Row],[time]]-2)*2</f>
        <v>0.31052000000000035</v>
      </c>
      <c r="R437" s="7">
        <v>8.2299999999999995E-5</v>
      </c>
      <c r="S437" s="5">
        <v>2.1552600000000002</v>
      </c>
      <c r="T437">
        <f>(Table247296328360392424456488[[#This Row],[time]]-2)*2</f>
        <v>0.31052000000000035</v>
      </c>
      <c r="U437" s="6">
        <v>1.01946</v>
      </c>
      <c r="V437" s="5">
        <v>2.1552600000000002</v>
      </c>
      <c r="W437">
        <f>(Table5290322354386418450482[[#This Row],[time]]-2)*2</f>
        <v>0.31052000000000035</v>
      </c>
      <c r="X437" s="7">
        <v>7.2000000000000002E-5</v>
      </c>
      <c r="Y437" s="5">
        <v>2.1552600000000002</v>
      </c>
      <c r="Z437">
        <f>(Table248297329361393425457489[[#This Row],[time]]-2)*2</f>
        <v>0.31052000000000035</v>
      </c>
      <c r="AA437" s="6">
        <v>1.29732</v>
      </c>
      <c r="AB437" s="5">
        <v>2.1552600000000002</v>
      </c>
      <c r="AC437">
        <f>(Table6291323355387419451483[[#This Row],[time]]-2)*2</f>
        <v>0.31052000000000035</v>
      </c>
      <c r="AD437" s="6">
        <v>1.4033800000000001</v>
      </c>
      <c r="AE437" s="5">
        <v>2.1552600000000002</v>
      </c>
      <c r="AF437">
        <f>(Table249298330362394426458490[[#This Row],[time]]-2)*2</f>
        <v>0.31052000000000035</v>
      </c>
      <c r="AG437" s="6">
        <v>1.95543</v>
      </c>
      <c r="AH437" s="5">
        <v>2.1552600000000002</v>
      </c>
      <c r="AI437">
        <f>(Table7292324356388420452484[[#This Row],[time]]-2)*2</f>
        <v>0.31052000000000035</v>
      </c>
      <c r="AJ437" s="6">
        <v>2.5625100000000001</v>
      </c>
      <c r="AK437" s="5">
        <v>2.1552600000000002</v>
      </c>
      <c r="AL437">
        <f>(Table250299331363395427459491[[#This Row],[time]]-2)*2</f>
        <v>0.31052000000000035</v>
      </c>
      <c r="AM437" s="6">
        <v>3.9802300000000002</v>
      </c>
      <c r="AN437" s="5">
        <v>2.1552600000000002</v>
      </c>
      <c r="AO437">
        <f>(Table8293325357389421453485[[#This Row],[time]]-2)*2</f>
        <v>0.31052000000000035</v>
      </c>
      <c r="AP437" s="6">
        <v>2.3580899999999998</v>
      </c>
      <c r="AQ437" s="5">
        <v>2.1552600000000002</v>
      </c>
      <c r="AR437">
        <f>(Table252300332364396428460492[[#This Row],[time]]-2)*2</f>
        <v>0.31052000000000035</v>
      </c>
      <c r="AS437" s="6">
        <v>0.27018900000000001</v>
      </c>
      <c r="AT437" s="5">
        <v>2.1552600000000002</v>
      </c>
      <c r="AU437">
        <f>(Table253301333365397429461493[[#This Row],[time]]-2)*2</f>
        <v>0.31052000000000035</v>
      </c>
      <c r="AV437" s="6">
        <v>2.7068399999999999E-2</v>
      </c>
    </row>
    <row r="438" spans="1:48">
      <c r="A438" s="5">
        <v>2.2103999999999999</v>
      </c>
      <c r="B438">
        <f>(Table1286318350382414446478[[#This Row],[time]]-2)*2</f>
        <v>0.42079999999999984</v>
      </c>
      <c r="C438" s="6">
        <v>0.502969</v>
      </c>
      <c r="D438" s="5">
        <v>2.2103999999999999</v>
      </c>
      <c r="E438">
        <f>(Table2287319351383415447479[[#This Row],[time]]-2)*2</f>
        <v>0.42079999999999984</v>
      </c>
      <c r="F438" s="7">
        <v>7.64E-5</v>
      </c>
      <c r="G438" s="5">
        <v>2.2103999999999999</v>
      </c>
      <c r="H438">
        <f>(Table245294326358390422454486[[#This Row],[time]]-2)*2</f>
        <v>0.42079999999999984</v>
      </c>
      <c r="I438" s="6">
        <v>0.80130599999999996</v>
      </c>
      <c r="J438" s="5">
        <v>2.2103999999999999</v>
      </c>
      <c r="K438">
        <f>(Table3288320352384416448480[[#This Row],[time]]-2)*2</f>
        <v>0.42079999999999984</v>
      </c>
      <c r="L438" s="7">
        <v>7.3200000000000004E-5</v>
      </c>
      <c r="M438" s="5">
        <v>2.2103999999999999</v>
      </c>
      <c r="N438">
        <f>(Table246295327359391423455487[[#This Row],[time]]-2)*2</f>
        <v>0.42079999999999984</v>
      </c>
      <c r="O438" s="6">
        <v>0.58280100000000001</v>
      </c>
      <c r="P438" s="5">
        <v>2.2103999999999999</v>
      </c>
      <c r="Q438">
        <f>(Table4289321353385417449481[[#This Row],[time]]-2)*2</f>
        <v>0.42079999999999984</v>
      </c>
      <c r="R438" s="7">
        <v>7.0099999999999996E-5</v>
      </c>
      <c r="S438" s="5">
        <v>2.2103999999999999</v>
      </c>
      <c r="T438">
        <f>(Table247296328360392424456488[[#This Row],[time]]-2)*2</f>
        <v>0.42079999999999984</v>
      </c>
      <c r="U438" s="6">
        <v>1.4662200000000001</v>
      </c>
      <c r="V438" s="5">
        <v>2.2103999999999999</v>
      </c>
      <c r="W438">
        <f>(Table5290322354386418450482[[#This Row],[time]]-2)*2</f>
        <v>0.42079999999999984</v>
      </c>
      <c r="X438" s="7">
        <v>6.2299999999999996E-5</v>
      </c>
      <c r="Y438" s="5">
        <v>2.2103999999999999</v>
      </c>
      <c r="Z438">
        <f>(Table248297329361393425457489[[#This Row],[time]]-2)*2</f>
        <v>0.42079999999999984</v>
      </c>
      <c r="AA438" s="6">
        <v>1.7699100000000001</v>
      </c>
      <c r="AB438" s="5">
        <v>2.2103999999999999</v>
      </c>
      <c r="AC438">
        <f>(Table6291323355387419451483[[#This Row],[time]]-2)*2</f>
        <v>0.42079999999999984</v>
      </c>
      <c r="AD438" s="6">
        <v>1.61185</v>
      </c>
      <c r="AE438" s="5">
        <v>2.2103999999999999</v>
      </c>
      <c r="AF438">
        <f>(Table249298330362394426458490[[#This Row],[time]]-2)*2</f>
        <v>0.42079999999999984</v>
      </c>
      <c r="AG438" s="6">
        <v>2.85331</v>
      </c>
      <c r="AH438" s="5">
        <v>2.2103999999999999</v>
      </c>
      <c r="AI438">
        <f>(Table7292324356388420452484[[#This Row],[time]]-2)*2</f>
        <v>0.42079999999999984</v>
      </c>
      <c r="AJ438" s="6">
        <v>2.86775</v>
      </c>
      <c r="AK438" s="5">
        <v>2.2103999999999999</v>
      </c>
      <c r="AL438">
        <f>(Table250299331363395427459491[[#This Row],[time]]-2)*2</f>
        <v>0.42079999999999984</v>
      </c>
      <c r="AM438" s="6">
        <v>4.1816899999999997</v>
      </c>
      <c r="AN438" s="5">
        <v>2.2103999999999999</v>
      </c>
      <c r="AO438">
        <f>(Table8293325357389421453485[[#This Row],[time]]-2)*2</f>
        <v>0.42079999999999984</v>
      </c>
      <c r="AP438" s="6">
        <v>2.1711100000000001</v>
      </c>
      <c r="AQ438" s="5">
        <v>2.2103999999999999</v>
      </c>
      <c r="AR438">
        <f>(Table252300332364396428460492[[#This Row],[time]]-2)*2</f>
        <v>0.42079999999999984</v>
      </c>
      <c r="AS438" s="6">
        <v>0.48187600000000003</v>
      </c>
      <c r="AT438" s="5">
        <v>2.2103999999999999</v>
      </c>
      <c r="AU438">
        <f>(Table253301333365397429461493[[#This Row],[time]]-2)*2</f>
        <v>0.42079999999999984</v>
      </c>
      <c r="AV438" s="6">
        <v>6.5512899999999999E-2</v>
      </c>
    </row>
    <row r="439" spans="1:48">
      <c r="A439" s="5">
        <v>2.2592300000000001</v>
      </c>
      <c r="B439">
        <f>(Table1286318350382414446478[[#This Row],[time]]-2)*2</f>
        <v>0.51846000000000014</v>
      </c>
      <c r="C439" s="6">
        <v>0.99375100000000005</v>
      </c>
      <c r="D439" s="5">
        <v>2.2592300000000001</v>
      </c>
      <c r="E439">
        <f>(Table2287319351383415447479[[#This Row],[time]]-2)*2</f>
        <v>0.51846000000000014</v>
      </c>
      <c r="F439" s="7">
        <v>7.1699999999999995E-5</v>
      </c>
      <c r="G439" s="5">
        <v>2.2592300000000001</v>
      </c>
      <c r="H439">
        <f>(Table245294326358390422454486[[#This Row],[time]]-2)*2</f>
        <v>0.51846000000000014</v>
      </c>
      <c r="I439" s="6">
        <v>1.4448300000000001</v>
      </c>
      <c r="J439" s="5">
        <v>2.2592300000000001</v>
      </c>
      <c r="K439">
        <f>(Table3288320352384416448480[[#This Row],[time]]-2)*2</f>
        <v>0.51846000000000014</v>
      </c>
      <c r="L439" s="7">
        <v>6.8999999999999997E-5</v>
      </c>
      <c r="M439" s="5">
        <v>2.2592300000000001</v>
      </c>
      <c r="N439">
        <f>(Table246295327359391423455487[[#This Row],[time]]-2)*2</f>
        <v>0.51846000000000014</v>
      </c>
      <c r="O439" s="6">
        <v>0.91312199999999999</v>
      </c>
      <c r="P439" s="5">
        <v>2.2592300000000001</v>
      </c>
      <c r="Q439">
        <f>(Table4289321353385417449481[[#This Row],[time]]-2)*2</f>
        <v>0.51846000000000014</v>
      </c>
      <c r="R439" s="7">
        <v>6.2899999999999997E-5</v>
      </c>
      <c r="S439" s="5">
        <v>2.2592300000000001</v>
      </c>
      <c r="T439">
        <f>(Table247296328360392424456488[[#This Row],[time]]-2)*2</f>
        <v>0.51846000000000014</v>
      </c>
      <c r="U439" s="6">
        <v>1.8943700000000001</v>
      </c>
      <c r="V439" s="5">
        <v>2.2592300000000001</v>
      </c>
      <c r="W439">
        <f>(Table5290322354386418450482[[#This Row],[time]]-2)*2</f>
        <v>0.51846000000000014</v>
      </c>
      <c r="X439" s="7">
        <v>5.6100000000000002E-5</v>
      </c>
      <c r="Y439" s="5">
        <v>2.2592300000000001</v>
      </c>
      <c r="Z439">
        <f>(Table248297329361393425457489[[#This Row],[time]]-2)*2</f>
        <v>0.51846000000000014</v>
      </c>
      <c r="AA439" s="6">
        <v>2.0335200000000002</v>
      </c>
      <c r="AB439" s="5">
        <v>2.2592300000000001</v>
      </c>
      <c r="AC439">
        <f>(Table6291323355387419451483[[#This Row],[time]]-2)*2</f>
        <v>0.51846000000000014</v>
      </c>
      <c r="AD439" s="6">
        <v>1.8355600000000001</v>
      </c>
      <c r="AE439" s="5">
        <v>2.2592300000000001</v>
      </c>
      <c r="AF439">
        <f>(Table249298330362394426458490[[#This Row],[time]]-2)*2</f>
        <v>0.51846000000000014</v>
      </c>
      <c r="AG439" s="6">
        <v>3.48116</v>
      </c>
      <c r="AH439" s="5">
        <v>2.2592300000000001</v>
      </c>
      <c r="AI439">
        <f>(Table7292324356388420452484[[#This Row],[time]]-2)*2</f>
        <v>0.51846000000000014</v>
      </c>
      <c r="AJ439" s="6">
        <v>3.0687500000000001</v>
      </c>
      <c r="AK439" s="5">
        <v>2.2592300000000001</v>
      </c>
      <c r="AL439">
        <f>(Table250299331363395427459491[[#This Row],[time]]-2)*2</f>
        <v>0.51846000000000014</v>
      </c>
      <c r="AM439" s="6">
        <v>4.3097700000000003</v>
      </c>
      <c r="AN439" s="5">
        <v>2.2592300000000001</v>
      </c>
      <c r="AO439">
        <f>(Table8293325357389421453485[[#This Row],[time]]-2)*2</f>
        <v>0.51846000000000014</v>
      </c>
      <c r="AP439" s="6">
        <v>1.91551</v>
      </c>
      <c r="AQ439" s="5">
        <v>2.2592300000000001</v>
      </c>
      <c r="AR439">
        <f>(Table252300332364396428460492[[#This Row],[time]]-2)*2</f>
        <v>0.51846000000000014</v>
      </c>
      <c r="AS439" s="6">
        <v>1.0914699999999999</v>
      </c>
      <c r="AT439" s="5">
        <v>2.2592300000000001</v>
      </c>
      <c r="AU439">
        <f>(Table253301333365397429461493[[#This Row],[time]]-2)*2</f>
        <v>0.51846000000000014</v>
      </c>
      <c r="AV439" s="6">
        <v>9.5705399999999996E-2</v>
      </c>
    </row>
    <row r="440" spans="1:48">
      <c r="A440" s="5">
        <v>2.3046199999999999</v>
      </c>
      <c r="B440">
        <f>(Table1286318350382414446478[[#This Row],[time]]-2)*2</f>
        <v>0.60923999999999978</v>
      </c>
      <c r="C440" s="6">
        <v>1.4180600000000001</v>
      </c>
      <c r="D440" s="5">
        <v>2.3046199999999999</v>
      </c>
      <c r="E440">
        <f>(Table2287319351383415447479[[#This Row],[time]]-2)*2</f>
        <v>0.60923999999999978</v>
      </c>
      <c r="F440" s="7">
        <v>6.86E-5</v>
      </c>
      <c r="G440" s="5">
        <v>2.3046199999999999</v>
      </c>
      <c r="H440">
        <f>(Table245294326358390422454486[[#This Row],[time]]-2)*2</f>
        <v>0.60923999999999978</v>
      </c>
      <c r="I440" s="6">
        <v>2.2866599999999999</v>
      </c>
      <c r="J440" s="5">
        <v>2.3046199999999999</v>
      </c>
      <c r="K440">
        <f>(Table3288320352384416448480[[#This Row],[time]]-2)*2</f>
        <v>0.60923999999999978</v>
      </c>
      <c r="L440" s="7">
        <v>6.5699999999999998E-5</v>
      </c>
      <c r="M440" s="5">
        <v>2.3046199999999999</v>
      </c>
      <c r="N440">
        <f>(Table246295327359391423455487[[#This Row],[time]]-2)*2</f>
        <v>0.60923999999999978</v>
      </c>
      <c r="O440" s="6">
        <v>1.2610300000000001</v>
      </c>
      <c r="P440" s="5">
        <v>2.3046199999999999</v>
      </c>
      <c r="Q440">
        <f>(Table4289321353385417449481[[#This Row],[time]]-2)*2</f>
        <v>0.60923999999999978</v>
      </c>
      <c r="R440" s="7">
        <v>5.8300000000000001E-5</v>
      </c>
      <c r="S440" s="5">
        <v>2.3046199999999999</v>
      </c>
      <c r="T440">
        <f>(Table247296328360392424456488[[#This Row],[time]]-2)*2</f>
        <v>0.60923999999999978</v>
      </c>
      <c r="U440" s="6">
        <v>2.3479000000000001</v>
      </c>
      <c r="V440" s="5">
        <v>2.3046199999999999</v>
      </c>
      <c r="W440">
        <f>(Table5290322354386418450482[[#This Row],[time]]-2)*2</f>
        <v>0.60923999999999978</v>
      </c>
      <c r="X440" s="7">
        <v>5.24E-5</v>
      </c>
      <c r="Y440" s="5">
        <v>2.3046199999999999</v>
      </c>
      <c r="Z440">
        <f>(Table248297329361393425457489[[#This Row],[time]]-2)*2</f>
        <v>0.60923999999999978</v>
      </c>
      <c r="AA440" s="6">
        <v>2.2395299999999998</v>
      </c>
      <c r="AB440" s="5">
        <v>2.3046199999999999</v>
      </c>
      <c r="AC440">
        <f>(Table6291323355387419451483[[#This Row],[time]]-2)*2</f>
        <v>0.60923999999999978</v>
      </c>
      <c r="AD440" s="6">
        <v>2.0274000000000001</v>
      </c>
      <c r="AE440" s="5">
        <v>2.3046199999999999</v>
      </c>
      <c r="AF440">
        <f>(Table249298330362394426458490[[#This Row],[time]]-2)*2</f>
        <v>0.60923999999999978</v>
      </c>
      <c r="AG440" s="6">
        <v>3.95648</v>
      </c>
      <c r="AH440" s="5">
        <v>2.3046199999999999</v>
      </c>
      <c r="AI440">
        <f>(Table7292324356388420452484[[#This Row],[time]]-2)*2</f>
        <v>0.60923999999999978</v>
      </c>
      <c r="AJ440" s="6">
        <v>3.1369899999999999</v>
      </c>
      <c r="AK440" s="5">
        <v>2.3046199999999999</v>
      </c>
      <c r="AL440">
        <f>(Table250299331363395427459491[[#This Row],[time]]-2)*2</f>
        <v>0.60923999999999978</v>
      </c>
      <c r="AM440" s="6">
        <v>4.50413</v>
      </c>
      <c r="AN440" s="5">
        <v>2.3046199999999999</v>
      </c>
      <c r="AO440">
        <f>(Table8293325357389421453485[[#This Row],[time]]-2)*2</f>
        <v>0.60923999999999978</v>
      </c>
      <c r="AP440" s="6">
        <v>1.7452000000000001</v>
      </c>
      <c r="AQ440" s="5">
        <v>2.3046199999999999</v>
      </c>
      <c r="AR440">
        <f>(Table252300332364396428460492[[#This Row],[time]]-2)*2</f>
        <v>0.60923999999999978</v>
      </c>
      <c r="AS440" s="6">
        <v>1.1609100000000001</v>
      </c>
      <c r="AT440" s="5">
        <v>2.3046199999999999</v>
      </c>
      <c r="AU440">
        <f>(Table253301333365397429461493[[#This Row],[time]]-2)*2</f>
        <v>0.60923999999999978</v>
      </c>
      <c r="AV440" s="6">
        <v>0.127169</v>
      </c>
    </row>
    <row r="441" spans="1:48">
      <c r="A441" s="5">
        <v>2.3547099999999999</v>
      </c>
      <c r="B441">
        <f>(Table1286318350382414446478[[#This Row],[time]]-2)*2</f>
        <v>0.70941999999999972</v>
      </c>
      <c r="C441" s="6">
        <v>1.8804000000000001</v>
      </c>
      <c r="D441" s="5">
        <v>2.3547099999999999</v>
      </c>
      <c r="E441">
        <f>(Table2287319351383415447479[[#This Row],[time]]-2)*2</f>
        <v>0.70941999999999972</v>
      </c>
      <c r="F441" s="7">
        <v>6.6400000000000001E-5</v>
      </c>
      <c r="G441" s="5">
        <v>2.3547099999999999</v>
      </c>
      <c r="H441">
        <f>(Table245294326358390422454486[[#This Row],[time]]-2)*2</f>
        <v>0.70941999999999972</v>
      </c>
      <c r="I441" s="6">
        <v>3.2017000000000002</v>
      </c>
      <c r="J441" s="5">
        <v>2.3547099999999999</v>
      </c>
      <c r="K441">
        <f>(Table3288320352384416448480[[#This Row],[time]]-2)*2</f>
        <v>0.70941999999999972</v>
      </c>
      <c r="L441" s="7">
        <v>6.3499999999999999E-5</v>
      </c>
      <c r="M441" s="5">
        <v>2.3547099999999999</v>
      </c>
      <c r="N441">
        <f>(Table246295327359391423455487[[#This Row],[time]]-2)*2</f>
        <v>0.70941999999999972</v>
      </c>
      <c r="O441" s="6">
        <v>1.61107</v>
      </c>
      <c r="P441" s="5">
        <v>2.3547099999999999</v>
      </c>
      <c r="Q441">
        <f>(Table4289321353385417449481[[#This Row],[time]]-2)*2</f>
        <v>0.70941999999999972</v>
      </c>
      <c r="R441" s="7">
        <v>5.5999999999999999E-5</v>
      </c>
      <c r="S441" s="5">
        <v>2.3547099999999999</v>
      </c>
      <c r="T441">
        <f>(Table247296328360392424456488[[#This Row],[time]]-2)*2</f>
        <v>0.70941999999999972</v>
      </c>
      <c r="U441" s="6">
        <v>2.7471299999999998</v>
      </c>
      <c r="V441" s="5">
        <v>2.3547099999999999</v>
      </c>
      <c r="W441">
        <f>(Table5290322354386418450482[[#This Row],[time]]-2)*2</f>
        <v>0.70941999999999972</v>
      </c>
      <c r="X441" s="7">
        <v>5.1E-5</v>
      </c>
      <c r="Y441" s="5">
        <v>2.3547099999999999</v>
      </c>
      <c r="Z441">
        <f>(Table248297329361393425457489[[#This Row],[time]]-2)*2</f>
        <v>0.70941999999999972</v>
      </c>
      <c r="AA441" s="6">
        <v>2.4500099999999998</v>
      </c>
      <c r="AB441" s="5">
        <v>2.3547099999999999</v>
      </c>
      <c r="AC441">
        <f>(Table6291323355387419451483[[#This Row],[time]]-2)*2</f>
        <v>0.70941999999999972</v>
      </c>
      <c r="AD441" s="6">
        <v>2.1995499999999999</v>
      </c>
      <c r="AE441" s="5">
        <v>2.3547099999999999</v>
      </c>
      <c r="AF441">
        <f>(Table249298330362394426458490[[#This Row],[time]]-2)*2</f>
        <v>0.70941999999999972</v>
      </c>
      <c r="AG441" s="6">
        <v>4.4985499999999998</v>
      </c>
      <c r="AH441" s="5">
        <v>2.3547099999999999</v>
      </c>
      <c r="AI441">
        <f>(Table7292324356388420452484[[#This Row],[time]]-2)*2</f>
        <v>0.70941999999999972</v>
      </c>
      <c r="AJ441" s="6">
        <v>3.1247400000000001</v>
      </c>
      <c r="AK441" s="5">
        <v>2.3547099999999999</v>
      </c>
      <c r="AL441">
        <f>(Table250299331363395427459491[[#This Row],[time]]-2)*2</f>
        <v>0.70941999999999972</v>
      </c>
      <c r="AM441" s="6">
        <v>4.6708699999999999</v>
      </c>
      <c r="AN441" s="5">
        <v>2.3547099999999999</v>
      </c>
      <c r="AO441">
        <f>(Table8293325357389421453485[[#This Row],[time]]-2)*2</f>
        <v>0.70941999999999972</v>
      </c>
      <c r="AP441" s="6">
        <v>1.5557300000000001</v>
      </c>
      <c r="AQ441" s="5">
        <v>2.3547099999999999</v>
      </c>
      <c r="AR441">
        <f>(Table252300332364396428460492[[#This Row],[time]]-2)*2</f>
        <v>0.70941999999999972</v>
      </c>
      <c r="AS441" s="6">
        <v>1.4877</v>
      </c>
      <c r="AT441" s="5">
        <v>2.3547099999999999</v>
      </c>
      <c r="AU441">
        <f>(Table253301333365397429461493[[#This Row],[time]]-2)*2</f>
        <v>0.70941999999999972</v>
      </c>
      <c r="AV441" s="6">
        <v>0.18584999999999999</v>
      </c>
    </row>
    <row r="442" spans="1:48">
      <c r="A442" s="5">
        <v>2.40448</v>
      </c>
      <c r="B442">
        <f>(Table1286318350382414446478[[#This Row],[time]]-2)*2</f>
        <v>0.8089599999999999</v>
      </c>
      <c r="C442" s="6">
        <v>2.4289700000000001</v>
      </c>
      <c r="D442" s="5">
        <v>2.40448</v>
      </c>
      <c r="E442">
        <f>(Table2287319351383415447479[[#This Row],[time]]-2)*2</f>
        <v>0.8089599999999999</v>
      </c>
      <c r="F442" s="7">
        <v>6.4499999999999996E-5</v>
      </c>
      <c r="G442" s="5">
        <v>2.40448</v>
      </c>
      <c r="H442">
        <f>(Table245294326358390422454486[[#This Row],[time]]-2)*2</f>
        <v>0.8089599999999999</v>
      </c>
      <c r="I442" s="6">
        <v>3.9658699999999998</v>
      </c>
      <c r="J442" s="5">
        <v>2.40448</v>
      </c>
      <c r="K442">
        <f>(Table3288320352384416448480[[#This Row],[time]]-2)*2</f>
        <v>0.8089599999999999</v>
      </c>
      <c r="L442" s="7">
        <v>6.1500000000000004E-5</v>
      </c>
      <c r="M442" s="5">
        <v>2.40448</v>
      </c>
      <c r="N442">
        <f>(Table246295327359391423455487[[#This Row],[time]]-2)*2</f>
        <v>0.8089599999999999</v>
      </c>
      <c r="O442" s="6">
        <v>1.97706</v>
      </c>
      <c r="P442" s="5">
        <v>2.40448</v>
      </c>
      <c r="Q442">
        <f>(Table4289321353385417449481[[#This Row],[time]]-2)*2</f>
        <v>0.8089599999999999</v>
      </c>
      <c r="R442" s="7">
        <v>5.3999999999999998E-5</v>
      </c>
      <c r="S442" s="5">
        <v>2.40448</v>
      </c>
      <c r="T442">
        <f>(Table247296328360392424456488[[#This Row],[time]]-2)*2</f>
        <v>0.8089599999999999</v>
      </c>
      <c r="U442" s="6">
        <v>3.0899100000000002</v>
      </c>
      <c r="V442" s="5">
        <v>2.40448</v>
      </c>
      <c r="W442">
        <f>(Table5290322354386418450482[[#This Row],[time]]-2)*2</f>
        <v>0.8089599999999999</v>
      </c>
      <c r="X442" s="7">
        <v>4.9499999999999997E-5</v>
      </c>
      <c r="Y442" s="5">
        <v>2.40448</v>
      </c>
      <c r="Z442">
        <f>(Table248297329361393425457489[[#This Row],[time]]-2)*2</f>
        <v>0.8089599999999999</v>
      </c>
      <c r="AA442" s="6">
        <v>2.66886</v>
      </c>
      <c r="AB442" s="5">
        <v>2.40448</v>
      </c>
      <c r="AC442">
        <f>(Table6291323355387419451483[[#This Row],[time]]-2)*2</f>
        <v>0.8089599999999999</v>
      </c>
      <c r="AD442" s="6">
        <v>2.34836</v>
      </c>
      <c r="AE442" s="5">
        <v>2.40448</v>
      </c>
      <c r="AF442">
        <f>(Table249298330362394426458490[[#This Row],[time]]-2)*2</f>
        <v>0.8089599999999999</v>
      </c>
      <c r="AG442" s="6">
        <v>5.0350299999999999</v>
      </c>
      <c r="AH442" s="5">
        <v>2.40448</v>
      </c>
      <c r="AI442">
        <f>(Table7292324356388420452484[[#This Row],[time]]-2)*2</f>
        <v>0.8089599999999999</v>
      </c>
      <c r="AJ442" s="6">
        <v>3.07599</v>
      </c>
      <c r="AK442" s="5">
        <v>2.40448</v>
      </c>
      <c r="AL442">
        <f>(Table250299331363395427459491[[#This Row],[time]]-2)*2</f>
        <v>0.8089599999999999</v>
      </c>
      <c r="AM442" s="6">
        <v>4.8954199999999997</v>
      </c>
      <c r="AN442" s="5">
        <v>2.40448</v>
      </c>
      <c r="AO442">
        <f>(Table8293325357389421453485[[#This Row],[time]]-2)*2</f>
        <v>0.8089599999999999</v>
      </c>
      <c r="AP442" s="6">
        <v>1.4888999999999999</v>
      </c>
      <c r="AQ442" s="5">
        <v>2.40448</v>
      </c>
      <c r="AR442">
        <f>(Table252300332364396428460492[[#This Row],[time]]-2)*2</f>
        <v>0.8089599999999999</v>
      </c>
      <c r="AS442" s="6">
        <v>1.754</v>
      </c>
      <c r="AT442" s="5">
        <v>2.40448</v>
      </c>
      <c r="AU442">
        <f>(Table253301333365397429461493[[#This Row],[time]]-2)*2</f>
        <v>0.8089599999999999</v>
      </c>
      <c r="AV442" s="6">
        <v>0.238818</v>
      </c>
    </row>
    <row r="443" spans="1:48">
      <c r="A443" s="5">
        <v>2.4576199999999999</v>
      </c>
      <c r="B443">
        <f>(Table1286318350382414446478[[#This Row],[time]]-2)*2</f>
        <v>0.91523999999999983</v>
      </c>
      <c r="C443" s="6">
        <v>3.0875400000000002</v>
      </c>
      <c r="D443" s="5">
        <v>2.4576199999999999</v>
      </c>
      <c r="E443">
        <f>(Table2287319351383415447479[[#This Row],[time]]-2)*2</f>
        <v>0.91523999999999983</v>
      </c>
      <c r="F443" s="7">
        <v>6.2399999999999999E-5</v>
      </c>
      <c r="G443" s="5">
        <v>2.4576199999999999</v>
      </c>
      <c r="H443">
        <f>(Table245294326358390422454486[[#This Row],[time]]-2)*2</f>
        <v>0.91523999999999983</v>
      </c>
      <c r="I443" s="6">
        <v>4.8162599999999998</v>
      </c>
      <c r="J443" s="5">
        <v>2.4576199999999999</v>
      </c>
      <c r="K443">
        <f>(Table3288320352384416448480[[#This Row],[time]]-2)*2</f>
        <v>0.91523999999999983</v>
      </c>
      <c r="L443" s="7">
        <v>5.94E-5</v>
      </c>
      <c r="M443" s="5">
        <v>2.4576199999999999</v>
      </c>
      <c r="N443">
        <f>(Table246295327359391423455487[[#This Row],[time]]-2)*2</f>
        <v>0.91523999999999983</v>
      </c>
      <c r="O443" s="6">
        <v>2.3672</v>
      </c>
      <c r="P443" s="5">
        <v>2.4576199999999999</v>
      </c>
      <c r="Q443">
        <f>(Table4289321353385417449481[[#This Row],[time]]-2)*2</f>
        <v>0.91523999999999983</v>
      </c>
      <c r="R443" s="7">
        <v>5.1999999999999997E-5</v>
      </c>
      <c r="S443" s="5">
        <v>2.4576199999999999</v>
      </c>
      <c r="T443">
        <f>(Table247296328360392424456488[[#This Row],[time]]-2)*2</f>
        <v>0.91523999999999983</v>
      </c>
      <c r="U443" s="6">
        <v>3.38788</v>
      </c>
      <c r="V443" s="5">
        <v>2.4576199999999999</v>
      </c>
      <c r="W443">
        <f>(Table5290322354386418450482[[#This Row],[time]]-2)*2</f>
        <v>0.91523999999999983</v>
      </c>
      <c r="X443" s="7">
        <v>4.7899999999999999E-5</v>
      </c>
      <c r="Y443" s="5">
        <v>2.4576199999999999</v>
      </c>
      <c r="Z443">
        <f>(Table248297329361393425457489[[#This Row],[time]]-2)*2</f>
        <v>0.91523999999999983</v>
      </c>
      <c r="AA443" s="6">
        <v>3.00562</v>
      </c>
      <c r="AB443" s="5">
        <v>2.4576199999999999</v>
      </c>
      <c r="AC443">
        <f>(Table6291323355387419451483[[#This Row],[time]]-2)*2</f>
        <v>0.91523999999999983</v>
      </c>
      <c r="AD443" s="6">
        <v>2.4704299999999999</v>
      </c>
      <c r="AE443" s="5">
        <v>2.4576199999999999</v>
      </c>
      <c r="AF443">
        <f>(Table249298330362394426458490[[#This Row],[time]]-2)*2</f>
        <v>0.91523999999999983</v>
      </c>
      <c r="AG443" s="6">
        <v>5.52989</v>
      </c>
      <c r="AH443" s="5">
        <v>2.4576199999999999</v>
      </c>
      <c r="AI443">
        <f>(Table7292324356388420452484[[#This Row],[time]]-2)*2</f>
        <v>0.91523999999999983</v>
      </c>
      <c r="AJ443" s="6">
        <v>2.9375200000000001</v>
      </c>
      <c r="AK443" s="5">
        <v>2.4576199999999999</v>
      </c>
      <c r="AL443">
        <f>(Table250299331363395427459491[[#This Row],[time]]-2)*2</f>
        <v>0.91523999999999983</v>
      </c>
      <c r="AM443" s="6">
        <v>5.21617</v>
      </c>
      <c r="AN443" s="5">
        <v>2.4576199999999999</v>
      </c>
      <c r="AO443">
        <f>(Table8293325357389421453485[[#This Row],[time]]-2)*2</f>
        <v>0.91523999999999983</v>
      </c>
      <c r="AP443" s="6">
        <v>1.55663</v>
      </c>
      <c r="AQ443" s="5">
        <v>2.4576199999999999</v>
      </c>
      <c r="AR443">
        <f>(Table252300332364396428460492[[#This Row],[time]]-2)*2</f>
        <v>0.91523999999999983</v>
      </c>
      <c r="AS443" s="6">
        <v>2.2336900000000002</v>
      </c>
      <c r="AT443" s="5">
        <v>2.4576199999999999</v>
      </c>
      <c r="AU443">
        <f>(Table253301333365397429461493[[#This Row],[time]]-2)*2</f>
        <v>0.91523999999999983</v>
      </c>
      <c r="AV443" s="6">
        <v>0.33549699999999999</v>
      </c>
    </row>
    <row r="444" spans="1:48">
      <c r="A444" s="5">
        <v>2.50271</v>
      </c>
      <c r="B444">
        <f>(Table1286318350382414446478[[#This Row],[time]]-2)*2</f>
        <v>1.00542</v>
      </c>
      <c r="C444" s="6">
        <v>3.66676</v>
      </c>
      <c r="D444" s="5">
        <v>2.50271</v>
      </c>
      <c r="E444">
        <f>(Table2287319351383415447479[[#This Row],[time]]-2)*2</f>
        <v>1.00542</v>
      </c>
      <c r="F444" s="7">
        <v>6.0099999999999997E-5</v>
      </c>
      <c r="G444" s="5">
        <v>2.50271</v>
      </c>
      <c r="H444">
        <f>(Table245294326358390422454486[[#This Row],[time]]-2)*2</f>
        <v>1.00542</v>
      </c>
      <c r="I444" s="6">
        <v>5.6238999999999999</v>
      </c>
      <c r="J444" s="5">
        <v>2.50271</v>
      </c>
      <c r="K444">
        <f>(Table3288320352384416448480[[#This Row],[time]]-2)*2</f>
        <v>1.00542</v>
      </c>
      <c r="L444" s="7">
        <v>5.7299999999999997E-5</v>
      </c>
      <c r="M444" s="5">
        <v>2.50271</v>
      </c>
      <c r="N444">
        <f>(Table246295327359391423455487[[#This Row],[time]]-2)*2</f>
        <v>1.00542</v>
      </c>
      <c r="O444" s="6">
        <v>2.7036699999999998</v>
      </c>
      <c r="P444" s="5">
        <v>2.50271</v>
      </c>
      <c r="Q444">
        <f>(Table4289321353385417449481[[#This Row],[time]]-2)*2</f>
        <v>1.00542</v>
      </c>
      <c r="R444" s="7">
        <v>5.0300000000000003E-5</v>
      </c>
      <c r="S444" s="5">
        <v>2.50271</v>
      </c>
      <c r="T444">
        <f>(Table247296328360392424456488[[#This Row],[time]]-2)*2</f>
        <v>1.00542</v>
      </c>
      <c r="U444" s="6">
        <v>3.59823</v>
      </c>
      <c r="V444" s="5">
        <v>2.50271</v>
      </c>
      <c r="W444">
        <f>(Table5290322354386418450482[[#This Row],[time]]-2)*2</f>
        <v>1.00542</v>
      </c>
      <c r="X444" s="7">
        <v>4.6600000000000001E-5</v>
      </c>
      <c r="Y444" s="5">
        <v>2.50271</v>
      </c>
      <c r="Z444">
        <f>(Table248297329361393425457489[[#This Row],[time]]-2)*2</f>
        <v>1.00542</v>
      </c>
      <c r="AA444" s="6">
        <v>3.31643</v>
      </c>
      <c r="AB444" s="5">
        <v>2.50271</v>
      </c>
      <c r="AC444">
        <f>(Table6291323355387419451483[[#This Row],[time]]-2)*2</f>
        <v>1.00542</v>
      </c>
      <c r="AD444" s="6">
        <v>2.50346</v>
      </c>
      <c r="AE444" s="5">
        <v>2.50271</v>
      </c>
      <c r="AF444">
        <f>(Table249298330362394426458490[[#This Row],[time]]-2)*2</f>
        <v>1.00542</v>
      </c>
      <c r="AG444" s="6">
        <v>6.0381</v>
      </c>
      <c r="AH444" s="5">
        <v>2.50271</v>
      </c>
      <c r="AI444">
        <f>(Table7292324356388420452484[[#This Row],[time]]-2)*2</f>
        <v>1.00542</v>
      </c>
      <c r="AJ444" s="6">
        <v>2.7650999999999999</v>
      </c>
      <c r="AK444" s="5">
        <v>2.50271</v>
      </c>
      <c r="AL444">
        <f>(Table250299331363395427459491[[#This Row],[time]]-2)*2</f>
        <v>1.00542</v>
      </c>
      <c r="AM444" s="6">
        <v>5.5163799999999998</v>
      </c>
      <c r="AN444" s="5">
        <v>2.50271</v>
      </c>
      <c r="AO444">
        <f>(Table8293325357389421453485[[#This Row],[time]]-2)*2</f>
        <v>1.00542</v>
      </c>
      <c r="AP444" s="6">
        <v>1.6747000000000001</v>
      </c>
      <c r="AQ444" s="5">
        <v>2.50271</v>
      </c>
      <c r="AR444">
        <f>(Table252300332364396428460492[[#This Row],[time]]-2)*2</f>
        <v>1.00542</v>
      </c>
      <c r="AS444" s="6">
        <v>2.5531899999999998</v>
      </c>
      <c r="AT444" s="5">
        <v>2.50271</v>
      </c>
      <c r="AU444">
        <f>(Table253301333365397429461493[[#This Row],[time]]-2)*2</f>
        <v>1.00542</v>
      </c>
      <c r="AV444" s="6">
        <v>0.48733700000000002</v>
      </c>
    </row>
    <row r="445" spans="1:48">
      <c r="A445" s="5">
        <v>2.5551900000000001</v>
      </c>
      <c r="B445">
        <f>(Table1286318350382414446478[[#This Row],[time]]-2)*2</f>
        <v>1.1103800000000001</v>
      </c>
      <c r="C445" s="6">
        <v>4.3255400000000002</v>
      </c>
      <c r="D445" s="5">
        <v>2.5551900000000001</v>
      </c>
      <c r="E445">
        <f>(Table2287319351383415447479[[#This Row],[time]]-2)*2</f>
        <v>1.1103800000000001</v>
      </c>
      <c r="F445" s="7">
        <v>5.7200000000000001E-5</v>
      </c>
      <c r="G445" s="5">
        <v>2.5551900000000001</v>
      </c>
      <c r="H445">
        <f>(Table245294326358390422454486[[#This Row],[time]]-2)*2</f>
        <v>1.1103800000000001</v>
      </c>
      <c r="I445" s="6">
        <v>6.6070000000000002</v>
      </c>
      <c r="J445" s="5">
        <v>2.5551900000000001</v>
      </c>
      <c r="K445">
        <f>(Table3288320352384416448480[[#This Row],[time]]-2)*2</f>
        <v>1.1103800000000001</v>
      </c>
      <c r="L445" s="7">
        <v>5.4700000000000001E-5</v>
      </c>
      <c r="M445" s="5">
        <v>2.5551900000000001</v>
      </c>
      <c r="N445">
        <f>(Table246295327359391423455487[[#This Row],[time]]-2)*2</f>
        <v>1.1103800000000001</v>
      </c>
      <c r="O445" s="6">
        <v>3.0699100000000001</v>
      </c>
      <c r="P445" s="5">
        <v>2.5551900000000001</v>
      </c>
      <c r="Q445">
        <f>(Table4289321353385417449481[[#This Row],[time]]-2)*2</f>
        <v>1.1103800000000001</v>
      </c>
      <c r="R445" s="7">
        <v>4.8399999999999997E-5</v>
      </c>
      <c r="S445" s="5">
        <v>2.5551900000000001</v>
      </c>
      <c r="T445">
        <f>(Table247296328360392424456488[[#This Row],[time]]-2)*2</f>
        <v>1.1103800000000001</v>
      </c>
      <c r="U445" s="6">
        <v>3.7909799999999998</v>
      </c>
      <c r="V445" s="5">
        <v>2.5551900000000001</v>
      </c>
      <c r="W445">
        <f>(Table5290322354386418450482[[#This Row],[time]]-2)*2</f>
        <v>1.1103800000000001</v>
      </c>
      <c r="X445" s="7">
        <v>4.5000000000000003E-5</v>
      </c>
      <c r="Y445" s="5">
        <v>2.5551900000000001</v>
      </c>
      <c r="Z445">
        <f>(Table248297329361393425457489[[#This Row],[time]]-2)*2</f>
        <v>1.1103800000000001</v>
      </c>
      <c r="AA445" s="6">
        <v>3.75779</v>
      </c>
      <c r="AB445" s="5">
        <v>2.5551900000000001</v>
      </c>
      <c r="AC445">
        <f>(Table6291323355387419451483[[#This Row],[time]]-2)*2</f>
        <v>1.1103800000000001</v>
      </c>
      <c r="AD445" s="6">
        <v>2.4867599999999999</v>
      </c>
      <c r="AE445" s="5">
        <v>2.5551900000000001</v>
      </c>
      <c r="AF445">
        <f>(Table249298330362394426458490[[#This Row],[time]]-2)*2</f>
        <v>1.1103800000000001</v>
      </c>
      <c r="AG445" s="6">
        <v>6.6076499999999996</v>
      </c>
      <c r="AH445" s="5">
        <v>2.5551900000000001</v>
      </c>
      <c r="AI445">
        <f>(Table7292324356388420452484[[#This Row],[time]]-2)*2</f>
        <v>1.1103800000000001</v>
      </c>
      <c r="AJ445" s="6">
        <v>2.57891</v>
      </c>
      <c r="AK445" s="5">
        <v>2.5551900000000001</v>
      </c>
      <c r="AL445">
        <f>(Table250299331363395427459491[[#This Row],[time]]-2)*2</f>
        <v>1.1103800000000001</v>
      </c>
      <c r="AM445" s="6">
        <v>5.8659299999999996</v>
      </c>
      <c r="AN445" s="5">
        <v>2.5551900000000001</v>
      </c>
      <c r="AO445">
        <f>(Table8293325357389421453485[[#This Row],[time]]-2)*2</f>
        <v>1.1103800000000001</v>
      </c>
      <c r="AP445" s="6">
        <v>1.8119099999999999</v>
      </c>
      <c r="AQ445" s="5">
        <v>2.5551900000000001</v>
      </c>
      <c r="AR445">
        <f>(Table252300332364396428460492[[#This Row],[time]]-2)*2</f>
        <v>1.1103800000000001</v>
      </c>
      <c r="AS445" s="6">
        <v>2.9833099999999999</v>
      </c>
      <c r="AT445" s="5">
        <v>2.5551900000000001</v>
      </c>
      <c r="AU445">
        <f>(Table253301333365397429461493[[#This Row],[time]]-2)*2</f>
        <v>1.1103800000000001</v>
      </c>
      <c r="AV445" s="6">
        <v>0.62980499999999995</v>
      </c>
    </row>
    <row r="446" spans="1:48">
      <c r="A446" s="5">
        <v>2.6036800000000002</v>
      </c>
      <c r="B446">
        <f>(Table1286318350382414446478[[#This Row],[time]]-2)*2</f>
        <v>1.2073600000000004</v>
      </c>
      <c r="C446" s="6">
        <v>4.92157</v>
      </c>
      <c r="D446" s="5">
        <v>2.6036800000000002</v>
      </c>
      <c r="E446">
        <f>(Table2287319351383415447479[[#This Row],[time]]-2)*2</f>
        <v>1.2073600000000004</v>
      </c>
      <c r="F446" s="7">
        <v>5.52E-5</v>
      </c>
      <c r="G446" s="5">
        <v>2.6036800000000002</v>
      </c>
      <c r="H446">
        <f>(Table245294326358390422454486[[#This Row],[time]]-2)*2</f>
        <v>1.2073600000000004</v>
      </c>
      <c r="I446" s="6">
        <v>7.5724499999999999</v>
      </c>
      <c r="J446" s="5">
        <v>2.6036800000000002</v>
      </c>
      <c r="K446">
        <f>(Table3288320352384416448480[[#This Row],[time]]-2)*2</f>
        <v>1.2073600000000004</v>
      </c>
      <c r="L446" s="7">
        <v>5.2800000000000003E-5</v>
      </c>
      <c r="M446" s="5">
        <v>2.6036800000000002</v>
      </c>
      <c r="N446">
        <f>(Table246295327359391423455487[[#This Row],[time]]-2)*2</f>
        <v>1.2073600000000004</v>
      </c>
      <c r="O446" s="6">
        <v>3.4011200000000001</v>
      </c>
      <c r="P446" s="5">
        <v>2.6036800000000002</v>
      </c>
      <c r="Q446">
        <f>(Table4289321353385417449481[[#This Row],[time]]-2)*2</f>
        <v>1.2073600000000004</v>
      </c>
      <c r="R446" s="7">
        <v>4.6900000000000002E-5</v>
      </c>
      <c r="S446" s="5">
        <v>2.6036800000000002</v>
      </c>
      <c r="T446">
        <f>(Table247296328360392424456488[[#This Row],[time]]-2)*2</f>
        <v>1.2073600000000004</v>
      </c>
      <c r="U446" s="6">
        <v>3.9254899999999999</v>
      </c>
      <c r="V446" s="5">
        <v>2.6036800000000002</v>
      </c>
      <c r="W446">
        <f>(Table5290322354386418450482[[#This Row],[time]]-2)*2</f>
        <v>1.2073600000000004</v>
      </c>
      <c r="X446" s="7">
        <v>4.3600000000000003E-5</v>
      </c>
      <c r="Y446" s="5">
        <v>2.6036800000000002</v>
      </c>
      <c r="Z446">
        <f>(Table248297329361393425457489[[#This Row],[time]]-2)*2</f>
        <v>1.2073600000000004</v>
      </c>
      <c r="AA446" s="6">
        <v>4.3890000000000002</v>
      </c>
      <c r="AB446" s="5">
        <v>2.6036800000000002</v>
      </c>
      <c r="AC446">
        <f>(Table6291323355387419451483[[#This Row],[time]]-2)*2</f>
        <v>1.2073600000000004</v>
      </c>
      <c r="AD446" s="6">
        <v>2.4074499999999999</v>
      </c>
      <c r="AE446" s="5">
        <v>2.6036800000000002</v>
      </c>
      <c r="AF446">
        <f>(Table249298330362394426458490[[#This Row],[time]]-2)*2</f>
        <v>1.2073600000000004</v>
      </c>
      <c r="AG446" s="6">
        <v>7.1092700000000004</v>
      </c>
      <c r="AH446" s="5">
        <v>2.6036800000000002</v>
      </c>
      <c r="AI446">
        <f>(Table7292324356388420452484[[#This Row],[time]]-2)*2</f>
        <v>1.2073600000000004</v>
      </c>
      <c r="AJ446" s="6">
        <v>2.3865699999999999</v>
      </c>
      <c r="AK446" s="5">
        <v>2.6036800000000002</v>
      </c>
      <c r="AL446">
        <f>(Table250299331363395427459491[[#This Row],[time]]-2)*2</f>
        <v>1.2073600000000004</v>
      </c>
      <c r="AM446" s="6">
        <v>6.1175199999999998</v>
      </c>
      <c r="AN446" s="5">
        <v>2.6036800000000002</v>
      </c>
      <c r="AO446">
        <f>(Table8293325357389421453485[[#This Row],[time]]-2)*2</f>
        <v>1.2073600000000004</v>
      </c>
      <c r="AP446" s="6">
        <v>1.87087</v>
      </c>
      <c r="AQ446" s="5">
        <v>2.6036800000000002</v>
      </c>
      <c r="AR446">
        <f>(Table252300332364396428460492[[#This Row],[time]]-2)*2</f>
        <v>1.2073600000000004</v>
      </c>
      <c r="AS446" s="6">
        <v>3.3580399999999999</v>
      </c>
      <c r="AT446" s="5">
        <v>2.6036800000000002</v>
      </c>
      <c r="AU446">
        <f>(Table253301333365397429461493[[#This Row],[time]]-2)*2</f>
        <v>1.2073600000000004</v>
      </c>
      <c r="AV446" s="6">
        <v>0.73531199999999997</v>
      </c>
    </row>
    <row r="447" spans="1:48">
      <c r="A447" s="5">
        <v>2.6749200000000002</v>
      </c>
      <c r="B447">
        <f>(Table1286318350382414446478[[#This Row],[time]]-2)*2</f>
        <v>1.3498400000000004</v>
      </c>
      <c r="C447" s="6">
        <v>5.8273799999999998</v>
      </c>
      <c r="D447" s="5">
        <v>2.6749200000000002</v>
      </c>
      <c r="E447">
        <f>(Table2287319351383415447479[[#This Row],[time]]-2)*2</f>
        <v>1.3498400000000004</v>
      </c>
      <c r="F447" s="7">
        <v>5.2200000000000002E-5</v>
      </c>
      <c r="G447" s="5">
        <v>2.6749200000000002</v>
      </c>
      <c r="H447">
        <f>(Table245294326358390422454486[[#This Row],[time]]-2)*2</f>
        <v>1.3498400000000004</v>
      </c>
      <c r="I447" s="6">
        <v>9.1392199999999999</v>
      </c>
      <c r="J447" s="5">
        <v>2.6749200000000002</v>
      </c>
      <c r="K447">
        <f>(Table3288320352384416448480[[#This Row],[time]]-2)*2</f>
        <v>1.3498400000000004</v>
      </c>
      <c r="L447" s="7">
        <v>4.99E-5</v>
      </c>
      <c r="M447" s="5">
        <v>2.6749200000000002</v>
      </c>
      <c r="N447">
        <f>(Table246295327359391423455487[[#This Row],[time]]-2)*2</f>
        <v>1.3498400000000004</v>
      </c>
      <c r="O447" s="6">
        <v>3.8590599999999999</v>
      </c>
      <c r="P447" s="5">
        <v>2.6749200000000002</v>
      </c>
      <c r="Q447">
        <f>(Table4289321353385417449481[[#This Row],[time]]-2)*2</f>
        <v>1.3498400000000004</v>
      </c>
      <c r="R447" s="7">
        <v>4.4700000000000002E-5</v>
      </c>
      <c r="S447" s="5">
        <v>2.6749200000000002</v>
      </c>
      <c r="T447">
        <f>(Table247296328360392424456488[[#This Row],[time]]-2)*2</f>
        <v>1.3498400000000004</v>
      </c>
      <c r="U447" s="6">
        <v>4.0655099999999997</v>
      </c>
      <c r="V447" s="5">
        <v>2.6749200000000002</v>
      </c>
      <c r="W447">
        <f>(Table5290322354386418450482[[#This Row],[time]]-2)*2</f>
        <v>1.3498400000000004</v>
      </c>
      <c r="X447" s="7">
        <v>4.1300000000000001E-5</v>
      </c>
      <c r="Y447" s="5">
        <v>2.6749200000000002</v>
      </c>
      <c r="Z447">
        <f>(Table248297329361393425457489[[#This Row],[time]]-2)*2</f>
        <v>1.3498400000000004</v>
      </c>
      <c r="AA447" s="6">
        <v>5.4161900000000003</v>
      </c>
      <c r="AB447" s="5">
        <v>2.6749200000000002</v>
      </c>
      <c r="AC447">
        <f>(Table6291323355387419451483[[#This Row],[time]]-2)*2</f>
        <v>1.3498400000000004</v>
      </c>
      <c r="AD447" s="6">
        <v>2.2177199999999999</v>
      </c>
      <c r="AE447" s="5">
        <v>2.6749200000000002</v>
      </c>
      <c r="AF447">
        <f>(Table249298330362394426458490[[#This Row],[time]]-2)*2</f>
        <v>1.3498400000000004</v>
      </c>
      <c r="AG447" s="6">
        <v>7.6526199999999998</v>
      </c>
      <c r="AH447" s="5">
        <v>2.6749200000000002</v>
      </c>
      <c r="AI447">
        <f>(Table7292324356388420452484[[#This Row],[time]]-2)*2</f>
        <v>1.3498400000000004</v>
      </c>
      <c r="AJ447" s="6">
        <v>2.1028099999999998</v>
      </c>
      <c r="AK447" s="5">
        <v>2.6749200000000002</v>
      </c>
      <c r="AL447">
        <f>(Table250299331363395427459491[[#This Row],[time]]-2)*2</f>
        <v>1.3498400000000004</v>
      </c>
      <c r="AM447" s="6">
        <v>6.3979299999999997</v>
      </c>
      <c r="AN447" s="5">
        <v>2.6749200000000002</v>
      </c>
      <c r="AO447">
        <f>(Table8293325357389421453485[[#This Row],[time]]-2)*2</f>
        <v>1.3498400000000004</v>
      </c>
      <c r="AP447" s="6">
        <v>1.9054800000000001</v>
      </c>
      <c r="AQ447" s="5">
        <v>2.6749200000000002</v>
      </c>
      <c r="AR447">
        <f>(Table252300332364396428460492[[#This Row],[time]]-2)*2</f>
        <v>1.3498400000000004</v>
      </c>
      <c r="AS447" s="6">
        <v>3.9546600000000001</v>
      </c>
      <c r="AT447" s="5">
        <v>2.6749200000000002</v>
      </c>
      <c r="AU447">
        <f>(Table253301333365397429461493[[#This Row],[time]]-2)*2</f>
        <v>1.3498400000000004</v>
      </c>
      <c r="AV447" s="6">
        <v>0.87131999999999998</v>
      </c>
    </row>
    <row r="448" spans="1:48">
      <c r="A448" s="5">
        <v>2.70208</v>
      </c>
      <c r="B448">
        <f>(Table1286318350382414446478[[#This Row],[time]]-2)*2</f>
        <v>1.4041600000000001</v>
      </c>
      <c r="C448" s="6">
        <v>6.1761400000000002</v>
      </c>
      <c r="D448" s="5">
        <v>2.70208</v>
      </c>
      <c r="E448">
        <f>(Table2287319351383415447479[[#This Row],[time]]-2)*2</f>
        <v>1.4041600000000001</v>
      </c>
      <c r="F448" s="7">
        <v>5.0599999999999997E-5</v>
      </c>
      <c r="G448" s="5">
        <v>2.70208</v>
      </c>
      <c r="H448">
        <f>(Table245294326358390422454486[[#This Row],[time]]-2)*2</f>
        <v>1.4041600000000001</v>
      </c>
      <c r="I448" s="6">
        <v>9.7049599999999998</v>
      </c>
      <c r="J448" s="5">
        <v>2.70208</v>
      </c>
      <c r="K448">
        <f>(Table3288320352384416448480[[#This Row],[time]]-2)*2</f>
        <v>1.4041600000000001</v>
      </c>
      <c r="L448" s="7">
        <v>4.7800000000000003E-5</v>
      </c>
      <c r="M448" s="5">
        <v>2.70208</v>
      </c>
      <c r="N448">
        <f>(Table246295327359391423455487[[#This Row],[time]]-2)*2</f>
        <v>1.4041600000000001</v>
      </c>
      <c r="O448" s="6">
        <v>4.0251400000000004</v>
      </c>
      <c r="P448" s="5">
        <v>2.70208</v>
      </c>
      <c r="Q448">
        <f>(Table4289321353385417449481[[#This Row],[time]]-2)*2</f>
        <v>1.4041600000000001</v>
      </c>
      <c r="R448" s="7">
        <v>4.3900000000000003E-5</v>
      </c>
      <c r="S448" s="5">
        <v>2.70208</v>
      </c>
      <c r="T448">
        <f>(Table247296328360392424456488[[#This Row],[time]]-2)*2</f>
        <v>1.4041600000000001</v>
      </c>
      <c r="U448" s="6">
        <v>4.1081899999999996</v>
      </c>
      <c r="V448" s="5">
        <v>2.70208</v>
      </c>
      <c r="W448">
        <f>(Table5290322354386418450482[[#This Row],[time]]-2)*2</f>
        <v>1.4041600000000001</v>
      </c>
      <c r="X448" s="7">
        <v>4.0399999999999999E-5</v>
      </c>
      <c r="Y448" s="5">
        <v>2.70208</v>
      </c>
      <c r="Z448">
        <f>(Table248297329361393425457489[[#This Row],[time]]-2)*2</f>
        <v>1.4041600000000001</v>
      </c>
      <c r="AA448" s="6">
        <v>5.8386899999999997</v>
      </c>
      <c r="AB448" s="5">
        <v>2.70208</v>
      </c>
      <c r="AC448">
        <f>(Table6291323355387419451483[[#This Row],[time]]-2)*2</f>
        <v>1.4041600000000001</v>
      </c>
      <c r="AD448" s="6">
        <v>2.1479900000000001</v>
      </c>
      <c r="AE448" s="5">
        <v>2.70208</v>
      </c>
      <c r="AF448">
        <f>(Table249298330362394426458490[[#This Row],[time]]-2)*2</f>
        <v>1.4041600000000001</v>
      </c>
      <c r="AG448" s="6">
        <v>7.8287199999999997</v>
      </c>
      <c r="AH448" s="5">
        <v>2.70208</v>
      </c>
      <c r="AI448">
        <f>(Table7292324356388420452484[[#This Row],[time]]-2)*2</f>
        <v>1.4041600000000001</v>
      </c>
      <c r="AJ448" s="6">
        <v>2.02156</v>
      </c>
      <c r="AK448" s="5">
        <v>2.70208</v>
      </c>
      <c r="AL448">
        <f>(Table250299331363395427459491[[#This Row],[time]]-2)*2</f>
        <v>1.4041600000000001</v>
      </c>
      <c r="AM448" s="6">
        <v>6.5005100000000002</v>
      </c>
      <c r="AN448" s="5">
        <v>2.70208</v>
      </c>
      <c r="AO448">
        <f>(Table8293325357389421453485[[#This Row],[time]]-2)*2</f>
        <v>1.4041600000000001</v>
      </c>
      <c r="AP448" s="6">
        <v>1.89256</v>
      </c>
      <c r="AQ448" s="5">
        <v>2.70208</v>
      </c>
      <c r="AR448">
        <f>(Table252300332364396428460492[[#This Row],[time]]-2)*2</f>
        <v>1.4041600000000001</v>
      </c>
      <c r="AS448" s="6">
        <v>4.1781800000000002</v>
      </c>
      <c r="AT448" s="5">
        <v>2.70208</v>
      </c>
      <c r="AU448">
        <f>(Table253301333365397429461493[[#This Row],[time]]-2)*2</f>
        <v>1.4041600000000001</v>
      </c>
      <c r="AV448" s="6">
        <v>0.91727199999999998</v>
      </c>
    </row>
    <row r="449" spans="1:48">
      <c r="A449" s="5">
        <v>2.7607599999999999</v>
      </c>
      <c r="B449">
        <f>(Table1286318350382414446478[[#This Row],[time]]-2)*2</f>
        <v>1.5215199999999998</v>
      </c>
      <c r="C449" s="6">
        <v>6.8958700000000004</v>
      </c>
      <c r="D449" s="5">
        <v>2.7607599999999999</v>
      </c>
      <c r="E449">
        <f>(Table2287319351383415447479[[#This Row],[time]]-2)*2</f>
        <v>1.5215199999999998</v>
      </c>
      <c r="F449" s="7">
        <v>4.8000000000000001E-5</v>
      </c>
      <c r="G449" s="5">
        <v>2.7607599999999999</v>
      </c>
      <c r="H449">
        <f>(Table245294326358390422454486[[#This Row],[time]]-2)*2</f>
        <v>1.5215199999999998</v>
      </c>
      <c r="I449" s="6">
        <v>10.7516</v>
      </c>
      <c r="J449" s="5">
        <v>2.7607599999999999</v>
      </c>
      <c r="K449">
        <f>(Table3288320352384416448480[[#This Row],[time]]-2)*2</f>
        <v>1.5215199999999998</v>
      </c>
      <c r="L449" s="7">
        <v>4.4700000000000002E-5</v>
      </c>
      <c r="M449" s="5">
        <v>2.7607599999999999</v>
      </c>
      <c r="N449">
        <f>(Table246295327359391423455487[[#This Row],[time]]-2)*2</f>
        <v>1.5215199999999998</v>
      </c>
      <c r="O449" s="6">
        <v>4.3452700000000002</v>
      </c>
      <c r="P449" s="5">
        <v>2.7607599999999999</v>
      </c>
      <c r="Q449">
        <f>(Table4289321353385417449481[[#This Row],[time]]-2)*2</f>
        <v>1.5215199999999998</v>
      </c>
      <c r="R449" s="7">
        <v>4.21E-5</v>
      </c>
      <c r="S449" s="5">
        <v>2.7607599999999999</v>
      </c>
      <c r="T449">
        <f>(Table247296328360392424456488[[#This Row],[time]]-2)*2</f>
        <v>1.5215199999999998</v>
      </c>
      <c r="U449" s="6">
        <v>4.1727800000000004</v>
      </c>
      <c r="V449" s="5">
        <v>2.7607599999999999</v>
      </c>
      <c r="W449">
        <f>(Table5290322354386418450482[[#This Row],[time]]-2)*2</f>
        <v>1.5215199999999998</v>
      </c>
      <c r="X449" s="7">
        <v>3.8399999999999998E-5</v>
      </c>
      <c r="Y449" s="5">
        <v>2.7607599999999999</v>
      </c>
      <c r="Z449">
        <f>(Table248297329361393425457489[[#This Row],[time]]-2)*2</f>
        <v>1.5215199999999998</v>
      </c>
      <c r="AA449" s="6">
        <v>6.7759900000000002</v>
      </c>
      <c r="AB449" s="5">
        <v>2.7607599999999999</v>
      </c>
      <c r="AC449">
        <f>(Table6291323355387419451483[[#This Row],[time]]-2)*2</f>
        <v>1.5215199999999998</v>
      </c>
      <c r="AD449" s="6">
        <v>1.97037</v>
      </c>
      <c r="AE449" s="5">
        <v>2.7607599999999999</v>
      </c>
      <c r="AF449">
        <f>(Table249298330362394426458490[[#This Row],[time]]-2)*2</f>
        <v>1.5215199999999998</v>
      </c>
      <c r="AG449" s="6">
        <v>8.2688799999999993</v>
      </c>
      <c r="AH449" s="5">
        <v>2.7607599999999999</v>
      </c>
      <c r="AI449">
        <f>(Table7292324356388420452484[[#This Row],[time]]-2)*2</f>
        <v>1.5215199999999998</v>
      </c>
      <c r="AJ449" s="6">
        <v>1.83101</v>
      </c>
      <c r="AK449" s="5">
        <v>2.7607599999999999</v>
      </c>
      <c r="AL449">
        <f>(Table250299331363395427459491[[#This Row],[time]]-2)*2</f>
        <v>1.5215199999999998</v>
      </c>
      <c r="AM449" s="6">
        <v>6.7798499999999997</v>
      </c>
      <c r="AN449" s="5">
        <v>2.7607599999999999</v>
      </c>
      <c r="AO449">
        <f>(Table8293325357389421453485[[#This Row],[time]]-2)*2</f>
        <v>1.5215199999999998</v>
      </c>
      <c r="AP449" s="6">
        <v>1.7848900000000001</v>
      </c>
      <c r="AQ449" s="5">
        <v>2.7607599999999999</v>
      </c>
      <c r="AR449">
        <f>(Table252300332364396428460492[[#This Row],[time]]-2)*2</f>
        <v>1.5215199999999998</v>
      </c>
      <c r="AS449" s="6">
        <v>4.7535600000000002</v>
      </c>
      <c r="AT449" s="5">
        <v>2.7607599999999999</v>
      </c>
      <c r="AU449">
        <f>(Table253301333365397429461493[[#This Row],[time]]-2)*2</f>
        <v>1.5215199999999998</v>
      </c>
      <c r="AV449" s="6">
        <v>0.99570599999999998</v>
      </c>
    </row>
    <row r="450" spans="1:48">
      <c r="A450" s="5">
        <v>2.8014899999999998</v>
      </c>
      <c r="B450">
        <f>(Table1286318350382414446478[[#This Row],[time]]-2)*2</f>
        <v>1.6029799999999996</v>
      </c>
      <c r="C450" s="6">
        <v>7.4070099999999996</v>
      </c>
      <c r="D450" s="5">
        <v>2.8014899999999998</v>
      </c>
      <c r="E450">
        <f>(Table2287319351383415447479[[#This Row],[time]]-2)*2</f>
        <v>1.6029799999999996</v>
      </c>
      <c r="F450" s="7">
        <v>4.6300000000000001E-5</v>
      </c>
      <c r="G450" s="5">
        <v>2.8014899999999998</v>
      </c>
      <c r="H450">
        <f>(Table245294326358390422454486[[#This Row],[time]]-2)*2</f>
        <v>1.6029799999999996</v>
      </c>
      <c r="I450" s="6">
        <v>11.459300000000001</v>
      </c>
      <c r="J450" s="5">
        <v>2.8014899999999998</v>
      </c>
      <c r="K450">
        <f>(Table3288320352384416448480[[#This Row],[time]]-2)*2</f>
        <v>1.6029799999999996</v>
      </c>
      <c r="L450" s="7">
        <v>4.3000000000000002E-5</v>
      </c>
      <c r="M450" s="5">
        <v>2.8014899999999998</v>
      </c>
      <c r="N450">
        <f>(Table246295327359391423455487[[#This Row],[time]]-2)*2</f>
        <v>1.6029799999999996</v>
      </c>
      <c r="O450" s="6">
        <v>4.5445700000000002</v>
      </c>
      <c r="P450" s="5">
        <v>2.8014899999999998</v>
      </c>
      <c r="Q450">
        <f>(Table4289321353385417449481[[#This Row],[time]]-2)*2</f>
        <v>1.6029799999999996</v>
      </c>
      <c r="R450" s="7">
        <v>4.0899999999999998E-5</v>
      </c>
      <c r="S450" s="5">
        <v>2.8014899999999998</v>
      </c>
      <c r="T450">
        <f>(Table247296328360392424456488[[#This Row],[time]]-2)*2</f>
        <v>1.6029799999999996</v>
      </c>
      <c r="U450" s="6">
        <v>4.2085299999999997</v>
      </c>
      <c r="V450" s="5">
        <v>2.8014899999999998</v>
      </c>
      <c r="W450">
        <f>(Table5290322354386418450482[[#This Row],[time]]-2)*2</f>
        <v>1.6029799999999996</v>
      </c>
      <c r="X450" s="7">
        <v>3.6999999999999998E-5</v>
      </c>
      <c r="Y450" s="5">
        <v>2.8014899999999998</v>
      </c>
      <c r="Z450">
        <f>(Table248297329361393425457489[[#This Row],[time]]-2)*2</f>
        <v>1.6029799999999996</v>
      </c>
      <c r="AA450" s="6">
        <v>7.49329</v>
      </c>
      <c r="AB450" s="5">
        <v>2.8014899999999998</v>
      </c>
      <c r="AC450">
        <f>(Table6291323355387419451483[[#This Row],[time]]-2)*2</f>
        <v>1.6029799999999996</v>
      </c>
      <c r="AD450" s="6">
        <v>1.8335900000000001</v>
      </c>
      <c r="AE450" s="5">
        <v>2.8014899999999998</v>
      </c>
      <c r="AF450">
        <f>(Table249298330362394426458490[[#This Row],[time]]-2)*2</f>
        <v>1.6029799999999996</v>
      </c>
      <c r="AG450" s="6">
        <v>8.6070899999999995</v>
      </c>
      <c r="AH450" s="5">
        <v>2.8014899999999998</v>
      </c>
      <c r="AI450">
        <f>(Table7292324356388420452484[[#This Row],[time]]-2)*2</f>
        <v>1.6029799999999996</v>
      </c>
      <c r="AJ450" s="6">
        <v>1.6896100000000001</v>
      </c>
      <c r="AK450" s="5">
        <v>2.8014899999999998</v>
      </c>
      <c r="AL450">
        <f>(Table250299331363395427459491[[#This Row],[time]]-2)*2</f>
        <v>1.6029799999999996</v>
      </c>
      <c r="AM450" s="6">
        <v>6.9574100000000003</v>
      </c>
      <c r="AN450" s="5">
        <v>2.8014899999999998</v>
      </c>
      <c r="AO450">
        <f>(Table8293325357389421453485[[#This Row],[time]]-2)*2</f>
        <v>1.6029799999999996</v>
      </c>
      <c r="AP450" s="6">
        <v>1.63666</v>
      </c>
      <c r="AQ450" s="5">
        <v>2.8014899999999998</v>
      </c>
      <c r="AR450">
        <f>(Table252300332364396428460492[[#This Row],[time]]-2)*2</f>
        <v>1.6029799999999996</v>
      </c>
      <c r="AS450" s="6">
        <v>5.1569500000000001</v>
      </c>
      <c r="AT450" s="5">
        <v>2.8014899999999998</v>
      </c>
      <c r="AU450">
        <f>(Table253301333365397429461493[[#This Row],[time]]-2)*2</f>
        <v>1.6029799999999996</v>
      </c>
      <c r="AV450" s="6">
        <v>1.03027</v>
      </c>
    </row>
    <row r="451" spans="1:48">
      <c r="A451" s="5">
        <v>2.86416</v>
      </c>
      <c r="B451">
        <f>(Table1286318350382414446478[[#This Row],[time]]-2)*2</f>
        <v>1.7283200000000001</v>
      </c>
      <c r="C451" s="6">
        <v>8.2708600000000008</v>
      </c>
      <c r="D451" s="5">
        <v>2.86416</v>
      </c>
      <c r="E451">
        <f>(Table2287319351383415447479[[#This Row],[time]]-2)*2</f>
        <v>1.7283200000000001</v>
      </c>
      <c r="F451" s="7">
        <v>4.3399999999999998E-5</v>
      </c>
      <c r="G451" s="5">
        <v>2.86416</v>
      </c>
      <c r="H451">
        <f>(Table245294326358390422454486[[#This Row],[time]]-2)*2</f>
        <v>1.7283200000000001</v>
      </c>
      <c r="I451" s="6">
        <v>12.601000000000001</v>
      </c>
      <c r="J451" s="5">
        <v>2.86416</v>
      </c>
      <c r="K451">
        <f>(Table3288320352384416448480[[#This Row],[time]]-2)*2</f>
        <v>1.7283200000000001</v>
      </c>
      <c r="L451" s="7">
        <v>3.9700000000000003E-5</v>
      </c>
      <c r="M451" s="5">
        <v>2.86416</v>
      </c>
      <c r="N451">
        <f>(Table246295327359391423455487[[#This Row],[time]]-2)*2</f>
        <v>1.7283200000000001</v>
      </c>
      <c r="O451" s="6">
        <v>4.8042999999999996</v>
      </c>
      <c r="P451" s="5">
        <v>2.86416</v>
      </c>
      <c r="Q451">
        <f>(Table4289321353385417449481[[#This Row],[time]]-2)*2</f>
        <v>1.7283200000000001</v>
      </c>
      <c r="R451" s="7">
        <v>3.8999999999999999E-5</v>
      </c>
      <c r="S451" s="5">
        <v>2.86416</v>
      </c>
      <c r="T451">
        <f>(Table247296328360392424456488[[#This Row],[time]]-2)*2</f>
        <v>1.7283200000000001</v>
      </c>
      <c r="U451" s="6">
        <v>4.2751000000000001</v>
      </c>
      <c r="V451" s="5">
        <v>2.86416</v>
      </c>
      <c r="W451">
        <f>(Table5290322354386418450482[[#This Row],[time]]-2)*2</f>
        <v>1.7283200000000001</v>
      </c>
      <c r="X451" s="7">
        <v>3.4900000000000001E-5</v>
      </c>
      <c r="Y451" s="5">
        <v>2.86416</v>
      </c>
      <c r="Z451">
        <f>(Table248297329361393425457489[[#This Row],[time]]-2)*2</f>
        <v>1.7283200000000001</v>
      </c>
      <c r="AA451" s="6">
        <v>8.7066199999999991</v>
      </c>
      <c r="AB451" s="5">
        <v>2.86416</v>
      </c>
      <c r="AC451">
        <f>(Table6291323355387419451483[[#This Row],[time]]-2)*2</f>
        <v>1.7283200000000001</v>
      </c>
      <c r="AD451" s="6">
        <v>1.6572800000000001</v>
      </c>
      <c r="AE451" s="5">
        <v>2.86416</v>
      </c>
      <c r="AF451">
        <f>(Table249298330362394426458490[[#This Row],[time]]-2)*2</f>
        <v>1.7283200000000001</v>
      </c>
      <c r="AG451" s="6">
        <v>8.9624900000000007</v>
      </c>
      <c r="AH451" s="5">
        <v>2.86416</v>
      </c>
      <c r="AI451">
        <f>(Table7292324356388420452484[[#This Row],[time]]-2)*2</f>
        <v>1.7283200000000001</v>
      </c>
      <c r="AJ451" s="6">
        <v>1.5180400000000001</v>
      </c>
      <c r="AK451" s="5">
        <v>2.86416</v>
      </c>
      <c r="AL451">
        <f>(Table250299331363395427459491[[#This Row],[time]]-2)*2</f>
        <v>1.7283200000000001</v>
      </c>
      <c r="AM451" s="6">
        <v>7.2282599999999997</v>
      </c>
      <c r="AN451" s="5">
        <v>2.86416</v>
      </c>
      <c r="AO451">
        <f>(Table8293325357389421453485[[#This Row],[time]]-2)*2</f>
        <v>1.7283200000000001</v>
      </c>
      <c r="AP451" s="6">
        <v>1.40273</v>
      </c>
      <c r="AQ451" s="5">
        <v>2.86416</v>
      </c>
      <c r="AR451">
        <f>(Table252300332364396428460492[[#This Row],[time]]-2)*2</f>
        <v>1.7283200000000001</v>
      </c>
      <c r="AS451" s="6">
        <v>5.8032199999999996</v>
      </c>
      <c r="AT451" s="5">
        <v>2.86416</v>
      </c>
      <c r="AU451">
        <f>(Table253301333365397429461493[[#This Row],[time]]-2)*2</f>
        <v>1.7283200000000001</v>
      </c>
      <c r="AV451" s="6">
        <v>1.0616099999999999</v>
      </c>
    </row>
    <row r="452" spans="1:48">
      <c r="A452" s="5">
        <v>2.90869</v>
      </c>
      <c r="B452">
        <f>(Table1286318350382414446478[[#This Row],[time]]-2)*2</f>
        <v>1.81738</v>
      </c>
      <c r="C452" s="6">
        <v>8.9514499999999995</v>
      </c>
      <c r="D452" s="5">
        <v>2.90869</v>
      </c>
      <c r="E452">
        <f>(Table2287319351383415447479[[#This Row],[time]]-2)*2</f>
        <v>1.81738</v>
      </c>
      <c r="F452" s="7">
        <v>4.1399999999999997E-5</v>
      </c>
      <c r="G452" s="5">
        <v>2.90869</v>
      </c>
      <c r="H452">
        <f>(Table245294326358390422454486[[#This Row],[time]]-2)*2</f>
        <v>1.81738</v>
      </c>
      <c r="I452" s="6">
        <v>13.3361</v>
      </c>
      <c r="J452" s="5">
        <v>2.90869</v>
      </c>
      <c r="K452">
        <f>(Table3288320352384416448480[[#This Row],[time]]-2)*2</f>
        <v>1.81738</v>
      </c>
      <c r="L452" s="7">
        <v>3.7400000000000001E-5</v>
      </c>
      <c r="M452" s="5">
        <v>2.90869</v>
      </c>
      <c r="N452">
        <f>(Table246295327359391423455487[[#This Row],[time]]-2)*2</f>
        <v>1.81738</v>
      </c>
      <c r="O452" s="6">
        <v>4.9495100000000001</v>
      </c>
      <c r="P452" s="5">
        <v>2.90869</v>
      </c>
      <c r="Q452">
        <f>(Table4289321353385417449481[[#This Row],[time]]-2)*2</f>
        <v>1.81738</v>
      </c>
      <c r="R452" s="7">
        <v>3.7599999999999999E-5</v>
      </c>
      <c r="S452" s="5">
        <v>2.90869</v>
      </c>
      <c r="T452">
        <f>(Table247296328360392424456488[[#This Row],[time]]-2)*2</f>
        <v>1.81738</v>
      </c>
      <c r="U452" s="6">
        <v>4.3178200000000002</v>
      </c>
      <c r="V452" s="5">
        <v>2.90869</v>
      </c>
      <c r="W452">
        <f>(Table5290322354386418450482[[#This Row],[time]]-2)*2</f>
        <v>1.81738</v>
      </c>
      <c r="X452" s="7">
        <v>3.3399999999999999E-5</v>
      </c>
      <c r="Y452" s="5">
        <v>2.90869</v>
      </c>
      <c r="Z452">
        <f>(Table248297329361393425457489[[#This Row],[time]]-2)*2</f>
        <v>1.81738</v>
      </c>
      <c r="AA452" s="6">
        <v>9.7255400000000005</v>
      </c>
      <c r="AB452" s="5">
        <v>2.90869</v>
      </c>
      <c r="AC452">
        <f>(Table6291323355387419451483[[#This Row],[time]]-2)*2</f>
        <v>1.81738</v>
      </c>
      <c r="AD452" s="6">
        <v>1.5210900000000001</v>
      </c>
      <c r="AE452" s="5">
        <v>2.90869</v>
      </c>
      <c r="AF452">
        <f>(Table249298330362394426458490[[#This Row],[time]]-2)*2</f>
        <v>1.81738</v>
      </c>
      <c r="AG452" s="6">
        <v>9.1858900000000006</v>
      </c>
      <c r="AH452" s="5">
        <v>2.90869</v>
      </c>
      <c r="AI452">
        <f>(Table7292324356388420452484[[#This Row],[time]]-2)*2</f>
        <v>1.81738</v>
      </c>
      <c r="AJ452" s="6">
        <v>1.4033899999999999</v>
      </c>
      <c r="AK452" s="5">
        <v>2.90869</v>
      </c>
      <c r="AL452">
        <f>(Table250299331363395427459491[[#This Row],[time]]-2)*2</f>
        <v>1.81738</v>
      </c>
      <c r="AM452" s="6">
        <v>7.4504700000000001</v>
      </c>
      <c r="AN452" s="5">
        <v>2.90869</v>
      </c>
      <c r="AO452">
        <f>(Table8293325357389421453485[[#This Row],[time]]-2)*2</f>
        <v>1.81738</v>
      </c>
      <c r="AP452" s="6">
        <v>1.2200899999999999</v>
      </c>
      <c r="AQ452" s="5">
        <v>2.90869</v>
      </c>
      <c r="AR452">
        <f>(Table252300332364396428460492[[#This Row],[time]]-2)*2</f>
        <v>1.81738</v>
      </c>
      <c r="AS452" s="6">
        <v>6.3162900000000004</v>
      </c>
      <c r="AT452" s="5">
        <v>2.90869</v>
      </c>
      <c r="AU452">
        <f>(Table253301333365397429461493[[#This Row],[time]]-2)*2</f>
        <v>1.81738</v>
      </c>
      <c r="AV452" s="6">
        <v>1.05189</v>
      </c>
    </row>
    <row r="453" spans="1:48">
      <c r="A453" s="5">
        <v>2.9592700000000001</v>
      </c>
      <c r="B453">
        <f>(Table1286318350382414446478[[#This Row],[time]]-2)*2</f>
        <v>1.9185400000000001</v>
      </c>
      <c r="C453" s="6">
        <v>9.80457</v>
      </c>
      <c r="D453" s="5">
        <v>2.9592700000000001</v>
      </c>
      <c r="E453">
        <f>(Table2287319351383415447479[[#This Row],[time]]-2)*2</f>
        <v>1.9185400000000001</v>
      </c>
      <c r="F453" s="7">
        <v>3.93E-5</v>
      </c>
      <c r="G453" s="5">
        <v>2.9592700000000001</v>
      </c>
      <c r="H453">
        <f>(Table245294326358390422454486[[#This Row],[time]]-2)*2</f>
        <v>1.9185400000000001</v>
      </c>
      <c r="I453" s="6">
        <v>14.041</v>
      </c>
      <c r="J453" s="5">
        <v>2.9592700000000001</v>
      </c>
      <c r="K453">
        <f>(Table3288320352384416448480[[#This Row],[time]]-2)*2</f>
        <v>1.9185400000000001</v>
      </c>
      <c r="L453" s="7">
        <v>3.5500000000000002E-5</v>
      </c>
      <c r="M453" s="5">
        <v>2.9592700000000001</v>
      </c>
      <c r="N453">
        <f>(Table246295327359391423455487[[#This Row],[time]]-2)*2</f>
        <v>1.9185400000000001</v>
      </c>
      <c r="O453" s="6">
        <v>5.1043200000000004</v>
      </c>
      <c r="P453" s="5">
        <v>2.9592700000000001</v>
      </c>
      <c r="Q453">
        <f>(Table4289321353385417449481[[#This Row],[time]]-2)*2</f>
        <v>1.9185400000000001</v>
      </c>
      <c r="R453" s="7">
        <v>3.5899999999999998E-5</v>
      </c>
      <c r="S453" s="5">
        <v>2.9592700000000001</v>
      </c>
      <c r="T453">
        <f>(Table247296328360392424456488[[#This Row],[time]]-2)*2</f>
        <v>1.9185400000000001</v>
      </c>
      <c r="U453" s="6">
        <v>4.3761200000000002</v>
      </c>
      <c r="V453" s="5">
        <v>2.9592700000000001</v>
      </c>
      <c r="W453">
        <f>(Table5290322354386418450482[[#This Row],[time]]-2)*2</f>
        <v>1.9185400000000001</v>
      </c>
      <c r="X453" s="7">
        <v>3.15E-5</v>
      </c>
      <c r="Y453" s="5">
        <v>2.9592700000000001</v>
      </c>
      <c r="Z453">
        <f>(Table248297329361393425457489[[#This Row],[time]]-2)*2</f>
        <v>1.9185400000000001</v>
      </c>
      <c r="AA453" s="6">
        <v>11.0097</v>
      </c>
      <c r="AB453" s="5">
        <v>2.9592700000000001</v>
      </c>
      <c r="AC453">
        <f>(Table6291323355387419451483[[#This Row],[time]]-2)*2</f>
        <v>1.9185400000000001</v>
      </c>
      <c r="AD453" s="6">
        <v>1.35744</v>
      </c>
      <c r="AE453" s="5">
        <v>2.9592700000000001</v>
      </c>
      <c r="AF453">
        <f>(Table249298330362394426458490[[#This Row],[time]]-2)*2</f>
        <v>1.9185400000000001</v>
      </c>
      <c r="AG453" s="6">
        <v>9.7379599999999993</v>
      </c>
      <c r="AH453" s="5">
        <v>2.9592700000000001</v>
      </c>
      <c r="AI453">
        <f>(Table7292324356388420452484[[#This Row],[time]]-2)*2</f>
        <v>1.9185400000000001</v>
      </c>
      <c r="AJ453" s="6">
        <v>1.26695</v>
      </c>
      <c r="AK453" s="5">
        <v>2.9592700000000001</v>
      </c>
      <c r="AL453">
        <f>(Table250299331363395427459491[[#This Row],[time]]-2)*2</f>
        <v>1.9185400000000001</v>
      </c>
      <c r="AM453" s="6">
        <v>7.7059800000000003</v>
      </c>
      <c r="AN453" s="5">
        <v>2.9592700000000001</v>
      </c>
      <c r="AO453">
        <f>(Table8293325357389421453485[[#This Row],[time]]-2)*2</f>
        <v>1.9185400000000001</v>
      </c>
      <c r="AP453" s="6">
        <v>1.0167600000000001</v>
      </c>
      <c r="AQ453" s="5">
        <v>2.9592700000000001</v>
      </c>
      <c r="AR453">
        <f>(Table252300332364396428460492[[#This Row],[time]]-2)*2</f>
        <v>1.9185400000000001</v>
      </c>
      <c r="AS453" s="6">
        <v>6.8876600000000003</v>
      </c>
      <c r="AT453" s="5">
        <v>2.9592700000000001</v>
      </c>
      <c r="AU453">
        <f>(Table253301333365397429461493[[#This Row],[time]]-2)*2</f>
        <v>1.9185400000000001</v>
      </c>
      <c r="AV453" s="6">
        <v>1.01677</v>
      </c>
    </row>
    <row r="454" spans="1:48">
      <c r="A454" s="8">
        <v>3</v>
      </c>
      <c r="B454">
        <f>(Table1286318350382414446478[[#This Row],[time]]-2)*2</f>
        <v>2</v>
      </c>
      <c r="C454" s="9">
        <v>10.4956</v>
      </c>
      <c r="D454" s="8">
        <v>3</v>
      </c>
      <c r="E454">
        <f>(Table2287319351383415447479[[#This Row],[time]]-2)*2</f>
        <v>2</v>
      </c>
      <c r="F454" s="10">
        <v>3.7499999999999997E-5</v>
      </c>
      <c r="G454" s="8">
        <v>3</v>
      </c>
      <c r="H454">
        <f>(Table245294326358390422454486[[#This Row],[time]]-2)*2</f>
        <v>2</v>
      </c>
      <c r="I454" s="9">
        <v>14.438800000000001</v>
      </c>
      <c r="J454" s="8">
        <v>3</v>
      </c>
      <c r="K454">
        <f>(Table3288320352384416448480[[#This Row],[time]]-2)*2</f>
        <v>2</v>
      </c>
      <c r="L454" s="10">
        <v>3.3899999999999997E-5</v>
      </c>
      <c r="M454" s="8">
        <v>3</v>
      </c>
      <c r="N454">
        <f>(Table246295327359391423455487[[#This Row],[time]]-2)*2</f>
        <v>2</v>
      </c>
      <c r="O454" s="9">
        <v>5.1992799999999999</v>
      </c>
      <c r="P454" s="8">
        <v>3</v>
      </c>
      <c r="Q454">
        <f>(Table4289321353385417449481[[#This Row],[time]]-2)*2</f>
        <v>2</v>
      </c>
      <c r="R454" s="10">
        <v>3.4400000000000003E-5</v>
      </c>
      <c r="S454" s="8">
        <v>3</v>
      </c>
      <c r="T454">
        <f>(Table247296328360392424456488[[#This Row],[time]]-2)*2</f>
        <v>2</v>
      </c>
      <c r="U454" s="9">
        <v>4.4334800000000003</v>
      </c>
      <c r="V454" s="8">
        <v>3</v>
      </c>
      <c r="W454">
        <f>(Table5290322354386418450482[[#This Row],[time]]-2)*2</f>
        <v>2</v>
      </c>
      <c r="X454" s="10">
        <v>2.9899999999999998E-5</v>
      </c>
      <c r="Y454" s="8">
        <v>3</v>
      </c>
      <c r="Z454">
        <f>(Table248297329361393425457489[[#This Row],[time]]-2)*2</f>
        <v>2</v>
      </c>
      <c r="AA454" s="9">
        <v>11.9369</v>
      </c>
      <c r="AB454" s="8">
        <v>3</v>
      </c>
      <c r="AC454">
        <f>(Table6291323355387419451483[[#This Row],[time]]-2)*2</f>
        <v>2</v>
      </c>
      <c r="AD454" s="9">
        <v>1.23068</v>
      </c>
      <c r="AE454" s="8">
        <v>3</v>
      </c>
      <c r="AF454">
        <f>(Table249298330362394426458490[[#This Row],[time]]-2)*2</f>
        <v>2</v>
      </c>
      <c r="AG454" s="9">
        <v>10.1257</v>
      </c>
      <c r="AH454" s="8">
        <v>3</v>
      </c>
      <c r="AI454">
        <f>(Table7292324356388420452484[[#This Row],[time]]-2)*2</f>
        <v>2</v>
      </c>
      <c r="AJ454" s="9">
        <v>1.1669700000000001</v>
      </c>
      <c r="AK454" s="8">
        <v>3</v>
      </c>
      <c r="AL454">
        <f>(Table250299331363395427459491[[#This Row],[time]]-2)*2</f>
        <v>2</v>
      </c>
      <c r="AM454" s="9">
        <v>7.9342899999999998</v>
      </c>
      <c r="AN454" s="8">
        <v>3</v>
      </c>
      <c r="AO454">
        <f>(Table8293325357389421453485[[#This Row],[time]]-2)*2</f>
        <v>2</v>
      </c>
      <c r="AP454" s="9">
        <v>0.85039600000000004</v>
      </c>
      <c r="AQ454" s="8">
        <v>3</v>
      </c>
      <c r="AR454">
        <f>(Table252300332364396428460492[[#This Row],[time]]-2)*2</f>
        <v>2</v>
      </c>
      <c r="AS454" s="9">
        <v>7.3335699999999999</v>
      </c>
      <c r="AT454" s="8">
        <v>3</v>
      </c>
      <c r="AU454">
        <f>(Table253301333365397429461493[[#This Row],[time]]-2)*2</f>
        <v>2</v>
      </c>
      <c r="AV454" s="9">
        <v>0.97244299999999995</v>
      </c>
    </row>
    <row r="455" spans="1:48">
      <c r="A455" t="s">
        <v>26</v>
      </c>
      <c r="C455">
        <f>AVERAGE(C434:C454)</f>
        <v>4.1538952109523803</v>
      </c>
      <c r="D455" t="s">
        <v>26</v>
      </c>
      <c r="F455">
        <f t="shared" ref="F455" si="386">AVERAGE(F434:F454)</f>
        <v>6.0847619047619056E-5</v>
      </c>
      <c r="G455" t="s">
        <v>26</v>
      </c>
      <c r="I455">
        <f t="shared" ref="I455" si="387">AVERAGE(I434:I454)</f>
        <v>6.3092634523809519</v>
      </c>
      <c r="J455" t="s">
        <v>26</v>
      </c>
      <c r="L455">
        <f t="shared" ref="L455" si="388">AVERAGE(L434:L454)</f>
        <v>5.6904761904761886E-5</v>
      </c>
      <c r="M455" t="s">
        <v>26</v>
      </c>
      <c r="O455">
        <f t="shared" ref="O455" si="389">AVERAGE(O434:O454)</f>
        <v>2.6264535857142852</v>
      </c>
      <c r="P455" t="s">
        <v>26</v>
      </c>
      <c r="R455">
        <f t="shared" ref="R455" si="390">AVERAGE(R434:R454)</f>
        <v>5.4685714285714285E-5</v>
      </c>
      <c r="S455" t="s">
        <v>26</v>
      </c>
      <c r="U455">
        <f t="shared" ref="U455" si="391">AVERAGE(U434:U454)</f>
        <v>2.951504733333334</v>
      </c>
      <c r="V455" t="s">
        <v>26</v>
      </c>
      <c r="X455">
        <f t="shared" ref="X455" si="392">AVERAGE(X434:X454)</f>
        <v>4.4627000000000005E-5</v>
      </c>
      <c r="Y455" t="s">
        <v>26</v>
      </c>
      <c r="AA455">
        <f t="shared" ref="AA455" si="393">AVERAGE(AA434:AA454)</f>
        <v>4.5117962333333326</v>
      </c>
      <c r="AB455" t="s">
        <v>26</v>
      </c>
      <c r="AD455">
        <f t="shared" ref="AD455" si="394">AVERAGE(AD434:AD454)</f>
        <v>1.781079823809524</v>
      </c>
      <c r="AE455" t="s">
        <v>26</v>
      </c>
      <c r="AG455">
        <f t="shared" ref="AG455" si="395">AVERAGE(AG434:AG454)</f>
        <v>5.6802900000000003</v>
      </c>
      <c r="AH455" t="s">
        <v>26</v>
      </c>
      <c r="AJ455">
        <f t="shared" ref="AJ455" si="396">AVERAGE(AJ434:AJ454)</f>
        <v>2.1441665285714286</v>
      </c>
      <c r="AK455" t="s">
        <v>26</v>
      </c>
      <c r="AM455">
        <f t="shared" ref="AM455" si="397">AVERAGE(AM434:AM454)</f>
        <v>5.5004557142857138</v>
      </c>
      <c r="AN455" t="s">
        <v>26</v>
      </c>
      <c r="AP455">
        <f t="shared" ref="AP455" si="398">AVERAGE(AP434:AP454)</f>
        <v>1.7532660000000002</v>
      </c>
      <c r="AQ455" t="s">
        <v>26</v>
      </c>
      <c r="AS455">
        <f t="shared" ref="AS455" si="399">AVERAGE(AS434:AS454)</f>
        <v>2.9485441504761907</v>
      </c>
      <c r="AT455" t="s">
        <v>26</v>
      </c>
      <c r="AV455">
        <f t="shared" ref="AV455" si="400">AVERAGE(AV434:AV454)</f>
        <v>0.5184116666666666</v>
      </c>
    </row>
    <row r="456" spans="1:48">
      <c r="A456" t="s">
        <v>27</v>
      </c>
      <c r="C456">
        <f>MAX(C434:C454)</f>
        <v>10.4956</v>
      </c>
      <c r="D456" t="s">
        <v>27</v>
      </c>
      <c r="F456">
        <f t="shared" ref="F456" si="401">MAX(F434:F454)</f>
        <v>9.3700000000000001E-5</v>
      </c>
      <c r="G456" t="s">
        <v>27</v>
      </c>
      <c r="I456">
        <f t="shared" ref="I456" si="402">MAX(I434:I454)</f>
        <v>14.438800000000001</v>
      </c>
      <c r="J456" t="s">
        <v>27</v>
      </c>
      <c r="L456">
        <f t="shared" ref="L456" si="403">MAX(L434:L454)</f>
        <v>8.7200000000000005E-5</v>
      </c>
      <c r="M456" t="s">
        <v>27</v>
      </c>
      <c r="O456">
        <f t="shared" ref="O456" si="404">MAX(O434:O454)</f>
        <v>5.1992799999999999</v>
      </c>
      <c r="P456" t="s">
        <v>27</v>
      </c>
      <c r="R456">
        <f t="shared" ref="R456" si="405">MAX(R434:R454)</f>
        <v>9.3900000000000006E-5</v>
      </c>
      <c r="S456" t="s">
        <v>27</v>
      </c>
      <c r="U456">
        <f t="shared" ref="U456" si="406">MAX(U434:U454)</f>
        <v>4.4334800000000003</v>
      </c>
      <c r="V456" t="s">
        <v>27</v>
      </c>
      <c r="X456">
        <f t="shared" ref="X456" si="407">MAX(X434:X454)</f>
        <v>7.2000000000000002E-5</v>
      </c>
      <c r="Y456" t="s">
        <v>27</v>
      </c>
      <c r="AA456">
        <f t="shared" ref="AA456" si="408">MAX(AA434:AA454)</f>
        <v>11.9369</v>
      </c>
      <c r="AB456" t="s">
        <v>27</v>
      </c>
      <c r="AD456">
        <f t="shared" ref="AD456" si="409">MAX(AD434:AD454)</f>
        <v>2.50346</v>
      </c>
      <c r="AE456" t="s">
        <v>27</v>
      </c>
      <c r="AG456">
        <f t="shared" ref="AG456" si="410">MAX(AG434:AG454)</f>
        <v>10.1257</v>
      </c>
      <c r="AH456" t="s">
        <v>27</v>
      </c>
      <c r="AJ456">
        <f t="shared" ref="AJ456" si="411">MAX(AJ434:AJ454)</f>
        <v>3.1369899999999999</v>
      </c>
      <c r="AK456" t="s">
        <v>27</v>
      </c>
      <c r="AM456">
        <f t="shared" ref="AM456" si="412">MAX(AM434:AM454)</f>
        <v>7.9342899999999998</v>
      </c>
      <c r="AN456" t="s">
        <v>27</v>
      </c>
      <c r="AP456">
        <f t="shared" ref="AP456" si="413">MAX(AP434:AP454)</f>
        <v>2.5655800000000002</v>
      </c>
      <c r="AQ456" t="s">
        <v>27</v>
      </c>
      <c r="AS456">
        <f t="shared" ref="AS456" si="414">MAX(AS434:AS454)</f>
        <v>7.3335699999999999</v>
      </c>
      <c r="AT456" t="s">
        <v>27</v>
      </c>
      <c r="AV456">
        <f t="shared" ref="AV456" si="415">MAX(AV434:AV454)</f>
        <v>1.0616099999999999</v>
      </c>
    </row>
    <row r="458" spans="1:48">
      <c r="A458" t="s">
        <v>65</v>
      </c>
      <c r="D458" t="s">
        <v>2</v>
      </c>
    </row>
    <row r="459" spans="1:48">
      <c r="A459" t="s">
        <v>66</v>
      </c>
      <c r="D459" t="s">
        <v>4</v>
      </c>
      <c r="E459" t="s">
        <v>5</v>
      </c>
    </row>
    <row r="460" spans="1:48">
      <c r="D460" t="s">
        <v>30</v>
      </c>
    </row>
    <row r="462" spans="1:48">
      <c r="A462" t="s">
        <v>6</v>
      </c>
      <c r="D462" t="s">
        <v>7</v>
      </c>
      <c r="G462" t="s">
        <v>8</v>
      </c>
      <c r="J462" t="s">
        <v>9</v>
      </c>
      <c r="M462" t="s">
        <v>10</v>
      </c>
      <c r="P462" t="s">
        <v>11</v>
      </c>
      <c r="S462" t="s">
        <v>12</v>
      </c>
      <c r="V462" t="s">
        <v>13</v>
      </c>
      <c r="Y462" t="s">
        <v>14</v>
      </c>
      <c r="AB462" t="s">
        <v>15</v>
      </c>
      <c r="AE462" t="s">
        <v>16</v>
      </c>
      <c r="AH462" t="s">
        <v>17</v>
      </c>
      <c r="AK462" t="s">
        <v>18</v>
      </c>
      <c r="AN462" t="s">
        <v>19</v>
      </c>
      <c r="AQ462" t="s">
        <v>20</v>
      </c>
      <c r="AT462" t="s">
        <v>21</v>
      </c>
    </row>
    <row r="463" spans="1:48">
      <c r="A463" t="s">
        <v>22</v>
      </c>
      <c r="B463" t="s">
        <v>23</v>
      </c>
      <c r="C463" t="s">
        <v>24</v>
      </c>
      <c r="D463" t="s">
        <v>22</v>
      </c>
      <c r="E463" t="s">
        <v>23</v>
      </c>
      <c r="F463" t="s">
        <v>25</v>
      </c>
      <c r="G463" t="s">
        <v>22</v>
      </c>
      <c r="H463" t="s">
        <v>23</v>
      </c>
      <c r="I463" t="s">
        <v>24</v>
      </c>
      <c r="J463" t="s">
        <v>22</v>
      </c>
      <c r="K463" t="s">
        <v>23</v>
      </c>
      <c r="L463" t="s">
        <v>24</v>
      </c>
      <c r="M463" t="s">
        <v>22</v>
      </c>
      <c r="N463" t="s">
        <v>23</v>
      </c>
      <c r="O463" t="s">
        <v>24</v>
      </c>
      <c r="P463" t="s">
        <v>22</v>
      </c>
      <c r="Q463" t="s">
        <v>23</v>
      </c>
      <c r="R463" t="s">
        <v>24</v>
      </c>
      <c r="S463" t="s">
        <v>22</v>
      </c>
      <c r="T463" t="s">
        <v>23</v>
      </c>
      <c r="U463" t="s">
        <v>24</v>
      </c>
      <c r="V463" t="s">
        <v>22</v>
      </c>
      <c r="W463" t="s">
        <v>23</v>
      </c>
      <c r="X463" t="s">
        <v>24</v>
      </c>
      <c r="Y463" t="s">
        <v>22</v>
      </c>
      <c r="Z463" t="s">
        <v>23</v>
      </c>
      <c r="AA463" t="s">
        <v>24</v>
      </c>
      <c r="AB463" t="s">
        <v>22</v>
      </c>
      <c r="AC463" t="s">
        <v>23</v>
      </c>
      <c r="AD463" t="s">
        <v>24</v>
      </c>
      <c r="AE463" t="s">
        <v>22</v>
      </c>
      <c r="AF463" t="s">
        <v>23</v>
      </c>
      <c r="AG463" t="s">
        <v>24</v>
      </c>
      <c r="AH463" t="s">
        <v>22</v>
      </c>
      <c r="AI463" t="s">
        <v>23</v>
      </c>
      <c r="AJ463" t="s">
        <v>24</v>
      </c>
      <c r="AK463" t="s">
        <v>22</v>
      </c>
      <c r="AL463" t="s">
        <v>23</v>
      </c>
      <c r="AM463" t="s">
        <v>24</v>
      </c>
      <c r="AN463" t="s">
        <v>22</v>
      </c>
      <c r="AO463" t="s">
        <v>23</v>
      </c>
      <c r="AP463" t="s">
        <v>24</v>
      </c>
      <c r="AQ463" t="s">
        <v>22</v>
      </c>
      <c r="AR463" t="s">
        <v>23</v>
      </c>
      <c r="AS463" t="s">
        <v>24</v>
      </c>
      <c r="AT463" t="s">
        <v>22</v>
      </c>
      <c r="AU463" t="s">
        <v>23</v>
      </c>
      <c r="AV463" t="s">
        <v>24</v>
      </c>
    </row>
    <row r="464" spans="1:48">
      <c r="A464" s="2">
        <v>2</v>
      </c>
      <c r="B464">
        <f>-(Table1254302334366398430462494[[#This Row],[time]]-2)*2</f>
        <v>0</v>
      </c>
      <c r="C464" s="3">
        <v>1.3170599999999999</v>
      </c>
      <c r="D464" s="2">
        <v>2</v>
      </c>
      <c r="E464">
        <f>-(Table2255303335367399431463495[[#This Row],[time]]-2)*2</f>
        <v>0</v>
      </c>
      <c r="F464" s="4">
        <v>5.4299999999999998E-5</v>
      </c>
      <c r="G464" s="2">
        <v>2</v>
      </c>
      <c r="H464">
        <f>-(Table245262310342374406438470502[[#This Row],[time]]-2)*2</f>
        <v>0</v>
      </c>
      <c r="I464" s="3">
        <v>5.9296000000000001E-2</v>
      </c>
      <c r="J464" s="2">
        <v>2</v>
      </c>
      <c r="K464">
        <f>-(Table3256304336368400432464496[[#This Row],[time]]-2)*2</f>
        <v>0</v>
      </c>
      <c r="L464" s="4">
        <v>5.9500000000000003E-5</v>
      </c>
      <c r="M464" s="2">
        <v>2</v>
      </c>
      <c r="N464">
        <f>-(Table246263311343375407439471503[[#This Row],[time]]-2)*2</f>
        <v>0</v>
      </c>
      <c r="O464" s="4">
        <v>4.0399999999999999E-5</v>
      </c>
      <c r="P464" s="2">
        <v>2</v>
      </c>
      <c r="Q464">
        <f>-(Table4257305337369401433465497[[#This Row],[time]]-2)*2</f>
        <v>0</v>
      </c>
      <c r="R464" s="4">
        <v>6.9200000000000002E-5</v>
      </c>
      <c r="S464" s="2">
        <v>2</v>
      </c>
      <c r="T464">
        <f>-(Table247264312344376408440472504[[#This Row],[time]]-2)*2</f>
        <v>0</v>
      </c>
      <c r="U464" s="4">
        <v>1.7E-5</v>
      </c>
      <c r="V464" s="2">
        <v>2</v>
      </c>
      <c r="W464">
        <f>-(Table5258306338370402434466498[[#This Row],[time]]-2)*2</f>
        <v>0</v>
      </c>
      <c r="X464" s="4">
        <v>7.1899999999999999E-5</v>
      </c>
      <c r="Y464" s="2">
        <v>2</v>
      </c>
      <c r="Z464">
        <f>-(Table248265313345377409441473505[[#This Row],[time]]-2)*2</f>
        <v>0</v>
      </c>
      <c r="AA464" s="4">
        <v>7.7999999999999999E-5</v>
      </c>
      <c r="AB464" s="2">
        <v>2</v>
      </c>
      <c r="AC464">
        <f>-(Table6259307339371403435467499[[#This Row],[time]]-2)*2</f>
        <v>0</v>
      </c>
      <c r="AD464" s="3">
        <v>8.8691099999999995E-2</v>
      </c>
      <c r="AE464" s="2">
        <v>2</v>
      </c>
      <c r="AF464">
        <f>-(Table249266314346378410442474506[[#This Row],[time]]-2)*2</f>
        <v>0</v>
      </c>
      <c r="AG464" s="4">
        <v>7.5099999999999996E-5</v>
      </c>
      <c r="AH464" s="2">
        <v>2</v>
      </c>
      <c r="AI464">
        <f>-(Table7260308340372404436468500[[#This Row],[time]]-2)*2</f>
        <v>0</v>
      </c>
      <c r="AJ464" s="4">
        <v>9.1500000000000001E-5</v>
      </c>
      <c r="AK464" s="2">
        <v>2</v>
      </c>
      <c r="AL464">
        <f>-(Table250267315347379411443475507[[#This Row],[time]]-2)*2</f>
        <v>0</v>
      </c>
      <c r="AM464" s="3">
        <v>1.3801099999999999</v>
      </c>
      <c r="AN464" s="2">
        <v>2</v>
      </c>
      <c r="AO464">
        <f>-(Table8261309341373405437469501[[#This Row],[time]]-2)*2</f>
        <v>0</v>
      </c>
      <c r="AP464" s="3">
        <v>1.9003099999999999</v>
      </c>
      <c r="AQ464" s="2">
        <v>2</v>
      </c>
      <c r="AR464">
        <f>-(Table252268316348380412444476508[[#This Row],[time]]-2)*2</f>
        <v>0</v>
      </c>
      <c r="AS464" s="3">
        <v>0.18062300000000001</v>
      </c>
      <c r="AT464" s="2">
        <v>2</v>
      </c>
      <c r="AU464">
        <f>-(Table253269317349381413445477509[[#This Row],[time]]-2)*2</f>
        <v>0</v>
      </c>
      <c r="AV464" s="3">
        <v>8.4703399999999998E-2</v>
      </c>
    </row>
    <row r="465" spans="1:48">
      <c r="A465" s="5">
        <v>2.0546700000000002</v>
      </c>
      <c r="B465">
        <f>-(Table1254302334366398430462494[[#This Row],[time]]-2)*2</f>
        <v>-0.10934000000000044</v>
      </c>
      <c r="C465" s="6">
        <v>2.0909200000000001</v>
      </c>
      <c r="D465" s="5">
        <v>2.0546700000000002</v>
      </c>
      <c r="E465">
        <f>-(Table2255303335367399431463495[[#This Row],[time]]-2)*2</f>
        <v>-0.10934000000000044</v>
      </c>
      <c r="F465" s="6">
        <v>1.8411400000000001E-2</v>
      </c>
      <c r="G465" s="5">
        <v>2.0546700000000002</v>
      </c>
      <c r="H465">
        <f>-(Table245262310342374406438470502[[#This Row],[time]]-2)*2</f>
        <v>-0.10934000000000044</v>
      </c>
      <c r="I465" s="6">
        <v>0.76110800000000001</v>
      </c>
      <c r="J465" s="5">
        <v>2.0546700000000002</v>
      </c>
      <c r="K465">
        <f>-(Table3256304336368400432464496[[#This Row],[time]]-2)*2</f>
        <v>-0.10934000000000044</v>
      </c>
      <c r="L465" s="6">
        <v>3.0974499999999999E-2</v>
      </c>
      <c r="M465" s="5">
        <v>2.0546700000000002</v>
      </c>
      <c r="N465">
        <f>-(Table246263311343375407439471503[[#This Row],[time]]-2)*2</f>
        <v>-0.10934000000000044</v>
      </c>
      <c r="O465" s="7">
        <v>6.7999999999999999E-5</v>
      </c>
      <c r="P465" s="5">
        <v>2.0546700000000002</v>
      </c>
      <c r="Q465">
        <f>-(Table4257305337369401433465497[[#This Row],[time]]-2)*2</f>
        <v>-0.10934000000000044</v>
      </c>
      <c r="R465" s="6">
        <v>2.00556E-3</v>
      </c>
      <c r="S465" s="5">
        <v>2.0546700000000002</v>
      </c>
      <c r="T465">
        <f>-(Table247264312344376408440472504[[#This Row],[time]]-2)*2</f>
        <v>-0.10934000000000044</v>
      </c>
      <c r="U465" s="7">
        <v>5.8100000000000003E-5</v>
      </c>
      <c r="V465" s="5">
        <v>2.0546700000000002</v>
      </c>
      <c r="W465">
        <f>-(Table5258306338370402434466498[[#This Row],[time]]-2)*2</f>
        <v>-0.10934000000000044</v>
      </c>
      <c r="X465" s="6">
        <v>0.35349799999999998</v>
      </c>
      <c r="Y465" s="5">
        <v>2.0546700000000002</v>
      </c>
      <c r="Z465">
        <f>-(Table248265313345377409441473505[[#This Row],[time]]-2)*2</f>
        <v>-0.10934000000000044</v>
      </c>
      <c r="AA465" s="7">
        <v>8.1500000000000002E-5</v>
      </c>
      <c r="AB465" s="5">
        <v>2.0546700000000002</v>
      </c>
      <c r="AC465">
        <f>-(Table6259307339371403435467499[[#This Row],[time]]-2)*2</f>
        <v>-0.10934000000000044</v>
      </c>
      <c r="AD465" s="6">
        <v>0.25942500000000002</v>
      </c>
      <c r="AE465" s="5">
        <v>2.0546700000000002</v>
      </c>
      <c r="AF465">
        <f>-(Table249266314346378410442474506[[#This Row],[time]]-2)*2</f>
        <v>-0.10934000000000044</v>
      </c>
      <c r="AG465" s="7">
        <v>7.7899999999999996E-5</v>
      </c>
      <c r="AH465" s="5">
        <v>2.0546700000000002</v>
      </c>
      <c r="AI465">
        <f>-(Table7260308340372404436468500[[#This Row],[time]]-2)*2</f>
        <v>-0.10934000000000044</v>
      </c>
      <c r="AJ465" s="7">
        <v>6.3999999999999997E-5</v>
      </c>
      <c r="AK465" s="5">
        <v>2.0546700000000002</v>
      </c>
      <c r="AL465">
        <f>-(Table250267315347379411443475507[[#This Row],[time]]-2)*2</f>
        <v>-0.10934000000000044</v>
      </c>
      <c r="AM465" s="6">
        <v>2.14127</v>
      </c>
      <c r="AN465" s="5">
        <v>2.0546700000000002</v>
      </c>
      <c r="AO465">
        <f>-(Table8261309341373405437469501[[#This Row],[time]]-2)*2</f>
        <v>-0.10934000000000044</v>
      </c>
      <c r="AP465" s="6">
        <v>2.5796299999999999</v>
      </c>
      <c r="AQ465" s="5">
        <v>2.0546700000000002</v>
      </c>
      <c r="AR465">
        <f>-(Table252268316348380412444476508[[#This Row],[time]]-2)*2</f>
        <v>-0.10934000000000044</v>
      </c>
      <c r="AS465" s="6">
        <v>0.69705899999999998</v>
      </c>
      <c r="AT465" s="5">
        <v>2.0546700000000002</v>
      </c>
      <c r="AU465">
        <f>-(Table253269317349381413445477509[[#This Row],[time]]-2)*2</f>
        <v>-0.10934000000000044</v>
      </c>
      <c r="AV465" s="6">
        <v>0.180174</v>
      </c>
    </row>
    <row r="466" spans="1:48">
      <c r="A466" s="5">
        <v>2.10161</v>
      </c>
      <c r="B466">
        <f>-(Table1254302334366398430462494[[#This Row],[time]]-2)*2</f>
        <v>-0.20321999999999996</v>
      </c>
      <c r="C466" s="6">
        <v>1.4515800000000001</v>
      </c>
      <c r="D466" s="5">
        <v>2.10161</v>
      </c>
      <c r="E466">
        <f>-(Table2255303335367399431463495[[#This Row],[time]]-2)*2</f>
        <v>-0.20321999999999996</v>
      </c>
      <c r="F466" s="6">
        <v>0.39884900000000001</v>
      </c>
      <c r="G466" s="5">
        <v>2.10161</v>
      </c>
      <c r="H466">
        <f>-(Table245262310342374406438470502[[#This Row],[time]]-2)*2</f>
        <v>-0.20321999999999996</v>
      </c>
      <c r="I466" s="6">
        <v>0.72026000000000001</v>
      </c>
      <c r="J466" s="5">
        <v>2.10161</v>
      </c>
      <c r="K466">
        <f>-(Table3256304336368400432464496[[#This Row],[time]]-2)*2</f>
        <v>-0.20321999999999996</v>
      </c>
      <c r="L466" s="6">
        <v>0.14858099999999999</v>
      </c>
      <c r="M466" s="5">
        <v>2.10161</v>
      </c>
      <c r="N466">
        <f>-(Table246263311343375407439471503[[#This Row],[time]]-2)*2</f>
        <v>-0.20321999999999996</v>
      </c>
      <c r="O466" s="7">
        <v>6.2299999999999996E-5</v>
      </c>
      <c r="P466" s="5">
        <v>2.10161</v>
      </c>
      <c r="Q466">
        <f>-(Table4257305337369401433465497[[#This Row],[time]]-2)*2</f>
        <v>-0.20321999999999996</v>
      </c>
      <c r="R466" s="6">
        <v>4.2484599999999997E-2</v>
      </c>
      <c r="S466" s="5">
        <v>2.10161</v>
      </c>
      <c r="T466">
        <f>-(Table247264312344376408440472504[[#This Row],[time]]-2)*2</f>
        <v>-0.20321999999999996</v>
      </c>
      <c r="U466" s="7">
        <v>5.5699999999999999E-5</v>
      </c>
      <c r="V466" s="5">
        <v>2.10161</v>
      </c>
      <c r="W466">
        <f>-(Table5258306338370402434466498[[#This Row],[time]]-2)*2</f>
        <v>-0.20321999999999996</v>
      </c>
      <c r="X466" s="6">
        <v>0.674091</v>
      </c>
      <c r="Y466" s="5">
        <v>2.10161</v>
      </c>
      <c r="Z466">
        <f>-(Table248265313345377409441473505[[#This Row],[time]]-2)*2</f>
        <v>-0.20321999999999996</v>
      </c>
      <c r="AA466" s="7">
        <v>8.25E-5</v>
      </c>
      <c r="AB466" s="5">
        <v>2.10161</v>
      </c>
      <c r="AC466">
        <f>-(Table6259307339371403435467499[[#This Row],[time]]-2)*2</f>
        <v>-0.20321999999999996</v>
      </c>
      <c r="AD466" s="6">
        <v>0.35977599999999998</v>
      </c>
      <c r="AE466" s="5">
        <v>2.10161</v>
      </c>
      <c r="AF466">
        <f>-(Table249266314346378410442474506[[#This Row],[time]]-2)*2</f>
        <v>-0.20321999999999996</v>
      </c>
      <c r="AG466" s="7">
        <v>7.9499999999999994E-5</v>
      </c>
      <c r="AH466" s="5">
        <v>2.10161</v>
      </c>
      <c r="AI466">
        <f>-(Table7260308340372404436468500[[#This Row],[time]]-2)*2</f>
        <v>-0.20321999999999996</v>
      </c>
      <c r="AJ466" s="6">
        <v>2.7548999999999998E-4</v>
      </c>
      <c r="AK466" s="5">
        <v>2.10161</v>
      </c>
      <c r="AL466">
        <f>-(Table250267315347379411443475507[[#This Row],[time]]-2)*2</f>
        <v>-0.20321999999999996</v>
      </c>
      <c r="AM466" s="6">
        <v>2.2004700000000001</v>
      </c>
      <c r="AN466" s="5">
        <v>2.10161</v>
      </c>
      <c r="AO466">
        <f>-(Table8261309341373405437469501[[#This Row],[time]]-2)*2</f>
        <v>-0.20321999999999996</v>
      </c>
      <c r="AP466" s="6">
        <v>2.6328399999999998</v>
      </c>
      <c r="AQ466" s="5">
        <v>2.10161</v>
      </c>
      <c r="AR466">
        <f>-(Table252268316348380412444476508[[#This Row],[time]]-2)*2</f>
        <v>-0.20321999999999996</v>
      </c>
      <c r="AS466" s="6">
        <v>0.76799200000000001</v>
      </c>
      <c r="AT466" s="5">
        <v>2.10161</v>
      </c>
      <c r="AU466">
        <f>-(Table253269317349381413445477509[[#This Row],[time]]-2)*2</f>
        <v>-0.20321999999999996</v>
      </c>
      <c r="AV466" s="6">
        <v>0.33274799999999999</v>
      </c>
    </row>
    <row r="467" spans="1:48">
      <c r="A467" s="5">
        <v>2.1541700000000001</v>
      </c>
      <c r="B467">
        <f>-(Table1254302334366398430462494[[#This Row],[time]]-2)*2</f>
        <v>-0.30834000000000028</v>
      </c>
      <c r="C467" s="6">
        <v>1.25132</v>
      </c>
      <c r="D467" s="5">
        <v>2.1541700000000001</v>
      </c>
      <c r="E467">
        <f>-(Table2255303335367399431463495[[#This Row],[time]]-2)*2</f>
        <v>-0.30834000000000028</v>
      </c>
      <c r="F467" s="6">
        <v>0.72072099999999995</v>
      </c>
      <c r="G467" s="5">
        <v>2.1541700000000001</v>
      </c>
      <c r="H467">
        <f>-(Table245262310342374406438470502[[#This Row],[time]]-2)*2</f>
        <v>-0.30834000000000028</v>
      </c>
      <c r="I467" s="6">
        <v>0.53779999999999994</v>
      </c>
      <c r="J467" s="5">
        <v>2.1541700000000001</v>
      </c>
      <c r="K467">
        <f>-(Table3256304336368400432464496[[#This Row],[time]]-2)*2</f>
        <v>-0.30834000000000028</v>
      </c>
      <c r="L467" s="6">
        <v>0.56504699999999997</v>
      </c>
      <c r="M467" s="5">
        <v>2.1541700000000001</v>
      </c>
      <c r="N467">
        <f>-(Table246263311343375407439471503[[#This Row],[time]]-2)*2</f>
        <v>-0.30834000000000028</v>
      </c>
      <c r="O467" s="7">
        <v>5.3600000000000002E-5</v>
      </c>
      <c r="P467" s="5">
        <v>2.1541700000000001</v>
      </c>
      <c r="Q467">
        <f>-(Table4257305337369401433465497[[#This Row],[time]]-2)*2</f>
        <v>-0.30834000000000028</v>
      </c>
      <c r="R467" s="6">
        <v>0.21766099999999999</v>
      </c>
      <c r="S467" s="5">
        <v>2.1541700000000001</v>
      </c>
      <c r="T467">
        <f>-(Table247264312344376408440472504[[#This Row],[time]]-2)*2</f>
        <v>-0.30834000000000028</v>
      </c>
      <c r="U467" s="7">
        <v>5.0599999999999997E-5</v>
      </c>
      <c r="V467" s="5">
        <v>2.1541700000000001</v>
      </c>
      <c r="W467">
        <f>-(Table5258306338370402434466498[[#This Row],[time]]-2)*2</f>
        <v>-0.30834000000000028</v>
      </c>
      <c r="X467" s="6">
        <v>0.89883800000000003</v>
      </c>
      <c r="Y467" s="5">
        <v>2.1541700000000001</v>
      </c>
      <c r="Z467">
        <f>-(Table248265313345377409441473505[[#This Row],[time]]-2)*2</f>
        <v>-0.30834000000000028</v>
      </c>
      <c r="AA467" s="7">
        <v>8.1600000000000005E-5</v>
      </c>
      <c r="AB467" s="5">
        <v>2.1541700000000001</v>
      </c>
      <c r="AC467">
        <f>-(Table6259307339371403435467499[[#This Row],[time]]-2)*2</f>
        <v>-0.30834000000000028</v>
      </c>
      <c r="AD467" s="6">
        <v>0.97733800000000004</v>
      </c>
      <c r="AE467" s="5">
        <v>2.1541700000000001</v>
      </c>
      <c r="AF467">
        <f>-(Table249266314346378410442474506[[#This Row],[time]]-2)*2</f>
        <v>-0.30834000000000028</v>
      </c>
      <c r="AG467" s="7">
        <v>7.9099999999999998E-5</v>
      </c>
      <c r="AH467" s="5">
        <v>2.1541700000000001</v>
      </c>
      <c r="AI467">
        <f>-(Table7260308340372404436468500[[#This Row],[time]]-2)*2</f>
        <v>-0.30834000000000028</v>
      </c>
      <c r="AJ467" s="6">
        <v>0.14563599999999999</v>
      </c>
      <c r="AK467" s="5">
        <v>2.1541700000000001</v>
      </c>
      <c r="AL467">
        <f>-(Table250267315347379411443475507[[#This Row],[time]]-2)*2</f>
        <v>-0.30834000000000028</v>
      </c>
      <c r="AM467" s="6">
        <v>2.2581199999999999</v>
      </c>
      <c r="AN467" s="5">
        <v>2.1541700000000001</v>
      </c>
      <c r="AO467">
        <f>-(Table8261309341373405437469501[[#This Row],[time]]-2)*2</f>
        <v>-0.30834000000000028</v>
      </c>
      <c r="AP467" s="6">
        <v>2.64791</v>
      </c>
      <c r="AQ467" s="5">
        <v>2.1541700000000001</v>
      </c>
      <c r="AR467">
        <f>-(Table252268316348380412444476508[[#This Row],[time]]-2)*2</f>
        <v>-0.30834000000000028</v>
      </c>
      <c r="AS467" s="6">
        <v>0.84660199999999997</v>
      </c>
      <c r="AT467" s="5">
        <v>2.1541700000000001</v>
      </c>
      <c r="AU467">
        <f>-(Table253269317349381413445477509[[#This Row],[time]]-2)*2</f>
        <v>-0.30834000000000028</v>
      </c>
      <c r="AV467" s="6">
        <v>0.48208699999999999</v>
      </c>
    </row>
    <row r="468" spans="1:48">
      <c r="A468" s="5">
        <v>2.2019500000000001</v>
      </c>
      <c r="B468">
        <f>-(Table1254302334366398430462494[[#This Row],[time]]-2)*2</f>
        <v>-0.40390000000000015</v>
      </c>
      <c r="C468" s="6">
        <v>1.0732200000000001</v>
      </c>
      <c r="D468" s="5">
        <v>2.2019500000000001</v>
      </c>
      <c r="E468">
        <f>-(Table2255303335367399431463495[[#This Row],[time]]-2)*2</f>
        <v>-0.40390000000000015</v>
      </c>
      <c r="F468" s="6">
        <v>1.004</v>
      </c>
      <c r="G468" s="5">
        <v>2.2019500000000001</v>
      </c>
      <c r="H468">
        <f>-(Table245262310342374406438470502[[#This Row],[time]]-2)*2</f>
        <v>-0.40390000000000015</v>
      </c>
      <c r="I468" s="6">
        <v>0.34775099999999998</v>
      </c>
      <c r="J468" s="5">
        <v>2.2019500000000001</v>
      </c>
      <c r="K468">
        <f>-(Table3256304336368400432464496[[#This Row],[time]]-2)*2</f>
        <v>-0.40390000000000015</v>
      </c>
      <c r="L468" s="6">
        <v>0.86575999999999997</v>
      </c>
      <c r="M468" s="5">
        <v>2.2019500000000001</v>
      </c>
      <c r="N468">
        <f>-(Table246263311343375407439471503[[#This Row],[time]]-2)*2</f>
        <v>-0.40390000000000015</v>
      </c>
      <c r="O468" s="7">
        <v>4.9200000000000003E-5</v>
      </c>
      <c r="P468" s="5">
        <v>2.2019500000000001</v>
      </c>
      <c r="Q468">
        <f>-(Table4257305337369401433465497[[#This Row],[time]]-2)*2</f>
        <v>-0.40390000000000015</v>
      </c>
      <c r="R468" s="6">
        <v>0.46229900000000002</v>
      </c>
      <c r="S468" s="5">
        <v>2.2019500000000001</v>
      </c>
      <c r="T468">
        <f>-(Table247264312344376408440472504[[#This Row],[time]]-2)*2</f>
        <v>-0.40390000000000015</v>
      </c>
      <c r="U468" s="7">
        <v>4.8099999999999997E-5</v>
      </c>
      <c r="V468" s="5">
        <v>2.2019500000000001</v>
      </c>
      <c r="W468">
        <f>-(Table5258306338370402434466498[[#This Row],[time]]-2)*2</f>
        <v>-0.40390000000000015</v>
      </c>
      <c r="X468" s="6">
        <v>1.08626</v>
      </c>
      <c r="Y468" s="5">
        <v>2.2019500000000001</v>
      </c>
      <c r="Z468">
        <f>-(Table248265313345377409441473505[[#This Row],[time]]-2)*2</f>
        <v>-0.40390000000000015</v>
      </c>
      <c r="AA468" s="7">
        <v>7.8499999999999997E-5</v>
      </c>
      <c r="AB468" s="5">
        <v>2.2019500000000001</v>
      </c>
      <c r="AC468">
        <f>-(Table6259307339371403435467499[[#This Row],[time]]-2)*2</f>
        <v>-0.40390000000000015</v>
      </c>
      <c r="AD468" s="6">
        <v>1.5609599999999999</v>
      </c>
      <c r="AE468" s="5">
        <v>2.2019500000000001</v>
      </c>
      <c r="AF468">
        <f>-(Table249266314346378410442474506[[#This Row],[time]]-2)*2</f>
        <v>-0.40390000000000015</v>
      </c>
      <c r="AG468" s="7">
        <v>7.5400000000000003E-5</v>
      </c>
      <c r="AH468" s="5">
        <v>2.2019500000000001</v>
      </c>
      <c r="AI468">
        <f>-(Table7260308340372404436468500[[#This Row],[time]]-2)*2</f>
        <v>-0.40390000000000015</v>
      </c>
      <c r="AJ468" s="6">
        <v>0.63032200000000005</v>
      </c>
      <c r="AK468" s="5">
        <v>2.2019500000000001</v>
      </c>
      <c r="AL468">
        <f>-(Table250267315347379411443475507[[#This Row],[time]]-2)*2</f>
        <v>-0.40390000000000015</v>
      </c>
      <c r="AM468" s="6">
        <v>2.27807</v>
      </c>
      <c r="AN468" s="5">
        <v>2.2019500000000001</v>
      </c>
      <c r="AO468">
        <f>-(Table8261309341373405437469501[[#This Row],[time]]-2)*2</f>
        <v>-0.40390000000000015</v>
      </c>
      <c r="AP468" s="6">
        <v>2.6481599999999998</v>
      </c>
      <c r="AQ468" s="5">
        <v>2.2019500000000001</v>
      </c>
      <c r="AR468">
        <f>-(Table252268316348380412444476508[[#This Row],[time]]-2)*2</f>
        <v>-0.40390000000000015</v>
      </c>
      <c r="AS468" s="6">
        <v>0.91979900000000003</v>
      </c>
      <c r="AT468" s="5">
        <v>2.2019500000000001</v>
      </c>
      <c r="AU468">
        <f>-(Table253269317349381413445477509[[#This Row],[time]]-2)*2</f>
        <v>-0.40390000000000015</v>
      </c>
      <c r="AV468" s="6">
        <v>0.60973599999999994</v>
      </c>
    </row>
    <row r="469" spans="1:48">
      <c r="A469" s="5">
        <v>2.2539699999999998</v>
      </c>
      <c r="B469">
        <f>-(Table1254302334366398430462494[[#This Row],[time]]-2)*2</f>
        <v>-0.50793999999999961</v>
      </c>
      <c r="C469" s="6">
        <v>0.82675299999999996</v>
      </c>
      <c r="D469" s="5">
        <v>2.2539699999999998</v>
      </c>
      <c r="E469">
        <f>-(Table2255303335367399431463495[[#This Row],[time]]-2)*2</f>
        <v>-0.50793999999999961</v>
      </c>
      <c r="F469" s="6">
        <v>1.3107500000000001</v>
      </c>
      <c r="G469" s="5">
        <v>2.2539699999999998</v>
      </c>
      <c r="H469">
        <f>-(Table245262310342374406438470502[[#This Row],[time]]-2)*2</f>
        <v>-0.50793999999999961</v>
      </c>
      <c r="I469" s="6">
        <v>0.151117</v>
      </c>
      <c r="J469" s="5">
        <v>2.2539699999999998</v>
      </c>
      <c r="K469">
        <f>-(Table3256304336368400432464496[[#This Row],[time]]-2)*2</f>
        <v>-0.50793999999999961</v>
      </c>
      <c r="L469" s="6">
        <v>1.12537</v>
      </c>
      <c r="M469" s="5">
        <v>2.2539699999999998</v>
      </c>
      <c r="N469">
        <f>-(Table246263311343375407439471503[[#This Row],[time]]-2)*2</f>
        <v>-0.50793999999999961</v>
      </c>
      <c r="O469" s="7">
        <v>4.6699999999999997E-5</v>
      </c>
      <c r="P469" s="5">
        <v>2.2539699999999998</v>
      </c>
      <c r="Q469">
        <f>-(Table4257305337369401433465497[[#This Row],[time]]-2)*2</f>
        <v>-0.50793999999999961</v>
      </c>
      <c r="R469" s="6">
        <v>0.67842899999999995</v>
      </c>
      <c r="S469" s="5">
        <v>2.2539699999999998</v>
      </c>
      <c r="T469">
        <f>-(Table247264312344376408440472504[[#This Row],[time]]-2)*2</f>
        <v>-0.50793999999999961</v>
      </c>
      <c r="U469" s="7">
        <v>4.71E-5</v>
      </c>
      <c r="V469" s="5">
        <v>2.2539699999999998</v>
      </c>
      <c r="W469">
        <f>-(Table5258306338370402434466498[[#This Row],[time]]-2)*2</f>
        <v>-0.50793999999999961</v>
      </c>
      <c r="X469" s="6">
        <v>1.22654</v>
      </c>
      <c r="Y469" s="5">
        <v>2.2539699999999998</v>
      </c>
      <c r="Z469">
        <f>-(Table248265313345377409441473505[[#This Row],[time]]-2)*2</f>
        <v>-0.50793999999999961</v>
      </c>
      <c r="AA469" s="7">
        <v>7.6000000000000004E-5</v>
      </c>
      <c r="AB469" s="5">
        <v>2.2539699999999998</v>
      </c>
      <c r="AC469">
        <f>-(Table6259307339371403435467499[[#This Row],[time]]-2)*2</f>
        <v>-0.50793999999999961</v>
      </c>
      <c r="AD469" s="6">
        <v>2.0039799999999999</v>
      </c>
      <c r="AE469" s="5">
        <v>2.2539699999999998</v>
      </c>
      <c r="AF469">
        <f>-(Table249266314346378410442474506[[#This Row],[time]]-2)*2</f>
        <v>-0.50793999999999961</v>
      </c>
      <c r="AG469" s="7">
        <v>7.3399999999999995E-5</v>
      </c>
      <c r="AH469" s="5">
        <v>2.2539699999999998</v>
      </c>
      <c r="AI469">
        <f>-(Table7260308340372404436468500[[#This Row],[time]]-2)*2</f>
        <v>-0.50793999999999961</v>
      </c>
      <c r="AJ469" s="6">
        <v>1.3571500000000001</v>
      </c>
      <c r="AK469" s="5">
        <v>2.2539699999999998</v>
      </c>
      <c r="AL469">
        <f>-(Table250267315347379411443475507[[#This Row],[time]]-2)*2</f>
        <v>-0.50793999999999961</v>
      </c>
      <c r="AM469" s="6">
        <v>2.2277</v>
      </c>
      <c r="AN469" s="5">
        <v>2.2539699999999998</v>
      </c>
      <c r="AO469">
        <f>-(Table8261309341373405437469501[[#This Row],[time]]-2)*2</f>
        <v>-0.50793999999999961</v>
      </c>
      <c r="AP469" s="6">
        <v>2.8078500000000002</v>
      </c>
      <c r="AQ469" s="5">
        <v>2.2539699999999998</v>
      </c>
      <c r="AR469">
        <f>-(Table252268316348380412444476508[[#This Row],[time]]-2)*2</f>
        <v>-0.50793999999999961</v>
      </c>
      <c r="AS469" s="6">
        <v>0.98622900000000002</v>
      </c>
      <c r="AT469" s="5">
        <v>2.2539699999999998</v>
      </c>
      <c r="AU469">
        <f>-(Table253269317349381413445477509[[#This Row],[time]]-2)*2</f>
        <v>-0.50793999999999961</v>
      </c>
      <c r="AV469" s="6">
        <v>0.72365400000000002</v>
      </c>
    </row>
    <row r="470" spans="1:48">
      <c r="A470" s="5">
        <v>2.30078</v>
      </c>
      <c r="B470">
        <f>-(Table1254302334366398430462494[[#This Row],[time]]-2)*2</f>
        <v>-0.60156000000000009</v>
      </c>
      <c r="C470" s="6">
        <v>0.58186700000000002</v>
      </c>
      <c r="D470" s="5">
        <v>2.30078</v>
      </c>
      <c r="E470">
        <f>-(Table2255303335367399431463495[[#This Row],[time]]-2)*2</f>
        <v>-0.60156000000000009</v>
      </c>
      <c r="F470" s="6">
        <v>1.54573</v>
      </c>
      <c r="G470" s="5">
        <v>2.30078</v>
      </c>
      <c r="H470">
        <f>-(Table245262310342374406438470502[[#This Row],[time]]-2)*2</f>
        <v>-0.60156000000000009</v>
      </c>
      <c r="I470" s="6">
        <v>2.1821E-2</v>
      </c>
      <c r="J470" s="5">
        <v>2.30078</v>
      </c>
      <c r="K470">
        <f>-(Table3256304336368400432464496[[#This Row],[time]]-2)*2</f>
        <v>-0.60156000000000009</v>
      </c>
      <c r="L470" s="6">
        <v>1.33911</v>
      </c>
      <c r="M470" s="5">
        <v>2.30078</v>
      </c>
      <c r="N470">
        <f>-(Table246263311343375407439471503[[#This Row],[time]]-2)*2</f>
        <v>-0.60156000000000009</v>
      </c>
      <c r="O470" s="7">
        <v>4.4400000000000002E-5</v>
      </c>
      <c r="P470" s="5">
        <v>2.30078</v>
      </c>
      <c r="Q470">
        <f>-(Table4257305337369401433465497[[#This Row],[time]]-2)*2</f>
        <v>-0.60156000000000009</v>
      </c>
      <c r="R470" s="6">
        <v>0.85753699999999999</v>
      </c>
      <c r="S470" s="5">
        <v>2.30078</v>
      </c>
      <c r="T470">
        <f>-(Table247264312344376408440472504[[#This Row],[time]]-2)*2</f>
        <v>-0.60156000000000009</v>
      </c>
      <c r="U470" s="7">
        <v>4.5899999999999998E-5</v>
      </c>
      <c r="V470" s="5">
        <v>2.30078</v>
      </c>
      <c r="W470">
        <f>-(Table5258306338370402434466498[[#This Row],[time]]-2)*2</f>
        <v>-0.60156000000000009</v>
      </c>
      <c r="X470" s="6">
        <v>1.35859</v>
      </c>
      <c r="Y470" s="5">
        <v>2.30078</v>
      </c>
      <c r="Z470">
        <f>-(Table248265313345377409441473505[[#This Row],[time]]-2)*2</f>
        <v>-0.60156000000000009</v>
      </c>
      <c r="AA470" s="7">
        <v>7.4599999999999997E-5</v>
      </c>
      <c r="AB470" s="5">
        <v>2.30078</v>
      </c>
      <c r="AC470">
        <f>-(Table6259307339371403435467499[[#This Row],[time]]-2)*2</f>
        <v>-0.60156000000000009</v>
      </c>
      <c r="AD470" s="6">
        <v>2.3995799999999998</v>
      </c>
      <c r="AE470" s="5">
        <v>2.30078</v>
      </c>
      <c r="AF470">
        <f>-(Table249266314346378410442474506[[#This Row],[time]]-2)*2</f>
        <v>-0.60156000000000009</v>
      </c>
      <c r="AG470" s="7">
        <v>7.2899999999999997E-5</v>
      </c>
      <c r="AH470" s="5">
        <v>2.30078</v>
      </c>
      <c r="AI470">
        <f>-(Table7260308340372404436468500[[#This Row],[time]]-2)*2</f>
        <v>-0.60156000000000009</v>
      </c>
      <c r="AJ470" s="6">
        <v>1.9894099999999999</v>
      </c>
      <c r="AK470" s="5">
        <v>2.30078</v>
      </c>
      <c r="AL470">
        <f>-(Table250267315347379411443475507[[#This Row],[time]]-2)*2</f>
        <v>-0.60156000000000009</v>
      </c>
      <c r="AM470" s="6">
        <v>2.1911399999999999</v>
      </c>
      <c r="AN470" s="5">
        <v>2.30078</v>
      </c>
      <c r="AO470">
        <f>-(Table8261309341373405437469501[[#This Row],[time]]-2)*2</f>
        <v>-0.60156000000000009</v>
      </c>
      <c r="AP470" s="6">
        <v>3.0496500000000002</v>
      </c>
      <c r="AQ470" s="5">
        <v>2.30078</v>
      </c>
      <c r="AR470">
        <f>-(Table252268316348380412444476508[[#This Row],[time]]-2)*2</f>
        <v>-0.60156000000000009</v>
      </c>
      <c r="AS470" s="6">
        <v>1.0479000000000001</v>
      </c>
      <c r="AT470" s="5">
        <v>2.30078</v>
      </c>
      <c r="AU470">
        <f>-(Table253269317349381413445477509[[#This Row],[time]]-2)*2</f>
        <v>-0.60156000000000009</v>
      </c>
      <c r="AV470" s="6">
        <v>0.819882</v>
      </c>
    </row>
    <row r="471" spans="1:48">
      <c r="A471" s="5">
        <v>2.36016</v>
      </c>
      <c r="B471">
        <f>-(Table1254302334366398430462494[[#This Row],[time]]-2)*2</f>
        <v>-0.72032000000000007</v>
      </c>
      <c r="C471" s="6">
        <v>0.277366</v>
      </c>
      <c r="D471" s="5">
        <v>2.36016</v>
      </c>
      <c r="E471">
        <f>-(Table2255303335367399431463495[[#This Row],[time]]-2)*2</f>
        <v>-0.72032000000000007</v>
      </c>
      <c r="F471" s="6">
        <v>1.8796999999999999</v>
      </c>
      <c r="G471" s="5">
        <v>2.36016</v>
      </c>
      <c r="H471">
        <f>-(Table245262310342374406438470502[[#This Row],[time]]-2)*2</f>
        <v>-0.72032000000000007</v>
      </c>
      <c r="I471" s="6">
        <v>1.0782E-2</v>
      </c>
      <c r="J471" s="5">
        <v>2.36016</v>
      </c>
      <c r="K471">
        <f>-(Table3256304336368400432464496[[#This Row],[time]]-2)*2</f>
        <v>-0.72032000000000007</v>
      </c>
      <c r="L471" s="6">
        <v>1.6188</v>
      </c>
      <c r="M471" s="5">
        <v>2.36016</v>
      </c>
      <c r="N471">
        <f>-(Table246263311343375407439471503[[#This Row],[time]]-2)*2</f>
        <v>-0.72032000000000007</v>
      </c>
      <c r="O471" s="7">
        <v>4.1E-5</v>
      </c>
      <c r="P471" s="5">
        <v>2.36016</v>
      </c>
      <c r="Q471">
        <f>-(Table4257305337369401433465497[[#This Row],[time]]-2)*2</f>
        <v>-0.72032000000000007</v>
      </c>
      <c r="R471" s="6">
        <v>1.08657</v>
      </c>
      <c r="S471" s="5">
        <v>2.36016</v>
      </c>
      <c r="T471">
        <f>-(Table247264312344376408440472504[[#This Row],[time]]-2)*2</f>
        <v>-0.72032000000000007</v>
      </c>
      <c r="U471" s="7">
        <v>4.4199999999999997E-5</v>
      </c>
      <c r="V471" s="5">
        <v>2.36016</v>
      </c>
      <c r="W471">
        <f>-(Table5258306338370402434466498[[#This Row],[time]]-2)*2</f>
        <v>-0.72032000000000007</v>
      </c>
      <c r="X471" s="6">
        <v>1.5047900000000001</v>
      </c>
      <c r="Y471" s="5">
        <v>2.36016</v>
      </c>
      <c r="Z471">
        <f>-(Table248265313345377409441473505[[#This Row],[time]]-2)*2</f>
        <v>-0.72032000000000007</v>
      </c>
      <c r="AA471" s="7">
        <v>7.3200000000000004E-5</v>
      </c>
      <c r="AB471" s="5">
        <v>2.36016</v>
      </c>
      <c r="AC471">
        <f>-(Table6259307339371403435467499[[#This Row],[time]]-2)*2</f>
        <v>-0.72032000000000007</v>
      </c>
      <c r="AD471" s="6">
        <v>2.71984</v>
      </c>
      <c r="AE471" s="5">
        <v>2.36016</v>
      </c>
      <c r="AF471">
        <f>-(Table249266314346378410442474506[[#This Row],[time]]-2)*2</f>
        <v>-0.72032000000000007</v>
      </c>
      <c r="AG471" s="7">
        <v>7.2899999999999997E-5</v>
      </c>
      <c r="AH471" s="5">
        <v>2.36016</v>
      </c>
      <c r="AI471">
        <f>-(Table7260308340372404436468500[[#This Row],[time]]-2)*2</f>
        <v>-0.72032000000000007</v>
      </c>
      <c r="AJ471" s="6">
        <v>2.7437999999999998</v>
      </c>
      <c r="AK471" s="5">
        <v>2.36016</v>
      </c>
      <c r="AL471">
        <f>-(Table250267315347379411443475507[[#This Row],[time]]-2)*2</f>
        <v>-0.72032000000000007</v>
      </c>
      <c r="AM471" s="6">
        <v>2.0925199999999999</v>
      </c>
      <c r="AN471" s="5">
        <v>2.36016</v>
      </c>
      <c r="AO471">
        <f>-(Table8261309341373405437469501[[#This Row],[time]]-2)*2</f>
        <v>-0.72032000000000007</v>
      </c>
      <c r="AP471" s="6">
        <v>3.3624800000000001</v>
      </c>
      <c r="AQ471" s="5">
        <v>2.36016</v>
      </c>
      <c r="AR471">
        <f>-(Table252268316348380412444476508[[#This Row],[time]]-2)*2</f>
        <v>-0.72032000000000007</v>
      </c>
      <c r="AS471" s="6">
        <v>1.09674</v>
      </c>
      <c r="AT471" s="5">
        <v>2.36016</v>
      </c>
      <c r="AU471">
        <f>-(Table253269317349381413445477509[[#This Row],[time]]-2)*2</f>
        <v>-0.72032000000000007</v>
      </c>
      <c r="AV471" s="6">
        <v>1.2431300000000001</v>
      </c>
    </row>
    <row r="472" spans="1:48">
      <c r="A472" s="5">
        <v>2.4023400000000001</v>
      </c>
      <c r="B472">
        <f>-(Table1254302334366398430462494[[#This Row],[time]]-2)*2</f>
        <v>-0.80468000000000028</v>
      </c>
      <c r="C472" s="6">
        <v>0.101827</v>
      </c>
      <c r="D472" s="5">
        <v>2.4023400000000001</v>
      </c>
      <c r="E472">
        <f>-(Table2255303335367399431463495[[#This Row],[time]]-2)*2</f>
        <v>-0.80468000000000028</v>
      </c>
      <c r="F472" s="6">
        <v>2.1513200000000001</v>
      </c>
      <c r="G472" s="5">
        <v>2.4023400000000001</v>
      </c>
      <c r="H472">
        <f>-(Table245262310342374406438470502[[#This Row],[time]]-2)*2</f>
        <v>-0.80468000000000028</v>
      </c>
      <c r="I472" s="6">
        <v>4.6259500000000002E-3</v>
      </c>
      <c r="J472" s="5">
        <v>2.4023400000000001</v>
      </c>
      <c r="K472">
        <f>-(Table3256304336368400432464496[[#This Row],[time]]-2)*2</f>
        <v>-0.80468000000000028</v>
      </c>
      <c r="L472" s="6">
        <v>1.8373999999999999</v>
      </c>
      <c r="M472" s="5">
        <v>2.4023400000000001</v>
      </c>
      <c r="N472">
        <f>-(Table246263311343375407439471503[[#This Row],[time]]-2)*2</f>
        <v>-0.80468000000000028</v>
      </c>
      <c r="O472" s="7">
        <v>3.8999999999999999E-5</v>
      </c>
      <c r="P472" s="5">
        <v>2.4023400000000001</v>
      </c>
      <c r="Q472">
        <f>-(Table4257305337369401433465497[[#This Row],[time]]-2)*2</f>
        <v>-0.80468000000000028</v>
      </c>
      <c r="R472" s="6">
        <v>1.24674</v>
      </c>
      <c r="S472" s="5">
        <v>2.4023400000000001</v>
      </c>
      <c r="T472">
        <f>-(Table247264312344376408440472504[[#This Row],[time]]-2)*2</f>
        <v>-0.80468000000000028</v>
      </c>
      <c r="U472" s="7">
        <v>4.3399999999999998E-5</v>
      </c>
      <c r="V472" s="5">
        <v>2.4023400000000001</v>
      </c>
      <c r="W472">
        <f>-(Table5258306338370402434466498[[#This Row],[time]]-2)*2</f>
        <v>-0.80468000000000028</v>
      </c>
      <c r="X472" s="6">
        <v>1.5878399999999999</v>
      </c>
      <c r="Y472" s="5">
        <v>2.4023400000000001</v>
      </c>
      <c r="Z472">
        <f>-(Table248265313345377409441473505[[#This Row],[time]]-2)*2</f>
        <v>-0.80468000000000028</v>
      </c>
      <c r="AA472" s="7">
        <v>7.2000000000000002E-5</v>
      </c>
      <c r="AB472" s="5">
        <v>2.4023400000000001</v>
      </c>
      <c r="AC472">
        <f>-(Table6259307339371403435467499[[#This Row],[time]]-2)*2</f>
        <v>-0.80468000000000028</v>
      </c>
      <c r="AD472" s="6">
        <v>2.9032200000000001</v>
      </c>
      <c r="AE472" s="5">
        <v>2.4023400000000001</v>
      </c>
      <c r="AF472">
        <f>-(Table249266314346378410442474506[[#This Row],[time]]-2)*2</f>
        <v>-0.80468000000000028</v>
      </c>
      <c r="AG472" s="7">
        <v>7.25E-5</v>
      </c>
      <c r="AH472" s="5">
        <v>2.4023400000000001</v>
      </c>
      <c r="AI472">
        <f>-(Table7260308340372404436468500[[#This Row],[time]]-2)*2</f>
        <v>-0.80468000000000028</v>
      </c>
      <c r="AJ472" s="6">
        <v>3.21705</v>
      </c>
      <c r="AK472" s="5">
        <v>2.4023400000000001</v>
      </c>
      <c r="AL472">
        <f>-(Table250267315347379411443475507[[#This Row],[time]]-2)*2</f>
        <v>-0.80468000000000028</v>
      </c>
      <c r="AM472" s="6">
        <v>2.0314999999999999</v>
      </c>
      <c r="AN472" s="5">
        <v>2.4023400000000001</v>
      </c>
      <c r="AO472">
        <f>-(Table8261309341373405437469501[[#This Row],[time]]-2)*2</f>
        <v>-0.80468000000000028</v>
      </c>
      <c r="AP472" s="6">
        <v>3.51586</v>
      </c>
      <c r="AQ472" s="5">
        <v>2.4023400000000001</v>
      </c>
      <c r="AR472">
        <f>-(Table252268316348380412444476508[[#This Row],[time]]-2)*2</f>
        <v>-0.80468000000000028</v>
      </c>
      <c r="AS472" s="6">
        <v>1.1319999999999999</v>
      </c>
      <c r="AT472" s="5">
        <v>2.4023400000000001</v>
      </c>
      <c r="AU472">
        <f>-(Table253269317349381413445477509[[#This Row],[time]]-2)*2</f>
        <v>-0.80468000000000028</v>
      </c>
      <c r="AV472" s="6">
        <v>1.63723</v>
      </c>
    </row>
    <row r="473" spans="1:48">
      <c r="A473" s="5">
        <v>2.4511699999999998</v>
      </c>
      <c r="B473">
        <f>-(Table1254302334366398430462494[[#This Row],[time]]-2)*2</f>
        <v>-0.9023399999999997</v>
      </c>
      <c r="C473" s="6">
        <v>2.8073300000000002E-4</v>
      </c>
      <c r="D473" s="5">
        <v>2.4511699999999998</v>
      </c>
      <c r="E473">
        <f>-(Table2255303335367399431463495[[#This Row],[time]]-2)*2</f>
        <v>-0.9023399999999997</v>
      </c>
      <c r="F473" s="6">
        <v>2.49824</v>
      </c>
      <c r="G473" s="5">
        <v>2.4511699999999998</v>
      </c>
      <c r="H473">
        <f>-(Table245262310342374406438470502[[#This Row],[time]]-2)*2</f>
        <v>-0.9023399999999997</v>
      </c>
      <c r="I473" s="6">
        <v>1.0107600000000001E-4</v>
      </c>
      <c r="J473" s="5">
        <v>2.4511699999999998</v>
      </c>
      <c r="K473">
        <f>-(Table3256304336368400432464496[[#This Row],[time]]-2)*2</f>
        <v>-0.9023399999999997</v>
      </c>
      <c r="L473" s="6">
        <v>2.08596</v>
      </c>
      <c r="M473" s="5">
        <v>2.4511699999999998</v>
      </c>
      <c r="N473">
        <f>-(Table246263311343375407439471503[[#This Row],[time]]-2)*2</f>
        <v>-0.9023399999999997</v>
      </c>
      <c r="O473" s="7">
        <v>3.7200000000000003E-5</v>
      </c>
      <c r="P473" s="5">
        <v>2.4511699999999998</v>
      </c>
      <c r="Q473">
        <f>-(Table4257305337369401433465497[[#This Row],[time]]-2)*2</f>
        <v>-0.9023399999999997</v>
      </c>
      <c r="R473" s="6">
        <v>1.4488099999999999</v>
      </c>
      <c r="S473" s="5">
        <v>2.4511699999999998</v>
      </c>
      <c r="T473">
        <f>-(Table247264312344376408440472504[[#This Row],[time]]-2)*2</f>
        <v>-0.9023399999999997</v>
      </c>
      <c r="U473" s="7">
        <v>4.2500000000000003E-5</v>
      </c>
      <c r="V473" s="5">
        <v>2.4511699999999998</v>
      </c>
      <c r="W473">
        <f>-(Table5258306338370402434466498[[#This Row],[time]]-2)*2</f>
        <v>-0.9023399999999997</v>
      </c>
      <c r="X473" s="6">
        <v>1.6795500000000001</v>
      </c>
      <c r="Y473" s="5">
        <v>2.4511699999999998</v>
      </c>
      <c r="Z473">
        <f>-(Table248265313345377409441473505[[#This Row],[time]]-2)*2</f>
        <v>-0.9023399999999997</v>
      </c>
      <c r="AA473" s="7">
        <v>7.0599999999999995E-5</v>
      </c>
      <c r="AB473" s="5">
        <v>2.4511699999999998</v>
      </c>
      <c r="AC473">
        <f>-(Table6259307339371403435467499[[#This Row],[time]]-2)*2</f>
        <v>-0.9023399999999997</v>
      </c>
      <c r="AD473" s="6">
        <v>3.04901</v>
      </c>
      <c r="AE473" s="5">
        <v>2.4511699999999998</v>
      </c>
      <c r="AF473">
        <f>-(Table249266314346378410442474506[[#This Row],[time]]-2)*2</f>
        <v>-0.9023399999999997</v>
      </c>
      <c r="AG473" s="7">
        <v>7.2399999999999998E-5</v>
      </c>
      <c r="AH473" s="5">
        <v>2.4511699999999998</v>
      </c>
      <c r="AI473">
        <f>-(Table7260308340372404436468500[[#This Row],[time]]-2)*2</f>
        <v>-0.9023399999999997</v>
      </c>
      <c r="AJ473" s="6">
        <v>3.7856999999999998</v>
      </c>
      <c r="AK473" s="5">
        <v>2.4511699999999998</v>
      </c>
      <c r="AL473">
        <f>-(Table250267315347379411443475507[[#This Row],[time]]-2)*2</f>
        <v>-0.9023399999999997</v>
      </c>
      <c r="AM473" s="6">
        <v>1.92066</v>
      </c>
      <c r="AN473" s="5">
        <v>2.4511699999999998</v>
      </c>
      <c r="AO473">
        <f>-(Table8261309341373405437469501[[#This Row],[time]]-2)*2</f>
        <v>-0.9023399999999997</v>
      </c>
      <c r="AP473" s="6">
        <v>3.7004600000000001</v>
      </c>
      <c r="AQ473" s="5">
        <v>2.4511699999999998</v>
      </c>
      <c r="AR473">
        <f>-(Table252268316348380412444476508[[#This Row],[time]]-2)*2</f>
        <v>-0.9023399999999997</v>
      </c>
      <c r="AS473" s="6">
        <v>1.13202</v>
      </c>
      <c r="AT473" s="5">
        <v>2.4511699999999998</v>
      </c>
      <c r="AU473">
        <f>-(Table253269317349381413445477509[[#This Row],[time]]-2)*2</f>
        <v>-0.9023399999999997</v>
      </c>
      <c r="AV473" s="6">
        <v>2.0525799999999998</v>
      </c>
    </row>
    <row r="474" spans="1:48">
      <c r="A474" s="5">
        <v>2.5263200000000001</v>
      </c>
      <c r="B474">
        <f>-(Table1254302334366398430462494[[#This Row],[time]]-2)*2</f>
        <v>-1.0526400000000002</v>
      </c>
      <c r="C474" s="7">
        <v>9.0500000000000004E-5</v>
      </c>
      <c r="D474" s="5">
        <v>2.5263200000000001</v>
      </c>
      <c r="E474">
        <f>-(Table2255303335367399431463495[[#This Row],[time]]-2)*2</f>
        <v>-1.0526400000000002</v>
      </c>
      <c r="F474" s="6">
        <v>3.0271499999999998</v>
      </c>
      <c r="G474" s="5">
        <v>2.5263200000000001</v>
      </c>
      <c r="H474">
        <f>-(Table245262310342374406438470502[[#This Row],[time]]-2)*2</f>
        <v>-1.0526400000000002</v>
      </c>
      <c r="I474" s="7">
        <v>8.9599999999999996E-5</v>
      </c>
      <c r="J474" s="5">
        <v>2.5263200000000001</v>
      </c>
      <c r="K474">
        <f>-(Table3256304336368400432464496[[#This Row],[time]]-2)*2</f>
        <v>-1.0526400000000002</v>
      </c>
      <c r="L474" s="6">
        <v>2.4905300000000001</v>
      </c>
      <c r="M474" s="5">
        <v>2.5263200000000001</v>
      </c>
      <c r="N474">
        <f>-(Table246263311343375407439471503[[#This Row],[time]]-2)*2</f>
        <v>-1.0526400000000002</v>
      </c>
      <c r="O474" s="7">
        <v>3.54E-5</v>
      </c>
      <c r="P474" s="5">
        <v>2.5263200000000001</v>
      </c>
      <c r="Q474">
        <f>-(Table4257305337369401433465497[[#This Row],[time]]-2)*2</f>
        <v>-1.0526400000000002</v>
      </c>
      <c r="R474" s="6">
        <v>1.7826900000000001</v>
      </c>
      <c r="S474" s="5">
        <v>2.5263200000000001</v>
      </c>
      <c r="T474">
        <f>-(Table247264312344376408440472504[[#This Row],[time]]-2)*2</f>
        <v>-1.0526400000000002</v>
      </c>
      <c r="U474" s="7">
        <v>4.1100000000000003E-5</v>
      </c>
      <c r="V474" s="5">
        <v>2.5263200000000001</v>
      </c>
      <c r="W474">
        <f>-(Table5258306338370402434466498[[#This Row],[time]]-2)*2</f>
        <v>-1.0526400000000002</v>
      </c>
      <c r="X474" s="6">
        <v>1.83053</v>
      </c>
      <c r="Y474" s="5">
        <v>2.5263200000000001</v>
      </c>
      <c r="Z474">
        <f>-(Table248265313345377409441473505[[#This Row],[time]]-2)*2</f>
        <v>-1.0526400000000002</v>
      </c>
      <c r="AA474" s="7">
        <v>6.8399999999999996E-5</v>
      </c>
      <c r="AB474" s="5">
        <v>2.5263200000000001</v>
      </c>
      <c r="AC474">
        <f>-(Table6259307339371403435467499[[#This Row],[time]]-2)*2</f>
        <v>-1.0526400000000002</v>
      </c>
      <c r="AD474" s="6">
        <v>3.38639</v>
      </c>
      <c r="AE474" s="5">
        <v>2.5263200000000001</v>
      </c>
      <c r="AF474">
        <f>-(Table249266314346378410442474506[[#This Row],[time]]-2)*2</f>
        <v>-1.0526400000000002</v>
      </c>
      <c r="AG474" s="7">
        <v>7.1299999999999998E-5</v>
      </c>
      <c r="AH474" s="5">
        <v>2.5263200000000001</v>
      </c>
      <c r="AI474">
        <f>-(Table7260308340372404436468500[[#This Row],[time]]-2)*2</f>
        <v>-1.0526400000000002</v>
      </c>
      <c r="AJ474" s="6">
        <v>4.5098099999999999</v>
      </c>
      <c r="AK474" s="5">
        <v>2.5263200000000001</v>
      </c>
      <c r="AL474">
        <f>-(Table250267315347379411443475507[[#This Row],[time]]-2)*2</f>
        <v>-1.0526400000000002</v>
      </c>
      <c r="AM474" s="6">
        <v>1.7727200000000001</v>
      </c>
      <c r="AN474" s="5">
        <v>2.5263200000000001</v>
      </c>
      <c r="AO474">
        <f>-(Table8261309341373405437469501[[#This Row],[time]]-2)*2</f>
        <v>-1.0526400000000002</v>
      </c>
      <c r="AP474" s="6">
        <v>3.97994</v>
      </c>
      <c r="AQ474" s="5">
        <v>2.5263200000000001</v>
      </c>
      <c r="AR474">
        <f>-(Table252268316348380412444476508[[#This Row],[time]]-2)*2</f>
        <v>-1.0526400000000002</v>
      </c>
      <c r="AS474" s="6">
        <v>1.1309100000000001</v>
      </c>
      <c r="AT474" s="5">
        <v>2.5263200000000001</v>
      </c>
      <c r="AU474">
        <f>-(Table253269317349381413445477509[[#This Row],[time]]-2)*2</f>
        <v>-1.0526400000000002</v>
      </c>
      <c r="AV474" s="6">
        <v>2.6920799999999998</v>
      </c>
    </row>
    <row r="475" spans="1:48">
      <c r="A475" s="5">
        <v>2.5575700000000001</v>
      </c>
      <c r="B475">
        <f>-(Table1254302334366398430462494[[#This Row],[time]]-2)*2</f>
        <v>-1.1151400000000002</v>
      </c>
      <c r="C475" s="7">
        <v>8.8900000000000006E-5</v>
      </c>
      <c r="D475" s="5">
        <v>2.5575700000000001</v>
      </c>
      <c r="E475">
        <f>-(Table2255303335367399431463495[[#This Row],[time]]-2)*2</f>
        <v>-1.1151400000000002</v>
      </c>
      <c r="F475" s="6">
        <v>3.2304499999999998</v>
      </c>
      <c r="G475" s="5">
        <v>2.5575700000000001</v>
      </c>
      <c r="H475">
        <f>-(Table245262310342374406438470502[[#This Row],[time]]-2)*2</f>
        <v>-1.1151400000000002</v>
      </c>
      <c r="I475" s="7">
        <v>8.8200000000000003E-5</v>
      </c>
      <c r="J475" s="5">
        <v>2.5575700000000001</v>
      </c>
      <c r="K475">
        <f>-(Table3256304336368400432464496[[#This Row],[time]]-2)*2</f>
        <v>-1.1151400000000002</v>
      </c>
      <c r="L475" s="6">
        <v>2.6715200000000001</v>
      </c>
      <c r="M475" s="5">
        <v>2.5575700000000001</v>
      </c>
      <c r="N475">
        <f>-(Table246263311343375407439471503[[#This Row],[time]]-2)*2</f>
        <v>-1.1151400000000002</v>
      </c>
      <c r="O475" s="7">
        <v>3.4999999999999997E-5</v>
      </c>
      <c r="P475" s="5">
        <v>2.5575700000000001</v>
      </c>
      <c r="Q475">
        <f>-(Table4257305337369401433465497[[#This Row],[time]]-2)*2</f>
        <v>-1.1151400000000002</v>
      </c>
      <c r="R475" s="6">
        <v>1.9298999999999999</v>
      </c>
      <c r="S475" s="5">
        <v>2.5575700000000001</v>
      </c>
      <c r="T475">
        <f>-(Table247264312344376408440472504[[#This Row],[time]]-2)*2</f>
        <v>-1.1151400000000002</v>
      </c>
      <c r="U475" s="7">
        <v>4.0500000000000002E-5</v>
      </c>
      <c r="V475" s="5">
        <v>2.5575700000000001</v>
      </c>
      <c r="W475">
        <f>-(Table5258306338370402434466498[[#This Row],[time]]-2)*2</f>
        <v>-1.1151400000000002</v>
      </c>
      <c r="X475" s="6">
        <v>1.9031400000000001</v>
      </c>
      <c r="Y475" s="5">
        <v>2.5575700000000001</v>
      </c>
      <c r="Z475">
        <f>-(Table248265313345377409441473505[[#This Row],[time]]-2)*2</f>
        <v>-1.1151400000000002</v>
      </c>
      <c r="AA475" s="7">
        <v>6.7700000000000006E-5</v>
      </c>
      <c r="AB475" s="5">
        <v>2.5575700000000001</v>
      </c>
      <c r="AC475">
        <f>-(Table6259307339371403435467499[[#This Row],[time]]-2)*2</f>
        <v>-1.1151400000000002</v>
      </c>
      <c r="AD475" s="6">
        <v>3.58413</v>
      </c>
      <c r="AE475" s="5">
        <v>2.5575700000000001</v>
      </c>
      <c r="AF475">
        <f>-(Table249266314346378410442474506[[#This Row],[time]]-2)*2</f>
        <v>-1.1151400000000002</v>
      </c>
      <c r="AG475" s="7">
        <v>7.08E-5</v>
      </c>
      <c r="AH475" s="5">
        <v>2.5575700000000001</v>
      </c>
      <c r="AI475">
        <f>-(Table7260308340372404436468500[[#This Row],[time]]-2)*2</f>
        <v>-1.1151400000000002</v>
      </c>
      <c r="AJ475" s="6">
        <v>4.7957000000000001</v>
      </c>
      <c r="AK475" s="5">
        <v>2.5575700000000001</v>
      </c>
      <c r="AL475">
        <f>-(Table250267315347379411443475507[[#This Row],[time]]-2)*2</f>
        <v>-1.1151400000000002</v>
      </c>
      <c r="AM475" s="6">
        <v>1.7110300000000001</v>
      </c>
      <c r="AN475" s="5">
        <v>2.5575700000000001</v>
      </c>
      <c r="AO475">
        <f>-(Table8261309341373405437469501[[#This Row],[time]]-2)*2</f>
        <v>-1.1151400000000002</v>
      </c>
      <c r="AP475" s="6">
        <v>4.1097200000000003</v>
      </c>
      <c r="AQ475" s="5">
        <v>2.5575700000000001</v>
      </c>
      <c r="AR475">
        <f>-(Table252268316348380412444476508[[#This Row],[time]]-2)*2</f>
        <v>-1.1151400000000002</v>
      </c>
      <c r="AS475" s="6">
        <v>1.1121000000000001</v>
      </c>
      <c r="AT475" s="5">
        <v>2.5575700000000001</v>
      </c>
      <c r="AU475">
        <f>-(Table253269317349381413445477509[[#This Row],[time]]-2)*2</f>
        <v>-1.1151400000000002</v>
      </c>
      <c r="AV475" s="6">
        <v>2.9603600000000001</v>
      </c>
    </row>
    <row r="476" spans="1:48">
      <c r="A476" s="5">
        <v>2.6147</v>
      </c>
      <c r="B476">
        <f>-(Table1254302334366398430462494[[#This Row],[time]]-2)*2</f>
        <v>-1.2294</v>
      </c>
      <c r="C476" s="7">
        <v>8.6000000000000003E-5</v>
      </c>
      <c r="D476" s="5">
        <v>2.6147</v>
      </c>
      <c r="E476">
        <f>-(Table2255303335367399431463495[[#This Row],[time]]-2)*2</f>
        <v>-1.2294</v>
      </c>
      <c r="F476" s="6">
        <v>3.5684</v>
      </c>
      <c r="G476" s="5">
        <v>2.6147</v>
      </c>
      <c r="H476">
        <f>-(Table245262310342374406438470502[[#This Row],[time]]-2)*2</f>
        <v>-1.2294</v>
      </c>
      <c r="I476" s="7">
        <v>8.5599999999999994E-5</v>
      </c>
      <c r="J476" s="5">
        <v>2.6147</v>
      </c>
      <c r="K476">
        <f>-(Table3256304336368400432464496[[#This Row],[time]]-2)*2</f>
        <v>-1.2294</v>
      </c>
      <c r="L476" s="6">
        <v>2.9948100000000002</v>
      </c>
      <c r="M476" s="5">
        <v>2.6147</v>
      </c>
      <c r="N476">
        <f>-(Table246263311343375407439471503[[#This Row],[time]]-2)*2</f>
        <v>-1.2294</v>
      </c>
      <c r="O476" s="7">
        <v>3.4199999999999998E-5</v>
      </c>
      <c r="P476" s="5">
        <v>2.6147</v>
      </c>
      <c r="Q476">
        <f>-(Table4257305337369401433465497[[#This Row],[time]]-2)*2</f>
        <v>-1.2294</v>
      </c>
      <c r="R476" s="6">
        <v>2.2273499999999999</v>
      </c>
      <c r="S476" s="5">
        <v>2.6147</v>
      </c>
      <c r="T476">
        <f>-(Table247264312344376408440472504[[#This Row],[time]]-2)*2</f>
        <v>-1.2294</v>
      </c>
      <c r="U476" s="7">
        <v>3.93E-5</v>
      </c>
      <c r="V476" s="5">
        <v>2.6147</v>
      </c>
      <c r="W476">
        <f>-(Table5258306338370402434466498[[#This Row],[time]]-2)*2</f>
        <v>-1.2294</v>
      </c>
      <c r="X476" s="6">
        <v>2.04122</v>
      </c>
      <c r="Y476" s="5">
        <v>2.6147</v>
      </c>
      <c r="Z476">
        <f>-(Table248265313345377409441473505[[#This Row],[time]]-2)*2</f>
        <v>-1.2294</v>
      </c>
      <c r="AA476" s="7">
        <v>6.6400000000000001E-5</v>
      </c>
      <c r="AB476" s="5">
        <v>2.6147</v>
      </c>
      <c r="AC476">
        <f>-(Table6259307339371403435467499[[#This Row],[time]]-2)*2</f>
        <v>-1.2294</v>
      </c>
      <c r="AD476" s="6">
        <v>4.0247099999999998</v>
      </c>
      <c r="AE476" s="5">
        <v>2.6147</v>
      </c>
      <c r="AF476">
        <f>-(Table249266314346378410442474506[[#This Row],[time]]-2)*2</f>
        <v>-1.2294</v>
      </c>
      <c r="AG476" s="7">
        <v>6.9900000000000005E-5</v>
      </c>
      <c r="AH476" s="5">
        <v>2.6147</v>
      </c>
      <c r="AI476">
        <f>-(Table7260308340372404436468500[[#This Row],[time]]-2)*2</f>
        <v>-1.2294</v>
      </c>
      <c r="AJ476" s="6">
        <v>5.2751000000000001</v>
      </c>
      <c r="AK476" s="5">
        <v>2.6147</v>
      </c>
      <c r="AL476">
        <f>-(Table250267315347379411443475507[[#This Row],[time]]-2)*2</f>
        <v>-1.2294</v>
      </c>
      <c r="AM476" s="6">
        <v>1.5793600000000001</v>
      </c>
      <c r="AN476" s="5">
        <v>2.6147</v>
      </c>
      <c r="AO476">
        <f>-(Table8261309341373405437469501[[#This Row],[time]]-2)*2</f>
        <v>-1.2294</v>
      </c>
      <c r="AP476" s="6">
        <v>4.3398099999999999</v>
      </c>
      <c r="AQ476" s="5">
        <v>2.6147</v>
      </c>
      <c r="AR476">
        <f>-(Table252268316348380412444476508[[#This Row],[time]]-2)*2</f>
        <v>-1.2294</v>
      </c>
      <c r="AS476" s="6">
        <v>1.0367299999999999</v>
      </c>
      <c r="AT476" s="5">
        <v>2.6147</v>
      </c>
      <c r="AU476">
        <f>-(Table253269317349381413445477509[[#This Row],[time]]-2)*2</f>
        <v>-1.2294</v>
      </c>
      <c r="AV476" s="6">
        <v>3.4356399999999998</v>
      </c>
    </row>
    <row r="477" spans="1:48">
      <c r="A477" s="5">
        <v>2.65029</v>
      </c>
      <c r="B477">
        <f>-(Table1254302334366398430462494[[#This Row],[time]]-2)*2</f>
        <v>-1.3005800000000001</v>
      </c>
      <c r="C477" s="7">
        <v>8.4099999999999998E-5</v>
      </c>
      <c r="D477" s="5">
        <v>2.65029</v>
      </c>
      <c r="E477">
        <f>-(Table2255303335367399431463495[[#This Row],[time]]-2)*2</f>
        <v>-1.3005800000000001</v>
      </c>
      <c r="F477" s="6">
        <v>3.7660300000000002</v>
      </c>
      <c r="G477" s="5">
        <v>2.65029</v>
      </c>
      <c r="H477">
        <f>-(Table245262310342374406438470502[[#This Row],[time]]-2)*2</f>
        <v>-1.3005800000000001</v>
      </c>
      <c r="I477" s="7">
        <v>8.3999999999999995E-5</v>
      </c>
      <c r="J477" s="5">
        <v>2.65029</v>
      </c>
      <c r="K477">
        <f>-(Table3256304336368400432464496[[#This Row],[time]]-2)*2</f>
        <v>-1.3005800000000001</v>
      </c>
      <c r="L477" s="6">
        <v>3.20608</v>
      </c>
      <c r="M477" s="5">
        <v>2.65029</v>
      </c>
      <c r="N477">
        <f>-(Table246263311343375407439471503[[#This Row],[time]]-2)*2</f>
        <v>-1.3005800000000001</v>
      </c>
      <c r="O477" s="7">
        <v>3.3500000000000001E-5</v>
      </c>
      <c r="P477" s="5">
        <v>2.65029</v>
      </c>
      <c r="Q477">
        <f>-(Table4257305337369401433465497[[#This Row],[time]]-2)*2</f>
        <v>-1.3005800000000001</v>
      </c>
      <c r="R477" s="6">
        <v>2.41655</v>
      </c>
      <c r="S477" s="5">
        <v>2.65029</v>
      </c>
      <c r="T477">
        <f>-(Table247264312344376408440472504[[#This Row],[time]]-2)*2</f>
        <v>-1.3005800000000001</v>
      </c>
      <c r="U477" s="7">
        <v>3.8500000000000001E-5</v>
      </c>
      <c r="V477" s="5">
        <v>2.65029</v>
      </c>
      <c r="W477">
        <f>-(Table5258306338370402434466498[[#This Row],[time]]-2)*2</f>
        <v>-1.3005800000000001</v>
      </c>
      <c r="X477" s="6">
        <v>2.13287</v>
      </c>
      <c r="Y477" s="5">
        <v>2.65029</v>
      </c>
      <c r="Z477">
        <f>-(Table248265313345377409441473505[[#This Row],[time]]-2)*2</f>
        <v>-1.3005800000000001</v>
      </c>
      <c r="AA477" s="7">
        <v>6.5699999999999998E-5</v>
      </c>
      <c r="AB477" s="5">
        <v>2.65029</v>
      </c>
      <c r="AC477">
        <f>-(Table6259307339371403435467499[[#This Row],[time]]-2)*2</f>
        <v>-1.3005800000000001</v>
      </c>
      <c r="AD477" s="6">
        <v>4.3301100000000003</v>
      </c>
      <c r="AE477" s="5">
        <v>2.65029</v>
      </c>
      <c r="AF477">
        <f>-(Table249266314346378410442474506[[#This Row],[time]]-2)*2</f>
        <v>-1.3005800000000001</v>
      </c>
      <c r="AG477" s="7">
        <v>6.9400000000000006E-5</v>
      </c>
      <c r="AH477" s="5">
        <v>2.65029</v>
      </c>
      <c r="AI477">
        <f>-(Table7260308340372404436468500[[#This Row],[time]]-2)*2</f>
        <v>-1.3005800000000001</v>
      </c>
      <c r="AJ477" s="6">
        <v>5.5480400000000003</v>
      </c>
      <c r="AK477" s="5">
        <v>2.65029</v>
      </c>
      <c r="AL477">
        <f>-(Table250267315347379411443475507[[#This Row],[time]]-2)*2</f>
        <v>-1.3005800000000001</v>
      </c>
      <c r="AM477" s="6">
        <v>1.4775100000000001</v>
      </c>
      <c r="AN477" s="5">
        <v>2.65029</v>
      </c>
      <c r="AO477">
        <f>-(Table8261309341373405437469501[[#This Row],[time]]-2)*2</f>
        <v>-1.3005800000000001</v>
      </c>
      <c r="AP477" s="6">
        <v>4.4793599999999998</v>
      </c>
      <c r="AQ477" s="5">
        <v>2.65029</v>
      </c>
      <c r="AR477">
        <f>-(Table252268316348380412444476508[[#This Row],[time]]-2)*2</f>
        <v>-1.3005800000000001</v>
      </c>
      <c r="AS477" s="6">
        <v>0.97472700000000001</v>
      </c>
      <c r="AT477" s="5">
        <v>2.65029</v>
      </c>
      <c r="AU477">
        <f>-(Table253269317349381413445477509[[#This Row],[time]]-2)*2</f>
        <v>-1.3005800000000001</v>
      </c>
      <c r="AV477" s="6">
        <v>3.7179199999999999</v>
      </c>
    </row>
    <row r="478" spans="1:48">
      <c r="A478" s="5">
        <v>2.7002899999999999</v>
      </c>
      <c r="B478">
        <f>-(Table1254302334366398430462494[[#This Row],[time]]-2)*2</f>
        <v>-1.4005799999999997</v>
      </c>
      <c r="C478" s="7">
        <v>8.1600000000000005E-5</v>
      </c>
      <c r="D478" s="5">
        <v>2.7002899999999999</v>
      </c>
      <c r="E478">
        <f>-(Table2255303335367399431463495[[#This Row],[time]]-2)*2</f>
        <v>-1.4005799999999997</v>
      </c>
      <c r="F478" s="6">
        <v>4.0096499999999997</v>
      </c>
      <c r="G478" s="5">
        <v>2.7002899999999999</v>
      </c>
      <c r="H478">
        <f>-(Table245262310342374406438470502[[#This Row],[time]]-2)*2</f>
        <v>-1.4005799999999997</v>
      </c>
      <c r="I478" s="7">
        <v>8.1699999999999994E-5</v>
      </c>
      <c r="J478" s="5">
        <v>2.7002899999999999</v>
      </c>
      <c r="K478">
        <f>-(Table3256304336368400432464496[[#This Row],[time]]-2)*2</f>
        <v>-1.4005799999999997</v>
      </c>
      <c r="L478" s="6">
        <v>3.4963000000000002</v>
      </c>
      <c r="M478" s="5">
        <v>2.7002899999999999</v>
      </c>
      <c r="N478">
        <f>-(Table246263311343375407439471503[[#This Row],[time]]-2)*2</f>
        <v>-1.4005799999999997</v>
      </c>
      <c r="O478" s="7">
        <v>3.15E-5</v>
      </c>
      <c r="P478" s="5">
        <v>2.7002899999999999</v>
      </c>
      <c r="Q478">
        <f>-(Table4257305337369401433465497[[#This Row],[time]]-2)*2</f>
        <v>-1.4005799999999997</v>
      </c>
      <c r="R478" s="6">
        <v>2.6667700000000001</v>
      </c>
      <c r="S478" s="5">
        <v>2.7002899999999999</v>
      </c>
      <c r="T478">
        <f>-(Table247264312344376408440472504[[#This Row],[time]]-2)*2</f>
        <v>-1.4005799999999997</v>
      </c>
      <c r="U478" s="7">
        <v>3.7200000000000003E-5</v>
      </c>
      <c r="V478" s="5">
        <v>2.7002899999999999</v>
      </c>
      <c r="W478">
        <f>-(Table5258306338370402434466498[[#This Row],[time]]-2)*2</f>
        <v>-1.4005799999999997</v>
      </c>
      <c r="X478" s="6">
        <v>2.2767300000000001</v>
      </c>
      <c r="Y478" s="5">
        <v>2.7002899999999999</v>
      </c>
      <c r="Z478">
        <f>-(Table248265313345377409441473505[[#This Row],[time]]-2)*2</f>
        <v>-1.4005799999999997</v>
      </c>
      <c r="AA478" s="7">
        <v>6.4700000000000001E-5</v>
      </c>
      <c r="AB478" s="5">
        <v>2.7002899999999999</v>
      </c>
      <c r="AC478">
        <f>-(Table6259307339371403435467499[[#This Row],[time]]-2)*2</f>
        <v>-1.4005799999999997</v>
      </c>
      <c r="AD478" s="6">
        <v>4.8985599999999998</v>
      </c>
      <c r="AE478" s="5">
        <v>2.7002899999999999</v>
      </c>
      <c r="AF478">
        <f>-(Table249266314346378410442474506[[#This Row],[time]]-2)*2</f>
        <v>-1.4005799999999997</v>
      </c>
      <c r="AG478" s="7">
        <v>6.8499999999999998E-5</v>
      </c>
      <c r="AH478" s="5">
        <v>2.7002899999999999</v>
      </c>
      <c r="AI478">
        <f>-(Table7260308340372404436468500[[#This Row],[time]]-2)*2</f>
        <v>-1.4005799999999997</v>
      </c>
      <c r="AJ478" s="6">
        <v>5.9805700000000002</v>
      </c>
      <c r="AK478" s="5">
        <v>2.7002899999999999</v>
      </c>
      <c r="AL478">
        <f>-(Table250267315347379411443475507[[#This Row],[time]]-2)*2</f>
        <v>-1.4005799999999997</v>
      </c>
      <c r="AM478" s="6">
        <v>1.3486</v>
      </c>
      <c r="AN478" s="5">
        <v>2.7002899999999999</v>
      </c>
      <c r="AO478">
        <f>-(Table8261309341373405437469501[[#This Row],[time]]-2)*2</f>
        <v>-1.4005799999999997</v>
      </c>
      <c r="AP478" s="6">
        <v>4.7515900000000002</v>
      </c>
      <c r="AQ478" s="5">
        <v>2.7002899999999999</v>
      </c>
      <c r="AR478">
        <f>-(Table252268316348380412444476508[[#This Row],[time]]-2)*2</f>
        <v>-1.4005799999999997</v>
      </c>
      <c r="AS478" s="6">
        <v>0.88877200000000001</v>
      </c>
      <c r="AT478" s="5">
        <v>2.7002899999999999</v>
      </c>
      <c r="AU478">
        <f>-(Table253269317349381413445477509[[#This Row],[time]]-2)*2</f>
        <v>-1.4005799999999997</v>
      </c>
      <c r="AV478" s="6">
        <v>4.1054700000000004</v>
      </c>
    </row>
    <row r="479" spans="1:48">
      <c r="A479" s="5">
        <v>2.7502900000000001</v>
      </c>
      <c r="B479">
        <f>-(Table1254302334366398430462494[[#This Row],[time]]-2)*2</f>
        <v>-1.5005800000000002</v>
      </c>
      <c r="C479" s="7">
        <v>7.8999999999999996E-5</v>
      </c>
      <c r="D479" s="5">
        <v>2.7502900000000001</v>
      </c>
      <c r="E479">
        <f>-(Table2255303335367399431463495[[#This Row],[time]]-2)*2</f>
        <v>-1.5005800000000002</v>
      </c>
      <c r="F479" s="6">
        <v>4.25617</v>
      </c>
      <c r="G479" s="5">
        <v>2.7502900000000001</v>
      </c>
      <c r="H479">
        <f>-(Table245262310342374406438470502[[#This Row],[time]]-2)*2</f>
        <v>-1.5005800000000002</v>
      </c>
      <c r="I479" s="7">
        <v>7.9400000000000006E-5</v>
      </c>
      <c r="J479" s="5">
        <v>2.7502900000000001</v>
      </c>
      <c r="K479">
        <f>-(Table3256304336368400432464496[[#This Row],[time]]-2)*2</f>
        <v>-1.5005800000000002</v>
      </c>
      <c r="L479" s="6">
        <v>3.7749299999999999</v>
      </c>
      <c r="M479" s="5">
        <v>2.7502900000000001</v>
      </c>
      <c r="N479">
        <f>-(Table246263311343375407439471503[[#This Row],[time]]-2)*2</f>
        <v>-1.5005800000000002</v>
      </c>
      <c r="O479" s="7">
        <v>2.8900000000000001E-5</v>
      </c>
      <c r="P479" s="5">
        <v>2.7502900000000001</v>
      </c>
      <c r="Q479">
        <f>-(Table4257305337369401433465497[[#This Row],[time]]-2)*2</f>
        <v>-1.5005800000000002</v>
      </c>
      <c r="R479" s="6">
        <v>2.8907500000000002</v>
      </c>
      <c r="S479" s="5">
        <v>2.7502900000000001</v>
      </c>
      <c r="T479">
        <f>-(Table247264312344376408440472504[[#This Row],[time]]-2)*2</f>
        <v>-1.5005800000000002</v>
      </c>
      <c r="U479" s="7">
        <v>3.57E-5</v>
      </c>
      <c r="V479" s="5">
        <v>2.7502900000000001</v>
      </c>
      <c r="W479">
        <f>-(Table5258306338370402434466498[[#This Row],[time]]-2)*2</f>
        <v>-1.5005800000000002</v>
      </c>
      <c r="X479" s="6">
        <v>2.4249999999999998</v>
      </c>
      <c r="Y479" s="5">
        <v>2.7502900000000001</v>
      </c>
      <c r="Z479">
        <f>-(Table248265313345377409441473505[[#This Row],[time]]-2)*2</f>
        <v>-1.5005800000000002</v>
      </c>
      <c r="AA479" s="7">
        <v>6.3700000000000003E-5</v>
      </c>
      <c r="AB479" s="5">
        <v>2.7502900000000001</v>
      </c>
      <c r="AC479">
        <f>-(Table6259307339371403435467499[[#This Row],[time]]-2)*2</f>
        <v>-1.5005800000000002</v>
      </c>
      <c r="AD479" s="6">
        <v>5.5265899999999997</v>
      </c>
      <c r="AE479" s="5">
        <v>2.7502900000000001</v>
      </c>
      <c r="AF479">
        <f>-(Table249266314346378410442474506[[#This Row],[time]]-2)*2</f>
        <v>-1.5005800000000002</v>
      </c>
      <c r="AG479" s="7">
        <v>6.7399999999999998E-5</v>
      </c>
      <c r="AH479" s="5">
        <v>2.7502900000000001</v>
      </c>
      <c r="AI479">
        <f>-(Table7260308340372404436468500[[#This Row],[time]]-2)*2</f>
        <v>-1.5005800000000002</v>
      </c>
      <c r="AJ479" s="6">
        <v>6.3773299999999997</v>
      </c>
      <c r="AK479" s="5">
        <v>2.7502900000000001</v>
      </c>
      <c r="AL479">
        <f>-(Table250267315347379411443475507[[#This Row],[time]]-2)*2</f>
        <v>-1.5005800000000002</v>
      </c>
      <c r="AM479" s="6">
        <v>1.2440500000000001</v>
      </c>
      <c r="AN479" s="5">
        <v>2.7502900000000001</v>
      </c>
      <c r="AO479">
        <f>-(Table8261309341373405437469501[[#This Row],[time]]-2)*2</f>
        <v>-1.5005800000000002</v>
      </c>
      <c r="AP479" s="6">
        <v>5.0432800000000002</v>
      </c>
      <c r="AQ479" s="5">
        <v>2.7502900000000001</v>
      </c>
      <c r="AR479">
        <f>-(Table252268316348380412444476508[[#This Row],[time]]-2)*2</f>
        <v>-1.5005800000000002</v>
      </c>
      <c r="AS479" s="6">
        <v>0.80484</v>
      </c>
      <c r="AT479" s="5">
        <v>2.7502900000000001</v>
      </c>
      <c r="AU479">
        <f>-(Table253269317349381413445477509[[#This Row],[time]]-2)*2</f>
        <v>-1.5005800000000002</v>
      </c>
      <c r="AV479" s="6">
        <v>4.4574600000000002</v>
      </c>
    </row>
    <row r="480" spans="1:48">
      <c r="A480" s="5">
        <v>2.8002899999999999</v>
      </c>
      <c r="B480">
        <f>-(Table1254302334366398430462494[[#This Row],[time]]-2)*2</f>
        <v>-1.6005799999999999</v>
      </c>
      <c r="C480" s="7">
        <v>7.64E-5</v>
      </c>
      <c r="D480" s="5">
        <v>2.8002899999999999</v>
      </c>
      <c r="E480">
        <f>-(Table2255303335367399431463495[[#This Row],[time]]-2)*2</f>
        <v>-1.6005799999999999</v>
      </c>
      <c r="F480" s="6">
        <v>4.5167999999999999</v>
      </c>
      <c r="G480" s="5">
        <v>2.8002899999999999</v>
      </c>
      <c r="H480">
        <f>-(Table245262310342374406438470502[[#This Row],[time]]-2)*2</f>
        <v>-1.6005799999999999</v>
      </c>
      <c r="I480" s="7">
        <v>7.7000000000000001E-5</v>
      </c>
      <c r="J480" s="5">
        <v>2.8002899999999999</v>
      </c>
      <c r="K480">
        <f>-(Table3256304336368400432464496[[#This Row],[time]]-2)*2</f>
        <v>-1.6005799999999999</v>
      </c>
      <c r="L480" s="6">
        <v>4.0464900000000004</v>
      </c>
      <c r="M480" s="5">
        <v>2.8002899999999999</v>
      </c>
      <c r="N480">
        <f>-(Table246263311343375407439471503[[#This Row],[time]]-2)*2</f>
        <v>-1.6005799999999999</v>
      </c>
      <c r="O480" s="7">
        <v>2.6100000000000001E-5</v>
      </c>
      <c r="P480" s="5">
        <v>2.8002899999999999</v>
      </c>
      <c r="Q480">
        <f>-(Table4257305337369401433465497[[#This Row],[time]]-2)*2</f>
        <v>-1.6005799999999999</v>
      </c>
      <c r="R480" s="6">
        <v>3.0759099999999999</v>
      </c>
      <c r="S480" s="5">
        <v>2.8002899999999999</v>
      </c>
      <c r="T480">
        <f>-(Table247264312344376408440472504[[#This Row],[time]]-2)*2</f>
        <v>-1.6005799999999999</v>
      </c>
      <c r="U480" s="7">
        <v>3.4199999999999998E-5</v>
      </c>
      <c r="V480" s="5">
        <v>2.8002899999999999</v>
      </c>
      <c r="W480">
        <f>-(Table5258306338370402434466498[[#This Row],[time]]-2)*2</f>
        <v>-1.6005799999999999</v>
      </c>
      <c r="X480" s="6">
        <v>2.5863999999999998</v>
      </c>
      <c r="Y480" s="5">
        <v>2.8002899999999999</v>
      </c>
      <c r="Z480">
        <f>-(Table248265313345377409441473505[[#This Row],[time]]-2)*2</f>
        <v>-1.6005799999999999</v>
      </c>
      <c r="AA480" s="7">
        <v>6.2700000000000006E-5</v>
      </c>
      <c r="AB480" s="5">
        <v>2.8002899999999999</v>
      </c>
      <c r="AC480">
        <f>-(Table6259307339371403435467499[[#This Row],[time]]-2)*2</f>
        <v>-1.6005799999999999</v>
      </c>
      <c r="AD480" s="6">
        <v>6.2164900000000003</v>
      </c>
      <c r="AE480" s="5">
        <v>2.8002899999999999</v>
      </c>
      <c r="AF480">
        <f>-(Table249266314346378410442474506[[#This Row],[time]]-2)*2</f>
        <v>-1.6005799999999999</v>
      </c>
      <c r="AG480" s="7">
        <v>6.6199999999999996E-5</v>
      </c>
      <c r="AH480" s="5">
        <v>2.8002899999999999</v>
      </c>
      <c r="AI480">
        <f>-(Table7260308340372404436468500[[#This Row],[time]]-2)*2</f>
        <v>-1.6005799999999999</v>
      </c>
      <c r="AJ480" s="6">
        <v>6.7434599999999998</v>
      </c>
      <c r="AK480" s="5">
        <v>2.8002899999999999</v>
      </c>
      <c r="AL480">
        <f>-(Table250267315347379411443475507[[#This Row],[time]]-2)*2</f>
        <v>-1.6005799999999999</v>
      </c>
      <c r="AM480" s="6">
        <v>1.10897</v>
      </c>
      <c r="AN480" s="5">
        <v>2.8002899999999999</v>
      </c>
      <c r="AO480">
        <f>-(Table8261309341373405437469501[[#This Row],[time]]-2)*2</f>
        <v>-1.6005799999999999</v>
      </c>
      <c r="AP480" s="6">
        <v>5.3425099999999999</v>
      </c>
      <c r="AQ480" s="5">
        <v>2.8002899999999999</v>
      </c>
      <c r="AR480">
        <f>-(Table252268316348380412444476508[[#This Row],[time]]-2)*2</f>
        <v>-1.6005799999999999</v>
      </c>
      <c r="AS480" s="6">
        <v>0.70469800000000005</v>
      </c>
      <c r="AT480" s="5">
        <v>2.8002899999999999</v>
      </c>
      <c r="AU480">
        <f>-(Table253269317349381413445477509[[#This Row],[time]]-2)*2</f>
        <v>-1.6005799999999999</v>
      </c>
      <c r="AV480" s="6">
        <v>4.7337400000000001</v>
      </c>
    </row>
    <row r="481" spans="1:48">
      <c r="A481" s="5">
        <v>2.8502900000000002</v>
      </c>
      <c r="B481">
        <f>-(Table1254302334366398430462494[[#This Row],[time]]-2)*2</f>
        <v>-1.7005800000000004</v>
      </c>
      <c r="C481" s="7">
        <v>7.3800000000000005E-5</v>
      </c>
      <c r="D481" s="5">
        <v>2.8502900000000002</v>
      </c>
      <c r="E481">
        <f>-(Table2255303335367399431463495[[#This Row],[time]]-2)*2</f>
        <v>-1.7005800000000004</v>
      </c>
      <c r="F481" s="6">
        <v>4.7756299999999996</v>
      </c>
      <c r="G481" s="5">
        <v>2.8502900000000002</v>
      </c>
      <c r="H481">
        <f>-(Table245262310342374406438470502[[#This Row],[time]]-2)*2</f>
        <v>-1.7005800000000004</v>
      </c>
      <c r="I481" s="7">
        <v>7.47E-5</v>
      </c>
      <c r="J481" s="5">
        <v>2.8502900000000002</v>
      </c>
      <c r="K481">
        <f>-(Table3256304336368400432464496[[#This Row],[time]]-2)*2</f>
        <v>-1.7005800000000004</v>
      </c>
      <c r="L481" s="6">
        <v>4.3073199999999998</v>
      </c>
      <c r="M481" s="5">
        <v>2.8502900000000002</v>
      </c>
      <c r="N481">
        <f>-(Table246263311343375407439471503[[#This Row],[time]]-2)*2</f>
        <v>-1.7005800000000004</v>
      </c>
      <c r="O481" s="7">
        <v>2.3099999999999999E-5</v>
      </c>
      <c r="P481" s="5">
        <v>2.8502900000000002</v>
      </c>
      <c r="Q481">
        <f>-(Table4257305337369401433465497[[#This Row],[time]]-2)*2</f>
        <v>-1.7005800000000004</v>
      </c>
      <c r="R481" s="6">
        <v>3.2477</v>
      </c>
      <c r="S481" s="5">
        <v>2.8502900000000002</v>
      </c>
      <c r="T481">
        <f>-(Table247264312344376408440472504[[#This Row],[time]]-2)*2</f>
        <v>-1.7005800000000004</v>
      </c>
      <c r="U481" s="7">
        <v>3.2400000000000001E-5</v>
      </c>
      <c r="V481" s="5">
        <v>2.8502900000000002</v>
      </c>
      <c r="W481">
        <f>-(Table5258306338370402434466498[[#This Row],[time]]-2)*2</f>
        <v>-1.7005800000000004</v>
      </c>
      <c r="X481" s="6">
        <v>2.7543000000000002</v>
      </c>
      <c r="Y481" s="5">
        <v>2.8502900000000002</v>
      </c>
      <c r="Z481">
        <f>-(Table248265313345377409441473505[[#This Row],[time]]-2)*2</f>
        <v>-1.7005800000000004</v>
      </c>
      <c r="AA481" s="7">
        <v>6.1600000000000007E-5</v>
      </c>
      <c r="AB481" s="5">
        <v>2.8502900000000002</v>
      </c>
      <c r="AC481">
        <f>-(Table6259307339371403435467499[[#This Row],[time]]-2)*2</f>
        <v>-1.7005800000000004</v>
      </c>
      <c r="AD481" s="6">
        <v>7.0347900000000001</v>
      </c>
      <c r="AE481" s="5">
        <v>2.8502900000000002</v>
      </c>
      <c r="AF481">
        <f>-(Table249266314346378410442474506[[#This Row],[time]]-2)*2</f>
        <v>-1.7005800000000004</v>
      </c>
      <c r="AG481" s="7">
        <v>6.4999999999999994E-5</v>
      </c>
      <c r="AH481" s="5">
        <v>2.8502900000000002</v>
      </c>
      <c r="AI481">
        <f>-(Table7260308340372404436468500[[#This Row],[time]]-2)*2</f>
        <v>-1.7005800000000004</v>
      </c>
      <c r="AJ481" s="6">
        <v>7.1475799999999996</v>
      </c>
      <c r="AK481" s="5">
        <v>2.8502900000000002</v>
      </c>
      <c r="AL481">
        <f>-(Table250267315347379411443475507[[#This Row],[time]]-2)*2</f>
        <v>-1.7005800000000004</v>
      </c>
      <c r="AM481" s="6">
        <v>0.95697399999999999</v>
      </c>
      <c r="AN481" s="5">
        <v>2.8502900000000002</v>
      </c>
      <c r="AO481">
        <f>-(Table8261309341373405437469501[[#This Row],[time]]-2)*2</f>
        <v>-1.7005800000000004</v>
      </c>
      <c r="AP481" s="6">
        <v>5.6935399999999996</v>
      </c>
      <c r="AQ481" s="5">
        <v>2.8502900000000002</v>
      </c>
      <c r="AR481">
        <f>-(Table252268316348380412444476508[[#This Row],[time]]-2)*2</f>
        <v>-1.7005800000000004</v>
      </c>
      <c r="AS481" s="6">
        <v>0.60331500000000005</v>
      </c>
      <c r="AT481" s="5">
        <v>2.8502900000000002</v>
      </c>
      <c r="AU481">
        <f>-(Table253269317349381413445477509[[#This Row],[time]]-2)*2</f>
        <v>-1.7005800000000004</v>
      </c>
      <c r="AV481" s="6">
        <v>5.0232900000000003</v>
      </c>
    </row>
    <row r="482" spans="1:48">
      <c r="A482" s="5">
        <v>2.9221699999999999</v>
      </c>
      <c r="B482">
        <f>-(Table1254302334366398430462494[[#This Row],[time]]-2)*2</f>
        <v>-1.8443399999999999</v>
      </c>
      <c r="C482" s="7">
        <v>7.0099999999999996E-5</v>
      </c>
      <c r="D482" s="5">
        <v>2.9221699999999999</v>
      </c>
      <c r="E482">
        <f>-(Table2255303335367399431463495[[#This Row],[time]]-2)*2</f>
        <v>-1.8443399999999999</v>
      </c>
      <c r="F482" s="6">
        <v>5.1317199999999996</v>
      </c>
      <c r="G482" s="5">
        <v>2.9221699999999999</v>
      </c>
      <c r="H482">
        <f>-(Table245262310342374406438470502[[#This Row],[time]]-2)*2</f>
        <v>-1.8443399999999999</v>
      </c>
      <c r="I482" s="7">
        <v>7.1299999999999998E-5</v>
      </c>
      <c r="J482" s="5">
        <v>2.9221699999999999</v>
      </c>
      <c r="K482">
        <f>-(Table3256304336368400432464496[[#This Row],[time]]-2)*2</f>
        <v>-1.8443399999999999</v>
      </c>
      <c r="L482" s="6">
        <v>4.6555400000000002</v>
      </c>
      <c r="M482" s="5">
        <v>2.9221699999999999</v>
      </c>
      <c r="N482">
        <f>-(Table246263311343375407439471503[[#This Row],[time]]-2)*2</f>
        <v>-1.8443399999999999</v>
      </c>
      <c r="O482" s="7">
        <v>1.8600000000000001E-5</v>
      </c>
      <c r="P482" s="5">
        <v>2.9221699999999999</v>
      </c>
      <c r="Q482">
        <f>-(Table4257305337369401433465497[[#This Row],[time]]-2)*2</f>
        <v>-1.8443399999999999</v>
      </c>
      <c r="R482" s="6">
        <v>3.4261599999999999</v>
      </c>
      <c r="S482" s="5">
        <v>2.9221699999999999</v>
      </c>
      <c r="T482">
        <f>-(Table247264312344376408440472504[[#This Row],[time]]-2)*2</f>
        <v>-1.8443399999999999</v>
      </c>
      <c r="U482" s="7">
        <v>2.9799999999999999E-5</v>
      </c>
      <c r="V482" s="5">
        <v>2.9221699999999999</v>
      </c>
      <c r="W482">
        <f>-(Table5258306338370402434466498[[#This Row],[time]]-2)*2</f>
        <v>-1.8443399999999999</v>
      </c>
      <c r="X482" s="6">
        <v>3.0254300000000001</v>
      </c>
      <c r="Y482" s="5">
        <v>2.9221699999999999</v>
      </c>
      <c r="Z482">
        <f>-(Table248265313345377409441473505[[#This Row],[time]]-2)*2</f>
        <v>-1.8443399999999999</v>
      </c>
      <c r="AA482" s="7">
        <v>5.9899999999999999E-5</v>
      </c>
      <c r="AB482" s="5">
        <v>2.9221699999999999</v>
      </c>
      <c r="AC482">
        <f>-(Table6259307339371403435467499[[#This Row],[time]]-2)*2</f>
        <v>-1.8443399999999999</v>
      </c>
      <c r="AD482" s="6">
        <v>8.4860399999999991</v>
      </c>
      <c r="AE482" s="5">
        <v>2.9221699999999999</v>
      </c>
      <c r="AF482">
        <f>-(Table249266314346378410442474506[[#This Row],[time]]-2)*2</f>
        <v>-1.8443399999999999</v>
      </c>
      <c r="AG482" s="7">
        <v>6.3100000000000002E-5</v>
      </c>
      <c r="AH482" s="5">
        <v>2.9221699999999999</v>
      </c>
      <c r="AI482">
        <f>-(Table7260308340372404436468500[[#This Row],[time]]-2)*2</f>
        <v>-1.8443399999999999</v>
      </c>
      <c r="AJ482" s="6">
        <v>7.6814499999999999</v>
      </c>
      <c r="AK482" s="5">
        <v>2.9221699999999999</v>
      </c>
      <c r="AL482">
        <f>-(Table250267315347379411443475507[[#This Row],[time]]-2)*2</f>
        <v>-1.8443399999999999</v>
      </c>
      <c r="AM482" s="6">
        <v>0.72109100000000004</v>
      </c>
      <c r="AN482" s="5">
        <v>2.9221699999999999</v>
      </c>
      <c r="AO482">
        <f>-(Table8261309341373405437469501[[#This Row],[time]]-2)*2</f>
        <v>-1.8443399999999999</v>
      </c>
      <c r="AP482" s="6">
        <v>6.2119499999999999</v>
      </c>
      <c r="AQ482" s="5">
        <v>2.9221699999999999</v>
      </c>
      <c r="AR482">
        <f>-(Table252268316348380412444476508[[#This Row],[time]]-2)*2</f>
        <v>-1.8443399999999999</v>
      </c>
      <c r="AS482" s="6">
        <v>0.448023</v>
      </c>
      <c r="AT482" s="5">
        <v>2.9221699999999999</v>
      </c>
      <c r="AU482">
        <f>-(Table253269317349381413445477509[[#This Row],[time]]-2)*2</f>
        <v>-1.8443399999999999</v>
      </c>
      <c r="AV482" s="6">
        <v>5.4335300000000002</v>
      </c>
    </row>
    <row r="483" spans="1:48">
      <c r="A483" s="5">
        <v>2.96435</v>
      </c>
      <c r="B483">
        <f>-(Table1254302334366398430462494[[#This Row],[time]]-2)*2</f>
        <v>-1.9287000000000001</v>
      </c>
      <c r="C483" s="7">
        <v>6.7899999999999997E-5</v>
      </c>
      <c r="D483" s="5">
        <v>2.96435</v>
      </c>
      <c r="E483">
        <f>-(Table2255303335367399431463495[[#This Row],[time]]-2)*2</f>
        <v>-1.9287000000000001</v>
      </c>
      <c r="F483" s="6">
        <v>5.3020800000000001</v>
      </c>
      <c r="G483" s="5">
        <v>2.96435</v>
      </c>
      <c r="H483">
        <f>-(Table245262310342374406438470502[[#This Row],[time]]-2)*2</f>
        <v>-1.9287000000000001</v>
      </c>
      <c r="I483" s="7">
        <v>6.9300000000000004E-5</v>
      </c>
      <c r="J483" s="5">
        <v>2.96435</v>
      </c>
      <c r="K483">
        <f>-(Table3256304336368400432464496[[#This Row],[time]]-2)*2</f>
        <v>-1.9287000000000001</v>
      </c>
      <c r="L483" s="6">
        <v>4.8374600000000001</v>
      </c>
      <c r="M483" s="5">
        <v>2.96435</v>
      </c>
      <c r="N483">
        <f>-(Table246263311343375407439471503[[#This Row],[time]]-2)*2</f>
        <v>-1.9287000000000001</v>
      </c>
      <c r="O483" s="7">
        <v>1.5999999999999999E-5</v>
      </c>
      <c r="P483" s="5">
        <v>2.96435</v>
      </c>
      <c r="Q483">
        <f>-(Table4257305337369401433465497[[#This Row],[time]]-2)*2</f>
        <v>-1.9287000000000001</v>
      </c>
      <c r="R483" s="6">
        <v>3.50163</v>
      </c>
      <c r="S483" s="5">
        <v>2.96435</v>
      </c>
      <c r="T483">
        <f>-(Table247264312344376408440472504[[#This Row],[time]]-2)*2</f>
        <v>-1.9287000000000001</v>
      </c>
      <c r="U483" s="7">
        <v>2.8E-5</v>
      </c>
      <c r="V483" s="5">
        <v>2.96435</v>
      </c>
      <c r="W483">
        <f>-(Table5258306338370402434466498[[#This Row],[time]]-2)*2</f>
        <v>-1.9287000000000001</v>
      </c>
      <c r="X483" s="6">
        <v>3.1954400000000001</v>
      </c>
      <c r="Y483" s="5">
        <v>2.96435</v>
      </c>
      <c r="Z483">
        <f>-(Table248265313345377409441473505[[#This Row],[time]]-2)*2</f>
        <v>-1.9287000000000001</v>
      </c>
      <c r="AA483" s="7">
        <v>5.8900000000000002E-5</v>
      </c>
      <c r="AB483" s="5">
        <v>2.96435</v>
      </c>
      <c r="AC483">
        <f>-(Table6259307339371403435467499[[#This Row],[time]]-2)*2</f>
        <v>-1.9287000000000001</v>
      </c>
      <c r="AD483" s="6">
        <v>9.3575499999999998</v>
      </c>
      <c r="AE483" s="5">
        <v>2.96435</v>
      </c>
      <c r="AF483">
        <f>-(Table249266314346378410442474506[[#This Row],[time]]-2)*2</f>
        <v>-1.9287000000000001</v>
      </c>
      <c r="AG483" s="7">
        <v>6.2000000000000003E-5</v>
      </c>
      <c r="AH483" s="5">
        <v>2.96435</v>
      </c>
      <c r="AI483">
        <f>-(Table7260308340372404436468500[[#This Row],[time]]-2)*2</f>
        <v>-1.9287000000000001</v>
      </c>
      <c r="AJ483" s="6">
        <v>7.9716500000000003</v>
      </c>
      <c r="AK483" s="5">
        <v>2.96435</v>
      </c>
      <c r="AL483">
        <f>-(Table250267315347379411443475507[[#This Row],[time]]-2)*2</f>
        <v>-1.9287000000000001</v>
      </c>
      <c r="AM483" s="6">
        <v>0.58011500000000005</v>
      </c>
      <c r="AN483" s="5">
        <v>2.96435</v>
      </c>
      <c r="AO483">
        <f>-(Table8261309341373405437469501[[#This Row],[time]]-2)*2</f>
        <v>-1.9287000000000001</v>
      </c>
      <c r="AP483" s="6">
        <v>6.5108699999999997</v>
      </c>
      <c r="AQ483" s="5">
        <v>2.96435</v>
      </c>
      <c r="AR483">
        <f>-(Table252268316348380412444476508[[#This Row],[time]]-2)*2</f>
        <v>-1.9287000000000001</v>
      </c>
      <c r="AS483" s="6">
        <v>0.354518</v>
      </c>
      <c r="AT483" s="5">
        <v>2.96435</v>
      </c>
      <c r="AU483">
        <f>-(Table253269317349381413445477509[[#This Row],[time]]-2)*2</f>
        <v>-1.9287000000000001</v>
      </c>
      <c r="AV483" s="6">
        <v>5.65747</v>
      </c>
    </row>
    <row r="484" spans="1:48">
      <c r="A484" s="8">
        <v>3</v>
      </c>
      <c r="B484">
        <f>-(Table1254302334366398430462494[[#This Row],[time]]-2)*2</f>
        <v>-2</v>
      </c>
      <c r="C484" s="10">
        <v>6.6000000000000005E-5</v>
      </c>
      <c r="D484" s="8">
        <v>3</v>
      </c>
      <c r="E484">
        <f>-(Table2255303335367399431463495[[#This Row],[time]]-2)*2</f>
        <v>-2</v>
      </c>
      <c r="F484" s="9">
        <v>5.4472899999999997</v>
      </c>
      <c r="G484" s="8">
        <v>3</v>
      </c>
      <c r="H484">
        <f>-(Table245262310342374406438470502[[#This Row],[time]]-2)*2</f>
        <v>-2</v>
      </c>
      <c r="I484" s="10">
        <v>6.7600000000000003E-5</v>
      </c>
      <c r="J484" s="8">
        <v>3</v>
      </c>
      <c r="K484">
        <f>-(Table3256304336368400432464496[[#This Row],[time]]-2)*2</f>
        <v>-2</v>
      </c>
      <c r="L484" s="9">
        <v>4.9904700000000002</v>
      </c>
      <c r="M484" s="8">
        <v>3</v>
      </c>
      <c r="N484">
        <f>-(Table246263311343375407439471503[[#This Row],[time]]-2)*2</f>
        <v>-2</v>
      </c>
      <c r="O484" s="10">
        <v>1.4E-5</v>
      </c>
      <c r="P484" s="8">
        <v>3</v>
      </c>
      <c r="Q484">
        <f>-(Table4257305337369401433465497[[#This Row],[time]]-2)*2</f>
        <v>-2</v>
      </c>
      <c r="R484" s="9">
        <v>3.5603099999999999</v>
      </c>
      <c r="S484" s="8">
        <v>3</v>
      </c>
      <c r="T484">
        <f>-(Table247264312344376408440472504[[#This Row],[time]]-2)*2</f>
        <v>-2</v>
      </c>
      <c r="U484" s="10">
        <v>2.6599999999999999E-5</v>
      </c>
      <c r="V484" s="8">
        <v>3</v>
      </c>
      <c r="W484">
        <f>-(Table5258306338370402434466498[[#This Row],[time]]-2)*2</f>
        <v>-2</v>
      </c>
      <c r="X484" s="9">
        <v>3.33338</v>
      </c>
      <c r="Y484" s="8">
        <v>3</v>
      </c>
      <c r="Z484">
        <f>-(Table248265313345377409441473505[[#This Row],[time]]-2)*2</f>
        <v>-2</v>
      </c>
      <c r="AA484" s="10">
        <v>5.8100000000000003E-5</v>
      </c>
      <c r="AB484" s="8">
        <v>3</v>
      </c>
      <c r="AC484">
        <f>-(Table6259307339371403435467499[[#This Row],[time]]-2)*2</f>
        <v>-2</v>
      </c>
      <c r="AD484" s="9">
        <v>10.255800000000001</v>
      </c>
      <c r="AE484" s="8">
        <v>3</v>
      </c>
      <c r="AF484">
        <f>-(Table249266314346378410442474506[[#This Row],[time]]-2)*2</f>
        <v>-2</v>
      </c>
      <c r="AG484" s="10">
        <v>6.0999999999999999E-5</v>
      </c>
      <c r="AH484" s="8">
        <v>3</v>
      </c>
      <c r="AI484">
        <f>-(Table7260308340372404436468500[[#This Row],[time]]-2)*2</f>
        <v>-2</v>
      </c>
      <c r="AJ484" s="9">
        <v>8.1652699999999996</v>
      </c>
      <c r="AK484" s="8">
        <v>3</v>
      </c>
      <c r="AL484">
        <f>-(Table250267315347379411443475507[[#This Row],[time]]-2)*2</f>
        <v>-2</v>
      </c>
      <c r="AM484" s="9">
        <v>0.45553300000000002</v>
      </c>
      <c r="AN484" s="8">
        <v>3</v>
      </c>
      <c r="AO484">
        <f>-(Table8261309341373405437469501[[#This Row],[time]]-2)*2</f>
        <v>-2</v>
      </c>
      <c r="AP484" s="9">
        <v>6.7513800000000002</v>
      </c>
      <c r="AQ484" s="8">
        <v>3</v>
      </c>
      <c r="AR484">
        <f>-(Table252268316348380412444476508[[#This Row],[time]]-2)*2</f>
        <v>-2</v>
      </c>
      <c r="AS484" s="9">
        <v>0.2712</v>
      </c>
      <c r="AT484" s="8">
        <v>3</v>
      </c>
      <c r="AU484">
        <f>-(Table253269317349381413445477509[[#This Row],[time]]-2)*2</f>
        <v>-2</v>
      </c>
      <c r="AV484" s="9">
        <v>5.8445200000000002</v>
      </c>
    </row>
    <row r="485" spans="1:48">
      <c r="A485" t="s">
        <v>26</v>
      </c>
      <c r="C485">
        <f>AVERAGE(C464:C484)</f>
        <v>0.42728847776190471</v>
      </c>
      <c r="D485" t="s">
        <v>26</v>
      </c>
      <c r="F485">
        <f t="shared" ref="F485" si="416">AVERAGE(F464:F484)</f>
        <v>2.7885307476190473</v>
      </c>
      <c r="G485" t="s">
        <v>26</v>
      </c>
      <c r="I485">
        <f t="shared" ref="I485" si="417">AVERAGE(I464:I484)</f>
        <v>0.1245490679047619</v>
      </c>
      <c r="J485" t="s">
        <v>26</v>
      </c>
      <c r="L485">
        <f t="shared" ref="L485" si="418">AVERAGE(L464:L484)</f>
        <v>2.4327862857142861</v>
      </c>
      <c r="M485" t="s">
        <v>26</v>
      </c>
      <c r="O485">
        <f t="shared" ref="O485" si="419">AVERAGE(O464:O484)</f>
        <v>3.7052380952380945E-5</v>
      </c>
      <c r="P485" t="s">
        <v>26</v>
      </c>
      <c r="R485">
        <f t="shared" ref="R485" si="420">AVERAGE(R464:R484)</f>
        <v>1.7508726361904765</v>
      </c>
      <c r="S485" t="s">
        <v>26</v>
      </c>
      <c r="U485">
        <f t="shared" ref="U485" si="421">AVERAGE(U464:U484)</f>
        <v>3.9804761904761904E-5</v>
      </c>
      <c r="V485" t="s">
        <v>26</v>
      </c>
      <c r="X485">
        <f t="shared" ref="X485" si="422">AVERAGE(X464:X484)</f>
        <v>1.8035480428571429</v>
      </c>
      <c r="Y485" t="s">
        <v>26</v>
      </c>
      <c r="AA485">
        <f t="shared" ref="AA485" si="423">AVERAGE(AA464:AA484)</f>
        <v>6.982380952380953E-5</v>
      </c>
      <c r="AB485" t="s">
        <v>26</v>
      </c>
      <c r="AD485">
        <f t="shared" ref="AD485" si="424">AVERAGE(AD464:AD484)</f>
        <v>3.9725228619047614</v>
      </c>
      <c r="AE485" t="s">
        <v>26</v>
      </c>
      <c r="AG485">
        <f t="shared" ref="AG485" si="425">AVERAGE(AG464:AG484)</f>
        <v>7.0747619047619039E-5</v>
      </c>
      <c r="AH485" t="s">
        <v>26</v>
      </c>
      <c r="AJ485">
        <f t="shared" ref="AJ485" si="426">AVERAGE(AJ464:AJ484)</f>
        <v>4.0031170947619046</v>
      </c>
      <c r="AK485" t="s">
        <v>26</v>
      </c>
      <c r="AM485">
        <f t="shared" ref="AM485" si="427">AVERAGE(AM464:AM484)</f>
        <v>1.6036910952380954</v>
      </c>
      <c r="AN485" t="s">
        <v>26</v>
      </c>
      <c r="AP485">
        <f t="shared" ref="AP485" si="428">AVERAGE(AP464:AP484)</f>
        <v>4.0980523809523808</v>
      </c>
      <c r="AQ485" t="s">
        <v>26</v>
      </c>
      <c r="AS485">
        <f t="shared" ref="AS485" si="429">AVERAGE(AS464:AS484)</f>
        <v>0.81603795238095223</v>
      </c>
      <c r="AT485" t="s">
        <v>26</v>
      </c>
      <c r="AV485">
        <f t="shared" ref="AV485" si="430">AVERAGE(AV464:AV484)</f>
        <v>2.6774954476190476</v>
      </c>
    </row>
    <row r="486" spans="1:48">
      <c r="A486" t="s">
        <v>27</v>
      </c>
      <c r="C486">
        <f>MAX(C464:C484)</f>
        <v>2.0909200000000001</v>
      </c>
      <c r="D486" t="s">
        <v>27</v>
      </c>
      <c r="F486">
        <f t="shared" ref="F486" si="431">MAX(F464:F484)</f>
        <v>5.4472899999999997</v>
      </c>
      <c r="G486" t="s">
        <v>27</v>
      </c>
      <c r="I486">
        <f t="shared" ref="I486" si="432">MAX(I464:I484)</f>
        <v>0.76110800000000001</v>
      </c>
      <c r="J486" t="s">
        <v>27</v>
      </c>
      <c r="L486">
        <f t="shared" ref="L486" si="433">MAX(L464:L484)</f>
        <v>4.9904700000000002</v>
      </c>
      <c r="M486" t="s">
        <v>27</v>
      </c>
      <c r="O486">
        <f t="shared" ref="O486" si="434">MAX(O464:O484)</f>
        <v>6.7999999999999999E-5</v>
      </c>
      <c r="P486" t="s">
        <v>27</v>
      </c>
      <c r="R486">
        <f t="shared" ref="R486" si="435">MAX(R464:R484)</f>
        <v>3.5603099999999999</v>
      </c>
      <c r="S486" t="s">
        <v>27</v>
      </c>
      <c r="U486">
        <f t="shared" ref="U486" si="436">MAX(U464:U484)</f>
        <v>5.8100000000000003E-5</v>
      </c>
      <c r="V486" t="s">
        <v>27</v>
      </c>
      <c r="X486">
        <f t="shared" ref="X486" si="437">MAX(X464:X484)</f>
        <v>3.33338</v>
      </c>
      <c r="Y486" t="s">
        <v>27</v>
      </c>
      <c r="AA486">
        <f t="shared" ref="AA486" si="438">MAX(AA464:AA484)</f>
        <v>8.25E-5</v>
      </c>
      <c r="AB486" t="s">
        <v>27</v>
      </c>
      <c r="AD486">
        <f t="shared" ref="AD486" si="439">MAX(AD464:AD484)</f>
        <v>10.255800000000001</v>
      </c>
      <c r="AE486" t="s">
        <v>27</v>
      </c>
      <c r="AG486">
        <f t="shared" ref="AG486" si="440">MAX(AG464:AG484)</f>
        <v>7.9499999999999994E-5</v>
      </c>
      <c r="AH486" t="s">
        <v>27</v>
      </c>
      <c r="AJ486">
        <f t="shared" ref="AJ486" si="441">MAX(AJ464:AJ484)</f>
        <v>8.1652699999999996</v>
      </c>
      <c r="AK486" t="s">
        <v>27</v>
      </c>
      <c r="AM486">
        <f t="shared" ref="AM486" si="442">MAX(AM464:AM484)</f>
        <v>2.27807</v>
      </c>
      <c r="AN486" t="s">
        <v>27</v>
      </c>
      <c r="AP486">
        <f t="shared" ref="AP486" si="443">MAX(AP464:AP484)</f>
        <v>6.7513800000000002</v>
      </c>
      <c r="AQ486" t="s">
        <v>27</v>
      </c>
      <c r="AS486">
        <f t="shared" ref="AS486" si="444">MAX(AS464:AS484)</f>
        <v>1.13202</v>
      </c>
      <c r="AT486" t="s">
        <v>27</v>
      </c>
      <c r="AV486">
        <f t="shared" ref="AV486" si="445">MAX(AV464:AV484)</f>
        <v>5.8445200000000002</v>
      </c>
    </row>
    <row r="489" spans="1:48">
      <c r="A489" s="1" t="s">
        <v>67</v>
      </c>
    </row>
    <row r="490" spans="1:48">
      <c r="A490" t="s">
        <v>68</v>
      </c>
      <c r="D490" t="s">
        <v>2</v>
      </c>
    </row>
    <row r="491" spans="1:48">
      <c r="A491" t="s">
        <v>69</v>
      </c>
      <c r="D491" t="s">
        <v>4</v>
      </c>
      <c r="E491" t="s">
        <v>5</v>
      </c>
    </row>
    <row r="493" spans="1:48">
      <c r="A493" t="s">
        <v>6</v>
      </c>
      <c r="D493" t="s">
        <v>7</v>
      </c>
      <c r="G493" t="s">
        <v>8</v>
      </c>
      <c r="J493" t="s">
        <v>9</v>
      </c>
      <c r="M493" t="s">
        <v>10</v>
      </c>
      <c r="P493" t="s">
        <v>11</v>
      </c>
      <c r="S493" t="s">
        <v>12</v>
      </c>
      <c r="V493" t="s">
        <v>13</v>
      </c>
      <c r="Y493" t="s">
        <v>14</v>
      </c>
      <c r="AB493" t="s">
        <v>15</v>
      </c>
      <c r="AE493" t="s">
        <v>16</v>
      </c>
      <c r="AH493" t="s">
        <v>17</v>
      </c>
      <c r="AK493" t="s">
        <v>18</v>
      </c>
      <c r="AN493" t="s">
        <v>19</v>
      </c>
      <c r="AQ493" t="s">
        <v>20</v>
      </c>
      <c r="AT493" t="s">
        <v>21</v>
      </c>
    </row>
    <row r="494" spans="1:48">
      <c r="A494" t="s">
        <v>22</v>
      </c>
      <c r="B494" t="s">
        <v>23</v>
      </c>
      <c r="C494" t="s">
        <v>24</v>
      </c>
      <c r="D494" t="s">
        <v>22</v>
      </c>
      <c r="E494" t="s">
        <v>23</v>
      </c>
      <c r="F494" t="s">
        <v>25</v>
      </c>
      <c r="G494" t="s">
        <v>22</v>
      </c>
      <c r="H494" t="s">
        <v>23</v>
      </c>
      <c r="I494" t="s">
        <v>24</v>
      </c>
      <c r="J494" t="s">
        <v>22</v>
      </c>
      <c r="K494" t="s">
        <v>23</v>
      </c>
      <c r="L494" t="s">
        <v>24</v>
      </c>
      <c r="M494" t="s">
        <v>22</v>
      </c>
      <c r="N494" t="s">
        <v>23</v>
      </c>
      <c r="O494" t="s">
        <v>24</v>
      </c>
      <c r="P494" t="s">
        <v>22</v>
      </c>
      <c r="Q494" t="s">
        <v>23</v>
      </c>
      <c r="R494" t="s">
        <v>24</v>
      </c>
      <c r="S494" t="s">
        <v>22</v>
      </c>
      <c r="T494" t="s">
        <v>23</v>
      </c>
      <c r="U494" t="s">
        <v>24</v>
      </c>
      <c r="V494" t="s">
        <v>22</v>
      </c>
      <c r="W494" t="s">
        <v>23</v>
      </c>
      <c r="X494" t="s">
        <v>24</v>
      </c>
      <c r="Y494" t="s">
        <v>22</v>
      </c>
      <c r="Z494" t="s">
        <v>23</v>
      </c>
      <c r="AA494" t="s">
        <v>24</v>
      </c>
      <c r="AB494" t="s">
        <v>22</v>
      </c>
      <c r="AC494" t="s">
        <v>23</v>
      </c>
      <c r="AD494" t="s">
        <v>24</v>
      </c>
      <c r="AE494" t="s">
        <v>22</v>
      </c>
      <c r="AF494" t="s">
        <v>23</v>
      </c>
      <c r="AG494" t="s">
        <v>24</v>
      </c>
      <c r="AH494" t="s">
        <v>22</v>
      </c>
      <c r="AI494" t="s">
        <v>23</v>
      </c>
      <c r="AJ494" t="s">
        <v>24</v>
      </c>
      <c r="AK494" t="s">
        <v>22</v>
      </c>
      <c r="AL494" t="s">
        <v>23</v>
      </c>
      <c r="AM494" t="s">
        <v>24</v>
      </c>
      <c r="AN494" t="s">
        <v>22</v>
      </c>
      <c r="AO494" t="s">
        <v>23</v>
      </c>
      <c r="AP494" t="s">
        <v>24</v>
      </c>
      <c r="AQ494" t="s">
        <v>22</v>
      </c>
      <c r="AR494" t="s">
        <v>23</v>
      </c>
      <c r="AS494" t="s">
        <v>24</v>
      </c>
      <c r="AT494" t="s">
        <v>22</v>
      </c>
      <c r="AU494" t="s">
        <v>23</v>
      </c>
      <c r="AV494" t="s">
        <v>24</v>
      </c>
    </row>
    <row r="495" spans="1:48">
      <c r="A495" s="2">
        <v>2</v>
      </c>
      <c r="B495">
        <f>(Table128631835038241444647810[[#This Row],[time]]-2)*2</f>
        <v>0</v>
      </c>
      <c r="C495" s="3">
        <v>3.06753E-4</v>
      </c>
      <c r="D495" s="2">
        <v>2</v>
      </c>
      <c r="E495">
        <f>(Table228731935138341544747911[[#This Row],[time]]-2)*2</f>
        <v>0</v>
      </c>
      <c r="F495" s="3">
        <v>2.0765000000000001E-4</v>
      </c>
      <c r="G495" s="2">
        <v>2</v>
      </c>
      <c r="H495">
        <f>(Table24529432635839042245448618[[#This Row],[time]]-2)*2</f>
        <v>0</v>
      </c>
      <c r="I495" s="3">
        <v>2.4753700000000002E-3</v>
      </c>
      <c r="J495" s="2">
        <v>2</v>
      </c>
      <c r="K495">
        <f>(Table328832035238441644848012[[#This Row],[time]]-2)*2</f>
        <v>0</v>
      </c>
      <c r="L495" s="3">
        <v>1.9062500000000001E-4</v>
      </c>
      <c r="M495" s="2">
        <v>2</v>
      </c>
      <c r="N495">
        <f>(Table24629532735939142345548719[[#This Row],[time]]-2)*2</f>
        <v>0</v>
      </c>
      <c r="O495" s="3">
        <v>0.157168</v>
      </c>
      <c r="P495" s="2">
        <v>2</v>
      </c>
      <c r="Q495">
        <f>(Table428932135338541744948113[[#This Row],[time]]-2)*2</f>
        <v>0</v>
      </c>
      <c r="R495" s="3">
        <v>1.65883</v>
      </c>
      <c r="S495" s="2">
        <v>2</v>
      </c>
      <c r="T495">
        <f>(Table24729632836039242445648820[[#This Row],[time]]-2)*2</f>
        <v>0</v>
      </c>
      <c r="U495" s="3">
        <v>5.8271299999999998E-2</v>
      </c>
      <c r="V495" s="2">
        <v>2</v>
      </c>
      <c r="W495">
        <f>(Table529032235438641845048214[[#This Row],[time]]-2)*2</f>
        <v>0</v>
      </c>
      <c r="X495" s="3">
        <v>0.399233</v>
      </c>
      <c r="Y495" s="2">
        <v>2</v>
      </c>
      <c r="Z495">
        <f>(Table24829732936139342545748921[[#This Row],[time]]-2)*2</f>
        <v>0</v>
      </c>
      <c r="AA495" s="3">
        <v>0.73722699999999997</v>
      </c>
      <c r="AB495" s="2">
        <v>2</v>
      </c>
      <c r="AC495">
        <f>(Table629132335538741945148315[[#This Row],[time]]-2)*2</f>
        <v>0</v>
      </c>
      <c r="AD495" s="3">
        <v>0.74439100000000002</v>
      </c>
      <c r="AE495" s="2">
        <v>2</v>
      </c>
      <c r="AF495">
        <f>(Table24929833036239442645849022[[#This Row],[time]]-2)*2</f>
        <v>0</v>
      </c>
      <c r="AG495" s="3">
        <v>0.331924</v>
      </c>
      <c r="AH495" s="2">
        <v>2</v>
      </c>
      <c r="AI495">
        <f>(Table729232435638842045248416[[#This Row],[time]]-2)*2</f>
        <v>0</v>
      </c>
      <c r="AJ495" s="3">
        <v>0.71512299999999995</v>
      </c>
      <c r="AK495" s="2">
        <v>2</v>
      </c>
      <c r="AL495">
        <f>(Table25029933136339542745949123[[#This Row],[time]]-2)*2</f>
        <v>0</v>
      </c>
      <c r="AM495" s="3">
        <v>2.8461599999999998</v>
      </c>
      <c r="AN495" s="2">
        <v>2</v>
      </c>
      <c r="AO495">
        <f>(Table829332535738942145348517[[#This Row],[time]]-2)*2</f>
        <v>0</v>
      </c>
      <c r="AP495" s="3">
        <v>2.5342600000000002</v>
      </c>
      <c r="AQ495" s="2">
        <v>2</v>
      </c>
      <c r="AR495">
        <f>(Table25230033236439642846049224[[#This Row],[time]]-2)*2</f>
        <v>0</v>
      </c>
      <c r="AS495" s="3">
        <v>0.34807100000000002</v>
      </c>
      <c r="AT495" s="2">
        <v>2</v>
      </c>
      <c r="AU495">
        <f>(Table25330133336539742946149325[[#This Row],[time]]-2)*2</f>
        <v>0</v>
      </c>
      <c r="AV495" s="3">
        <v>1.08909E-2</v>
      </c>
    </row>
    <row r="496" spans="1:48">
      <c r="A496" s="5">
        <v>2.0512600000000001</v>
      </c>
      <c r="B496">
        <f>(Table128631835038241444647810[[#This Row],[time]]-2)*2</f>
        <v>0.10252000000000017</v>
      </c>
      <c r="C496" s="6">
        <v>1.7238799999999999E-3</v>
      </c>
      <c r="D496" s="5">
        <v>2.0512600000000001</v>
      </c>
      <c r="E496">
        <f>(Table228731935138341544747911[[#This Row],[time]]-2)*2</f>
        <v>0.10252000000000017</v>
      </c>
      <c r="F496" s="6">
        <v>1.6962300000000001E-4</v>
      </c>
      <c r="G496" s="5">
        <v>2.0512600000000001</v>
      </c>
      <c r="H496">
        <f>(Table24529432635839042245448618[[#This Row],[time]]-2)*2</f>
        <v>0.10252000000000017</v>
      </c>
      <c r="I496" s="6">
        <v>1.6079800000000002E-2</v>
      </c>
      <c r="J496" s="5">
        <v>2.0512600000000001</v>
      </c>
      <c r="K496">
        <f>(Table328832035238441644848012[[#This Row],[time]]-2)*2</f>
        <v>0.10252000000000017</v>
      </c>
      <c r="L496" s="6">
        <v>1.5645200000000001E-4</v>
      </c>
      <c r="M496" s="5">
        <v>2.0512600000000001</v>
      </c>
      <c r="N496">
        <f>(Table24629532735939142345548719[[#This Row],[time]]-2)*2</f>
        <v>0.10252000000000017</v>
      </c>
      <c r="O496" s="6">
        <v>0.18901799999999999</v>
      </c>
      <c r="P496" s="5">
        <v>2.0512600000000001</v>
      </c>
      <c r="Q496">
        <f>(Table428932135338541744948113[[#This Row],[time]]-2)*2</f>
        <v>0.10252000000000017</v>
      </c>
      <c r="R496" s="6">
        <v>1.59799</v>
      </c>
      <c r="S496" s="5">
        <v>2.0512600000000001</v>
      </c>
      <c r="T496">
        <f>(Table24729632836039242445648820[[#This Row],[time]]-2)*2</f>
        <v>0.10252000000000017</v>
      </c>
      <c r="U496" s="6">
        <v>8.9756500000000003E-2</v>
      </c>
      <c r="V496" s="5">
        <v>2.0512600000000001</v>
      </c>
      <c r="W496">
        <f>(Table529032235438641845048214[[#This Row],[time]]-2)*2</f>
        <v>0.10252000000000017</v>
      </c>
      <c r="X496" s="6">
        <v>0.38722000000000001</v>
      </c>
      <c r="Y496" s="5">
        <v>2.0512600000000001</v>
      </c>
      <c r="Z496">
        <f>(Table24829732936139342545748921[[#This Row],[time]]-2)*2</f>
        <v>0.10252000000000017</v>
      </c>
      <c r="AA496" s="6">
        <v>0.83138500000000004</v>
      </c>
      <c r="AB496" s="5">
        <v>2.0512600000000001</v>
      </c>
      <c r="AC496">
        <f>(Table629132335538741945148315[[#This Row],[time]]-2)*2</f>
        <v>0.10252000000000017</v>
      </c>
      <c r="AD496" s="6">
        <v>0.718696</v>
      </c>
      <c r="AE496" s="5">
        <v>2.0512600000000001</v>
      </c>
      <c r="AF496">
        <f>(Table24929833036239442645849022[[#This Row],[time]]-2)*2</f>
        <v>0.10252000000000017</v>
      </c>
      <c r="AG496" s="6">
        <v>0.37070399999999998</v>
      </c>
      <c r="AH496" s="5">
        <v>2.0512600000000001</v>
      </c>
      <c r="AI496">
        <f>(Table729232435638842045248416[[#This Row],[time]]-2)*2</f>
        <v>0.10252000000000017</v>
      </c>
      <c r="AJ496" s="6">
        <v>0.74406099999999997</v>
      </c>
      <c r="AK496" s="5">
        <v>2.0512600000000001</v>
      </c>
      <c r="AL496">
        <f>(Table25029933136339542745949123[[#This Row],[time]]-2)*2</f>
        <v>0.10252000000000017</v>
      </c>
      <c r="AM496" s="6">
        <v>3.1280299999999999</v>
      </c>
      <c r="AN496" s="5">
        <v>2.0512600000000001</v>
      </c>
      <c r="AO496">
        <f>(Table829332535738942145348517[[#This Row],[time]]-2)*2</f>
        <v>0.10252000000000017</v>
      </c>
      <c r="AP496" s="6">
        <v>2.4900500000000001</v>
      </c>
      <c r="AQ496" s="5">
        <v>2.0512600000000001</v>
      </c>
      <c r="AR496">
        <f>(Table25230033236439642846049224[[#This Row],[time]]-2)*2</f>
        <v>0.10252000000000017</v>
      </c>
      <c r="AS496" s="6">
        <v>0.48846200000000001</v>
      </c>
      <c r="AT496" s="5">
        <v>2.0512600000000001</v>
      </c>
      <c r="AU496">
        <f>(Table25330133336539742946149325[[#This Row],[time]]-2)*2</f>
        <v>0.10252000000000017</v>
      </c>
      <c r="AV496" s="6">
        <v>1.36565E-2</v>
      </c>
    </row>
    <row r="497" spans="1:48">
      <c r="A497" s="5">
        <v>2.1153300000000002</v>
      </c>
      <c r="B497">
        <f>(Table128631835038241444647810[[#This Row],[time]]-2)*2</f>
        <v>0.23066000000000031</v>
      </c>
      <c r="C497" s="6">
        <v>5.6460299999999998E-2</v>
      </c>
      <c r="D497" s="5">
        <v>2.1153300000000002</v>
      </c>
      <c r="E497">
        <f>(Table228731935138341544747911[[#This Row],[time]]-2)*2</f>
        <v>0.23066000000000031</v>
      </c>
      <c r="F497" s="7">
        <v>8.9499999999999994E-5</v>
      </c>
      <c r="G497" s="5">
        <v>2.1153300000000002</v>
      </c>
      <c r="H497">
        <f>(Table24529432635839042245448618[[#This Row],[time]]-2)*2</f>
        <v>0.23066000000000031</v>
      </c>
      <c r="I497" s="6">
        <v>6.1640300000000002E-2</v>
      </c>
      <c r="J497" s="5">
        <v>2.1153300000000002</v>
      </c>
      <c r="K497">
        <f>(Table328832035238441644848012[[#This Row],[time]]-2)*2</f>
        <v>0.23066000000000031</v>
      </c>
      <c r="L497" s="7">
        <v>8.4699999999999999E-5</v>
      </c>
      <c r="M497" s="5">
        <v>2.1153300000000002</v>
      </c>
      <c r="N497">
        <f>(Table24629532735939142345548719[[#This Row],[time]]-2)*2</f>
        <v>0.23066000000000031</v>
      </c>
      <c r="O497" s="6">
        <v>0.36820799999999998</v>
      </c>
      <c r="P497" s="5">
        <v>2.1153300000000002</v>
      </c>
      <c r="Q497">
        <f>(Table428932135338541744948113[[#This Row],[time]]-2)*2</f>
        <v>0.23066000000000031</v>
      </c>
      <c r="R497" s="6">
        <v>1.4065000000000001</v>
      </c>
      <c r="S497" s="5">
        <v>2.1153300000000002</v>
      </c>
      <c r="T497">
        <f>(Table24729632836039242445648820[[#This Row],[time]]-2)*2</f>
        <v>0.23066000000000031</v>
      </c>
      <c r="U497" s="6">
        <v>0.211002</v>
      </c>
      <c r="V497" s="5">
        <v>2.1153300000000002</v>
      </c>
      <c r="W497">
        <f>(Table529032235438641845048214[[#This Row],[time]]-2)*2</f>
        <v>0.23066000000000031</v>
      </c>
      <c r="X497" s="6">
        <v>0.35426400000000002</v>
      </c>
      <c r="Y497" s="5">
        <v>2.1153300000000002</v>
      </c>
      <c r="Z497">
        <f>(Table24829732936139342545748921[[#This Row],[time]]-2)*2</f>
        <v>0.23066000000000031</v>
      </c>
      <c r="AA497" s="6">
        <v>1.06396</v>
      </c>
      <c r="AB497" s="5">
        <v>2.1153300000000002</v>
      </c>
      <c r="AC497">
        <f>(Table629132335538741945148315[[#This Row],[time]]-2)*2</f>
        <v>0.23066000000000031</v>
      </c>
      <c r="AD497" s="6">
        <v>0.71245999999999998</v>
      </c>
      <c r="AE497" s="5">
        <v>2.1153300000000002</v>
      </c>
      <c r="AF497">
        <f>(Table24929833036239442645849022[[#This Row],[time]]-2)*2</f>
        <v>0.23066000000000031</v>
      </c>
      <c r="AG497" s="6">
        <v>0.46312599999999998</v>
      </c>
      <c r="AH497" s="5">
        <v>2.1153300000000002</v>
      </c>
      <c r="AI497">
        <f>(Table729232435638842045248416[[#This Row],[time]]-2)*2</f>
        <v>0.23066000000000031</v>
      </c>
      <c r="AJ497" s="6">
        <v>0.91178199999999998</v>
      </c>
      <c r="AK497" s="5">
        <v>2.1153300000000002</v>
      </c>
      <c r="AL497">
        <f>(Table25029933136339542745949123[[#This Row],[time]]-2)*2</f>
        <v>0.23066000000000031</v>
      </c>
      <c r="AM497" s="6">
        <v>3.53321</v>
      </c>
      <c r="AN497" s="5">
        <v>2.1153300000000002</v>
      </c>
      <c r="AO497">
        <f>(Table829332535738942145348517[[#This Row],[time]]-2)*2</f>
        <v>0.23066000000000031</v>
      </c>
      <c r="AP497" s="6">
        <v>2.42807</v>
      </c>
      <c r="AQ497" s="5">
        <v>2.1153300000000002</v>
      </c>
      <c r="AR497">
        <f>(Table25230033236439642846049224[[#This Row],[time]]-2)*2</f>
        <v>0.23066000000000031</v>
      </c>
      <c r="AS497" s="6">
        <v>0.74837699999999996</v>
      </c>
      <c r="AT497" s="5">
        <v>2.1153300000000002</v>
      </c>
      <c r="AU497">
        <f>(Table25330133336539742946149325[[#This Row],[time]]-2)*2</f>
        <v>0.23066000000000031</v>
      </c>
      <c r="AV497" s="6">
        <v>1.82779E-2</v>
      </c>
    </row>
    <row r="498" spans="1:48">
      <c r="A498" s="5">
        <v>2.16533</v>
      </c>
      <c r="B498">
        <f>(Table128631835038241444647810[[#This Row],[time]]-2)*2</f>
        <v>0.33065999999999995</v>
      </c>
      <c r="C498" s="6">
        <v>0.176479</v>
      </c>
      <c r="D498" s="5">
        <v>2.16533</v>
      </c>
      <c r="E498">
        <f>(Table228731935138341544747911[[#This Row],[time]]-2)*2</f>
        <v>0.33065999999999995</v>
      </c>
      <c r="F498" s="7">
        <v>8.7700000000000004E-5</v>
      </c>
      <c r="G498" s="5">
        <v>2.16533</v>
      </c>
      <c r="H498">
        <f>(Table24529432635839042245448618[[#This Row],[time]]-2)*2</f>
        <v>0.33065999999999995</v>
      </c>
      <c r="I498" s="6">
        <v>0.211982</v>
      </c>
      <c r="J498" s="5">
        <v>2.16533</v>
      </c>
      <c r="K498">
        <f>(Table328832035238441644848012[[#This Row],[time]]-2)*2</f>
        <v>0.33065999999999995</v>
      </c>
      <c r="L498" s="7">
        <v>8.3399999999999994E-5</v>
      </c>
      <c r="M498" s="5">
        <v>2.16533</v>
      </c>
      <c r="N498">
        <f>(Table24629532735939142345548719[[#This Row],[time]]-2)*2</f>
        <v>0.33065999999999995</v>
      </c>
      <c r="O498" s="6">
        <v>0.57045199999999996</v>
      </c>
      <c r="P498" s="5">
        <v>2.16533</v>
      </c>
      <c r="Q498">
        <f>(Table428932135338541744948113[[#This Row],[time]]-2)*2</f>
        <v>0.33065999999999995</v>
      </c>
      <c r="R498" s="6">
        <v>0.99843700000000002</v>
      </c>
      <c r="S498" s="5">
        <v>2.16533</v>
      </c>
      <c r="T498">
        <f>(Table24729632836039242445648820[[#This Row],[time]]-2)*2</f>
        <v>0.33065999999999995</v>
      </c>
      <c r="U498" s="6">
        <v>0.32973400000000003</v>
      </c>
      <c r="V498" s="5">
        <v>2.16533</v>
      </c>
      <c r="W498">
        <f>(Table529032235438641845048214[[#This Row],[time]]-2)*2</f>
        <v>0.33065999999999995</v>
      </c>
      <c r="X498" s="6">
        <v>0.27578900000000001</v>
      </c>
      <c r="Y498" s="5">
        <v>2.16533</v>
      </c>
      <c r="Z498">
        <f>(Table24829732936139342545748921[[#This Row],[time]]-2)*2</f>
        <v>0.33065999999999995</v>
      </c>
      <c r="AA498" s="6">
        <v>1.3321099999999999</v>
      </c>
      <c r="AB498" s="5">
        <v>2.16533</v>
      </c>
      <c r="AC498">
        <f>(Table629132335538741945148315[[#This Row],[time]]-2)*2</f>
        <v>0.33065999999999995</v>
      </c>
      <c r="AD498" s="6">
        <v>0.766598</v>
      </c>
      <c r="AE498" s="5">
        <v>2.16533</v>
      </c>
      <c r="AF498">
        <f>(Table24929833036239442645849022[[#This Row],[time]]-2)*2</f>
        <v>0.33065999999999995</v>
      </c>
      <c r="AG498" s="6">
        <v>0.56118800000000002</v>
      </c>
      <c r="AH498" s="5">
        <v>2.16533</v>
      </c>
      <c r="AI498">
        <f>(Table729232435638842045248416[[#This Row],[time]]-2)*2</f>
        <v>0.33065999999999995</v>
      </c>
      <c r="AJ498" s="6">
        <v>1.17387</v>
      </c>
      <c r="AK498" s="5">
        <v>2.16533</v>
      </c>
      <c r="AL498">
        <f>(Table25029933136339542745949123[[#This Row],[time]]-2)*2</f>
        <v>0.33065999999999995</v>
      </c>
      <c r="AM498" s="6">
        <v>3.8963899999999998</v>
      </c>
      <c r="AN498" s="5">
        <v>2.16533</v>
      </c>
      <c r="AO498">
        <f>(Table829332535738942145348517[[#This Row],[time]]-2)*2</f>
        <v>0.33065999999999995</v>
      </c>
      <c r="AP498" s="6">
        <v>2.3412799999999998</v>
      </c>
      <c r="AQ498" s="5">
        <v>2.16533</v>
      </c>
      <c r="AR498">
        <f>(Table25230033236439642846049224[[#This Row],[time]]-2)*2</f>
        <v>0.33065999999999995</v>
      </c>
      <c r="AS498" s="6">
        <v>1.0904</v>
      </c>
      <c r="AT498" s="5">
        <v>2.16533</v>
      </c>
      <c r="AU498">
        <f>(Table25330133336539742946149325[[#This Row],[time]]-2)*2</f>
        <v>0.33065999999999995</v>
      </c>
      <c r="AV498" s="6">
        <v>2.1571900000000001E-2</v>
      </c>
    </row>
    <row r="499" spans="1:48">
      <c r="A499" s="5">
        <v>2.2036099999999998</v>
      </c>
      <c r="B499">
        <f>(Table128631835038241444647810[[#This Row],[time]]-2)*2</f>
        <v>0.40721999999999969</v>
      </c>
      <c r="C499" s="6">
        <v>0.29066199999999998</v>
      </c>
      <c r="D499" s="5">
        <v>2.2036099999999998</v>
      </c>
      <c r="E499">
        <f>(Table228731935138341544747911[[#This Row],[time]]-2)*2</f>
        <v>0.40721999999999969</v>
      </c>
      <c r="F499" s="7">
        <v>8.5599999999999994E-5</v>
      </c>
      <c r="G499" s="5">
        <v>2.2036099999999998</v>
      </c>
      <c r="H499">
        <f>(Table24529432635839042245448618[[#This Row],[time]]-2)*2</f>
        <v>0.40721999999999969</v>
      </c>
      <c r="I499" s="6">
        <v>0.422151</v>
      </c>
      <c r="J499" s="5">
        <v>2.2036099999999998</v>
      </c>
      <c r="K499">
        <f>(Table328832035238441644848012[[#This Row],[time]]-2)*2</f>
        <v>0.40721999999999969</v>
      </c>
      <c r="L499" s="7">
        <v>8.1799999999999996E-5</v>
      </c>
      <c r="M499" s="5">
        <v>2.2036099999999998</v>
      </c>
      <c r="N499">
        <f>(Table24629532735939142345548719[[#This Row],[time]]-2)*2</f>
        <v>0.40721999999999969</v>
      </c>
      <c r="O499" s="6">
        <v>0.73817999999999995</v>
      </c>
      <c r="P499" s="5">
        <v>2.2036099999999998</v>
      </c>
      <c r="Q499">
        <f>(Table428932135338541744948113[[#This Row],[time]]-2)*2</f>
        <v>0.40721999999999969</v>
      </c>
      <c r="R499" s="6">
        <v>0.65370799999999996</v>
      </c>
      <c r="S499" s="5">
        <v>2.2036099999999998</v>
      </c>
      <c r="T499">
        <f>(Table24729632836039242445648820[[#This Row],[time]]-2)*2</f>
        <v>0.40721999999999969</v>
      </c>
      <c r="U499" s="6">
        <v>0.42306899999999997</v>
      </c>
      <c r="V499" s="5">
        <v>2.2036099999999998</v>
      </c>
      <c r="W499">
        <f>(Table529032235438641845048214[[#This Row],[time]]-2)*2</f>
        <v>0.40721999999999969</v>
      </c>
      <c r="X499" s="6">
        <v>0.19505</v>
      </c>
      <c r="Y499" s="5">
        <v>2.2036099999999998</v>
      </c>
      <c r="Z499">
        <f>(Table24829732936139342545748921[[#This Row],[time]]-2)*2</f>
        <v>0.40721999999999969</v>
      </c>
      <c r="AA499" s="6">
        <v>1.62131</v>
      </c>
      <c r="AB499" s="5">
        <v>2.2036099999999998</v>
      </c>
      <c r="AC499">
        <f>(Table629132335538741945148315[[#This Row],[time]]-2)*2</f>
        <v>0.40721999999999969</v>
      </c>
      <c r="AD499" s="6">
        <v>0.85902599999999996</v>
      </c>
      <c r="AE499" s="5">
        <v>2.2036099999999998</v>
      </c>
      <c r="AF499">
        <f>(Table24929833036239442645849022[[#This Row],[time]]-2)*2</f>
        <v>0.40721999999999969</v>
      </c>
      <c r="AG499" s="6">
        <v>0.63674699999999995</v>
      </c>
      <c r="AH499" s="5">
        <v>2.2036099999999998</v>
      </c>
      <c r="AI499">
        <f>(Table729232435638842045248416[[#This Row],[time]]-2)*2</f>
        <v>0.40721999999999969</v>
      </c>
      <c r="AJ499" s="6">
        <v>1.37273</v>
      </c>
      <c r="AK499" s="5">
        <v>2.2036099999999998</v>
      </c>
      <c r="AL499">
        <f>(Table25029933136339542745949123[[#This Row],[time]]-2)*2</f>
        <v>0.40721999999999969</v>
      </c>
      <c r="AM499" s="6">
        <v>4.0590700000000002</v>
      </c>
      <c r="AN499" s="5">
        <v>2.2036099999999998</v>
      </c>
      <c r="AO499">
        <f>(Table829332535738942145348517[[#This Row],[time]]-2)*2</f>
        <v>0.40721999999999969</v>
      </c>
      <c r="AP499" s="6">
        <v>2.26057</v>
      </c>
      <c r="AQ499" s="5">
        <v>2.2036099999999998</v>
      </c>
      <c r="AR499">
        <f>(Table25230033236439642846049224[[#This Row],[time]]-2)*2</f>
        <v>0.40721999999999969</v>
      </c>
      <c r="AS499" s="6">
        <v>1.5860300000000001</v>
      </c>
      <c r="AT499" s="5">
        <v>2.2036099999999998</v>
      </c>
      <c r="AU499">
        <f>(Table25330133336539742946149325[[#This Row],[time]]-2)*2</f>
        <v>0.40721999999999969</v>
      </c>
      <c r="AV499" s="6">
        <v>2.3714499999999999E-2</v>
      </c>
    </row>
    <row r="500" spans="1:48">
      <c r="A500" s="5">
        <v>2.2581600000000002</v>
      </c>
      <c r="B500">
        <f>(Table128631835038241444647810[[#This Row],[time]]-2)*2</f>
        <v>0.51632000000000033</v>
      </c>
      <c r="C500" s="6">
        <v>0.51693900000000004</v>
      </c>
      <c r="D500" s="5">
        <v>2.2581600000000002</v>
      </c>
      <c r="E500">
        <f>(Table228731935138341544747911[[#This Row],[time]]-2)*2</f>
        <v>0.51632000000000033</v>
      </c>
      <c r="F500" s="7">
        <v>8.1000000000000004E-5</v>
      </c>
      <c r="G500" s="5">
        <v>2.2581600000000002</v>
      </c>
      <c r="H500">
        <f>(Table24529432635839042245448618[[#This Row],[time]]-2)*2</f>
        <v>0.51632000000000033</v>
      </c>
      <c r="I500" s="6">
        <v>0.80149899999999996</v>
      </c>
      <c r="J500" s="5">
        <v>2.2581600000000002</v>
      </c>
      <c r="K500">
        <f>(Table328832035238441644848012[[#This Row],[time]]-2)*2</f>
        <v>0.51632000000000033</v>
      </c>
      <c r="L500" s="7">
        <v>7.7899999999999996E-5</v>
      </c>
      <c r="M500" s="5">
        <v>2.2581600000000002</v>
      </c>
      <c r="N500">
        <f>(Table24629532735939142345548719[[#This Row],[time]]-2)*2</f>
        <v>0.51632000000000033</v>
      </c>
      <c r="O500" s="6">
        <v>0.99555899999999997</v>
      </c>
      <c r="P500" s="5">
        <v>2.2581600000000002</v>
      </c>
      <c r="Q500">
        <f>(Table428932135338541744948113[[#This Row],[time]]-2)*2</f>
        <v>0.51632000000000033</v>
      </c>
      <c r="R500" s="6">
        <v>0.176923</v>
      </c>
      <c r="S500" s="5">
        <v>2.2581600000000002</v>
      </c>
      <c r="T500">
        <f>(Table24729632836039242445648820[[#This Row],[time]]-2)*2</f>
        <v>0.51632000000000033</v>
      </c>
      <c r="U500" s="6">
        <v>0.56955599999999995</v>
      </c>
      <c r="V500" s="5">
        <v>2.2581600000000002</v>
      </c>
      <c r="W500">
        <f>(Table529032235438641845048214[[#This Row],[time]]-2)*2</f>
        <v>0.51632000000000033</v>
      </c>
      <c r="X500" s="6">
        <v>5.5457899999999997E-2</v>
      </c>
      <c r="Y500" s="5">
        <v>2.2581600000000002</v>
      </c>
      <c r="Z500">
        <f>(Table24829732936139342545748921[[#This Row],[time]]-2)*2</f>
        <v>0.51632000000000033</v>
      </c>
      <c r="AA500" s="6">
        <v>2.1286299999999998</v>
      </c>
      <c r="AB500" s="5">
        <v>2.2581600000000002</v>
      </c>
      <c r="AC500">
        <f>(Table629132335538741945148315[[#This Row],[time]]-2)*2</f>
        <v>0.51632000000000033</v>
      </c>
      <c r="AD500" s="6">
        <v>1.0809200000000001</v>
      </c>
      <c r="AE500" s="5">
        <v>2.2581600000000002</v>
      </c>
      <c r="AF500">
        <f>(Table24929833036239442645849022[[#This Row],[time]]-2)*2</f>
        <v>0.51632000000000033</v>
      </c>
      <c r="AG500" s="6">
        <v>1.0564199999999999</v>
      </c>
      <c r="AH500" s="5">
        <v>2.2581600000000002</v>
      </c>
      <c r="AI500">
        <f>(Table729232435638842045248416[[#This Row],[time]]-2)*2</f>
        <v>0.51632000000000033</v>
      </c>
      <c r="AJ500" s="6">
        <v>1.7789999999999999</v>
      </c>
      <c r="AK500" s="5">
        <v>2.2581600000000002</v>
      </c>
      <c r="AL500">
        <f>(Table25029933136339542745949123[[#This Row],[time]]-2)*2</f>
        <v>0.51632000000000033</v>
      </c>
      <c r="AM500" s="6">
        <v>4.3409800000000001</v>
      </c>
      <c r="AN500" s="5">
        <v>2.2581600000000002</v>
      </c>
      <c r="AO500">
        <f>(Table829332535738942145348517[[#This Row],[time]]-2)*2</f>
        <v>0.51632000000000033</v>
      </c>
      <c r="AP500" s="6">
        <v>2.1011700000000002</v>
      </c>
      <c r="AQ500" s="5">
        <v>2.2581600000000002</v>
      </c>
      <c r="AR500">
        <f>(Table25230033236439642846049224[[#This Row],[time]]-2)*2</f>
        <v>0.51632000000000033</v>
      </c>
      <c r="AS500" s="6">
        <v>2.3498600000000001</v>
      </c>
      <c r="AT500" s="5">
        <v>2.2581600000000002</v>
      </c>
      <c r="AU500">
        <f>(Table25330133336539742946149325[[#This Row],[time]]-2)*2</f>
        <v>0.51632000000000033</v>
      </c>
      <c r="AV500" s="6">
        <v>3.4052899999999997E-2</v>
      </c>
    </row>
    <row r="501" spans="1:48">
      <c r="A501" s="5">
        <v>2.31385</v>
      </c>
      <c r="B501">
        <f>(Table128631835038241444647810[[#This Row],[time]]-2)*2</f>
        <v>0.62769999999999992</v>
      </c>
      <c r="C501" s="6">
        <v>0.87360899999999997</v>
      </c>
      <c r="D501" s="5">
        <v>2.31385</v>
      </c>
      <c r="E501">
        <f>(Table228731935138341544747911[[#This Row],[time]]-2)*2</f>
        <v>0.62769999999999992</v>
      </c>
      <c r="F501" s="7">
        <v>7.5400000000000003E-5</v>
      </c>
      <c r="G501" s="5">
        <v>2.31385</v>
      </c>
      <c r="H501">
        <f>(Table24529432635839042245448618[[#This Row],[time]]-2)*2</f>
        <v>0.62769999999999992</v>
      </c>
      <c r="I501" s="6">
        <v>1.2661800000000001</v>
      </c>
      <c r="J501" s="5">
        <v>2.31385</v>
      </c>
      <c r="K501">
        <f>(Table328832035238441644848012[[#This Row],[time]]-2)*2</f>
        <v>0.62769999999999992</v>
      </c>
      <c r="L501" s="7">
        <v>7.2899999999999997E-5</v>
      </c>
      <c r="M501" s="5">
        <v>2.31385</v>
      </c>
      <c r="N501">
        <f>(Table24629532735939142345548719[[#This Row],[time]]-2)*2</f>
        <v>0.62769999999999992</v>
      </c>
      <c r="O501" s="6">
        <v>1.2994399999999999</v>
      </c>
      <c r="P501" s="5">
        <v>2.31385</v>
      </c>
      <c r="Q501">
        <f>(Table428932135338541744948113[[#This Row],[time]]-2)*2</f>
        <v>0.62769999999999992</v>
      </c>
      <c r="R501" s="7">
        <v>8.9499999999999994E-5</v>
      </c>
      <c r="S501" s="5">
        <v>2.31385</v>
      </c>
      <c r="T501">
        <f>(Table24729632836039242445648820[[#This Row],[time]]-2)*2</f>
        <v>0.62769999999999992</v>
      </c>
      <c r="U501" s="6">
        <v>0.744533</v>
      </c>
      <c r="V501" s="5">
        <v>2.31385</v>
      </c>
      <c r="W501">
        <f>(Table529032235438641845048214[[#This Row],[time]]-2)*2</f>
        <v>0.62769999999999992</v>
      </c>
      <c r="X501" s="7">
        <v>7.36E-5</v>
      </c>
      <c r="Y501" s="5">
        <v>2.31385</v>
      </c>
      <c r="Z501">
        <f>(Table24829732936139342545748921[[#This Row],[time]]-2)*2</f>
        <v>0.62769999999999992</v>
      </c>
      <c r="AA501" s="6">
        <v>2.7133099999999999</v>
      </c>
      <c r="AB501" s="5">
        <v>2.31385</v>
      </c>
      <c r="AC501">
        <f>(Table629132335538741945148315[[#This Row],[time]]-2)*2</f>
        <v>0.62769999999999992</v>
      </c>
      <c r="AD501" s="6">
        <v>1.3384499999999999</v>
      </c>
      <c r="AE501" s="5">
        <v>2.31385</v>
      </c>
      <c r="AF501">
        <f>(Table24929833036239442645849022[[#This Row],[time]]-2)*2</f>
        <v>0.62769999999999992</v>
      </c>
      <c r="AG501" s="6">
        <v>1.7089799999999999</v>
      </c>
      <c r="AH501" s="5">
        <v>2.31385</v>
      </c>
      <c r="AI501">
        <f>(Table729232435638842045248416[[#This Row],[time]]-2)*2</f>
        <v>0.62769999999999992</v>
      </c>
      <c r="AJ501" s="6">
        <v>2.1647099999999999</v>
      </c>
      <c r="AK501" s="5">
        <v>2.31385</v>
      </c>
      <c r="AL501">
        <f>(Table25029933136339542745949123[[#This Row],[time]]-2)*2</f>
        <v>0.62769999999999992</v>
      </c>
      <c r="AM501" s="6">
        <v>4.5547399999999998</v>
      </c>
      <c r="AN501" s="5">
        <v>2.31385</v>
      </c>
      <c r="AO501">
        <f>(Table829332535738942145348517[[#This Row],[time]]-2)*2</f>
        <v>0.62769999999999992</v>
      </c>
      <c r="AP501" s="6">
        <v>1.9174500000000001</v>
      </c>
      <c r="AQ501" s="5">
        <v>2.31385</v>
      </c>
      <c r="AR501">
        <f>(Table25230033236439642846049224[[#This Row],[time]]-2)*2</f>
        <v>0.62769999999999992</v>
      </c>
      <c r="AS501" s="6">
        <v>3.0143900000000001</v>
      </c>
      <c r="AT501" s="5">
        <v>2.31385</v>
      </c>
      <c r="AU501">
        <f>(Table25330133336539742946149325[[#This Row],[time]]-2)*2</f>
        <v>0.62769999999999992</v>
      </c>
      <c r="AV501" s="6">
        <v>6.8628700000000001E-2</v>
      </c>
    </row>
    <row r="502" spans="1:48">
      <c r="A502" s="5">
        <v>2.3522500000000002</v>
      </c>
      <c r="B502">
        <f>(Table128631835038241444647810[[#This Row],[time]]-2)*2</f>
        <v>0.70450000000000035</v>
      </c>
      <c r="C502" s="6">
        <v>1.1445700000000001</v>
      </c>
      <c r="D502" s="5">
        <v>2.3522500000000002</v>
      </c>
      <c r="E502">
        <f>(Table228731935138341544747911[[#This Row],[time]]-2)*2</f>
        <v>0.70450000000000035</v>
      </c>
      <c r="F502" s="7">
        <v>7.1299999999999998E-5</v>
      </c>
      <c r="G502" s="5">
        <v>2.3522500000000002</v>
      </c>
      <c r="H502">
        <f>(Table24529432635839042245448618[[#This Row],[time]]-2)*2</f>
        <v>0.70450000000000035</v>
      </c>
      <c r="I502" s="6">
        <v>1.6196299999999999</v>
      </c>
      <c r="J502" s="5">
        <v>2.3522500000000002</v>
      </c>
      <c r="K502">
        <f>(Table328832035238441644848012[[#This Row],[time]]-2)*2</f>
        <v>0.70450000000000035</v>
      </c>
      <c r="L502" s="7">
        <v>6.9400000000000006E-5</v>
      </c>
      <c r="M502" s="5">
        <v>2.3522500000000002</v>
      </c>
      <c r="N502">
        <f>(Table24629532735939142345548719[[#This Row],[time]]-2)*2</f>
        <v>0.70450000000000035</v>
      </c>
      <c r="O502" s="6">
        <v>1.5719099999999999</v>
      </c>
      <c r="P502" s="5">
        <v>2.3522500000000002</v>
      </c>
      <c r="Q502">
        <f>(Table428932135338541744948113[[#This Row],[time]]-2)*2</f>
        <v>0.70450000000000035</v>
      </c>
      <c r="R502" s="7">
        <v>8.2700000000000004E-5</v>
      </c>
      <c r="S502" s="5">
        <v>2.3522500000000002</v>
      </c>
      <c r="T502">
        <f>(Table24729632836039242445648820[[#This Row],[time]]-2)*2</f>
        <v>0.70450000000000035</v>
      </c>
      <c r="U502" s="6">
        <v>1.04857</v>
      </c>
      <c r="V502" s="5">
        <v>2.3522500000000002</v>
      </c>
      <c r="W502">
        <f>(Table529032235438641845048214[[#This Row],[time]]-2)*2</f>
        <v>0.70450000000000035</v>
      </c>
      <c r="X502" s="7">
        <v>6.8200000000000004E-5</v>
      </c>
      <c r="Y502" s="5">
        <v>2.3522500000000002</v>
      </c>
      <c r="Z502">
        <f>(Table24829732936139342545748921[[#This Row],[time]]-2)*2</f>
        <v>0.70450000000000035</v>
      </c>
      <c r="AA502" s="6">
        <v>3.1458699999999999</v>
      </c>
      <c r="AB502" s="5">
        <v>2.3522500000000002</v>
      </c>
      <c r="AC502">
        <f>(Table629132335538741945148315[[#This Row],[time]]-2)*2</f>
        <v>0.70450000000000035</v>
      </c>
      <c r="AD502" s="6">
        <v>1.49359</v>
      </c>
      <c r="AE502" s="5">
        <v>2.3522500000000002</v>
      </c>
      <c r="AF502">
        <f>(Table24929833036239442645849022[[#This Row],[time]]-2)*2</f>
        <v>0.70450000000000035</v>
      </c>
      <c r="AG502" s="6">
        <v>2.18601</v>
      </c>
      <c r="AH502" s="5">
        <v>2.3522500000000002</v>
      </c>
      <c r="AI502">
        <f>(Table729232435638842045248416[[#This Row],[time]]-2)*2</f>
        <v>0.70450000000000035</v>
      </c>
      <c r="AJ502" s="6">
        <v>2.3735900000000001</v>
      </c>
      <c r="AK502" s="5">
        <v>2.3522500000000002</v>
      </c>
      <c r="AL502">
        <f>(Table25029933136339542745949123[[#This Row],[time]]-2)*2</f>
        <v>0.70450000000000035</v>
      </c>
      <c r="AM502" s="6">
        <v>4.6962700000000002</v>
      </c>
      <c r="AN502" s="5">
        <v>2.3522500000000002</v>
      </c>
      <c r="AO502">
        <f>(Table829332535738942145348517[[#This Row],[time]]-2)*2</f>
        <v>0.70450000000000035</v>
      </c>
      <c r="AP502" s="6">
        <v>1.71539</v>
      </c>
      <c r="AQ502" s="5">
        <v>2.3522500000000002</v>
      </c>
      <c r="AR502">
        <f>(Table25230033236439642846049224[[#This Row],[time]]-2)*2</f>
        <v>0.70450000000000035</v>
      </c>
      <c r="AS502" s="6">
        <v>3.3420999999999998</v>
      </c>
      <c r="AT502" s="5">
        <v>2.3522500000000002</v>
      </c>
      <c r="AU502">
        <f>(Table25330133336539742946149325[[#This Row],[time]]-2)*2</f>
        <v>0.70450000000000035</v>
      </c>
      <c r="AV502" s="6">
        <v>9.0810600000000005E-2</v>
      </c>
    </row>
    <row r="503" spans="1:48">
      <c r="A503" s="5">
        <v>2.4061499999999998</v>
      </c>
      <c r="B503">
        <f>(Table128631835038241444647810[[#This Row],[time]]-2)*2</f>
        <v>0.81229999999999958</v>
      </c>
      <c r="C503" s="6">
        <v>1.5878399999999999</v>
      </c>
      <c r="D503" s="5">
        <v>2.4061499999999998</v>
      </c>
      <c r="E503">
        <f>(Table228731935138341544747911[[#This Row],[time]]-2)*2</f>
        <v>0.81229999999999958</v>
      </c>
      <c r="F503" s="7">
        <v>6.5300000000000002E-5</v>
      </c>
      <c r="G503" s="5">
        <v>2.4061499999999998</v>
      </c>
      <c r="H503">
        <f>(Table24529432635839042245448618[[#This Row],[time]]-2)*2</f>
        <v>0.81229999999999958</v>
      </c>
      <c r="I503" s="6">
        <v>2.2078899999999999</v>
      </c>
      <c r="J503" s="5">
        <v>2.4061499999999998</v>
      </c>
      <c r="K503">
        <f>(Table328832035238441644848012[[#This Row],[time]]-2)*2</f>
        <v>0.81229999999999958</v>
      </c>
      <c r="L503" s="7">
        <v>6.1199999999999997E-5</v>
      </c>
      <c r="M503" s="5">
        <v>2.4061499999999998</v>
      </c>
      <c r="N503">
        <f>(Table24629532735939142345548719[[#This Row],[time]]-2)*2</f>
        <v>0.81229999999999958</v>
      </c>
      <c r="O503" s="6">
        <v>2.13239</v>
      </c>
      <c r="P503" s="5">
        <v>2.4061499999999998</v>
      </c>
      <c r="Q503">
        <f>(Table428932135338541744948113[[#This Row],[time]]-2)*2</f>
        <v>0.81229999999999958</v>
      </c>
      <c r="R503" s="7">
        <v>7.2600000000000003E-5</v>
      </c>
      <c r="S503" s="5">
        <v>2.4061499999999998</v>
      </c>
      <c r="T503">
        <f>(Table24729632836039242445648820[[#This Row],[time]]-2)*2</f>
        <v>0.81229999999999958</v>
      </c>
      <c r="U503" s="6">
        <v>1.71967</v>
      </c>
      <c r="V503" s="5">
        <v>2.4061499999999998</v>
      </c>
      <c r="W503">
        <f>(Table529032235438641845048214[[#This Row],[time]]-2)*2</f>
        <v>0.81229999999999958</v>
      </c>
      <c r="X503" s="7">
        <v>6.0099999999999997E-5</v>
      </c>
      <c r="Y503" s="5">
        <v>2.4061499999999998</v>
      </c>
      <c r="Z503">
        <f>(Table24829732936139342545748921[[#This Row],[time]]-2)*2</f>
        <v>0.81229999999999958</v>
      </c>
      <c r="AA503" s="6">
        <v>3.8370199999999999</v>
      </c>
      <c r="AB503" s="5">
        <v>2.4061499999999998</v>
      </c>
      <c r="AC503">
        <f>(Table629132335538741945148315[[#This Row],[time]]-2)*2</f>
        <v>0.81229999999999958</v>
      </c>
      <c r="AD503" s="6">
        <v>1.7167699999999999</v>
      </c>
      <c r="AE503" s="5">
        <v>2.4061499999999998</v>
      </c>
      <c r="AF503">
        <f>(Table24929833036239442645849022[[#This Row],[time]]-2)*2</f>
        <v>0.81229999999999958</v>
      </c>
      <c r="AG503" s="6">
        <v>2.9994700000000001</v>
      </c>
      <c r="AH503" s="5">
        <v>2.4061499999999998</v>
      </c>
      <c r="AI503">
        <f>(Table729232435638842045248416[[#This Row],[time]]-2)*2</f>
        <v>0.81229999999999958</v>
      </c>
      <c r="AJ503" s="6">
        <v>2.5853899999999999</v>
      </c>
      <c r="AK503" s="5">
        <v>2.4061499999999998</v>
      </c>
      <c r="AL503">
        <f>(Table25029933136339542745949123[[#This Row],[time]]-2)*2</f>
        <v>0.81229999999999958</v>
      </c>
      <c r="AM503" s="6">
        <v>4.8356500000000002</v>
      </c>
      <c r="AN503" s="5">
        <v>2.4061499999999998</v>
      </c>
      <c r="AO503">
        <f>(Table829332535738942145348517[[#This Row],[time]]-2)*2</f>
        <v>0.81229999999999958</v>
      </c>
      <c r="AP503" s="6">
        <v>1.4994400000000001</v>
      </c>
      <c r="AQ503" s="5">
        <v>2.4061499999999998</v>
      </c>
      <c r="AR503">
        <f>(Table25230033236439642846049224[[#This Row],[time]]-2)*2</f>
        <v>0.81229999999999958</v>
      </c>
      <c r="AS503" s="6">
        <v>3.7039399999999998</v>
      </c>
      <c r="AT503" s="5">
        <v>2.4061499999999998</v>
      </c>
      <c r="AU503">
        <f>(Table25330133336539742946149325[[#This Row],[time]]-2)*2</f>
        <v>0.81229999999999958</v>
      </c>
      <c r="AV503" s="6">
        <v>0.129748</v>
      </c>
    </row>
    <row r="504" spans="1:48">
      <c r="A504" s="5">
        <v>2.45763</v>
      </c>
      <c r="B504">
        <f>(Table128631835038241444647810[[#This Row],[time]]-2)*2</f>
        <v>0.91525999999999996</v>
      </c>
      <c r="C504" s="6">
        <v>2.13849</v>
      </c>
      <c r="D504" s="5">
        <v>2.45763</v>
      </c>
      <c r="E504">
        <f>(Table228731935138341544747911[[#This Row],[time]]-2)*2</f>
        <v>0.91525999999999996</v>
      </c>
      <c r="F504" s="7">
        <v>5.9299999999999998E-5</v>
      </c>
      <c r="G504" s="5">
        <v>2.45763</v>
      </c>
      <c r="H504">
        <f>(Table24529432635839042245448618[[#This Row],[time]]-2)*2</f>
        <v>0.91525999999999996</v>
      </c>
      <c r="I504" s="6">
        <v>2.8838300000000001</v>
      </c>
      <c r="J504" s="5">
        <v>2.45763</v>
      </c>
      <c r="K504">
        <f>(Table328832035238441644848012[[#This Row],[time]]-2)*2</f>
        <v>0.91525999999999996</v>
      </c>
      <c r="L504" s="7">
        <v>5.5000000000000002E-5</v>
      </c>
      <c r="M504" s="5">
        <v>2.45763</v>
      </c>
      <c r="N504">
        <f>(Table24629532735939142345548719[[#This Row],[time]]-2)*2</f>
        <v>0.91525999999999996</v>
      </c>
      <c r="O504" s="6">
        <v>2.75854</v>
      </c>
      <c r="P504" s="5">
        <v>2.45763</v>
      </c>
      <c r="Q504">
        <f>(Table428932135338541744948113[[#This Row],[time]]-2)*2</f>
        <v>0.91525999999999996</v>
      </c>
      <c r="R504" s="7">
        <v>6.5500000000000006E-5</v>
      </c>
      <c r="S504" s="5">
        <v>2.45763</v>
      </c>
      <c r="T504">
        <f>(Table24729632836039242445648820[[#This Row],[time]]-2)*2</f>
        <v>0.91525999999999996</v>
      </c>
      <c r="U504" s="6">
        <v>2.3361999999999998</v>
      </c>
      <c r="V504" s="5">
        <v>2.45763</v>
      </c>
      <c r="W504">
        <f>(Table529032235438641845048214[[#This Row],[time]]-2)*2</f>
        <v>0.91525999999999996</v>
      </c>
      <c r="X504" s="7">
        <v>5.41E-5</v>
      </c>
      <c r="Y504" s="5">
        <v>2.45763</v>
      </c>
      <c r="Z504">
        <f>(Table24829732936139342545748921[[#This Row],[time]]-2)*2</f>
        <v>0.91525999999999996</v>
      </c>
      <c r="AA504" s="6">
        <v>4.4456699999999998</v>
      </c>
      <c r="AB504" s="5">
        <v>2.45763</v>
      </c>
      <c r="AC504">
        <f>(Table629132335538741945148315[[#This Row],[time]]-2)*2</f>
        <v>0.91525999999999996</v>
      </c>
      <c r="AD504" s="6">
        <v>1.7744800000000001</v>
      </c>
      <c r="AE504" s="5">
        <v>2.45763</v>
      </c>
      <c r="AF504">
        <f>(Table24929833036239442645849022[[#This Row],[time]]-2)*2</f>
        <v>0.91525999999999996</v>
      </c>
      <c r="AG504" s="6">
        <v>4.1076100000000002</v>
      </c>
      <c r="AH504" s="5">
        <v>2.45763</v>
      </c>
      <c r="AI504">
        <f>(Table729232435638842045248416[[#This Row],[time]]-2)*2</f>
        <v>0.91525999999999996</v>
      </c>
      <c r="AJ504" s="6">
        <v>2.5617399999999999</v>
      </c>
      <c r="AK504" s="5">
        <v>2.45763</v>
      </c>
      <c r="AL504">
        <f>(Table25029933136339542745949123[[#This Row],[time]]-2)*2</f>
        <v>0.91525999999999996</v>
      </c>
      <c r="AM504" s="6">
        <v>5.0050400000000002</v>
      </c>
      <c r="AN504" s="5">
        <v>2.45763</v>
      </c>
      <c r="AO504">
        <f>(Table829332535738942145348517[[#This Row],[time]]-2)*2</f>
        <v>0.91525999999999996</v>
      </c>
      <c r="AP504" s="6">
        <v>1.3022</v>
      </c>
      <c r="AQ504" s="5">
        <v>2.45763</v>
      </c>
      <c r="AR504">
        <f>(Table25230033236439642846049224[[#This Row],[time]]-2)*2</f>
        <v>0.91525999999999996</v>
      </c>
      <c r="AS504" s="6">
        <v>4.21814</v>
      </c>
      <c r="AT504" s="5">
        <v>2.45763</v>
      </c>
      <c r="AU504">
        <f>(Table25330133336539742946149325[[#This Row],[time]]-2)*2</f>
        <v>0.91525999999999996</v>
      </c>
      <c r="AV504" s="6">
        <v>0.19594900000000001</v>
      </c>
    </row>
    <row r="505" spans="1:48">
      <c r="A505" s="5">
        <v>2.5016400000000001</v>
      </c>
      <c r="B505">
        <f>(Table128631835038241444647810[[#This Row],[time]]-2)*2</f>
        <v>1.0032800000000002</v>
      </c>
      <c r="C505" s="6">
        <v>2.64296</v>
      </c>
      <c r="D505" s="5">
        <v>2.5016400000000001</v>
      </c>
      <c r="E505">
        <f>(Table228731935138341544747911[[#This Row],[time]]-2)*2</f>
        <v>1.0032800000000002</v>
      </c>
      <c r="F505" s="7">
        <v>5.4200000000000003E-5</v>
      </c>
      <c r="G505" s="5">
        <v>2.5016400000000001</v>
      </c>
      <c r="H505">
        <f>(Table24529432635839042245448618[[#This Row],[time]]-2)*2</f>
        <v>1.0032800000000002</v>
      </c>
      <c r="I505" s="6">
        <v>3.5291199999999998</v>
      </c>
      <c r="J505" s="5">
        <v>2.5016400000000001</v>
      </c>
      <c r="K505">
        <f>(Table328832035238441644848012[[#This Row],[time]]-2)*2</f>
        <v>1.0032800000000002</v>
      </c>
      <c r="L505" s="7">
        <v>5.0399999999999999E-5</v>
      </c>
      <c r="M505" s="5">
        <v>2.5016400000000001</v>
      </c>
      <c r="N505">
        <f>(Table24629532735939142345548719[[#This Row],[time]]-2)*2</f>
        <v>1.0032800000000002</v>
      </c>
      <c r="O505" s="6">
        <v>3.3913799999999998</v>
      </c>
      <c r="P505" s="5">
        <v>2.5016400000000001</v>
      </c>
      <c r="Q505">
        <f>(Table428932135338541744948113[[#This Row],[time]]-2)*2</f>
        <v>1.0032800000000002</v>
      </c>
      <c r="R505" s="7">
        <v>6.02E-5</v>
      </c>
      <c r="S505" s="5">
        <v>2.5016400000000001</v>
      </c>
      <c r="T505">
        <f>(Table24729632836039242445648820[[#This Row],[time]]-2)*2</f>
        <v>1.0032800000000002</v>
      </c>
      <c r="U505" s="6">
        <v>2.8671700000000002</v>
      </c>
      <c r="V505" s="5">
        <v>2.5016400000000001</v>
      </c>
      <c r="W505">
        <f>(Table529032235438641845048214[[#This Row],[time]]-2)*2</f>
        <v>1.0032800000000002</v>
      </c>
      <c r="X505" s="7">
        <v>4.99E-5</v>
      </c>
      <c r="Y505" s="5">
        <v>2.5016400000000001</v>
      </c>
      <c r="Z505">
        <f>(Table24829732936139342545748921[[#This Row],[time]]-2)*2</f>
        <v>1.0032800000000002</v>
      </c>
      <c r="AA505" s="6">
        <v>5.0077199999999999</v>
      </c>
      <c r="AB505" s="5">
        <v>2.5016400000000001</v>
      </c>
      <c r="AC505">
        <f>(Table629132335538741945148315[[#This Row],[time]]-2)*2</f>
        <v>1.0032800000000002</v>
      </c>
      <c r="AD505" s="6">
        <v>1.7551699999999999</v>
      </c>
      <c r="AE505" s="5">
        <v>2.5016400000000001</v>
      </c>
      <c r="AF505">
        <f>(Table24929833036239442645849022[[#This Row],[time]]-2)*2</f>
        <v>1.0032800000000002</v>
      </c>
      <c r="AG505" s="6">
        <v>4.9900099999999998</v>
      </c>
      <c r="AH505" s="5">
        <v>2.5016400000000001</v>
      </c>
      <c r="AI505">
        <f>(Table729232435638842045248416[[#This Row],[time]]-2)*2</f>
        <v>1.0032800000000002</v>
      </c>
      <c r="AJ505" s="6">
        <v>2.43912</v>
      </c>
      <c r="AK505" s="5">
        <v>2.5016400000000001</v>
      </c>
      <c r="AL505">
        <f>(Table25029933136339542745949123[[#This Row],[time]]-2)*2</f>
        <v>1.0032800000000002</v>
      </c>
      <c r="AM505" s="6">
        <v>5.1802200000000003</v>
      </c>
      <c r="AN505" s="5">
        <v>2.5016400000000001</v>
      </c>
      <c r="AO505">
        <f>(Table829332535738942145348517[[#This Row],[time]]-2)*2</f>
        <v>1.0032800000000002</v>
      </c>
      <c r="AP505" s="6">
        <v>1.26932</v>
      </c>
      <c r="AQ505" s="5">
        <v>2.5016400000000001</v>
      </c>
      <c r="AR505">
        <f>(Table25230033236439642846049224[[#This Row],[time]]-2)*2</f>
        <v>1.0032800000000002</v>
      </c>
      <c r="AS505" s="6">
        <v>4.5329600000000001</v>
      </c>
      <c r="AT505" s="5">
        <v>2.5016400000000001</v>
      </c>
      <c r="AU505">
        <f>(Table25330133336539742946149325[[#This Row],[time]]-2)*2</f>
        <v>1.0032800000000002</v>
      </c>
      <c r="AV505" s="6">
        <v>0.24232699999999999</v>
      </c>
    </row>
    <row r="506" spans="1:48">
      <c r="A506" s="5">
        <v>2.5545800000000001</v>
      </c>
      <c r="B506">
        <f>(Table128631835038241444647810[[#This Row],[time]]-2)*2</f>
        <v>1.1091600000000001</v>
      </c>
      <c r="C506" s="6">
        <v>3.3275700000000001</v>
      </c>
      <c r="D506" s="5">
        <v>2.5545800000000001</v>
      </c>
      <c r="E506">
        <f>(Table228731935138341544747911[[#This Row],[time]]-2)*2</f>
        <v>1.1091600000000001</v>
      </c>
      <c r="F506" s="7">
        <v>4.8300000000000002E-5</v>
      </c>
      <c r="G506" s="5">
        <v>2.5545800000000001</v>
      </c>
      <c r="H506">
        <f>(Table24529432635839042245448618[[#This Row],[time]]-2)*2</f>
        <v>1.1091600000000001</v>
      </c>
      <c r="I506" s="6">
        <v>4.4147100000000004</v>
      </c>
      <c r="J506" s="5">
        <v>2.5545800000000001</v>
      </c>
      <c r="K506">
        <f>(Table328832035238441644848012[[#This Row],[time]]-2)*2</f>
        <v>1.1091600000000001</v>
      </c>
      <c r="L506" s="7">
        <v>4.49E-5</v>
      </c>
      <c r="M506" s="5">
        <v>2.5545800000000001</v>
      </c>
      <c r="N506">
        <f>(Table24629532735939142345548719[[#This Row],[time]]-2)*2</f>
        <v>1.1091600000000001</v>
      </c>
      <c r="O506" s="6">
        <v>4.17957</v>
      </c>
      <c r="P506" s="5">
        <v>2.5545800000000001</v>
      </c>
      <c r="Q506">
        <f>(Table428932135338541744948113[[#This Row],[time]]-2)*2</f>
        <v>1.1091600000000001</v>
      </c>
      <c r="R506" s="7">
        <v>5.4599999999999999E-5</v>
      </c>
      <c r="S506" s="5">
        <v>2.5545800000000001</v>
      </c>
      <c r="T506">
        <f>(Table24729632836039242445648820[[#This Row],[time]]-2)*2</f>
        <v>1.1091600000000001</v>
      </c>
      <c r="U506" s="6">
        <v>3.45452</v>
      </c>
      <c r="V506" s="5">
        <v>2.5545800000000001</v>
      </c>
      <c r="W506">
        <f>(Table529032235438641845048214[[#This Row],[time]]-2)*2</f>
        <v>1.1091600000000001</v>
      </c>
      <c r="X506" s="7">
        <v>4.5200000000000001E-5</v>
      </c>
      <c r="Y506" s="5">
        <v>2.5545800000000001</v>
      </c>
      <c r="Z506">
        <f>(Table24829732936139342545748921[[#This Row],[time]]-2)*2</f>
        <v>1.1091600000000001</v>
      </c>
      <c r="AA506" s="6">
        <v>5.6302599999999998</v>
      </c>
      <c r="AB506" s="5">
        <v>2.5545800000000001</v>
      </c>
      <c r="AC506">
        <f>(Table629132335538741945148315[[#This Row],[time]]-2)*2</f>
        <v>1.1091600000000001</v>
      </c>
      <c r="AD506" s="6">
        <v>1.7051000000000001</v>
      </c>
      <c r="AE506" s="5">
        <v>2.5545800000000001</v>
      </c>
      <c r="AF506">
        <f>(Table24929833036239442645849022[[#This Row],[time]]-2)*2</f>
        <v>1.1091600000000001</v>
      </c>
      <c r="AG506" s="6">
        <v>5.9227100000000004</v>
      </c>
      <c r="AH506" s="5">
        <v>2.5545800000000001</v>
      </c>
      <c r="AI506">
        <f>(Table729232435638842045248416[[#This Row],[time]]-2)*2</f>
        <v>1.1091600000000001</v>
      </c>
      <c r="AJ506" s="6">
        <v>2.2456200000000002</v>
      </c>
      <c r="AK506" s="5">
        <v>2.5545800000000001</v>
      </c>
      <c r="AL506">
        <f>(Table25029933136339542745949123[[#This Row],[time]]-2)*2</f>
        <v>1.1091600000000001</v>
      </c>
      <c r="AM506" s="6">
        <v>5.4261600000000003</v>
      </c>
      <c r="AN506" s="5">
        <v>2.5545800000000001</v>
      </c>
      <c r="AO506">
        <f>(Table829332535738942145348517[[#This Row],[time]]-2)*2</f>
        <v>1.1091600000000001</v>
      </c>
      <c r="AP506" s="6">
        <v>1.3508800000000001</v>
      </c>
      <c r="AQ506" s="5">
        <v>2.5545800000000001</v>
      </c>
      <c r="AR506">
        <f>(Table25230033236439642846049224[[#This Row],[time]]-2)*2</f>
        <v>1.1091600000000001</v>
      </c>
      <c r="AS506" s="6">
        <v>4.9217000000000004</v>
      </c>
      <c r="AT506" s="5">
        <v>2.5545800000000001</v>
      </c>
      <c r="AU506">
        <f>(Table25330133336539742946149325[[#This Row],[time]]-2)*2</f>
        <v>1.1091600000000001</v>
      </c>
      <c r="AV506" s="6">
        <v>0.388988</v>
      </c>
    </row>
    <row r="507" spans="1:48">
      <c r="A507" s="5">
        <v>2.6061299999999998</v>
      </c>
      <c r="B507">
        <f>(Table128631835038241444647810[[#This Row],[time]]-2)*2</f>
        <v>1.2122599999999997</v>
      </c>
      <c r="C507" s="6">
        <v>4.1626000000000003</v>
      </c>
      <c r="D507" s="5">
        <v>2.6061299999999998</v>
      </c>
      <c r="E507">
        <f>(Table228731935138341544747911[[#This Row],[time]]-2)*2</f>
        <v>1.2122599999999997</v>
      </c>
      <c r="F507" s="7">
        <v>4.3099999999999997E-5</v>
      </c>
      <c r="G507" s="5">
        <v>2.6061299999999998</v>
      </c>
      <c r="H507">
        <f>(Table24529432635839042245448618[[#This Row],[time]]-2)*2</f>
        <v>1.2122599999999997</v>
      </c>
      <c r="I507" s="6">
        <v>5.3902099999999997</v>
      </c>
      <c r="J507" s="5">
        <v>2.6061299999999998</v>
      </c>
      <c r="K507">
        <f>(Table328832035238441644848012[[#This Row],[time]]-2)*2</f>
        <v>1.2122599999999997</v>
      </c>
      <c r="L507" s="7">
        <v>4.0200000000000001E-5</v>
      </c>
      <c r="M507" s="5">
        <v>2.6061299999999998</v>
      </c>
      <c r="N507">
        <f>(Table24629532735939142345548719[[#This Row],[time]]-2)*2</f>
        <v>1.2122599999999997</v>
      </c>
      <c r="O507" s="6">
        <v>4.9111599999999997</v>
      </c>
      <c r="P507" s="5">
        <v>2.6061299999999998</v>
      </c>
      <c r="Q507">
        <f>(Table428932135338541744948113[[#This Row],[time]]-2)*2</f>
        <v>1.2122599999999997</v>
      </c>
      <c r="R507" s="7">
        <v>5.0099999999999998E-5</v>
      </c>
      <c r="S507" s="5">
        <v>2.6061299999999998</v>
      </c>
      <c r="T507">
        <f>(Table24729632836039242445648820[[#This Row],[time]]-2)*2</f>
        <v>1.2122599999999997</v>
      </c>
      <c r="U507" s="6">
        <v>4.0552400000000004</v>
      </c>
      <c r="V507" s="5">
        <v>2.6061299999999998</v>
      </c>
      <c r="W507">
        <f>(Table529032235438641845048214[[#This Row],[time]]-2)*2</f>
        <v>1.2122599999999997</v>
      </c>
      <c r="X507" s="7">
        <v>4.1699999999999997E-5</v>
      </c>
      <c r="Y507" s="5">
        <v>2.6061299999999998</v>
      </c>
      <c r="Z507">
        <f>(Table24829732936139342545748921[[#This Row],[time]]-2)*2</f>
        <v>1.2122599999999997</v>
      </c>
      <c r="AA507" s="6">
        <v>6.0946800000000003</v>
      </c>
      <c r="AB507" s="5">
        <v>2.6061299999999998</v>
      </c>
      <c r="AC507">
        <f>(Table629132335538741945148315[[#This Row],[time]]-2)*2</f>
        <v>1.2122599999999997</v>
      </c>
      <c r="AD507" s="6">
        <v>1.65381</v>
      </c>
      <c r="AE507" s="5">
        <v>2.6061299999999998</v>
      </c>
      <c r="AF507">
        <f>(Table24929833036239442645849022[[#This Row],[time]]-2)*2</f>
        <v>1.2122599999999997</v>
      </c>
      <c r="AG507" s="6">
        <v>6.8768099999999999</v>
      </c>
      <c r="AH507" s="5">
        <v>2.6061299999999998</v>
      </c>
      <c r="AI507">
        <f>(Table729232435638842045248416[[#This Row],[time]]-2)*2</f>
        <v>1.2122599999999997</v>
      </c>
      <c r="AJ507" s="6">
        <v>2.0074700000000001</v>
      </c>
      <c r="AK507" s="5">
        <v>2.6061299999999998</v>
      </c>
      <c r="AL507">
        <f>(Table25029933136339542745949123[[#This Row],[time]]-2)*2</f>
        <v>1.2122599999999997</v>
      </c>
      <c r="AM507" s="6">
        <v>5.7408700000000001</v>
      </c>
      <c r="AN507" s="5">
        <v>2.6061299999999998</v>
      </c>
      <c r="AO507">
        <f>(Table829332535738942145348517[[#This Row],[time]]-2)*2</f>
        <v>1.2122599999999997</v>
      </c>
      <c r="AP507" s="6">
        <v>1.47706</v>
      </c>
      <c r="AQ507" s="5">
        <v>2.6061299999999998</v>
      </c>
      <c r="AR507">
        <f>(Table25230033236439642846049224[[#This Row],[time]]-2)*2</f>
        <v>1.2122599999999997</v>
      </c>
      <c r="AS507" s="6">
        <v>5.2582000000000004</v>
      </c>
      <c r="AT507" s="5">
        <v>2.6061299999999998</v>
      </c>
      <c r="AU507">
        <f>(Table25330133336539742946149325[[#This Row],[time]]-2)*2</f>
        <v>1.2122599999999997</v>
      </c>
      <c r="AV507" s="6">
        <v>0.557809</v>
      </c>
    </row>
    <row r="508" spans="1:48">
      <c r="A508" s="5">
        <v>2.68546</v>
      </c>
      <c r="B508">
        <f>(Table128631835038241444647810[[#This Row],[time]]-2)*2</f>
        <v>1.3709199999999999</v>
      </c>
      <c r="C508" s="6">
        <v>5.7583099999999998</v>
      </c>
      <c r="D508" s="5">
        <v>2.68546</v>
      </c>
      <c r="E508">
        <f>(Table228731935138341544747911[[#This Row],[time]]-2)*2</f>
        <v>1.3709199999999999</v>
      </c>
      <c r="F508" s="7">
        <v>3.6399999999999997E-5</v>
      </c>
      <c r="G508" s="5">
        <v>2.68546</v>
      </c>
      <c r="H508">
        <f>(Table24529432635839042245448618[[#This Row],[time]]-2)*2</f>
        <v>1.3709199999999999</v>
      </c>
      <c r="I508" s="6">
        <v>7.1078700000000001</v>
      </c>
      <c r="J508" s="5">
        <v>2.68546</v>
      </c>
      <c r="K508">
        <f>(Table328832035238441644848012[[#This Row],[time]]-2)*2</f>
        <v>1.3709199999999999</v>
      </c>
      <c r="L508" s="7">
        <v>3.4900000000000001E-5</v>
      </c>
      <c r="M508" s="5">
        <v>2.68546</v>
      </c>
      <c r="N508">
        <f>(Table24629532735939142345548719[[#This Row],[time]]-2)*2</f>
        <v>1.3709199999999999</v>
      </c>
      <c r="O508" s="6">
        <v>5.9154200000000001</v>
      </c>
      <c r="P508" s="5">
        <v>2.68546</v>
      </c>
      <c r="Q508">
        <f>(Table428932135338541744948113[[#This Row],[time]]-2)*2</f>
        <v>1.3709199999999999</v>
      </c>
      <c r="R508" s="7">
        <v>4.4199999999999997E-5</v>
      </c>
      <c r="S508" s="5">
        <v>2.68546</v>
      </c>
      <c r="T508">
        <f>(Table24729632836039242445648820[[#This Row],[time]]-2)*2</f>
        <v>1.3709199999999999</v>
      </c>
      <c r="U508" s="6">
        <v>4.8396499999999998</v>
      </c>
      <c r="V508" s="5">
        <v>2.68546</v>
      </c>
      <c r="W508">
        <f>(Table529032235438641845048214[[#This Row],[time]]-2)*2</f>
        <v>1.3709199999999999</v>
      </c>
      <c r="X508" s="7">
        <v>3.7299999999999999E-5</v>
      </c>
      <c r="Y508" s="5">
        <v>2.68546</v>
      </c>
      <c r="Z508">
        <f>(Table24829732936139342545748921[[#This Row],[time]]-2)*2</f>
        <v>1.3709199999999999</v>
      </c>
      <c r="AA508" s="6">
        <v>6.8514799999999996</v>
      </c>
      <c r="AB508" s="5">
        <v>2.68546</v>
      </c>
      <c r="AC508">
        <f>(Table629132335538741945148315[[#This Row],[time]]-2)*2</f>
        <v>1.3709199999999999</v>
      </c>
      <c r="AD508" s="6">
        <v>1.5322100000000001</v>
      </c>
      <c r="AE508" s="5">
        <v>2.68546</v>
      </c>
      <c r="AF508">
        <f>(Table24929833036239442645849022[[#This Row],[time]]-2)*2</f>
        <v>1.3709199999999999</v>
      </c>
      <c r="AG508" s="6">
        <v>7.8646000000000003</v>
      </c>
      <c r="AH508" s="5">
        <v>2.68546</v>
      </c>
      <c r="AI508">
        <f>(Table729232435638842045248416[[#This Row],[time]]-2)*2</f>
        <v>1.3709199999999999</v>
      </c>
      <c r="AJ508" s="6">
        <v>1.6442399999999999</v>
      </c>
      <c r="AK508" s="5">
        <v>2.68546</v>
      </c>
      <c r="AL508">
        <f>(Table25029933136339542745949123[[#This Row],[time]]-2)*2</f>
        <v>1.3709199999999999</v>
      </c>
      <c r="AM508" s="6">
        <v>6.3754200000000001</v>
      </c>
      <c r="AN508" s="5">
        <v>2.68546</v>
      </c>
      <c r="AO508">
        <f>(Table829332535738942145348517[[#This Row],[time]]-2)*2</f>
        <v>1.3709199999999999</v>
      </c>
      <c r="AP508" s="6">
        <v>1.5873900000000001</v>
      </c>
      <c r="AQ508" s="5">
        <v>2.68546</v>
      </c>
      <c r="AR508">
        <f>(Table25230033236439642846049224[[#This Row],[time]]-2)*2</f>
        <v>1.3709199999999999</v>
      </c>
      <c r="AS508" s="6">
        <v>5.5594000000000001</v>
      </c>
      <c r="AT508" s="5">
        <v>2.68546</v>
      </c>
      <c r="AU508">
        <f>(Table25330133336539742946149325[[#This Row],[time]]-2)*2</f>
        <v>1.3709199999999999</v>
      </c>
      <c r="AV508" s="6">
        <v>0.74699000000000004</v>
      </c>
    </row>
    <row r="509" spans="1:48">
      <c r="A509" s="5">
        <v>2.71671</v>
      </c>
      <c r="B509">
        <f>(Table128631835038241444647810[[#This Row],[time]]-2)*2</f>
        <v>1.4334199999999999</v>
      </c>
      <c r="C509" s="6">
        <v>6.4271900000000004</v>
      </c>
      <c r="D509" s="5">
        <v>2.71671</v>
      </c>
      <c r="E509">
        <f>(Table228731935138341544747911[[#This Row],[time]]-2)*2</f>
        <v>1.4334199999999999</v>
      </c>
      <c r="F509" s="7">
        <v>3.4E-5</v>
      </c>
      <c r="G509" s="5">
        <v>2.71671</v>
      </c>
      <c r="H509">
        <f>(Table24529432635839042245448618[[#This Row],[time]]-2)*2</f>
        <v>1.4334199999999999</v>
      </c>
      <c r="I509" s="6">
        <v>7.77583</v>
      </c>
      <c r="J509" s="5">
        <v>2.71671</v>
      </c>
      <c r="K509">
        <f>(Table328832035238441644848012[[#This Row],[time]]-2)*2</f>
        <v>1.4334199999999999</v>
      </c>
      <c r="L509" s="7">
        <v>3.3300000000000003E-5</v>
      </c>
      <c r="M509" s="5">
        <v>2.71671</v>
      </c>
      <c r="N509">
        <f>(Table24629532735939142345548719[[#This Row],[time]]-2)*2</f>
        <v>1.4334199999999999</v>
      </c>
      <c r="O509" s="6">
        <v>6.2826000000000004</v>
      </c>
      <c r="P509" s="5">
        <v>2.71671</v>
      </c>
      <c r="Q509">
        <f>(Table428932135338541744948113[[#This Row],[time]]-2)*2</f>
        <v>1.4334199999999999</v>
      </c>
      <c r="R509" s="7">
        <v>4.1999999999999998E-5</v>
      </c>
      <c r="S509" s="5">
        <v>2.71671</v>
      </c>
      <c r="T509">
        <f>(Table24729632836039242445648820[[#This Row],[time]]-2)*2</f>
        <v>1.4334199999999999</v>
      </c>
      <c r="U509" s="6">
        <v>5.1237399999999997</v>
      </c>
      <c r="V509" s="5">
        <v>2.71671</v>
      </c>
      <c r="W509">
        <f>(Table529032235438641845048214[[#This Row],[time]]-2)*2</f>
        <v>1.4334199999999999</v>
      </c>
      <c r="X509" s="7">
        <v>3.5599999999999998E-5</v>
      </c>
      <c r="Y509" s="5">
        <v>2.71671</v>
      </c>
      <c r="Z509">
        <f>(Table24829732936139342545748921[[#This Row],[time]]-2)*2</f>
        <v>1.4334199999999999</v>
      </c>
      <c r="AA509" s="6">
        <v>7.1049199999999999</v>
      </c>
      <c r="AB509" s="5">
        <v>2.71671</v>
      </c>
      <c r="AC509">
        <f>(Table629132335538741945148315[[#This Row],[time]]-2)*2</f>
        <v>1.4334199999999999</v>
      </c>
      <c r="AD509" s="6">
        <v>1.4758</v>
      </c>
      <c r="AE509" s="5">
        <v>2.71671</v>
      </c>
      <c r="AF509">
        <f>(Table24929833036239442645849022[[#This Row],[time]]-2)*2</f>
        <v>1.4334199999999999</v>
      </c>
      <c r="AG509" s="6">
        <v>8.2682400000000005</v>
      </c>
      <c r="AH509" s="5">
        <v>2.71671</v>
      </c>
      <c r="AI509">
        <f>(Table729232435638842045248416[[#This Row],[time]]-2)*2</f>
        <v>1.4334199999999999</v>
      </c>
      <c r="AJ509" s="6">
        <v>1.5246200000000001</v>
      </c>
      <c r="AK509" s="5">
        <v>2.71671</v>
      </c>
      <c r="AL509">
        <f>(Table25029933136339542745949123[[#This Row],[time]]-2)*2</f>
        <v>1.4334199999999999</v>
      </c>
      <c r="AM509" s="6">
        <v>6.5752800000000002</v>
      </c>
      <c r="AN509" s="5">
        <v>2.71671</v>
      </c>
      <c r="AO509">
        <f>(Table829332535738942145348517[[#This Row],[time]]-2)*2</f>
        <v>1.4334199999999999</v>
      </c>
      <c r="AP509" s="6">
        <v>1.5924100000000001</v>
      </c>
      <c r="AQ509" s="5">
        <v>2.71671</v>
      </c>
      <c r="AR509">
        <f>(Table25230033236439642846049224[[#This Row],[time]]-2)*2</f>
        <v>1.4334199999999999</v>
      </c>
      <c r="AS509" s="6">
        <v>5.6878099999999998</v>
      </c>
      <c r="AT509" s="5">
        <v>2.71671</v>
      </c>
      <c r="AU509">
        <f>(Table25330133336539742946149325[[#This Row],[time]]-2)*2</f>
        <v>1.4334199999999999</v>
      </c>
      <c r="AV509" s="6">
        <v>0.80734899999999998</v>
      </c>
    </row>
    <row r="510" spans="1:48">
      <c r="A510" s="5">
        <v>2.7553800000000002</v>
      </c>
      <c r="B510">
        <f>(Table128631835038241444647810[[#This Row],[time]]-2)*2</f>
        <v>1.5107600000000003</v>
      </c>
      <c r="C510" s="6">
        <v>7.27</v>
      </c>
      <c r="D510" s="5">
        <v>2.7553800000000002</v>
      </c>
      <c r="E510">
        <f>(Table228731935138341544747911[[#This Row],[time]]-2)*2</f>
        <v>1.5107600000000003</v>
      </c>
      <c r="F510" s="7">
        <v>3.1399999999999998E-5</v>
      </c>
      <c r="G510" s="5">
        <v>2.7553800000000002</v>
      </c>
      <c r="H510">
        <f>(Table24529432635839042245448618[[#This Row],[time]]-2)*2</f>
        <v>1.5107600000000003</v>
      </c>
      <c r="I510" s="6">
        <v>8.6262299999999996</v>
      </c>
      <c r="J510" s="5">
        <v>2.7553800000000002</v>
      </c>
      <c r="K510">
        <f>(Table328832035238441644848012[[#This Row],[time]]-2)*2</f>
        <v>1.5107600000000003</v>
      </c>
      <c r="L510" s="7">
        <v>3.1399999999999998E-5</v>
      </c>
      <c r="M510" s="5">
        <v>2.7553800000000002</v>
      </c>
      <c r="N510">
        <f>(Table24629532735939142345548719[[#This Row],[time]]-2)*2</f>
        <v>1.5107600000000003</v>
      </c>
      <c r="O510" s="6">
        <v>6.70749</v>
      </c>
      <c r="P510" s="5">
        <v>2.7553800000000002</v>
      </c>
      <c r="Q510">
        <f>(Table428932135338541744948113[[#This Row],[time]]-2)*2</f>
        <v>1.5107600000000003</v>
      </c>
      <c r="R510" s="7">
        <v>3.96E-5</v>
      </c>
      <c r="S510" s="5">
        <v>2.7553800000000002</v>
      </c>
      <c r="T510">
        <f>(Table24729632836039242445648820[[#This Row],[time]]-2)*2</f>
        <v>1.5107600000000003</v>
      </c>
      <c r="U510" s="6">
        <v>5.4351000000000003</v>
      </c>
      <c r="V510" s="5">
        <v>2.7553800000000002</v>
      </c>
      <c r="W510">
        <f>(Table529032235438641845048214[[#This Row],[time]]-2)*2</f>
        <v>1.5107600000000003</v>
      </c>
      <c r="X510" s="7">
        <v>3.4199999999999998E-5</v>
      </c>
      <c r="Y510" s="5">
        <v>2.7553800000000002</v>
      </c>
      <c r="Z510">
        <f>(Table24829732936139342545748921[[#This Row],[time]]-2)*2</f>
        <v>1.5107600000000003</v>
      </c>
      <c r="AA510" s="6">
        <v>7.5082100000000001</v>
      </c>
      <c r="AB510" s="5">
        <v>2.7553800000000002</v>
      </c>
      <c r="AC510">
        <f>(Table629132335538741945148315[[#This Row],[time]]-2)*2</f>
        <v>1.5107600000000003</v>
      </c>
      <c r="AD510" s="6">
        <v>1.3918299999999999</v>
      </c>
      <c r="AE510" s="5">
        <v>2.7553800000000002</v>
      </c>
      <c r="AF510">
        <f>(Table24929833036239442645849022[[#This Row],[time]]-2)*2</f>
        <v>1.5107600000000003</v>
      </c>
      <c r="AG510" s="6">
        <v>8.7526100000000007</v>
      </c>
      <c r="AH510" s="5">
        <v>2.7553800000000002</v>
      </c>
      <c r="AI510">
        <f>(Table729232435638842045248416[[#This Row],[time]]-2)*2</f>
        <v>1.5107600000000003</v>
      </c>
      <c r="AJ510" s="6">
        <v>1.3744499999999999</v>
      </c>
      <c r="AK510" s="5">
        <v>2.7553800000000002</v>
      </c>
      <c r="AL510">
        <f>(Table25029933136339542745949123[[#This Row],[time]]-2)*2</f>
        <v>1.5107600000000003</v>
      </c>
      <c r="AM510" s="6">
        <v>6.8501599999999998</v>
      </c>
      <c r="AN510" s="5">
        <v>2.7553800000000002</v>
      </c>
      <c r="AO510">
        <f>(Table829332535738942145348517[[#This Row],[time]]-2)*2</f>
        <v>1.5107600000000003</v>
      </c>
      <c r="AP510" s="6">
        <v>1.56643</v>
      </c>
      <c r="AQ510" s="5">
        <v>2.7553800000000002</v>
      </c>
      <c r="AR510">
        <f>(Table25230033236439642846049224[[#This Row],[time]]-2)*2</f>
        <v>1.5107600000000003</v>
      </c>
      <c r="AS510" s="6">
        <v>5.8694899999999999</v>
      </c>
      <c r="AT510" s="5">
        <v>2.7553800000000002</v>
      </c>
      <c r="AU510">
        <f>(Table25330133336539742946149325[[#This Row],[time]]-2)*2</f>
        <v>1.5107600000000003</v>
      </c>
      <c r="AV510" s="6">
        <v>0.87191300000000005</v>
      </c>
    </row>
    <row r="511" spans="1:48">
      <c r="A511" s="5">
        <v>2.8018900000000002</v>
      </c>
      <c r="B511">
        <f>(Table128631835038241444647810[[#This Row],[time]]-2)*2</f>
        <v>1.6037800000000004</v>
      </c>
      <c r="C511" s="6">
        <v>8.2435299999999998</v>
      </c>
      <c r="D511" s="5">
        <v>2.8018900000000002</v>
      </c>
      <c r="E511">
        <f>(Table228731935138341544747911[[#This Row],[time]]-2)*2</f>
        <v>1.6037800000000004</v>
      </c>
      <c r="F511" s="7">
        <v>2.8500000000000002E-5</v>
      </c>
      <c r="G511" s="5">
        <v>2.8018900000000002</v>
      </c>
      <c r="H511">
        <f>(Table24529432635839042245448618[[#This Row],[time]]-2)*2</f>
        <v>1.6037800000000004</v>
      </c>
      <c r="I511" s="6">
        <v>9.5920699999999997</v>
      </c>
      <c r="J511" s="5">
        <v>2.8018900000000002</v>
      </c>
      <c r="K511">
        <f>(Table328832035238441644848012[[#This Row],[time]]-2)*2</f>
        <v>1.6037800000000004</v>
      </c>
      <c r="L511" s="7">
        <v>2.9099999999999999E-5</v>
      </c>
      <c r="M511" s="5">
        <v>2.8018900000000002</v>
      </c>
      <c r="N511">
        <f>(Table24629532735939142345548719[[#This Row],[time]]-2)*2</f>
        <v>1.6037800000000004</v>
      </c>
      <c r="O511" s="6">
        <v>7.1915800000000001</v>
      </c>
      <c r="P511" s="5">
        <v>2.8018900000000002</v>
      </c>
      <c r="Q511">
        <f>(Table428932135338541744948113[[#This Row],[time]]-2)*2</f>
        <v>1.6037800000000004</v>
      </c>
      <c r="R511" s="7">
        <v>3.6900000000000002E-5</v>
      </c>
      <c r="S511" s="5">
        <v>2.8018900000000002</v>
      </c>
      <c r="T511">
        <f>(Table24729632836039242445648820[[#This Row],[time]]-2)*2</f>
        <v>1.6037800000000004</v>
      </c>
      <c r="U511" s="6">
        <v>5.7985100000000003</v>
      </c>
      <c r="V511" s="5">
        <v>2.8018900000000002</v>
      </c>
      <c r="W511">
        <f>(Table529032235438641845048214[[#This Row],[time]]-2)*2</f>
        <v>1.6037800000000004</v>
      </c>
      <c r="X511" s="7">
        <v>3.1999999999999999E-5</v>
      </c>
      <c r="Y511" s="5">
        <v>2.8018900000000002</v>
      </c>
      <c r="Z511">
        <f>(Table24829732936139342545748921[[#This Row],[time]]-2)*2</f>
        <v>1.6037800000000004</v>
      </c>
      <c r="AA511" s="6">
        <v>8.3087900000000001</v>
      </c>
      <c r="AB511" s="5">
        <v>2.8018900000000002</v>
      </c>
      <c r="AC511">
        <f>(Table629132335538741945148315[[#This Row],[time]]-2)*2</f>
        <v>1.6037800000000004</v>
      </c>
      <c r="AD511" s="6">
        <v>1.2873699999999999</v>
      </c>
      <c r="AE511" s="5">
        <v>2.8018900000000002</v>
      </c>
      <c r="AF511">
        <f>(Table24929833036239442645849022[[#This Row],[time]]-2)*2</f>
        <v>1.6037800000000004</v>
      </c>
      <c r="AG511" s="6">
        <v>9.2720199999999995</v>
      </c>
      <c r="AH511" s="5">
        <v>2.8018900000000002</v>
      </c>
      <c r="AI511">
        <f>(Table729232435638842045248416[[#This Row],[time]]-2)*2</f>
        <v>1.6037800000000004</v>
      </c>
      <c r="AJ511" s="6">
        <v>1.2171000000000001</v>
      </c>
      <c r="AK511" s="5">
        <v>2.8018900000000002</v>
      </c>
      <c r="AL511">
        <f>(Table25029933136339542745949123[[#This Row],[time]]-2)*2</f>
        <v>1.6037800000000004</v>
      </c>
      <c r="AM511" s="6">
        <v>7.0542699999999998</v>
      </c>
      <c r="AN511" s="5">
        <v>2.8018900000000002</v>
      </c>
      <c r="AO511">
        <f>(Table829332535738942145348517[[#This Row],[time]]-2)*2</f>
        <v>1.6037800000000004</v>
      </c>
      <c r="AP511" s="6">
        <v>1.48702</v>
      </c>
      <c r="AQ511" s="5">
        <v>2.8018900000000002</v>
      </c>
      <c r="AR511">
        <f>(Table25230033236439642846049224[[#This Row],[time]]-2)*2</f>
        <v>1.6037800000000004</v>
      </c>
      <c r="AS511" s="6">
        <v>6.1819300000000004</v>
      </c>
      <c r="AT511" s="5">
        <v>2.8018900000000002</v>
      </c>
      <c r="AU511">
        <f>(Table25330133336539742946149325[[#This Row],[time]]-2)*2</f>
        <v>1.6037800000000004</v>
      </c>
      <c r="AV511" s="6">
        <v>0.93145500000000003</v>
      </c>
    </row>
    <row r="512" spans="1:48">
      <c r="A512" s="5">
        <v>2.8553799999999998</v>
      </c>
      <c r="B512">
        <f>(Table128631835038241444647810[[#This Row],[time]]-2)*2</f>
        <v>1.7107599999999996</v>
      </c>
      <c r="C512" s="6">
        <v>9.3679500000000004</v>
      </c>
      <c r="D512" s="5">
        <v>2.8553799999999998</v>
      </c>
      <c r="E512">
        <f>(Table228731935138341544747911[[#This Row],[time]]-2)*2</f>
        <v>1.7107599999999996</v>
      </c>
      <c r="F512" s="7">
        <v>2.5400000000000001E-5</v>
      </c>
      <c r="G512" s="5">
        <v>2.8553799999999998</v>
      </c>
      <c r="H512">
        <f>(Table24529432635839042245448618[[#This Row],[time]]-2)*2</f>
        <v>1.7107599999999996</v>
      </c>
      <c r="I512" s="6">
        <v>10.9346</v>
      </c>
      <c r="J512" s="5">
        <v>2.8553799999999998</v>
      </c>
      <c r="K512">
        <f>(Table328832035238441644848012[[#This Row],[time]]-2)*2</f>
        <v>1.7107599999999996</v>
      </c>
      <c r="L512" s="7">
        <v>2.6999999999999999E-5</v>
      </c>
      <c r="M512" s="5">
        <v>2.8553799999999998</v>
      </c>
      <c r="N512">
        <f>(Table24629532735939142345548719[[#This Row],[time]]-2)*2</f>
        <v>1.7107599999999996</v>
      </c>
      <c r="O512" s="6">
        <v>7.6413900000000003</v>
      </c>
      <c r="P512" s="5">
        <v>2.8553799999999998</v>
      </c>
      <c r="Q512">
        <f>(Table428932135338541744948113[[#This Row],[time]]-2)*2</f>
        <v>1.7107599999999996</v>
      </c>
      <c r="R512" s="7">
        <v>3.4100000000000002E-5</v>
      </c>
      <c r="S512" s="5">
        <v>2.8553799999999998</v>
      </c>
      <c r="T512">
        <f>(Table24729632836039242445648820[[#This Row],[time]]-2)*2</f>
        <v>1.7107599999999996</v>
      </c>
      <c r="U512" s="6">
        <v>6.1585200000000002</v>
      </c>
      <c r="V512" s="5">
        <v>2.8553799999999998</v>
      </c>
      <c r="W512">
        <f>(Table529032235438641845048214[[#This Row],[time]]-2)*2</f>
        <v>1.7107599999999996</v>
      </c>
      <c r="X512" s="7">
        <v>2.9600000000000001E-5</v>
      </c>
      <c r="Y512" s="5">
        <v>2.8553799999999998</v>
      </c>
      <c r="Z512">
        <f>(Table24829732936139342545748921[[#This Row],[time]]-2)*2</f>
        <v>1.7107599999999996</v>
      </c>
      <c r="AA512" s="6">
        <v>9.2462900000000001</v>
      </c>
      <c r="AB512" s="5">
        <v>2.8553799999999998</v>
      </c>
      <c r="AC512">
        <f>(Table629132335538741945148315[[#This Row],[time]]-2)*2</f>
        <v>1.7107599999999996</v>
      </c>
      <c r="AD512" s="6">
        <v>1.15195</v>
      </c>
      <c r="AE512" s="5">
        <v>2.8553799999999998</v>
      </c>
      <c r="AF512">
        <f>(Table24929833036239442645849022[[#This Row],[time]]-2)*2</f>
        <v>1.7107599999999996</v>
      </c>
      <c r="AG512" s="6">
        <v>9.7929200000000005</v>
      </c>
      <c r="AH512" s="5">
        <v>2.8553799999999998</v>
      </c>
      <c r="AI512">
        <f>(Table729232435638842045248416[[#This Row],[time]]-2)*2</f>
        <v>1.7107599999999996</v>
      </c>
      <c r="AJ512" s="6">
        <v>1.05236</v>
      </c>
      <c r="AK512" s="5">
        <v>2.8553799999999998</v>
      </c>
      <c r="AL512">
        <f>(Table25029933136339542745949123[[#This Row],[time]]-2)*2</f>
        <v>1.7107599999999996</v>
      </c>
      <c r="AM512" s="6">
        <v>7.3363300000000002</v>
      </c>
      <c r="AN512" s="5">
        <v>2.8553799999999998</v>
      </c>
      <c r="AO512">
        <f>(Table829332535738942145348517[[#This Row],[time]]-2)*2</f>
        <v>1.7107599999999996</v>
      </c>
      <c r="AP512" s="6">
        <v>1.33656</v>
      </c>
      <c r="AQ512" s="5">
        <v>2.8553799999999998</v>
      </c>
      <c r="AR512">
        <f>(Table25230033236439642846049224[[#This Row],[time]]-2)*2</f>
        <v>1.7107599999999996</v>
      </c>
      <c r="AS512" s="6">
        <v>6.5061299999999997</v>
      </c>
      <c r="AT512" s="5">
        <v>2.8553799999999998</v>
      </c>
      <c r="AU512">
        <f>(Table25330133336539742946149325[[#This Row],[time]]-2)*2</f>
        <v>1.7107599999999996</v>
      </c>
      <c r="AV512" s="6">
        <v>0.97646299999999997</v>
      </c>
    </row>
    <row r="513" spans="1:48">
      <c r="A513" s="5">
        <v>2.9058899999999999</v>
      </c>
      <c r="B513">
        <f>(Table128631835038241444647810[[#This Row],[time]]-2)*2</f>
        <v>1.8117799999999997</v>
      </c>
      <c r="C513" s="6">
        <v>10.5237</v>
      </c>
      <c r="D513" s="5">
        <v>2.9058899999999999</v>
      </c>
      <c r="E513">
        <f>(Table228731935138341544747911[[#This Row],[time]]-2)*2</f>
        <v>1.8117799999999997</v>
      </c>
      <c r="F513" s="7">
        <v>2.2900000000000001E-5</v>
      </c>
      <c r="G513" s="5">
        <v>2.9058899999999999</v>
      </c>
      <c r="H513">
        <f>(Table24529432635839042245448618[[#This Row],[time]]-2)*2</f>
        <v>1.8117799999999997</v>
      </c>
      <c r="I513" s="6">
        <v>12.230600000000001</v>
      </c>
      <c r="J513" s="5">
        <v>2.9058899999999999</v>
      </c>
      <c r="K513">
        <f>(Table328832035238441644848012[[#This Row],[time]]-2)*2</f>
        <v>1.8117799999999997</v>
      </c>
      <c r="L513" s="7">
        <v>2.51E-5</v>
      </c>
      <c r="M513" s="5">
        <v>2.9058899999999999</v>
      </c>
      <c r="N513">
        <f>(Table24629532735939142345548719[[#This Row],[time]]-2)*2</f>
        <v>1.8117799999999997</v>
      </c>
      <c r="O513" s="6">
        <v>7.9870200000000002</v>
      </c>
      <c r="P513" s="5">
        <v>2.9058899999999999</v>
      </c>
      <c r="Q513">
        <f>(Table428932135338541744948113[[#This Row],[time]]-2)*2</f>
        <v>1.8117799999999997</v>
      </c>
      <c r="R513" s="7">
        <v>3.1600000000000002E-5</v>
      </c>
      <c r="S513" s="5">
        <v>2.9058899999999999</v>
      </c>
      <c r="T513">
        <f>(Table24729632836039242445648820[[#This Row],[time]]-2)*2</f>
        <v>1.8117799999999997</v>
      </c>
      <c r="U513" s="6">
        <v>6.4617199999999997</v>
      </c>
      <c r="V513" s="5">
        <v>2.9058899999999999</v>
      </c>
      <c r="W513">
        <f>(Table529032235438641845048214[[#This Row],[time]]-2)*2</f>
        <v>1.8117799999999997</v>
      </c>
      <c r="X513" s="7">
        <v>2.7500000000000001E-5</v>
      </c>
      <c r="Y513" s="5">
        <v>2.9058899999999999</v>
      </c>
      <c r="Z513">
        <f>(Table24829732936139342545748921[[#This Row],[time]]-2)*2</f>
        <v>1.8117799999999997</v>
      </c>
      <c r="AA513" s="6">
        <v>10.3185</v>
      </c>
      <c r="AB513" s="5">
        <v>2.9058899999999999</v>
      </c>
      <c r="AC513">
        <f>(Table629132335538741945148315[[#This Row],[time]]-2)*2</f>
        <v>1.8117799999999997</v>
      </c>
      <c r="AD513" s="6">
        <v>1.0184800000000001</v>
      </c>
      <c r="AE513" s="5">
        <v>2.9058899999999999</v>
      </c>
      <c r="AF513">
        <f>(Table24929833036239442645849022[[#This Row],[time]]-2)*2</f>
        <v>1.8117799999999997</v>
      </c>
      <c r="AG513" s="6">
        <v>10.1325</v>
      </c>
      <c r="AH513" s="5">
        <v>2.9058899999999999</v>
      </c>
      <c r="AI513">
        <f>(Table729232435638842045248416[[#This Row],[time]]-2)*2</f>
        <v>1.8117799999999997</v>
      </c>
      <c r="AJ513" s="6">
        <v>0.90949100000000005</v>
      </c>
      <c r="AK513" s="5">
        <v>2.9058899999999999</v>
      </c>
      <c r="AL513">
        <f>(Table25029933136339542745949123[[#This Row],[time]]-2)*2</f>
        <v>1.8117799999999997</v>
      </c>
      <c r="AM513" s="6">
        <v>7.5996699999999997</v>
      </c>
      <c r="AN513" s="5">
        <v>2.9058899999999999</v>
      </c>
      <c r="AO513">
        <f>(Table829332535738942145348517[[#This Row],[time]]-2)*2</f>
        <v>1.8117799999999997</v>
      </c>
      <c r="AP513" s="6">
        <v>1.1642699999999999</v>
      </c>
      <c r="AQ513" s="5">
        <v>2.9058899999999999</v>
      </c>
      <c r="AR513">
        <f>(Table25230033236439642846049224[[#This Row],[time]]-2)*2</f>
        <v>1.8117799999999997</v>
      </c>
      <c r="AS513" s="6">
        <v>6.7888700000000002</v>
      </c>
      <c r="AT513" s="5">
        <v>2.9058899999999999</v>
      </c>
      <c r="AU513">
        <f>(Table25330133336539742946149325[[#This Row],[time]]-2)*2</f>
        <v>1.8117799999999997</v>
      </c>
      <c r="AV513" s="6">
        <v>0.98949500000000001</v>
      </c>
    </row>
    <row r="514" spans="1:48">
      <c r="A514" s="5">
        <v>2.9527700000000001</v>
      </c>
      <c r="B514">
        <f>(Table128631835038241444647810[[#This Row],[time]]-2)*2</f>
        <v>1.9055400000000002</v>
      </c>
      <c r="C514" s="6">
        <v>11.8043</v>
      </c>
      <c r="D514" s="5">
        <v>2.9527700000000001</v>
      </c>
      <c r="E514">
        <f>(Table228731935138341544747911[[#This Row],[time]]-2)*2</f>
        <v>1.9055400000000002</v>
      </c>
      <c r="F514" s="7">
        <v>2.0699999999999998E-5</v>
      </c>
      <c r="G514" s="5">
        <v>2.9527700000000001</v>
      </c>
      <c r="H514">
        <f>(Table24529432635839042245448618[[#This Row],[time]]-2)*2</f>
        <v>1.9055400000000002</v>
      </c>
      <c r="I514" s="6">
        <v>13.402200000000001</v>
      </c>
      <c r="J514" s="5">
        <v>2.9527700000000001</v>
      </c>
      <c r="K514">
        <f>(Table328832035238441644848012[[#This Row],[time]]-2)*2</f>
        <v>1.9055400000000002</v>
      </c>
      <c r="L514" s="7">
        <v>2.3600000000000001E-5</v>
      </c>
      <c r="M514" s="5">
        <v>2.9527700000000001</v>
      </c>
      <c r="N514">
        <f>(Table24629532735939142345548719[[#This Row],[time]]-2)*2</f>
        <v>1.9055400000000002</v>
      </c>
      <c r="O514" s="6">
        <v>8.1621799999999993</v>
      </c>
      <c r="P514" s="5">
        <v>2.9527700000000001</v>
      </c>
      <c r="Q514">
        <f>(Table428932135338541744948113[[#This Row],[time]]-2)*2</f>
        <v>1.9055400000000002</v>
      </c>
      <c r="R514" s="7">
        <v>2.9499999999999999E-5</v>
      </c>
      <c r="S514" s="5">
        <v>2.9527700000000001</v>
      </c>
      <c r="T514">
        <f>(Table24729632836039242445648820[[#This Row],[time]]-2)*2</f>
        <v>1.9055400000000002</v>
      </c>
      <c r="U514" s="6">
        <v>6.6672900000000004</v>
      </c>
      <c r="V514" s="5">
        <v>2.9527700000000001</v>
      </c>
      <c r="W514">
        <f>(Table529032235438641845048214[[#This Row],[time]]-2)*2</f>
        <v>1.9055400000000002</v>
      </c>
      <c r="X514" s="7">
        <v>2.5599999999999999E-5</v>
      </c>
      <c r="Y514" s="5">
        <v>2.9527700000000001</v>
      </c>
      <c r="Z514">
        <f>(Table24829732936139342545748921[[#This Row],[time]]-2)*2</f>
        <v>1.9055400000000002</v>
      </c>
      <c r="AA514" s="6">
        <v>11.394500000000001</v>
      </c>
      <c r="AB514" s="5">
        <v>2.9527700000000001</v>
      </c>
      <c r="AC514">
        <f>(Table629132335538741945148315[[#This Row],[time]]-2)*2</f>
        <v>1.9055400000000002</v>
      </c>
      <c r="AD514" s="6">
        <v>0.89570499999999997</v>
      </c>
      <c r="AE514" s="5">
        <v>2.9527700000000001</v>
      </c>
      <c r="AF514">
        <f>(Table24929833036239442645849022[[#This Row],[time]]-2)*2</f>
        <v>1.9055400000000002</v>
      </c>
      <c r="AG514" s="6">
        <v>10.532</v>
      </c>
      <c r="AH514" s="5">
        <v>2.9527700000000001</v>
      </c>
      <c r="AI514">
        <f>(Table729232435638842045248416[[#This Row],[time]]-2)*2</f>
        <v>1.9055400000000002</v>
      </c>
      <c r="AJ514" s="6">
        <v>0.78874999999999995</v>
      </c>
      <c r="AK514" s="5">
        <v>2.9527700000000001</v>
      </c>
      <c r="AL514">
        <f>(Table25029933136339542745949123[[#This Row],[time]]-2)*2</f>
        <v>1.9055400000000002</v>
      </c>
      <c r="AM514" s="6">
        <v>7.8314000000000004</v>
      </c>
      <c r="AN514" s="5">
        <v>2.9527700000000001</v>
      </c>
      <c r="AO514">
        <f>(Table829332535738942145348517[[#This Row],[time]]-2)*2</f>
        <v>1.9055400000000002</v>
      </c>
      <c r="AP514" s="6">
        <v>0.99711899999999998</v>
      </c>
      <c r="AQ514" s="5">
        <v>2.9527700000000001</v>
      </c>
      <c r="AR514">
        <f>(Table25230033236439642846049224[[#This Row],[time]]-2)*2</f>
        <v>1.9055400000000002</v>
      </c>
      <c r="AS514" s="6">
        <v>7.02956</v>
      </c>
      <c r="AT514" s="5">
        <v>2.9527700000000001</v>
      </c>
      <c r="AU514">
        <f>(Table25330133336539742946149325[[#This Row],[time]]-2)*2</f>
        <v>1.9055400000000002</v>
      </c>
      <c r="AV514" s="6">
        <v>0.96950899999999995</v>
      </c>
    </row>
    <row r="515" spans="1:48">
      <c r="A515" s="8">
        <v>3</v>
      </c>
      <c r="B515">
        <f>(Table128631835038241444647810[[#This Row],[time]]-2)*2</f>
        <v>2</v>
      </c>
      <c r="C515" s="9">
        <v>13.162599999999999</v>
      </c>
      <c r="D515" s="8">
        <v>3</v>
      </c>
      <c r="E515">
        <f>(Table228731935138341544747911[[#This Row],[time]]-2)*2</f>
        <v>2</v>
      </c>
      <c r="F515" s="10">
        <v>1.8700000000000001E-5</v>
      </c>
      <c r="G515" s="8">
        <v>3</v>
      </c>
      <c r="H515">
        <f>(Table24529432635839042245448618[[#This Row],[time]]-2)*2</f>
        <v>2</v>
      </c>
      <c r="I515" s="9">
        <v>14.33</v>
      </c>
      <c r="J515" s="8">
        <v>3</v>
      </c>
      <c r="K515">
        <f>(Table328832035238441644848012[[#This Row],[time]]-2)*2</f>
        <v>2</v>
      </c>
      <c r="L515" s="10">
        <v>2.2099999999999998E-5</v>
      </c>
      <c r="M515" s="8">
        <v>3</v>
      </c>
      <c r="N515">
        <f>(Table24629532735939142345548719[[#This Row],[time]]-2)*2</f>
        <v>2</v>
      </c>
      <c r="O515" s="9">
        <v>8.11693</v>
      </c>
      <c r="P515" s="8">
        <v>3</v>
      </c>
      <c r="Q515">
        <f>(Table428932135338541744948113[[#This Row],[time]]-2)*2</f>
        <v>2</v>
      </c>
      <c r="R515" s="10">
        <v>2.73E-5</v>
      </c>
      <c r="S515" s="8">
        <v>3</v>
      </c>
      <c r="T515">
        <f>(Table24729632836039242445648820[[#This Row],[time]]-2)*2</f>
        <v>2</v>
      </c>
      <c r="U515" s="9">
        <v>6.7917199999999998</v>
      </c>
      <c r="V515" s="8">
        <v>3</v>
      </c>
      <c r="W515">
        <f>(Table529032235438641845048214[[#This Row],[time]]-2)*2</f>
        <v>2</v>
      </c>
      <c r="X515" s="10">
        <v>2.37E-5</v>
      </c>
      <c r="Y515" s="8">
        <v>3</v>
      </c>
      <c r="Z515">
        <f>(Table24829732936139342545748921[[#This Row],[time]]-2)*2</f>
        <v>2</v>
      </c>
      <c r="AA515" s="9">
        <v>12.5421</v>
      </c>
      <c r="AB515" s="8">
        <v>3</v>
      </c>
      <c r="AC515">
        <f>(Table629132335538741945148315[[#This Row],[time]]-2)*2</f>
        <v>2</v>
      </c>
      <c r="AD515" s="9">
        <v>0.77478599999999997</v>
      </c>
      <c r="AE515" s="8">
        <v>3</v>
      </c>
      <c r="AF515">
        <f>(Table24929833036239442645849022[[#This Row],[time]]-2)*2</f>
        <v>2</v>
      </c>
      <c r="AG515" s="9">
        <v>10.807499999999999</v>
      </c>
      <c r="AH515" s="8">
        <v>3</v>
      </c>
      <c r="AI515">
        <f>(Table729232435638842045248416[[#This Row],[time]]-2)*2</f>
        <v>2</v>
      </c>
      <c r="AJ515" s="9">
        <v>0.67870299999999995</v>
      </c>
      <c r="AK515" s="8">
        <v>3</v>
      </c>
      <c r="AL515">
        <f>(Table25029933136339542745949123[[#This Row],[time]]-2)*2</f>
        <v>2</v>
      </c>
      <c r="AM515" s="9">
        <v>8.0882299999999994</v>
      </c>
      <c r="AN515" s="8">
        <v>3</v>
      </c>
      <c r="AO515">
        <f>(Table829332535738942145348517[[#This Row],[time]]-2)*2</f>
        <v>2</v>
      </c>
      <c r="AP515" s="9">
        <v>0.82509299999999997</v>
      </c>
      <c r="AQ515" s="8">
        <v>3</v>
      </c>
      <c r="AR515">
        <f>(Table25230033236439642846049224[[#This Row],[time]]-2)*2</f>
        <v>2</v>
      </c>
      <c r="AS515" s="9">
        <v>7.1973900000000004</v>
      </c>
      <c r="AT515" s="8">
        <v>3</v>
      </c>
      <c r="AU515">
        <f>(Table25330133336539742946149325[[#This Row],[time]]-2)*2</f>
        <v>2</v>
      </c>
      <c r="AV515" s="9">
        <v>0.92737899999999995</v>
      </c>
    </row>
    <row r="516" spans="1:48">
      <c r="A516" t="s">
        <v>26</v>
      </c>
      <c r="C516">
        <f>AVERAGE(C495:C515)</f>
        <v>4.2608471396666667</v>
      </c>
      <c r="D516" t="s">
        <v>26</v>
      </c>
      <c r="F516">
        <f t="shared" ref="F516" si="446">AVERAGE(F495:F515)</f>
        <v>6.4570142857142863E-5</v>
      </c>
      <c r="G516" t="s">
        <v>26</v>
      </c>
      <c r="I516">
        <f t="shared" ref="I516" si="447">AVERAGE(I495:I515)</f>
        <v>5.0869903557142848</v>
      </c>
      <c r="J516" t="s">
        <v>26</v>
      </c>
      <c r="L516">
        <f t="shared" ref="L516" si="448">AVERAGE(L495:L515)</f>
        <v>6.1684619047619048E-5</v>
      </c>
      <c r="M516" t="s">
        <v>26</v>
      </c>
      <c r="O516">
        <f t="shared" ref="O516" si="449">AVERAGE(O495:O515)</f>
        <v>3.869885</v>
      </c>
      <c r="P516" t="s">
        <v>26</v>
      </c>
      <c r="R516">
        <f t="shared" ref="R516" si="450">AVERAGE(R495:R515)</f>
        <v>0.30919754285714285</v>
      </c>
      <c r="S516" t="s">
        <v>26</v>
      </c>
      <c r="U516">
        <f t="shared" ref="U516" si="451">AVERAGE(U495:U515)</f>
        <v>3.1039781809523808</v>
      </c>
      <c r="V516" t="s">
        <v>26</v>
      </c>
      <c r="X516">
        <f t="shared" ref="X516" si="452">AVERAGE(X495:X515)</f>
        <v>7.9412009523809529E-2</v>
      </c>
      <c r="Y516" t="s">
        <v>26</v>
      </c>
      <c r="AA516">
        <f t="shared" ref="AA516" si="453">AVERAGE(AA495:AA515)</f>
        <v>5.3268543809523816</v>
      </c>
      <c r="AB516" t="s">
        <v>26</v>
      </c>
      <c r="AD516">
        <f t="shared" ref="AD516" si="454">AVERAGE(AD495:AD515)</f>
        <v>1.2308377142857141</v>
      </c>
      <c r="AE516" t="s">
        <v>26</v>
      </c>
      <c r="AG516">
        <f t="shared" ref="AG516" si="455">AVERAGE(AG495:AG515)</f>
        <v>5.1254332857142861</v>
      </c>
      <c r="AH516" t="s">
        <v>26</v>
      </c>
      <c r="AJ516">
        <f t="shared" ref="AJ516" si="456">AVERAGE(AJ495:AJ515)</f>
        <v>1.5363771428571429</v>
      </c>
      <c r="AK516" t="s">
        <v>26</v>
      </c>
      <c r="AM516">
        <f t="shared" ref="AM516" si="457">AVERAGE(AM495:AM515)</f>
        <v>5.4739785714285727</v>
      </c>
      <c r="AN516" t="s">
        <v>26</v>
      </c>
      <c r="AP516">
        <f t="shared" ref="AP516" si="458">AVERAGE(AP495:AP515)</f>
        <v>1.678258666666667</v>
      </c>
      <c r="AQ516" t="s">
        <v>26</v>
      </c>
      <c r="AS516">
        <f t="shared" ref="AS516" si="459">AVERAGE(AS495:AS515)</f>
        <v>4.1153909523809533</v>
      </c>
      <c r="AT516" t="s">
        <v>26</v>
      </c>
      <c r="AV516">
        <f t="shared" ref="AV516" si="460">AVERAGE(AV495:AV515)</f>
        <v>0.42937989999999993</v>
      </c>
    </row>
    <row r="517" spans="1:48">
      <c r="A517" t="s">
        <v>27</v>
      </c>
      <c r="C517">
        <f>MAX(C495:C515)</f>
        <v>13.162599999999999</v>
      </c>
      <c r="D517" t="s">
        <v>27</v>
      </c>
      <c r="F517">
        <f t="shared" ref="F517" si="461">MAX(F495:F515)</f>
        <v>2.0765000000000001E-4</v>
      </c>
      <c r="G517" t="s">
        <v>27</v>
      </c>
      <c r="I517">
        <f t="shared" ref="I517" si="462">MAX(I495:I515)</f>
        <v>14.33</v>
      </c>
      <c r="J517" t="s">
        <v>27</v>
      </c>
      <c r="L517">
        <f t="shared" ref="L517" si="463">MAX(L495:L515)</f>
        <v>1.9062500000000001E-4</v>
      </c>
      <c r="M517" t="s">
        <v>27</v>
      </c>
      <c r="O517">
        <f t="shared" ref="O517" si="464">MAX(O495:O515)</f>
        <v>8.1621799999999993</v>
      </c>
      <c r="P517" t="s">
        <v>27</v>
      </c>
      <c r="R517">
        <f t="shared" ref="R517" si="465">MAX(R495:R515)</f>
        <v>1.65883</v>
      </c>
      <c r="S517" t="s">
        <v>27</v>
      </c>
      <c r="U517">
        <f t="shared" ref="U517" si="466">MAX(U495:U515)</f>
        <v>6.7917199999999998</v>
      </c>
      <c r="V517" t="s">
        <v>27</v>
      </c>
      <c r="X517">
        <f t="shared" ref="X517" si="467">MAX(X495:X515)</f>
        <v>0.399233</v>
      </c>
      <c r="Y517" t="s">
        <v>27</v>
      </c>
      <c r="AA517">
        <f t="shared" ref="AA517" si="468">MAX(AA495:AA515)</f>
        <v>12.5421</v>
      </c>
      <c r="AB517" t="s">
        <v>27</v>
      </c>
      <c r="AD517">
        <f t="shared" ref="AD517" si="469">MAX(AD495:AD515)</f>
        <v>1.7744800000000001</v>
      </c>
      <c r="AE517" t="s">
        <v>27</v>
      </c>
      <c r="AG517">
        <f t="shared" ref="AG517" si="470">MAX(AG495:AG515)</f>
        <v>10.807499999999999</v>
      </c>
      <c r="AH517" t="s">
        <v>27</v>
      </c>
      <c r="AJ517">
        <f t="shared" ref="AJ517" si="471">MAX(AJ495:AJ515)</f>
        <v>2.5853899999999999</v>
      </c>
      <c r="AK517" t="s">
        <v>27</v>
      </c>
      <c r="AM517">
        <f t="shared" ref="AM517" si="472">MAX(AM495:AM515)</f>
        <v>8.0882299999999994</v>
      </c>
      <c r="AN517" t="s">
        <v>27</v>
      </c>
      <c r="AP517">
        <f t="shared" ref="AP517" si="473">MAX(AP495:AP515)</f>
        <v>2.5342600000000002</v>
      </c>
      <c r="AQ517" t="s">
        <v>27</v>
      </c>
      <c r="AS517">
        <f t="shared" ref="AS517" si="474">MAX(AS495:AS515)</f>
        <v>7.1973900000000004</v>
      </c>
      <c r="AT517" t="s">
        <v>27</v>
      </c>
      <c r="AV517">
        <f t="shared" ref="AV517" si="475">MAX(AV495:AV515)</f>
        <v>0.98949500000000001</v>
      </c>
    </row>
    <row r="519" spans="1:48">
      <c r="A519" t="s">
        <v>70</v>
      </c>
      <c r="D519" t="s">
        <v>2</v>
      </c>
    </row>
    <row r="520" spans="1:48">
      <c r="A520" t="s">
        <v>71</v>
      </c>
      <c r="D520" t="s">
        <v>4</v>
      </c>
      <c r="E520" t="s">
        <v>5</v>
      </c>
    </row>
    <row r="521" spans="1:48">
      <c r="D521" t="s">
        <v>30</v>
      </c>
    </row>
    <row r="523" spans="1:48">
      <c r="A523" t="s">
        <v>6</v>
      </c>
      <c r="D523" t="s">
        <v>7</v>
      </c>
      <c r="G523" t="s">
        <v>8</v>
      </c>
      <c r="J523" t="s">
        <v>9</v>
      </c>
      <c r="M523" t="s">
        <v>10</v>
      </c>
      <c r="P523" t="s">
        <v>11</v>
      </c>
      <c r="S523" t="s">
        <v>12</v>
      </c>
      <c r="V523" t="s">
        <v>13</v>
      </c>
      <c r="Y523" t="s">
        <v>14</v>
      </c>
      <c r="AB523" t="s">
        <v>15</v>
      </c>
      <c r="AE523" t="s">
        <v>16</v>
      </c>
      <c r="AH523" t="s">
        <v>17</v>
      </c>
      <c r="AK523" t="s">
        <v>18</v>
      </c>
      <c r="AN523" t="s">
        <v>19</v>
      </c>
      <c r="AQ523" t="s">
        <v>20</v>
      </c>
      <c r="AT523" t="s">
        <v>21</v>
      </c>
    </row>
    <row r="524" spans="1:48">
      <c r="A524" t="s">
        <v>22</v>
      </c>
      <c r="B524" t="s">
        <v>23</v>
      </c>
      <c r="C524" t="s">
        <v>24</v>
      </c>
      <c r="D524" t="s">
        <v>22</v>
      </c>
      <c r="E524" t="s">
        <v>23</v>
      </c>
      <c r="F524" t="s">
        <v>25</v>
      </c>
      <c r="G524" t="s">
        <v>22</v>
      </c>
      <c r="H524" t="s">
        <v>23</v>
      </c>
      <c r="I524" t="s">
        <v>24</v>
      </c>
      <c r="J524" t="s">
        <v>22</v>
      </c>
      <c r="K524" t="s">
        <v>23</v>
      </c>
      <c r="L524" t="s">
        <v>24</v>
      </c>
      <c r="M524" t="s">
        <v>22</v>
      </c>
      <c r="N524" t="s">
        <v>23</v>
      </c>
      <c r="O524" t="s">
        <v>24</v>
      </c>
      <c r="P524" t="s">
        <v>22</v>
      </c>
      <c r="Q524" t="s">
        <v>23</v>
      </c>
      <c r="R524" t="s">
        <v>24</v>
      </c>
      <c r="S524" t="s">
        <v>22</v>
      </c>
      <c r="T524" t="s">
        <v>23</v>
      </c>
      <c r="U524" t="s">
        <v>24</v>
      </c>
      <c r="V524" t="s">
        <v>22</v>
      </c>
      <c r="W524" t="s">
        <v>23</v>
      </c>
      <c r="X524" t="s">
        <v>24</v>
      </c>
      <c r="Y524" t="s">
        <v>22</v>
      </c>
      <c r="Z524" t="s">
        <v>23</v>
      </c>
      <c r="AA524" t="s">
        <v>24</v>
      </c>
      <c r="AB524" t="s">
        <v>22</v>
      </c>
      <c r="AC524" t="s">
        <v>23</v>
      </c>
      <c r="AD524" t="s">
        <v>24</v>
      </c>
      <c r="AE524" t="s">
        <v>22</v>
      </c>
      <c r="AF524" t="s">
        <v>23</v>
      </c>
      <c r="AG524" t="s">
        <v>24</v>
      </c>
      <c r="AH524" t="s">
        <v>22</v>
      </c>
      <c r="AI524" t="s">
        <v>23</v>
      </c>
      <c r="AJ524" t="s">
        <v>24</v>
      </c>
      <c r="AK524" t="s">
        <v>22</v>
      </c>
      <c r="AL524" t="s">
        <v>23</v>
      </c>
      <c r="AM524" t="s">
        <v>24</v>
      </c>
      <c r="AN524" t="s">
        <v>22</v>
      </c>
      <c r="AO524" t="s">
        <v>23</v>
      </c>
      <c r="AP524" t="s">
        <v>24</v>
      </c>
      <c r="AQ524" t="s">
        <v>22</v>
      </c>
      <c r="AR524" t="s">
        <v>23</v>
      </c>
      <c r="AS524" t="s">
        <v>24</v>
      </c>
      <c r="AT524" t="s">
        <v>22</v>
      </c>
      <c r="AU524" t="s">
        <v>23</v>
      </c>
      <c r="AV524" t="s">
        <v>24</v>
      </c>
    </row>
    <row r="525" spans="1:48">
      <c r="A525" s="2">
        <v>2</v>
      </c>
      <c r="B525">
        <f>-(Table125430233436639843046249426[[#This Row],[time]]-2)*2</f>
        <v>0</v>
      </c>
      <c r="C525" s="3">
        <v>3.0626899999999999</v>
      </c>
      <c r="D525" s="2">
        <v>2</v>
      </c>
      <c r="E525">
        <f>-(Table225530333536739943146349527[[#This Row],[time]]-2)*2</f>
        <v>0</v>
      </c>
      <c r="F525" s="4">
        <v>9.0799999999999998E-5</v>
      </c>
      <c r="G525" s="2">
        <v>2</v>
      </c>
      <c r="H525" s="2">
        <f t="shared" ref="H525:H545" si="476">-(G525-2)*2</f>
        <v>0</v>
      </c>
      <c r="I525" s="3">
        <v>2.9130400000000001</v>
      </c>
      <c r="J525" s="2">
        <v>2</v>
      </c>
      <c r="K525">
        <f>-(Table325630433636840043246449628[[#This Row],[time]]-2)*2</f>
        <v>0</v>
      </c>
      <c r="L525" s="3">
        <v>0.80956799999999995</v>
      </c>
      <c r="M525" s="2">
        <v>2</v>
      </c>
      <c r="N525">
        <f>-(Table24626331134337540743947150335[[#This Row],[time]]-2)*2</f>
        <v>0</v>
      </c>
      <c r="O525" s="3">
        <v>0.50770800000000005</v>
      </c>
      <c r="P525" s="2">
        <v>2</v>
      </c>
      <c r="Q525">
        <f>-(Table425730533736940143346549729[[#This Row],[time]]-2)*2</f>
        <v>0</v>
      </c>
      <c r="R525" s="3">
        <v>2.5769399999999998E-3</v>
      </c>
      <c r="S525" s="2">
        <v>2</v>
      </c>
      <c r="T525">
        <f>-(Table24726431234437640844047250436[[#This Row],[time]]-2)*2</f>
        <v>0</v>
      </c>
      <c r="U525" s="3">
        <v>7.6142299999999996E-2</v>
      </c>
      <c r="V525" s="2">
        <v>2</v>
      </c>
      <c r="W525">
        <f>-(Table525830633837040243446649830[[#This Row],[time]]-2)*2</f>
        <v>0</v>
      </c>
      <c r="X525" s="3">
        <v>0.34747800000000001</v>
      </c>
      <c r="Y525" s="2">
        <v>2</v>
      </c>
      <c r="Z525">
        <f>-(Table24826531334537740944147350537[[#This Row],[time]]-2)*2</f>
        <v>0</v>
      </c>
      <c r="AA525" s="3">
        <v>0.92925800000000003</v>
      </c>
      <c r="AB525" s="2">
        <v>2</v>
      </c>
      <c r="AC525">
        <f>-(Table625930733937140343546749931[[#This Row],[time]]-2)*2</f>
        <v>0</v>
      </c>
      <c r="AD525" s="3">
        <v>2.3943800000000001E-2</v>
      </c>
      <c r="AE525" s="2">
        <v>2</v>
      </c>
      <c r="AF525">
        <f>-(Table24926631434637841044247450638[[#This Row],[time]]-2)*2</f>
        <v>0</v>
      </c>
      <c r="AG525" s="3">
        <v>0.30925000000000002</v>
      </c>
      <c r="AH525" s="2">
        <v>2</v>
      </c>
      <c r="AI525">
        <f>-(Table726030834037240443646850032[[#This Row],[time]]-2)*2</f>
        <v>0</v>
      </c>
      <c r="AJ525" s="4">
        <v>6.5199999999999999E-5</v>
      </c>
      <c r="AK525" s="2">
        <v>2</v>
      </c>
      <c r="AL525">
        <f>-(Table25026731534737941144347550739[[#This Row],[time]]-2)*2</f>
        <v>0</v>
      </c>
      <c r="AM525" s="3">
        <v>1.6855899999999999</v>
      </c>
      <c r="AN525" s="2">
        <v>2</v>
      </c>
      <c r="AO525">
        <f>-(Table826130934137340543746950133[[#This Row],[time]]-2)*2</f>
        <v>0</v>
      </c>
      <c r="AP525" s="3">
        <v>3.2330399999999999</v>
      </c>
      <c r="AQ525" s="2">
        <v>2</v>
      </c>
      <c r="AR525">
        <f>-(Table25226831634838041244447650840[[#This Row],[time]]-2)*2</f>
        <v>0</v>
      </c>
      <c r="AS525" s="3">
        <v>0.64618100000000001</v>
      </c>
      <c r="AT525" s="2">
        <v>2</v>
      </c>
      <c r="AU525">
        <f>-(Table25326931734938141344547750941[[#This Row],[time]]-2)*2</f>
        <v>0</v>
      </c>
      <c r="AV525" s="3">
        <v>0.87917000000000001</v>
      </c>
    </row>
    <row r="526" spans="1:48">
      <c r="A526" s="5">
        <v>2.0502600000000002</v>
      </c>
      <c r="B526">
        <f>-(Table125430233436639843046249426[[#This Row],[time]]-2)*2</f>
        <v>-0.10052000000000039</v>
      </c>
      <c r="C526" s="6">
        <v>3.04684</v>
      </c>
      <c r="D526" s="5">
        <v>2.0502600000000002</v>
      </c>
      <c r="E526">
        <f>-(Table225530333536739943146349527[[#This Row],[time]]-2)*2</f>
        <v>-0.10052000000000039</v>
      </c>
      <c r="F526" s="7">
        <v>9.09E-5</v>
      </c>
      <c r="G526" s="5">
        <v>2.0502600000000002</v>
      </c>
      <c r="H526" s="2">
        <f t="shared" si="476"/>
        <v>-0.10052000000000039</v>
      </c>
      <c r="I526" s="6">
        <v>2.9016299999999999</v>
      </c>
      <c r="J526" s="5">
        <v>2.0502600000000002</v>
      </c>
      <c r="K526">
        <f>-(Table325630433636840043246449628[[#This Row],[time]]-2)*2</f>
        <v>-0.10052000000000039</v>
      </c>
      <c r="L526" s="6">
        <v>0.82046200000000002</v>
      </c>
      <c r="M526" s="5">
        <v>2.0502600000000002</v>
      </c>
      <c r="N526">
        <f>-(Table24626331134337540743947150335[[#This Row],[time]]-2)*2</f>
        <v>-0.10052000000000039</v>
      </c>
      <c r="O526" s="6">
        <v>0.49373499999999998</v>
      </c>
      <c r="P526" s="5">
        <v>2.0502600000000002</v>
      </c>
      <c r="Q526">
        <f>-(Table425730533736940143346549729[[#This Row],[time]]-2)*2</f>
        <v>-0.10052000000000039</v>
      </c>
      <c r="R526" s="6">
        <v>3.11926E-3</v>
      </c>
      <c r="S526" s="5">
        <v>2.0502600000000002</v>
      </c>
      <c r="T526">
        <f>-(Table24726431234437640844047250436[[#This Row],[time]]-2)*2</f>
        <v>-0.10052000000000039</v>
      </c>
      <c r="U526" s="6">
        <v>7.3070399999999994E-2</v>
      </c>
      <c r="V526" s="5">
        <v>2.0502600000000002</v>
      </c>
      <c r="W526">
        <f>-(Table525830633837040243446649830[[#This Row],[time]]-2)*2</f>
        <v>-0.10052000000000039</v>
      </c>
      <c r="X526" s="6">
        <v>0.369645</v>
      </c>
      <c r="Y526" s="5">
        <v>2.0502600000000002</v>
      </c>
      <c r="Z526">
        <f>-(Table24826531334537740944147350537[[#This Row],[time]]-2)*2</f>
        <v>-0.10052000000000039</v>
      </c>
      <c r="AA526" s="6">
        <v>0.88939699999999999</v>
      </c>
      <c r="AB526" s="5">
        <v>2.0502600000000002</v>
      </c>
      <c r="AC526">
        <f>-(Table625930733937140343546749931[[#This Row],[time]]-2)*2</f>
        <v>-0.10052000000000039</v>
      </c>
      <c r="AD526" s="6">
        <v>3.7914000000000003E-2</v>
      </c>
      <c r="AE526" s="5">
        <v>2.0502600000000002</v>
      </c>
      <c r="AF526">
        <f>-(Table24926631434637841044247450638[[#This Row],[time]]-2)*2</f>
        <v>-0.10052000000000039</v>
      </c>
      <c r="AG526" s="6">
        <v>0.28073599999999999</v>
      </c>
      <c r="AH526" s="5">
        <v>2.0502600000000002</v>
      </c>
      <c r="AI526">
        <f>-(Table726030834037240443646850032[[#This Row],[time]]-2)*2</f>
        <v>-0.10052000000000039</v>
      </c>
      <c r="AJ526" s="7">
        <v>6.5300000000000002E-5</v>
      </c>
      <c r="AK526" s="5">
        <v>2.0502600000000002</v>
      </c>
      <c r="AL526">
        <f>-(Table25026731534737941144347550739[[#This Row],[time]]-2)*2</f>
        <v>-0.10052000000000039</v>
      </c>
      <c r="AM526" s="6">
        <v>1.6365700000000001</v>
      </c>
      <c r="AN526" s="5">
        <v>2.0502600000000002</v>
      </c>
      <c r="AO526">
        <f>-(Table826130934137340543746950133[[#This Row],[time]]-2)*2</f>
        <v>-0.10052000000000039</v>
      </c>
      <c r="AP526" s="6">
        <v>3.3775300000000001</v>
      </c>
      <c r="AQ526" s="5">
        <v>2.0502600000000002</v>
      </c>
      <c r="AR526">
        <f>-(Table25226831634838041244447650840[[#This Row],[time]]-2)*2</f>
        <v>-0.10052000000000039</v>
      </c>
      <c r="AS526" s="6">
        <v>0.62182199999999999</v>
      </c>
      <c r="AT526" s="5">
        <v>2.0502600000000002</v>
      </c>
      <c r="AU526">
        <f>-(Table25326931734938141344547750941[[#This Row],[time]]-2)*2</f>
        <v>-0.10052000000000039</v>
      </c>
      <c r="AV526" s="6">
        <v>0.90431499999999998</v>
      </c>
    </row>
    <row r="527" spans="1:48">
      <c r="A527" s="5">
        <v>2.1143299999999998</v>
      </c>
      <c r="B527">
        <f>-(Table125430233436639843046249426[[#This Row],[time]]-2)*2</f>
        <v>-0.22865999999999964</v>
      </c>
      <c r="C527" s="6">
        <v>2.9359500000000001</v>
      </c>
      <c r="D527" s="5">
        <v>2.1143299999999998</v>
      </c>
      <c r="E527">
        <f>-(Table225530333536739943146349527[[#This Row],[time]]-2)*2</f>
        <v>-0.22865999999999964</v>
      </c>
      <c r="F527" s="6">
        <v>1.5939099999999999E-4</v>
      </c>
      <c r="G527" s="5">
        <v>2.1143299999999998</v>
      </c>
      <c r="H527" s="2">
        <f t="shared" si="476"/>
        <v>-0.22865999999999964</v>
      </c>
      <c r="I527" s="6">
        <v>2.82694</v>
      </c>
      <c r="J527" s="5">
        <v>2.1143299999999998</v>
      </c>
      <c r="K527">
        <f>-(Table325630433636840043246449628[[#This Row],[time]]-2)*2</f>
        <v>-0.22865999999999964</v>
      </c>
      <c r="L527" s="6">
        <v>0.88362799999999997</v>
      </c>
      <c r="M527" s="5">
        <v>2.1143299999999998</v>
      </c>
      <c r="N527">
        <f>-(Table24626331134337540743947150335[[#This Row],[time]]-2)*2</f>
        <v>-0.22865999999999964</v>
      </c>
      <c r="O527" s="6">
        <v>0.43577199999999999</v>
      </c>
      <c r="P527" s="5">
        <v>2.1143299999999998</v>
      </c>
      <c r="Q527">
        <f>-(Table425730533736940143346549729[[#This Row],[time]]-2)*2</f>
        <v>-0.22865999999999964</v>
      </c>
      <c r="R527" s="6">
        <v>5.0797699999999999E-3</v>
      </c>
      <c r="S527" s="5">
        <v>2.1143299999999998</v>
      </c>
      <c r="T527">
        <f>-(Table24726431234437640844047250436[[#This Row],[time]]-2)*2</f>
        <v>-0.22865999999999964</v>
      </c>
      <c r="U527" s="6">
        <v>6.1665600000000001E-2</v>
      </c>
      <c r="V527" s="5">
        <v>2.1143299999999998</v>
      </c>
      <c r="W527">
        <f>-(Table525830633837040243446649830[[#This Row],[time]]-2)*2</f>
        <v>-0.22865999999999964</v>
      </c>
      <c r="X527" s="6">
        <v>0.44800099999999998</v>
      </c>
      <c r="Y527" s="5">
        <v>2.1143299999999998</v>
      </c>
      <c r="Z527">
        <f>-(Table24826531334537740944147350537[[#This Row],[time]]-2)*2</f>
        <v>-0.22865999999999964</v>
      </c>
      <c r="AA527" s="6">
        <v>0.799315</v>
      </c>
      <c r="AB527" s="5">
        <v>2.1143299999999998</v>
      </c>
      <c r="AC527">
        <f>-(Table625930733937140343546749931[[#This Row],[time]]-2)*2</f>
        <v>-0.22865999999999964</v>
      </c>
      <c r="AD527" s="6">
        <v>0.119627</v>
      </c>
      <c r="AE527" s="5">
        <v>2.1143299999999998</v>
      </c>
      <c r="AF527">
        <f>-(Table24926631434637841044247450638[[#This Row],[time]]-2)*2</f>
        <v>-0.22865999999999964</v>
      </c>
      <c r="AG527" s="6">
        <v>0.23719000000000001</v>
      </c>
      <c r="AH527" s="5">
        <v>2.1143299999999998</v>
      </c>
      <c r="AI527">
        <f>-(Table726030834037240443646850032[[#This Row],[time]]-2)*2</f>
        <v>-0.22865999999999964</v>
      </c>
      <c r="AJ527" s="7">
        <v>6.4499999999999996E-5</v>
      </c>
      <c r="AK527" s="5">
        <v>2.1143299999999998</v>
      </c>
      <c r="AL527">
        <f>-(Table25026731534737941144347550739[[#This Row],[time]]-2)*2</f>
        <v>-0.22865999999999964</v>
      </c>
      <c r="AM527" s="6">
        <v>1.5776300000000001</v>
      </c>
      <c r="AN527" s="5">
        <v>2.1143299999999998</v>
      </c>
      <c r="AO527">
        <f>-(Table826130934137340543746950133[[#This Row],[time]]-2)*2</f>
        <v>-0.22865999999999964</v>
      </c>
      <c r="AP527" s="6">
        <v>3.6279599999999999</v>
      </c>
      <c r="AQ527" s="5">
        <v>2.1143299999999998</v>
      </c>
      <c r="AR527">
        <f>-(Table25226831634838041244447650840[[#This Row],[time]]-2)*2</f>
        <v>-0.22865999999999964</v>
      </c>
      <c r="AS527" s="6">
        <v>0.60369799999999996</v>
      </c>
      <c r="AT527" s="5">
        <v>2.1143299999999998</v>
      </c>
      <c r="AU527">
        <f>-(Table25326931734938141344547750941[[#This Row],[time]]-2)*2</f>
        <v>-0.22865999999999964</v>
      </c>
      <c r="AV527" s="6">
        <v>1.14964</v>
      </c>
    </row>
    <row r="528" spans="1:48">
      <c r="A528" s="5">
        <v>2.1643300000000001</v>
      </c>
      <c r="B528">
        <f>-(Table125430233436639843046249426[[#This Row],[time]]-2)*2</f>
        <v>-0.32866000000000017</v>
      </c>
      <c r="C528" s="6">
        <v>2.78728</v>
      </c>
      <c r="D528" s="5">
        <v>2.1643300000000001</v>
      </c>
      <c r="E528">
        <f>-(Table225530333536739943146349527[[#This Row],[time]]-2)*2</f>
        <v>-0.32866000000000017</v>
      </c>
      <c r="F528" s="6">
        <v>2.7322199999999999E-4</v>
      </c>
      <c r="G528" s="5">
        <v>2.1643300000000001</v>
      </c>
      <c r="H528" s="2">
        <f t="shared" si="476"/>
        <v>-0.32866000000000017</v>
      </c>
      <c r="I528" s="6">
        <v>2.73007</v>
      </c>
      <c r="J528" s="5">
        <v>2.1643300000000001</v>
      </c>
      <c r="K528">
        <f>-(Table325630433636840043246449628[[#This Row],[time]]-2)*2</f>
        <v>-0.32866000000000017</v>
      </c>
      <c r="L528" s="6">
        <v>0.96703099999999997</v>
      </c>
      <c r="M528" s="5">
        <v>2.1643300000000001</v>
      </c>
      <c r="N528">
        <f>-(Table24626331134337540743947150335[[#This Row],[time]]-2)*2</f>
        <v>-0.32866000000000017</v>
      </c>
      <c r="O528" s="6">
        <v>0.36348599999999998</v>
      </c>
      <c r="P528" s="5">
        <v>2.1643300000000001</v>
      </c>
      <c r="Q528">
        <f>-(Table425730533736940143346549729[[#This Row],[time]]-2)*2</f>
        <v>-0.32866000000000017</v>
      </c>
      <c r="R528" s="6">
        <v>7.1130100000000003E-3</v>
      </c>
      <c r="S528" s="5">
        <v>2.1643300000000001</v>
      </c>
      <c r="T528">
        <f>-(Table24726431234437640844047250436[[#This Row],[time]]-2)*2</f>
        <v>-0.32866000000000017</v>
      </c>
      <c r="U528" s="6">
        <v>4.4957999999999998E-2</v>
      </c>
      <c r="V528" s="5">
        <v>2.1643300000000001</v>
      </c>
      <c r="W528">
        <f>-(Table525830633837040243446649830[[#This Row],[time]]-2)*2</f>
        <v>-0.32866000000000017</v>
      </c>
      <c r="X528" s="6">
        <v>0.52718299999999996</v>
      </c>
      <c r="Y528" s="5">
        <v>2.1643300000000001</v>
      </c>
      <c r="Z528">
        <f>-(Table24826531334537740944147350537[[#This Row],[time]]-2)*2</f>
        <v>-0.32866000000000017</v>
      </c>
      <c r="AA528" s="6">
        <v>0.71698499999999998</v>
      </c>
      <c r="AB528" s="5">
        <v>2.1643300000000001</v>
      </c>
      <c r="AC528">
        <f>-(Table625930733937140343546749931[[#This Row],[time]]-2)*2</f>
        <v>-0.32866000000000017</v>
      </c>
      <c r="AD528" s="6">
        <v>0.21385299999999999</v>
      </c>
      <c r="AE528" s="5">
        <v>2.1643300000000001</v>
      </c>
      <c r="AF528">
        <f>-(Table24926631434637841044247450638[[#This Row],[time]]-2)*2</f>
        <v>-0.32866000000000017</v>
      </c>
      <c r="AG528" s="6">
        <v>0.21537400000000001</v>
      </c>
      <c r="AH528" s="5">
        <v>2.1643300000000001</v>
      </c>
      <c r="AI528">
        <f>-(Table726030834037240443646850032[[#This Row],[time]]-2)*2</f>
        <v>-0.32866000000000017</v>
      </c>
      <c r="AJ528" s="7">
        <v>6.02E-5</v>
      </c>
      <c r="AK528" s="5">
        <v>2.1643300000000001</v>
      </c>
      <c r="AL528">
        <f>-(Table25026731534737941144347550739[[#This Row],[time]]-2)*2</f>
        <v>-0.32866000000000017</v>
      </c>
      <c r="AM528" s="6">
        <v>1.53234</v>
      </c>
      <c r="AN528" s="5">
        <v>2.1643300000000001</v>
      </c>
      <c r="AO528">
        <f>-(Table826130934137340543746950133[[#This Row],[time]]-2)*2</f>
        <v>-0.32866000000000017</v>
      </c>
      <c r="AP528" s="6">
        <v>3.86042</v>
      </c>
      <c r="AQ528" s="5">
        <v>2.1643300000000001</v>
      </c>
      <c r="AR528">
        <f>-(Table25226831634838041244447650840[[#This Row],[time]]-2)*2</f>
        <v>-0.32866000000000017</v>
      </c>
      <c r="AS528" s="6">
        <v>0.60354399999999997</v>
      </c>
      <c r="AT528" s="5">
        <v>2.1643300000000001</v>
      </c>
      <c r="AU528">
        <f>-(Table25326931734938141344547750941[[#This Row],[time]]-2)*2</f>
        <v>-0.32866000000000017</v>
      </c>
      <c r="AV528" s="6">
        <v>1.3557300000000001</v>
      </c>
    </row>
    <row r="529" spans="1:48">
      <c r="A529" s="5">
        <v>2.2143299999999999</v>
      </c>
      <c r="B529">
        <f>-(Table125430233436639843046249426[[#This Row],[time]]-2)*2</f>
        <v>-0.42865999999999982</v>
      </c>
      <c r="C529" s="6">
        <v>2.5977000000000001</v>
      </c>
      <c r="D529" s="5">
        <v>2.2143299999999999</v>
      </c>
      <c r="E529">
        <f>-(Table225530333536739943146349527[[#This Row],[time]]-2)*2</f>
        <v>-0.42865999999999982</v>
      </c>
      <c r="F529" s="6">
        <v>5.2886000000000002E-2</v>
      </c>
      <c r="G529" s="5">
        <v>2.2143299999999999</v>
      </c>
      <c r="H529" s="2">
        <f t="shared" si="476"/>
        <v>-0.42865999999999982</v>
      </c>
      <c r="I529" s="6">
        <v>2.6082100000000001</v>
      </c>
      <c r="J529" s="5">
        <v>2.2143299999999999</v>
      </c>
      <c r="K529">
        <f>-(Table325630433636840043246449628[[#This Row],[time]]-2)*2</f>
        <v>-0.42865999999999982</v>
      </c>
      <c r="L529" s="6">
        <v>1.0629999999999999</v>
      </c>
      <c r="M529" s="5">
        <v>2.2143299999999999</v>
      </c>
      <c r="N529">
        <f>-(Table24626331134337540743947150335[[#This Row],[time]]-2)*2</f>
        <v>-0.42865999999999982</v>
      </c>
      <c r="O529" s="6">
        <v>0.26545600000000003</v>
      </c>
      <c r="P529" s="5">
        <v>2.2143299999999999</v>
      </c>
      <c r="Q529">
        <f>-(Table425730533736940143346549729[[#This Row],[time]]-2)*2</f>
        <v>-0.42865999999999982</v>
      </c>
      <c r="R529" s="6">
        <v>9.9064400000000007E-3</v>
      </c>
      <c r="S529" s="5">
        <v>2.2143299999999999</v>
      </c>
      <c r="T529">
        <f>-(Table24726431234437640844047250436[[#This Row],[time]]-2)*2</f>
        <v>-0.42865999999999982</v>
      </c>
      <c r="U529" s="6">
        <v>2.2291399999999999E-2</v>
      </c>
      <c r="V529" s="5">
        <v>2.2143299999999999</v>
      </c>
      <c r="W529">
        <f>-(Table525830633837040243446649830[[#This Row],[time]]-2)*2</f>
        <v>-0.42865999999999982</v>
      </c>
      <c r="X529" s="6">
        <v>0.62094300000000002</v>
      </c>
      <c r="Y529" s="5">
        <v>2.2143299999999999</v>
      </c>
      <c r="Z529">
        <f>-(Table24826531334537740944147350537[[#This Row],[time]]-2)*2</f>
        <v>-0.42865999999999982</v>
      </c>
      <c r="AA529" s="6">
        <v>0.62312599999999996</v>
      </c>
      <c r="AB529" s="5">
        <v>2.2143299999999999</v>
      </c>
      <c r="AC529">
        <f>-(Table625930733937140343546749931[[#This Row],[time]]-2)*2</f>
        <v>-0.42865999999999982</v>
      </c>
      <c r="AD529" s="6">
        <v>0.31074600000000002</v>
      </c>
      <c r="AE529" s="5">
        <v>2.2143299999999999</v>
      </c>
      <c r="AF529">
        <f>-(Table24926631434637841044247450638[[#This Row],[time]]-2)*2</f>
        <v>-0.42865999999999982</v>
      </c>
      <c r="AG529" s="6">
        <v>0.208449</v>
      </c>
      <c r="AH529" s="5">
        <v>2.2143299999999999</v>
      </c>
      <c r="AI529">
        <f>-(Table726030834037240443646850032[[#This Row],[time]]-2)*2</f>
        <v>-0.42865999999999982</v>
      </c>
      <c r="AJ529" s="7">
        <v>5.9899999999999999E-5</v>
      </c>
      <c r="AK529" s="5">
        <v>2.2143299999999999</v>
      </c>
      <c r="AL529">
        <f>-(Table25026731534737941144347550739[[#This Row],[time]]-2)*2</f>
        <v>-0.42865999999999982</v>
      </c>
      <c r="AM529" s="6">
        <v>1.4875499999999999</v>
      </c>
      <c r="AN529" s="5">
        <v>2.2143299999999999</v>
      </c>
      <c r="AO529">
        <f>-(Table826130934137340543746950133[[#This Row],[time]]-2)*2</f>
        <v>-0.42865999999999982</v>
      </c>
      <c r="AP529" s="6">
        <v>4.0143700000000004</v>
      </c>
      <c r="AQ529" s="5">
        <v>2.2143299999999999</v>
      </c>
      <c r="AR529">
        <f>-(Table25226831634838041244447650840[[#This Row],[time]]-2)*2</f>
        <v>-0.42865999999999982</v>
      </c>
      <c r="AS529" s="6">
        <v>0.61515699999999995</v>
      </c>
      <c r="AT529" s="5">
        <v>2.2143299999999999</v>
      </c>
      <c r="AU529">
        <f>-(Table25326931734938141344547750941[[#This Row],[time]]-2)*2</f>
        <v>-0.42865999999999982</v>
      </c>
      <c r="AV529" s="6">
        <v>1.6166400000000001</v>
      </c>
    </row>
    <row r="530" spans="1:48">
      <c r="A530" s="5">
        <v>2.2643300000000002</v>
      </c>
      <c r="B530">
        <f>-(Table125430233436639843046249426[[#This Row],[time]]-2)*2</f>
        <v>-0.52866000000000035</v>
      </c>
      <c r="C530" s="6">
        <v>2.3817200000000001</v>
      </c>
      <c r="D530" s="5">
        <v>2.2643300000000002</v>
      </c>
      <c r="E530">
        <f>-(Table225530333536739943146349527[[#This Row],[time]]-2)*2</f>
        <v>-0.52866000000000035</v>
      </c>
      <c r="F530" s="6">
        <v>0.12214800000000001</v>
      </c>
      <c r="G530" s="5">
        <v>2.2643300000000002</v>
      </c>
      <c r="H530" s="2">
        <f t="shared" si="476"/>
        <v>-0.52866000000000035</v>
      </c>
      <c r="I530" s="6">
        <v>2.4698000000000002</v>
      </c>
      <c r="J530" s="5">
        <v>2.2643300000000002</v>
      </c>
      <c r="K530">
        <f>-(Table325630433636840043246449628[[#This Row],[time]]-2)*2</f>
        <v>-0.52866000000000035</v>
      </c>
      <c r="L530" s="6">
        <v>1.1700600000000001</v>
      </c>
      <c r="M530" s="5">
        <v>2.2643300000000002</v>
      </c>
      <c r="N530">
        <f>-(Table24626331134337540743947150335[[#This Row],[time]]-2)*2</f>
        <v>-0.52866000000000035</v>
      </c>
      <c r="O530" s="6">
        <v>0.14251</v>
      </c>
      <c r="P530" s="5">
        <v>2.2643300000000002</v>
      </c>
      <c r="Q530">
        <f>-(Table425730533736940143346549729[[#This Row],[time]]-2)*2</f>
        <v>-0.52866000000000035</v>
      </c>
      <c r="R530" s="6">
        <v>1.46549E-2</v>
      </c>
      <c r="S530" s="5">
        <v>2.2643300000000002</v>
      </c>
      <c r="T530">
        <f>-(Table24726431234437640844047250436[[#This Row],[time]]-2)*2</f>
        <v>-0.52866000000000035</v>
      </c>
      <c r="U530" s="6">
        <v>1.5458099999999999E-4</v>
      </c>
      <c r="V530" s="5">
        <v>2.2643300000000002</v>
      </c>
      <c r="W530">
        <f>-(Table525830633837040243446649830[[#This Row],[time]]-2)*2</f>
        <v>-0.52866000000000035</v>
      </c>
      <c r="X530" s="6">
        <v>0.72819500000000004</v>
      </c>
      <c r="Y530" s="5">
        <v>2.2643300000000002</v>
      </c>
      <c r="Z530">
        <f>-(Table24826531334537740944147350537[[#This Row],[time]]-2)*2</f>
        <v>-0.52866000000000035</v>
      </c>
      <c r="AA530" s="6">
        <v>0.51802999999999999</v>
      </c>
      <c r="AB530" s="5">
        <v>2.2643300000000002</v>
      </c>
      <c r="AC530">
        <f>-(Table625930733937140343546749931[[#This Row],[time]]-2)*2</f>
        <v>-0.52866000000000035</v>
      </c>
      <c r="AD530" s="6">
        <v>0.40919800000000001</v>
      </c>
      <c r="AE530" s="5">
        <v>2.2643300000000002</v>
      </c>
      <c r="AF530">
        <f>-(Table24926631434637841044247450638[[#This Row],[time]]-2)*2</f>
        <v>-0.52866000000000035</v>
      </c>
      <c r="AG530" s="6">
        <v>0.21082799999999999</v>
      </c>
      <c r="AH530" s="5">
        <v>2.2643300000000002</v>
      </c>
      <c r="AI530">
        <f>-(Table726030834037240443646850032[[#This Row],[time]]-2)*2</f>
        <v>-0.52866000000000035</v>
      </c>
      <c r="AJ530" s="7">
        <v>6.0399999999999998E-5</v>
      </c>
      <c r="AK530" s="5">
        <v>2.2643300000000002</v>
      </c>
      <c r="AL530">
        <f>-(Table25026731534737941144347550739[[#This Row],[time]]-2)*2</f>
        <v>-0.52866000000000035</v>
      </c>
      <c r="AM530" s="6">
        <v>1.4374</v>
      </c>
      <c r="AN530" s="5">
        <v>2.2643300000000002</v>
      </c>
      <c r="AO530">
        <f>-(Table826130934137340543746950133[[#This Row],[time]]-2)*2</f>
        <v>-0.52866000000000035</v>
      </c>
      <c r="AP530" s="6">
        <v>4.1773300000000004</v>
      </c>
      <c r="AQ530" s="5">
        <v>2.2643300000000002</v>
      </c>
      <c r="AR530">
        <f>-(Table25226831634838041244447650840[[#This Row],[time]]-2)*2</f>
        <v>-0.52866000000000035</v>
      </c>
      <c r="AS530" s="6">
        <v>0.62869299999999995</v>
      </c>
      <c r="AT530" s="5">
        <v>2.2643300000000002</v>
      </c>
      <c r="AU530">
        <f>-(Table25326931734938141344547750941[[#This Row],[time]]-2)*2</f>
        <v>-0.52866000000000035</v>
      </c>
      <c r="AV530" s="6">
        <v>1.85697</v>
      </c>
    </row>
    <row r="531" spans="1:48">
      <c r="A531" s="5">
        <v>2.31433</v>
      </c>
      <c r="B531">
        <f>-(Table125430233436639843046249426[[#This Row],[time]]-2)*2</f>
        <v>-0.62866</v>
      </c>
      <c r="C531" s="6">
        <v>2.16466</v>
      </c>
      <c r="D531" s="5">
        <v>2.31433</v>
      </c>
      <c r="E531">
        <f>-(Table225530333536739943146349527[[#This Row],[time]]-2)*2</f>
        <v>-0.62866</v>
      </c>
      <c r="F531" s="6">
        <v>0.20302200000000001</v>
      </c>
      <c r="G531" s="5">
        <v>2.31433</v>
      </c>
      <c r="H531" s="2">
        <f t="shared" si="476"/>
        <v>-0.62866</v>
      </c>
      <c r="I531" s="6">
        <v>2.3304399999999998</v>
      </c>
      <c r="J531" s="5">
        <v>2.31433</v>
      </c>
      <c r="K531">
        <f>-(Table325630433636840043246449628[[#This Row],[time]]-2)*2</f>
        <v>-0.62866</v>
      </c>
      <c r="L531" s="6">
        <v>1.28772</v>
      </c>
      <c r="M531" s="5">
        <v>2.31433</v>
      </c>
      <c r="N531">
        <f>-(Table24626331134337540743947150335[[#This Row],[time]]-2)*2</f>
        <v>-0.62866</v>
      </c>
      <c r="O531" s="6">
        <v>4.9618899999999996E-4</v>
      </c>
      <c r="P531" s="5">
        <v>2.31433</v>
      </c>
      <c r="Q531">
        <f>-(Table425730533736940143346549729[[#This Row],[time]]-2)*2</f>
        <v>-0.62866</v>
      </c>
      <c r="R531" s="6">
        <v>0.10550900000000001</v>
      </c>
      <c r="S531" s="5">
        <v>2.31433</v>
      </c>
      <c r="T531">
        <f>-(Table24726431234437640844047250436[[#This Row],[time]]-2)*2</f>
        <v>-0.62866</v>
      </c>
      <c r="U531" s="7">
        <v>8.3700000000000002E-5</v>
      </c>
      <c r="V531" s="5">
        <v>2.31433</v>
      </c>
      <c r="W531">
        <f>-(Table525830633837040243446649830[[#This Row],[time]]-2)*2</f>
        <v>-0.62866</v>
      </c>
      <c r="X531" s="6">
        <v>0.82893499999999998</v>
      </c>
      <c r="Y531" s="5">
        <v>2.31433</v>
      </c>
      <c r="Z531">
        <f>-(Table24826531334537740944147350537[[#This Row],[time]]-2)*2</f>
        <v>-0.62866</v>
      </c>
      <c r="AA531" s="6">
        <v>0.388793</v>
      </c>
      <c r="AB531" s="5">
        <v>2.31433</v>
      </c>
      <c r="AC531">
        <f>-(Table625930733937140343546749931[[#This Row],[time]]-2)*2</f>
        <v>-0.62866</v>
      </c>
      <c r="AD531" s="6">
        <v>0.52122400000000002</v>
      </c>
      <c r="AE531" s="5">
        <v>2.31433</v>
      </c>
      <c r="AF531">
        <f>-(Table24926631434637841044247450638[[#This Row],[time]]-2)*2</f>
        <v>-0.62866</v>
      </c>
      <c r="AG531" s="6">
        <v>0.199015</v>
      </c>
      <c r="AH531" s="5">
        <v>2.31433</v>
      </c>
      <c r="AI531">
        <f>-(Table726030834037240443646850032[[#This Row],[time]]-2)*2</f>
        <v>-0.62866</v>
      </c>
      <c r="AJ531" s="7">
        <v>9.3200000000000002E-5</v>
      </c>
      <c r="AK531" s="5">
        <v>2.31433</v>
      </c>
      <c r="AL531">
        <f>-(Table25026731534737941144347550739[[#This Row],[time]]-2)*2</f>
        <v>-0.62866</v>
      </c>
      <c r="AM531" s="6">
        <v>1.3668</v>
      </c>
      <c r="AN531" s="5">
        <v>2.31433</v>
      </c>
      <c r="AO531">
        <f>-(Table826130934137340543746950133[[#This Row],[time]]-2)*2</f>
        <v>-0.62866</v>
      </c>
      <c r="AP531" s="6">
        <v>4.33934</v>
      </c>
      <c r="AQ531" s="5">
        <v>2.31433</v>
      </c>
      <c r="AR531">
        <f>-(Table25226831634838041244447650840[[#This Row],[time]]-2)*2</f>
        <v>-0.62866</v>
      </c>
      <c r="AS531" s="6">
        <v>0.638131</v>
      </c>
      <c r="AT531" s="5">
        <v>2.31433</v>
      </c>
      <c r="AU531">
        <f>-(Table25326931734938141344547750941[[#This Row],[time]]-2)*2</f>
        <v>-0.62866</v>
      </c>
      <c r="AV531" s="6">
        <v>2.1086200000000002</v>
      </c>
    </row>
    <row r="532" spans="1:48">
      <c r="A532" s="5">
        <v>2.3643299999999998</v>
      </c>
      <c r="B532">
        <f>-(Table125430233436639843046249426[[#This Row],[time]]-2)*2</f>
        <v>-0.72865999999999964</v>
      </c>
      <c r="C532" s="6">
        <v>1.96818</v>
      </c>
      <c r="D532" s="5">
        <v>2.3643299999999998</v>
      </c>
      <c r="E532">
        <f>-(Table225530333536739943146349527[[#This Row],[time]]-2)*2</f>
        <v>-0.72865999999999964</v>
      </c>
      <c r="F532" s="6">
        <v>0.30985400000000002</v>
      </c>
      <c r="G532" s="5">
        <v>2.3643299999999998</v>
      </c>
      <c r="H532" s="2">
        <f t="shared" si="476"/>
        <v>-0.72865999999999964</v>
      </c>
      <c r="I532" s="6">
        <v>2.2042099999999998</v>
      </c>
      <c r="J532" s="5">
        <v>2.3643299999999998</v>
      </c>
      <c r="K532">
        <f>-(Table325630433636840043246449628[[#This Row],[time]]-2)*2</f>
        <v>-0.72865999999999964</v>
      </c>
      <c r="L532" s="6">
        <v>1.4065399999999999</v>
      </c>
      <c r="M532" s="5">
        <v>2.3643299999999998</v>
      </c>
      <c r="N532">
        <f>-(Table24626331134337540743947150335[[#This Row],[time]]-2)*2</f>
        <v>-0.72865999999999964</v>
      </c>
      <c r="O532" s="7">
        <v>9.2399999999999996E-5</v>
      </c>
      <c r="P532" s="5">
        <v>2.3643299999999998</v>
      </c>
      <c r="Q532">
        <f>-(Table425730533736940143346549729[[#This Row],[time]]-2)*2</f>
        <v>-0.72865999999999964</v>
      </c>
      <c r="R532" s="6">
        <v>0.28031</v>
      </c>
      <c r="S532" s="5">
        <v>2.3643299999999998</v>
      </c>
      <c r="T532">
        <f>-(Table24726431234437640844047250436[[#This Row],[time]]-2)*2</f>
        <v>-0.72865999999999964</v>
      </c>
      <c r="U532" s="7">
        <v>7.9900000000000004E-5</v>
      </c>
      <c r="V532" s="5">
        <v>2.3643299999999998</v>
      </c>
      <c r="W532">
        <f>-(Table525830633837040243446649830[[#This Row],[time]]-2)*2</f>
        <v>-0.72865999999999964</v>
      </c>
      <c r="X532" s="6">
        <v>0.93195600000000001</v>
      </c>
      <c r="Y532" s="5">
        <v>2.3643299999999998</v>
      </c>
      <c r="Z532">
        <f>-(Table24826531334537740944147350537[[#This Row],[time]]-2)*2</f>
        <v>-0.72865999999999964</v>
      </c>
      <c r="AA532" s="6">
        <v>0.25563900000000001</v>
      </c>
      <c r="AB532" s="5">
        <v>2.3643299999999998</v>
      </c>
      <c r="AC532">
        <f>-(Table625930733937140343546749931[[#This Row],[time]]-2)*2</f>
        <v>-0.72865999999999964</v>
      </c>
      <c r="AD532" s="6">
        <v>0.63953400000000005</v>
      </c>
      <c r="AE532" s="5">
        <v>2.3643299999999998</v>
      </c>
      <c r="AF532">
        <f>-(Table24926631434637841044247450638[[#This Row],[time]]-2)*2</f>
        <v>-0.72865999999999964</v>
      </c>
      <c r="AG532" s="6">
        <v>0.1784</v>
      </c>
      <c r="AH532" s="5">
        <v>2.3643299999999998</v>
      </c>
      <c r="AI532">
        <f>-(Table726030834037240443646850032[[#This Row],[time]]-2)*2</f>
        <v>-0.72865999999999964</v>
      </c>
      <c r="AJ532" s="6">
        <v>7.6341500000000001E-3</v>
      </c>
      <c r="AK532" s="5">
        <v>2.3643299999999998</v>
      </c>
      <c r="AL532">
        <f>-(Table25026731534737941144347550739[[#This Row],[time]]-2)*2</f>
        <v>-0.72865999999999964</v>
      </c>
      <c r="AM532" s="6">
        <v>1.29454</v>
      </c>
      <c r="AN532" s="5">
        <v>2.3643299999999998</v>
      </c>
      <c r="AO532">
        <f>-(Table826130934137340543746950133[[#This Row],[time]]-2)*2</f>
        <v>-0.72865999999999964</v>
      </c>
      <c r="AP532" s="6">
        <v>4.3969500000000004</v>
      </c>
      <c r="AQ532" s="5">
        <v>2.3643299999999998</v>
      </c>
      <c r="AR532">
        <f>-(Table25226831634838041244447650840[[#This Row],[time]]-2)*2</f>
        <v>-0.72865999999999964</v>
      </c>
      <c r="AS532" s="6">
        <v>0.65031799999999995</v>
      </c>
      <c r="AT532" s="5">
        <v>2.3643299999999998</v>
      </c>
      <c r="AU532">
        <f>-(Table25326931734938141344547750941[[#This Row],[time]]-2)*2</f>
        <v>-0.72865999999999964</v>
      </c>
      <c r="AV532" s="6">
        <v>2.3748</v>
      </c>
    </row>
    <row r="533" spans="1:48">
      <c r="A533" s="5">
        <v>2.4143300000000001</v>
      </c>
      <c r="B533">
        <f>-(Table125430233436639843046249426[[#This Row],[time]]-2)*2</f>
        <v>-0.82866000000000017</v>
      </c>
      <c r="C533" s="6">
        <v>1.76559</v>
      </c>
      <c r="D533" s="5">
        <v>2.4143300000000001</v>
      </c>
      <c r="E533">
        <f>-(Table225530333536739943146349527[[#This Row],[time]]-2)*2</f>
        <v>-0.82866000000000017</v>
      </c>
      <c r="F533" s="6">
        <v>0.46100000000000002</v>
      </c>
      <c r="G533" s="5">
        <v>2.4143300000000001</v>
      </c>
      <c r="H533" s="2">
        <f t="shared" si="476"/>
        <v>-0.82866000000000017</v>
      </c>
      <c r="I533" s="6">
        <v>2.0717400000000001</v>
      </c>
      <c r="J533" s="5">
        <v>2.4143300000000001</v>
      </c>
      <c r="K533">
        <f>-(Table325630433636840043246449628[[#This Row],[time]]-2)*2</f>
        <v>-0.82866000000000017</v>
      </c>
      <c r="L533" s="6">
        <v>1.52742</v>
      </c>
      <c r="M533" s="5">
        <v>2.4143300000000001</v>
      </c>
      <c r="N533">
        <f>-(Table24626331134337540743947150335[[#This Row],[time]]-2)*2</f>
        <v>-0.82866000000000017</v>
      </c>
      <c r="O533" s="7">
        <v>8.7899999999999995E-5</v>
      </c>
      <c r="P533" s="5">
        <v>2.4143300000000001</v>
      </c>
      <c r="Q533">
        <f>-(Table425730533736940143346549729[[#This Row],[time]]-2)*2</f>
        <v>-0.82866000000000017</v>
      </c>
      <c r="R533" s="6">
        <v>0.470744</v>
      </c>
      <c r="S533" s="5">
        <v>2.4143300000000001</v>
      </c>
      <c r="T533">
        <f>-(Table24726431234437640844047250436[[#This Row],[time]]-2)*2</f>
        <v>-0.82866000000000017</v>
      </c>
      <c r="U533" s="7">
        <v>7.6299999999999998E-5</v>
      </c>
      <c r="V533" s="5">
        <v>2.4143300000000001</v>
      </c>
      <c r="W533">
        <f>-(Table525830633837040243446649830[[#This Row],[time]]-2)*2</f>
        <v>-0.82866000000000017</v>
      </c>
      <c r="X533" s="6">
        <v>1.0487299999999999</v>
      </c>
      <c r="Y533" s="5">
        <v>2.4143300000000001</v>
      </c>
      <c r="Z533">
        <f>-(Table24826531334537740944147350537[[#This Row],[time]]-2)*2</f>
        <v>-0.82866000000000017</v>
      </c>
      <c r="AA533" s="6">
        <v>0.104492</v>
      </c>
      <c r="AB533" s="5">
        <v>2.4143300000000001</v>
      </c>
      <c r="AC533">
        <f>-(Table625930733937140343546749931[[#This Row],[time]]-2)*2</f>
        <v>-0.82866000000000017</v>
      </c>
      <c r="AD533" s="6">
        <v>0.77076699999999998</v>
      </c>
      <c r="AE533" s="5">
        <v>2.4143300000000001</v>
      </c>
      <c r="AF533">
        <f>-(Table24926631434637841044247450638[[#This Row],[time]]-2)*2</f>
        <v>-0.82866000000000017</v>
      </c>
      <c r="AG533" s="6">
        <v>0.13178400000000001</v>
      </c>
      <c r="AH533" s="5">
        <v>2.4143300000000001</v>
      </c>
      <c r="AI533">
        <f>-(Table726030834037240443646850032[[#This Row],[time]]-2)*2</f>
        <v>-0.82866000000000017</v>
      </c>
      <c r="AJ533" s="6">
        <v>1.5063699999999999E-2</v>
      </c>
      <c r="AK533" s="5">
        <v>2.4143300000000001</v>
      </c>
      <c r="AL533">
        <f>-(Table25026731534737941144347550739[[#This Row],[time]]-2)*2</f>
        <v>-0.82866000000000017</v>
      </c>
      <c r="AM533" s="6">
        <v>1.2377</v>
      </c>
      <c r="AN533" s="5">
        <v>2.4143300000000001</v>
      </c>
      <c r="AO533">
        <f>-(Table826130934137340543746950133[[#This Row],[time]]-2)*2</f>
        <v>-0.82866000000000017</v>
      </c>
      <c r="AP533" s="6">
        <v>4.3535599999999999</v>
      </c>
      <c r="AQ533" s="5">
        <v>2.4143300000000001</v>
      </c>
      <c r="AR533">
        <f>-(Table25226831634838041244447650840[[#This Row],[time]]-2)*2</f>
        <v>-0.82866000000000017</v>
      </c>
      <c r="AS533" s="6">
        <v>0.66514499999999999</v>
      </c>
      <c r="AT533" s="5">
        <v>2.4143300000000001</v>
      </c>
      <c r="AU533">
        <f>-(Table25326931734938141344547750941[[#This Row],[time]]-2)*2</f>
        <v>-0.82866000000000017</v>
      </c>
      <c r="AV533" s="6">
        <v>2.5955599999999999</v>
      </c>
    </row>
    <row r="534" spans="1:48">
      <c r="A534" s="5">
        <v>2.4643299999999999</v>
      </c>
      <c r="B534">
        <f>-(Table125430233436639843046249426[[#This Row],[time]]-2)*2</f>
        <v>-0.92865999999999982</v>
      </c>
      <c r="C534" s="6">
        <v>1.5543100000000001</v>
      </c>
      <c r="D534" s="5">
        <v>2.4643299999999999</v>
      </c>
      <c r="E534">
        <f>-(Table225530333536739943146349527[[#This Row],[time]]-2)*2</f>
        <v>-0.92865999999999982</v>
      </c>
      <c r="F534" s="6">
        <v>0.621305</v>
      </c>
      <c r="G534" s="5">
        <v>2.4643299999999999</v>
      </c>
      <c r="H534" s="2">
        <f t="shared" si="476"/>
        <v>-0.92865999999999982</v>
      </c>
      <c r="I534" s="6">
        <v>1.92984</v>
      </c>
      <c r="J534" s="5">
        <v>2.4643299999999999</v>
      </c>
      <c r="K534">
        <f>-(Table325630433636840043246449628[[#This Row],[time]]-2)*2</f>
        <v>-0.92865999999999982</v>
      </c>
      <c r="L534" s="6">
        <v>1.65513</v>
      </c>
      <c r="M534" s="5">
        <v>2.4643299999999999</v>
      </c>
      <c r="N534">
        <f>-(Table24626331134337540743947150335[[#This Row],[time]]-2)*2</f>
        <v>-0.92865999999999982</v>
      </c>
      <c r="O534" s="7">
        <v>8.3100000000000001E-5</v>
      </c>
      <c r="P534" s="5">
        <v>2.4643299999999999</v>
      </c>
      <c r="Q534">
        <f>-(Table425730533736940143346549729[[#This Row],[time]]-2)*2</f>
        <v>-0.92865999999999982</v>
      </c>
      <c r="R534" s="6">
        <v>0.67259000000000002</v>
      </c>
      <c r="S534" s="5">
        <v>2.4643299999999999</v>
      </c>
      <c r="T534">
        <f>-(Table24726431234437640844047250436[[#This Row],[time]]-2)*2</f>
        <v>-0.92865999999999982</v>
      </c>
      <c r="U534" s="7">
        <v>7.2299999999999996E-5</v>
      </c>
      <c r="V534" s="5">
        <v>2.4643299999999999</v>
      </c>
      <c r="W534">
        <f>-(Table525830633837040243446649830[[#This Row],[time]]-2)*2</f>
        <v>-0.92865999999999982</v>
      </c>
      <c r="X534" s="6">
        <v>1.1771400000000001</v>
      </c>
      <c r="Y534" s="5">
        <v>2.4643299999999999</v>
      </c>
      <c r="Z534">
        <f>-(Table24826531334537740944147350537[[#This Row],[time]]-2)*2</f>
        <v>-0.92865999999999982</v>
      </c>
      <c r="AA534" s="6">
        <v>5.5511900000000001E-3</v>
      </c>
      <c r="AB534" s="5">
        <v>2.4643299999999999</v>
      </c>
      <c r="AC534">
        <f>-(Table625930733937140343546749931[[#This Row],[time]]-2)*2</f>
        <v>-0.92865999999999982</v>
      </c>
      <c r="AD534" s="6">
        <v>0.913744</v>
      </c>
      <c r="AE534" s="5">
        <v>2.4643299999999999</v>
      </c>
      <c r="AF534">
        <f>-(Table24926631434637841044247450638[[#This Row],[time]]-2)*2</f>
        <v>-0.92865999999999982</v>
      </c>
      <c r="AG534" s="6">
        <v>3.0684400000000001E-2</v>
      </c>
      <c r="AH534" s="5">
        <v>2.4643299999999999</v>
      </c>
      <c r="AI534">
        <f>-(Table726030834037240443646850032[[#This Row],[time]]-2)*2</f>
        <v>-0.92865999999999982</v>
      </c>
      <c r="AJ534" s="6">
        <v>2.1656399999999999E-2</v>
      </c>
      <c r="AK534" s="5">
        <v>2.4643299999999999</v>
      </c>
      <c r="AL534">
        <f>-(Table25026731534737941144347550739[[#This Row],[time]]-2)*2</f>
        <v>-0.92865999999999982</v>
      </c>
      <c r="AM534" s="6">
        <v>1.2133700000000001</v>
      </c>
      <c r="AN534" s="5">
        <v>2.4643299999999999</v>
      </c>
      <c r="AO534">
        <f>-(Table826130934137340543746950133[[#This Row],[time]]-2)*2</f>
        <v>-0.92865999999999982</v>
      </c>
      <c r="AP534" s="6">
        <v>4.3187100000000003</v>
      </c>
      <c r="AQ534" s="5">
        <v>2.4643299999999999</v>
      </c>
      <c r="AR534">
        <f>-(Table25226831634838041244447650840[[#This Row],[time]]-2)*2</f>
        <v>-0.92865999999999982</v>
      </c>
      <c r="AS534" s="6">
        <v>0.68396900000000005</v>
      </c>
      <c r="AT534" s="5">
        <v>2.4643299999999999</v>
      </c>
      <c r="AU534">
        <f>-(Table25326931734938141344547750941[[#This Row],[time]]-2)*2</f>
        <v>-0.92865999999999982</v>
      </c>
      <c r="AV534" s="6">
        <v>2.83189</v>
      </c>
    </row>
    <row r="535" spans="1:48">
      <c r="A535" s="5">
        <v>2.5143300000000002</v>
      </c>
      <c r="B535">
        <f>-(Table125430233436639843046249426[[#This Row],[time]]-2)*2</f>
        <v>-1.0286600000000004</v>
      </c>
      <c r="C535" s="6">
        <v>1.32901</v>
      </c>
      <c r="D535" s="5">
        <v>2.5143300000000002</v>
      </c>
      <c r="E535">
        <f>-(Table225530333536739943146349527[[#This Row],[time]]-2)*2</f>
        <v>-1.0286600000000004</v>
      </c>
      <c r="F535" s="6">
        <v>0.80145</v>
      </c>
      <c r="G535" s="5">
        <v>2.5143300000000002</v>
      </c>
      <c r="H535" s="2">
        <f t="shared" si="476"/>
        <v>-1.0286600000000004</v>
      </c>
      <c r="I535" s="6">
        <v>1.7662500000000001</v>
      </c>
      <c r="J535" s="5">
        <v>2.5143300000000002</v>
      </c>
      <c r="K535">
        <f>-(Table325630433636840043246449628[[#This Row],[time]]-2)*2</f>
        <v>-1.0286600000000004</v>
      </c>
      <c r="L535" s="6">
        <v>1.7936000000000001</v>
      </c>
      <c r="M535" s="5">
        <v>2.5143300000000002</v>
      </c>
      <c r="N535">
        <f>-(Table24626331134337540743947150335[[#This Row],[time]]-2)*2</f>
        <v>-1.0286600000000004</v>
      </c>
      <c r="O535" s="7">
        <v>7.8300000000000006E-5</v>
      </c>
      <c r="P535" s="5">
        <v>2.5143300000000002</v>
      </c>
      <c r="Q535">
        <f>-(Table425730533736940143346549729[[#This Row],[time]]-2)*2</f>
        <v>-1.0286600000000004</v>
      </c>
      <c r="R535" s="6">
        <v>0.87549699999999997</v>
      </c>
      <c r="S535" s="5">
        <v>2.5143300000000002</v>
      </c>
      <c r="T535">
        <f>-(Table24726431234437640844047250436[[#This Row],[time]]-2)*2</f>
        <v>-1.0286600000000004</v>
      </c>
      <c r="U535" s="7">
        <v>6.7700000000000006E-5</v>
      </c>
      <c r="V535" s="5">
        <v>2.5143300000000002</v>
      </c>
      <c r="W535">
        <f>-(Table525830633837040243446649830[[#This Row],[time]]-2)*2</f>
        <v>-1.0286600000000004</v>
      </c>
      <c r="X535" s="6">
        <v>1.3124100000000001</v>
      </c>
      <c r="Y535" s="5">
        <v>2.5143300000000002</v>
      </c>
      <c r="Z535">
        <f>-(Table24826531334537740944147350537[[#This Row],[time]]-2)*2</f>
        <v>-1.0286600000000004</v>
      </c>
      <c r="AA535" s="6">
        <v>1.05513E-4</v>
      </c>
      <c r="AB535" s="5">
        <v>2.5143300000000002</v>
      </c>
      <c r="AC535">
        <f>-(Table625930733937140343546749931[[#This Row],[time]]-2)*2</f>
        <v>-1.0286600000000004</v>
      </c>
      <c r="AD535" s="6">
        <v>1.0550299999999999</v>
      </c>
      <c r="AE535" s="5">
        <v>2.5143300000000002</v>
      </c>
      <c r="AF535">
        <f>-(Table24926631434637841044247450638[[#This Row],[time]]-2)*2</f>
        <v>-1.0286600000000004</v>
      </c>
      <c r="AG535" s="6">
        <v>1.5801699999999999E-4</v>
      </c>
      <c r="AH535" s="5">
        <v>2.5143300000000002</v>
      </c>
      <c r="AI535">
        <f>-(Table726030834037240443646850032[[#This Row],[time]]-2)*2</f>
        <v>-1.0286600000000004</v>
      </c>
      <c r="AJ535" s="6">
        <v>4.9834099999999999E-2</v>
      </c>
      <c r="AK535" s="5">
        <v>2.5143300000000002</v>
      </c>
      <c r="AL535">
        <f>-(Table25026731534737941144347550739[[#This Row],[time]]-2)*2</f>
        <v>-1.0286600000000004</v>
      </c>
      <c r="AM535" s="6">
        <v>1.18428</v>
      </c>
      <c r="AN535" s="5">
        <v>2.5143300000000002</v>
      </c>
      <c r="AO535">
        <f>-(Table826130934137340543746950133[[#This Row],[time]]-2)*2</f>
        <v>-1.0286600000000004</v>
      </c>
      <c r="AP535" s="6">
        <v>4.2641799999999996</v>
      </c>
      <c r="AQ535" s="5">
        <v>2.5143300000000002</v>
      </c>
      <c r="AR535">
        <f>-(Table25226831634838041244447650840[[#This Row],[time]]-2)*2</f>
        <v>-1.0286600000000004</v>
      </c>
      <c r="AS535" s="6">
        <v>0.70084299999999999</v>
      </c>
      <c r="AT535" s="5">
        <v>2.5143300000000002</v>
      </c>
      <c r="AU535">
        <f>-(Table25326931734938141344547750941[[#This Row],[time]]-2)*2</f>
        <v>-1.0286600000000004</v>
      </c>
      <c r="AV535" s="6">
        <v>3.0745499999999999</v>
      </c>
    </row>
    <row r="536" spans="1:48">
      <c r="A536" s="5">
        <v>2.56433</v>
      </c>
      <c r="B536">
        <f>-(Table125430233436639843046249426[[#This Row],[time]]-2)*2</f>
        <v>-1.12866</v>
      </c>
      <c r="C536" s="6">
        <v>1.0953999999999999</v>
      </c>
      <c r="D536" s="5">
        <v>2.56433</v>
      </c>
      <c r="E536">
        <f>-(Table225530333536739943146349527[[#This Row],[time]]-2)*2</f>
        <v>-1.12866</v>
      </c>
      <c r="F536" s="6">
        <v>0.993587</v>
      </c>
      <c r="G536" s="5">
        <v>2.56433</v>
      </c>
      <c r="H536" s="2">
        <f t="shared" si="476"/>
        <v>-1.12866</v>
      </c>
      <c r="I536" s="6">
        <v>1.57351</v>
      </c>
      <c r="J536" s="5">
        <v>2.56433</v>
      </c>
      <c r="K536">
        <f>-(Table325630433636840043246449628[[#This Row],[time]]-2)*2</f>
        <v>-1.12866</v>
      </c>
      <c r="L536" s="6">
        <v>1.9374499999999999</v>
      </c>
      <c r="M536" s="5">
        <v>2.56433</v>
      </c>
      <c r="N536">
        <f>-(Table24626331134337540743947150335[[#This Row],[time]]-2)*2</f>
        <v>-1.12866</v>
      </c>
      <c r="O536" s="7">
        <v>7.3899999999999994E-5</v>
      </c>
      <c r="P536" s="5">
        <v>2.56433</v>
      </c>
      <c r="Q536">
        <f>-(Table425730533736940143346549729[[#This Row],[time]]-2)*2</f>
        <v>-1.12866</v>
      </c>
      <c r="R536" s="6">
        <v>1.0807599999999999</v>
      </c>
      <c r="S536" s="5">
        <v>2.56433</v>
      </c>
      <c r="T536">
        <f>-(Table24726431234437640844047250436[[#This Row],[time]]-2)*2</f>
        <v>-1.12866</v>
      </c>
      <c r="U536" s="7">
        <v>6.4399999999999993E-5</v>
      </c>
      <c r="V536" s="5">
        <v>2.56433</v>
      </c>
      <c r="W536">
        <f>-(Table525830633837040243446649830[[#This Row],[time]]-2)*2</f>
        <v>-1.12866</v>
      </c>
      <c r="X536" s="6">
        <v>1.46245</v>
      </c>
      <c r="Y536" s="5">
        <v>2.56433</v>
      </c>
      <c r="Z536">
        <f>-(Table24826531334537740944147350537[[#This Row],[time]]-2)*2</f>
        <v>-1.12866</v>
      </c>
      <c r="AA536" s="7">
        <v>8.6600000000000004E-5</v>
      </c>
      <c r="AB536" s="5">
        <v>2.56433</v>
      </c>
      <c r="AC536">
        <f>-(Table625930733937140343546749931[[#This Row],[time]]-2)*2</f>
        <v>-1.12866</v>
      </c>
      <c r="AD536" s="6">
        <v>1.26494</v>
      </c>
      <c r="AE536" s="5">
        <v>2.56433</v>
      </c>
      <c r="AF536">
        <f>-(Table24926631434637841044247450638[[#This Row],[time]]-2)*2</f>
        <v>-1.12866</v>
      </c>
      <c r="AG536" s="7">
        <v>8.4599999999999996E-5</v>
      </c>
      <c r="AH536" s="5">
        <v>2.56433</v>
      </c>
      <c r="AI536">
        <f>-(Table726030834037240443646850032[[#This Row],[time]]-2)*2</f>
        <v>-1.12866</v>
      </c>
      <c r="AJ536" s="6">
        <v>0.18134600000000001</v>
      </c>
      <c r="AK536" s="5">
        <v>2.56433</v>
      </c>
      <c r="AL536">
        <f>-(Table25026731534737941144347550739[[#This Row],[time]]-2)*2</f>
        <v>-1.12866</v>
      </c>
      <c r="AM536" s="6">
        <v>1.17703</v>
      </c>
      <c r="AN536" s="5">
        <v>2.56433</v>
      </c>
      <c r="AO536">
        <f>-(Table826130934137340543746950133[[#This Row],[time]]-2)*2</f>
        <v>-1.12866</v>
      </c>
      <c r="AP536" s="6">
        <v>4.3083099999999996</v>
      </c>
      <c r="AQ536" s="5">
        <v>2.56433</v>
      </c>
      <c r="AR536">
        <f>-(Table25226831634838041244447650840[[#This Row],[time]]-2)*2</f>
        <v>-1.12866</v>
      </c>
      <c r="AS536" s="6">
        <v>0.70891999999999999</v>
      </c>
      <c r="AT536" s="5">
        <v>2.56433</v>
      </c>
      <c r="AU536">
        <f>-(Table25326931734938141344547750941[[#This Row],[time]]-2)*2</f>
        <v>-1.12866</v>
      </c>
      <c r="AV536" s="6">
        <v>3.3234599999999999</v>
      </c>
    </row>
    <row r="537" spans="1:48">
      <c r="A537" s="5">
        <v>2.6143299999999998</v>
      </c>
      <c r="B537">
        <f>-(Table125430233436639843046249426[[#This Row],[time]]-2)*2</f>
        <v>-1.2286599999999996</v>
      </c>
      <c r="C537" s="6">
        <v>0.85698399999999997</v>
      </c>
      <c r="D537" s="5">
        <v>2.6143299999999998</v>
      </c>
      <c r="E537">
        <f>-(Table225530333536739943146349527[[#This Row],[time]]-2)*2</f>
        <v>-1.2286599999999996</v>
      </c>
      <c r="F537" s="6">
        <v>1.1842999999999999</v>
      </c>
      <c r="G537" s="5">
        <v>2.6143299999999998</v>
      </c>
      <c r="H537" s="2">
        <f t="shared" si="476"/>
        <v>-1.2286599999999996</v>
      </c>
      <c r="I537" s="6">
        <v>1.36809</v>
      </c>
      <c r="J537" s="5">
        <v>2.6143299999999998</v>
      </c>
      <c r="K537">
        <f>-(Table325630433636840043246449628[[#This Row],[time]]-2)*2</f>
        <v>-1.2286599999999996</v>
      </c>
      <c r="L537" s="6">
        <v>2.0781399999999999</v>
      </c>
      <c r="M537" s="5">
        <v>2.6143299999999998</v>
      </c>
      <c r="N537">
        <f>-(Table24626331134337540743947150335[[#This Row],[time]]-2)*2</f>
        <v>-1.2286599999999996</v>
      </c>
      <c r="O537" s="7">
        <v>6.9499999999999995E-5</v>
      </c>
      <c r="P537" s="5">
        <v>2.6143299999999998</v>
      </c>
      <c r="Q537">
        <f>-(Table425730533736940143346549729[[#This Row],[time]]-2)*2</f>
        <v>-1.2286599999999996</v>
      </c>
      <c r="R537" s="6">
        <v>1.30131</v>
      </c>
      <c r="S537" s="5">
        <v>2.6143299999999998</v>
      </c>
      <c r="T537">
        <f>-(Table24726431234437640844047250436[[#This Row],[time]]-2)*2</f>
        <v>-1.2286599999999996</v>
      </c>
      <c r="U537" s="7">
        <v>6.0999999999999999E-5</v>
      </c>
      <c r="V537" s="5">
        <v>2.6143299999999998</v>
      </c>
      <c r="W537">
        <f>-(Table525830633837040243446649830[[#This Row],[time]]-2)*2</f>
        <v>-1.2286599999999996</v>
      </c>
      <c r="X537" s="6">
        <v>1.6260399999999999</v>
      </c>
      <c r="Y537" s="5">
        <v>2.6143299999999998</v>
      </c>
      <c r="Z537">
        <f>-(Table24826531334537740944147350537[[#This Row],[time]]-2)*2</f>
        <v>-1.2286599999999996</v>
      </c>
      <c r="AA537" s="7">
        <v>8.2000000000000001E-5</v>
      </c>
      <c r="AB537" s="5">
        <v>2.6143299999999998</v>
      </c>
      <c r="AC537">
        <f>-(Table625930733937140343546749931[[#This Row],[time]]-2)*2</f>
        <v>-1.2286599999999996</v>
      </c>
      <c r="AD537" s="6">
        <v>1.5640499999999999</v>
      </c>
      <c r="AE537" s="5">
        <v>2.6143299999999998</v>
      </c>
      <c r="AF537">
        <f>-(Table24926631434637841044247450638[[#This Row],[time]]-2)*2</f>
        <v>-1.2286599999999996</v>
      </c>
      <c r="AG537" s="7">
        <v>8.1100000000000006E-5</v>
      </c>
      <c r="AH537" s="5">
        <v>2.6143299999999998</v>
      </c>
      <c r="AI537">
        <f>-(Table726030834037240443646850032[[#This Row],[time]]-2)*2</f>
        <v>-1.2286599999999996</v>
      </c>
      <c r="AJ537" s="6">
        <v>0.30778800000000001</v>
      </c>
      <c r="AK537" s="5">
        <v>2.6143299999999998</v>
      </c>
      <c r="AL537">
        <f>-(Table25026731534737941144347550739[[#This Row],[time]]-2)*2</f>
        <v>-1.2286599999999996</v>
      </c>
      <c r="AM537" s="6">
        <v>1.1575800000000001</v>
      </c>
      <c r="AN537" s="5">
        <v>2.6143299999999998</v>
      </c>
      <c r="AO537">
        <f>-(Table826130934137340543746950133[[#This Row],[time]]-2)*2</f>
        <v>-1.2286599999999996</v>
      </c>
      <c r="AP537" s="6">
        <v>4.3858800000000002</v>
      </c>
      <c r="AQ537" s="5">
        <v>2.6143299999999998</v>
      </c>
      <c r="AR537">
        <f>-(Table25226831634838041244447650840[[#This Row],[time]]-2)*2</f>
        <v>-1.2286599999999996</v>
      </c>
      <c r="AS537" s="6">
        <v>0.69932799999999995</v>
      </c>
      <c r="AT537" s="5">
        <v>2.6143299999999998</v>
      </c>
      <c r="AU537">
        <f>-(Table25326931734938141344547750941[[#This Row],[time]]-2)*2</f>
        <v>-1.2286599999999996</v>
      </c>
      <c r="AV537" s="6">
        <v>3.57938</v>
      </c>
    </row>
    <row r="538" spans="1:48">
      <c r="A538" s="5">
        <v>2.6737099999999998</v>
      </c>
      <c r="B538">
        <f>-(Table125430233436639843046249426[[#This Row],[time]]-2)*2</f>
        <v>-1.3474199999999996</v>
      </c>
      <c r="C538" s="6">
        <v>0.66850100000000001</v>
      </c>
      <c r="D538" s="5">
        <v>2.6737099999999998</v>
      </c>
      <c r="E538">
        <f>-(Table225530333536739943146349527[[#This Row],[time]]-2)*2</f>
        <v>-1.3474199999999996</v>
      </c>
      <c r="F538" s="6">
        <v>1.4031</v>
      </c>
      <c r="G538" s="5">
        <v>2.6737099999999998</v>
      </c>
      <c r="H538" s="2">
        <f t="shared" si="476"/>
        <v>-1.3474199999999996</v>
      </c>
      <c r="I538" s="6">
        <v>1.1069500000000001</v>
      </c>
      <c r="J538" s="5">
        <v>2.6737099999999998</v>
      </c>
      <c r="K538">
        <f>-(Table325630433636840043246449628[[#This Row],[time]]-2)*2</f>
        <v>-1.3474199999999996</v>
      </c>
      <c r="L538" s="6">
        <v>2.2372000000000001</v>
      </c>
      <c r="M538" s="5">
        <v>2.6737099999999998</v>
      </c>
      <c r="N538">
        <f>-(Table24626331134337540743947150335[[#This Row],[time]]-2)*2</f>
        <v>-1.3474199999999996</v>
      </c>
      <c r="O538" s="7">
        <v>6.3999999999999997E-5</v>
      </c>
      <c r="P538" s="5">
        <v>2.6737099999999998</v>
      </c>
      <c r="Q538">
        <f>-(Table425730533736940143346549729[[#This Row],[time]]-2)*2</f>
        <v>-1.3474199999999996</v>
      </c>
      <c r="R538" s="6">
        <v>1.54457</v>
      </c>
      <c r="S538" s="5">
        <v>2.6737099999999998</v>
      </c>
      <c r="T538">
        <f>-(Table24726431234437640844047250436[[#This Row],[time]]-2)*2</f>
        <v>-1.3474199999999996</v>
      </c>
      <c r="U538" s="7">
        <v>5.8400000000000003E-5</v>
      </c>
      <c r="V538" s="5">
        <v>2.6737099999999998</v>
      </c>
      <c r="W538">
        <f>-(Table525830633837040243446649830[[#This Row],[time]]-2)*2</f>
        <v>-1.3474199999999996</v>
      </c>
      <c r="X538" s="6">
        <v>1.8325400000000001</v>
      </c>
      <c r="Y538" s="5">
        <v>2.6737099999999998</v>
      </c>
      <c r="Z538">
        <f>-(Table24826531334537740944147350537[[#This Row],[time]]-2)*2</f>
        <v>-1.3474199999999996</v>
      </c>
      <c r="AA538" s="7">
        <v>7.6199999999999995E-5</v>
      </c>
      <c r="AB538" s="5">
        <v>2.6737099999999998</v>
      </c>
      <c r="AC538">
        <f>-(Table625930733937140343546749931[[#This Row],[time]]-2)*2</f>
        <v>-1.3474199999999996</v>
      </c>
      <c r="AD538" s="6">
        <v>2.05836</v>
      </c>
      <c r="AE538" s="5">
        <v>2.6737099999999998</v>
      </c>
      <c r="AF538">
        <f>-(Table24926631434637841044247450638[[#This Row],[time]]-2)*2</f>
        <v>-1.3474199999999996</v>
      </c>
      <c r="AG538" s="7">
        <v>7.64E-5</v>
      </c>
      <c r="AH538" s="5">
        <v>2.6737099999999998</v>
      </c>
      <c r="AI538">
        <f>-(Table726030834037240443646850032[[#This Row],[time]]-2)*2</f>
        <v>-1.3474199999999996</v>
      </c>
      <c r="AJ538" s="6">
        <v>0.45374700000000001</v>
      </c>
      <c r="AK538" s="5">
        <v>2.6737099999999998</v>
      </c>
      <c r="AL538">
        <f>-(Table25026731534737941144347550739[[#This Row],[time]]-2)*2</f>
        <v>-1.3474199999999996</v>
      </c>
      <c r="AM538" s="6">
        <v>1.1444799999999999</v>
      </c>
      <c r="AN538" s="5">
        <v>2.6737099999999998</v>
      </c>
      <c r="AO538">
        <f>-(Table826130934137340543746950133[[#This Row],[time]]-2)*2</f>
        <v>-1.3474199999999996</v>
      </c>
      <c r="AP538" s="6">
        <v>4.49376</v>
      </c>
      <c r="AQ538" s="5">
        <v>2.6737099999999998</v>
      </c>
      <c r="AR538">
        <f>-(Table25226831634838041244447650840[[#This Row],[time]]-2)*2</f>
        <v>-1.3474199999999996</v>
      </c>
      <c r="AS538" s="6">
        <v>0.68059000000000003</v>
      </c>
      <c r="AT538" s="5">
        <v>2.6737099999999998</v>
      </c>
      <c r="AU538">
        <f>-(Table25326931734938141344547750941[[#This Row],[time]]-2)*2</f>
        <v>-1.3474199999999996</v>
      </c>
      <c r="AV538" s="6">
        <v>3.8756400000000002</v>
      </c>
    </row>
    <row r="539" spans="1:48">
      <c r="A539" s="5">
        <v>2.7158899999999999</v>
      </c>
      <c r="B539">
        <f>-(Table125430233436639843046249426[[#This Row],[time]]-2)*2</f>
        <v>-1.4317799999999998</v>
      </c>
      <c r="C539" s="6">
        <v>0.56408800000000003</v>
      </c>
      <c r="D539" s="5">
        <v>2.7158899999999999</v>
      </c>
      <c r="E539">
        <f>-(Table225530333536739943146349527[[#This Row],[time]]-2)*2</f>
        <v>-1.4317799999999998</v>
      </c>
      <c r="F539" s="6">
        <v>1.5550900000000001</v>
      </c>
      <c r="G539" s="5">
        <v>2.7158899999999999</v>
      </c>
      <c r="H539" s="2">
        <f t="shared" si="476"/>
        <v>-1.4317799999999998</v>
      </c>
      <c r="I539" s="6">
        <v>0.90370200000000001</v>
      </c>
      <c r="J539" s="5">
        <v>2.7158899999999999</v>
      </c>
      <c r="K539">
        <f>-(Table325630433636840043246449628[[#This Row],[time]]-2)*2</f>
        <v>-1.4317799999999998</v>
      </c>
      <c r="L539" s="6">
        <v>2.34613</v>
      </c>
      <c r="M539" s="5">
        <v>2.7158899999999999</v>
      </c>
      <c r="N539">
        <f>-(Table24626331134337540743947150335[[#This Row],[time]]-2)*2</f>
        <v>-1.4317799999999998</v>
      </c>
      <c r="O539" s="7">
        <v>5.9899999999999999E-5</v>
      </c>
      <c r="P539" s="5">
        <v>2.7158899999999999</v>
      </c>
      <c r="Q539">
        <f>-(Table425730533736940143346549729[[#This Row],[time]]-2)*2</f>
        <v>-1.4317799999999998</v>
      </c>
      <c r="R539" s="6">
        <v>1.72787</v>
      </c>
      <c r="S539" s="5">
        <v>2.7158899999999999</v>
      </c>
      <c r="T539">
        <f>-(Table24726431234437640844047250436[[#This Row],[time]]-2)*2</f>
        <v>-1.4317799999999998</v>
      </c>
      <c r="U539" s="7">
        <v>5.5699999999999999E-5</v>
      </c>
      <c r="V539" s="5">
        <v>2.7158899999999999</v>
      </c>
      <c r="W539">
        <f>-(Table525830633837040243446649830[[#This Row],[time]]-2)*2</f>
        <v>-1.4317799999999998</v>
      </c>
      <c r="X539" s="6">
        <v>1.9916799999999999</v>
      </c>
      <c r="Y539" s="5">
        <v>2.7158899999999999</v>
      </c>
      <c r="Z539">
        <f>-(Table24826531334537740944147350537[[#This Row],[time]]-2)*2</f>
        <v>-1.4317799999999998</v>
      </c>
      <c r="AA539" s="7">
        <v>7.1699999999999995E-5</v>
      </c>
      <c r="AB539" s="5">
        <v>2.7158899999999999</v>
      </c>
      <c r="AC539">
        <f>-(Table625930733937140343546749931[[#This Row],[time]]-2)*2</f>
        <v>-1.4317799999999998</v>
      </c>
      <c r="AD539" s="6">
        <v>2.5018400000000001</v>
      </c>
      <c r="AE539" s="5">
        <v>2.7158899999999999</v>
      </c>
      <c r="AF539">
        <f>-(Table24926631434637841044247450638[[#This Row],[time]]-2)*2</f>
        <v>-1.4317799999999998</v>
      </c>
      <c r="AG539" s="7">
        <v>7.2700000000000005E-5</v>
      </c>
      <c r="AH539" s="5">
        <v>2.7158899999999999</v>
      </c>
      <c r="AI539">
        <f>-(Table726030834037240443646850032[[#This Row],[time]]-2)*2</f>
        <v>-1.4317799999999998</v>
      </c>
      <c r="AJ539" s="6">
        <v>0.62236000000000002</v>
      </c>
      <c r="AK539" s="5">
        <v>2.7158899999999999</v>
      </c>
      <c r="AL539">
        <f>-(Table25026731534737941144347550739[[#This Row],[time]]-2)*2</f>
        <v>-1.4317799999999998</v>
      </c>
      <c r="AM539" s="6">
        <v>1.11331</v>
      </c>
      <c r="AN539" s="5">
        <v>2.7158899999999999</v>
      </c>
      <c r="AO539">
        <f>-(Table826130934137340543746950133[[#This Row],[time]]-2)*2</f>
        <v>-1.4317799999999998</v>
      </c>
      <c r="AP539" s="6">
        <v>4.6612</v>
      </c>
      <c r="AQ539" s="5">
        <v>2.7158899999999999</v>
      </c>
      <c r="AR539">
        <f>-(Table25226831634838041244447650840[[#This Row],[time]]-2)*2</f>
        <v>-1.4317799999999998</v>
      </c>
      <c r="AS539" s="6">
        <v>0.65146300000000001</v>
      </c>
      <c r="AT539" s="5">
        <v>2.7158899999999999</v>
      </c>
      <c r="AU539">
        <f>-(Table25326931734938141344547750941[[#This Row],[time]]-2)*2</f>
        <v>-1.4317799999999998</v>
      </c>
      <c r="AV539" s="6">
        <v>4.0720400000000003</v>
      </c>
    </row>
    <row r="540" spans="1:48">
      <c r="A540" s="5">
        <v>2.7541699999999998</v>
      </c>
      <c r="B540">
        <f>-(Table125430233436639843046249426[[#This Row],[time]]-2)*2</f>
        <v>-1.5083399999999996</v>
      </c>
      <c r="C540" s="6">
        <v>0.45129799999999998</v>
      </c>
      <c r="D540" s="5">
        <v>2.7541699999999998</v>
      </c>
      <c r="E540">
        <f>-(Table225530333536739943146349527[[#This Row],[time]]-2)*2</f>
        <v>-1.5083399999999996</v>
      </c>
      <c r="F540" s="6">
        <v>1.69719</v>
      </c>
      <c r="G540" s="5">
        <v>2.7541699999999998</v>
      </c>
      <c r="H540" s="2">
        <f t="shared" si="476"/>
        <v>-1.5083399999999996</v>
      </c>
      <c r="I540" s="6">
        <v>0.71012399999999998</v>
      </c>
      <c r="J540" s="5">
        <v>2.7541699999999998</v>
      </c>
      <c r="K540">
        <f>-(Table325630433636840043246449628[[#This Row],[time]]-2)*2</f>
        <v>-1.5083399999999996</v>
      </c>
      <c r="L540" s="6">
        <v>2.4432200000000002</v>
      </c>
      <c r="M540" s="5">
        <v>2.7541699999999998</v>
      </c>
      <c r="N540">
        <f>-(Table24626331134337540743947150335[[#This Row],[time]]-2)*2</f>
        <v>-1.5083399999999996</v>
      </c>
      <c r="O540" s="7">
        <v>5.5999999999999999E-5</v>
      </c>
      <c r="P540" s="5">
        <v>2.7541699999999998</v>
      </c>
      <c r="Q540">
        <f>-(Table425730533736940143346549729[[#This Row],[time]]-2)*2</f>
        <v>-1.5083399999999996</v>
      </c>
      <c r="R540" s="6">
        <v>1.91767</v>
      </c>
      <c r="S540" s="5">
        <v>2.7541699999999998</v>
      </c>
      <c r="T540">
        <f>-(Table24726431234437640844047250436[[#This Row],[time]]-2)*2</f>
        <v>-1.5083399999999996</v>
      </c>
      <c r="U540" s="7">
        <v>5.2800000000000003E-5</v>
      </c>
      <c r="V540" s="5">
        <v>2.7541699999999998</v>
      </c>
      <c r="W540">
        <f>-(Table525830633837040243446649830[[#This Row],[time]]-2)*2</f>
        <v>-1.5083399999999996</v>
      </c>
      <c r="X540" s="6">
        <v>2.1352899999999999</v>
      </c>
      <c r="Y540" s="5">
        <v>2.7541699999999998</v>
      </c>
      <c r="Z540">
        <f>-(Table24826531334537740944147350537[[#This Row],[time]]-2)*2</f>
        <v>-1.5083399999999996</v>
      </c>
      <c r="AA540" s="7">
        <v>6.7500000000000001E-5</v>
      </c>
      <c r="AB540" s="5">
        <v>2.7541699999999998</v>
      </c>
      <c r="AC540">
        <f>-(Table625930733937140343546749931[[#This Row],[time]]-2)*2</f>
        <v>-1.5083399999999996</v>
      </c>
      <c r="AD540" s="6">
        <v>2.85412</v>
      </c>
      <c r="AE540" s="5">
        <v>2.7541699999999998</v>
      </c>
      <c r="AF540">
        <f>-(Table24926631434637841044247450638[[#This Row],[time]]-2)*2</f>
        <v>-1.5083399999999996</v>
      </c>
      <c r="AG540" s="7">
        <v>6.9300000000000004E-5</v>
      </c>
      <c r="AH540" s="5">
        <v>2.7541699999999998</v>
      </c>
      <c r="AI540">
        <f>-(Table726030834037240443646850032[[#This Row],[time]]-2)*2</f>
        <v>-1.5083399999999996</v>
      </c>
      <c r="AJ540" s="6">
        <v>1.1646099999999999</v>
      </c>
      <c r="AK540" s="5">
        <v>2.7541699999999998</v>
      </c>
      <c r="AL540">
        <f>-(Table25026731534737941144347550739[[#This Row],[time]]-2)*2</f>
        <v>-1.5083399999999996</v>
      </c>
      <c r="AM540" s="6">
        <v>1.0792900000000001</v>
      </c>
      <c r="AN540" s="5">
        <v>2.7541699999999998</v>
      </c>
      <c r="AO540">
        <f>-(Table826130934137340543746950133[[#This Row],[time]]-2)*2</f>
        <v>-1.5083399999999996</v>
      </c>
      <c r="AP540" s="6">
        <v>4.8208099999999998</v>
      </c>
      <c r="AQ540" s="5">
        <v>2.7541699999999998</v>
      </c>
      <c r="AR540">
        <f>-(Table25226831634838041244447650840[[#This Row],[time]]-2)*2</f>
        <v>-1.5083399999999996</v>
      </c>
      <c r="AS540" s="6">
        <v>0.62989200000000001</v>
      </c>
      <c r="AT540" s="5">
        <v>2.7541699999999998</v>
      </c>
      <c r="AU540">
        <f>-(Table25326931734938141344547750941[[#This Row],[time]]-2)*2</f>
        <v>-1.5083399999999996</v>
      </c>
      <c r="AV540" s="6">
        <v>4.25678</v>
      </c>
    </row>
    <row r="541" spans="1:48">
      <c r="A541" s="5">
        <v>2.8087200000000001</v>
      </c>
      <c r="B541">
        <f>-(Table125430233436639843046249426[[#This Row],[time]]-2)*2</f>
        <v>-1.6174400000000002</v>
      </c>
      <c r="C541" s="6">
        <v>0.27354000000000001</v>
      </c>
      <c r="D541" s="5">
        <v>2.8087200000000001</v>
      </c>
      <c r="E541">
        <f>-(Table225530333536739943146349527[[#This Row],[time]]-2)*2</f>
        <v>-1.6174400000000002</v>
      </c>
      <c r="F541" s="6">
        <v>1.9233899999999999</v>
      </c>
      <c r="G541" s="5">
        <v>2.8087200000000001</v>
      </c>
      <c r="H541" s="2">
        <f t="shared" si="476"/>
        <v>-1.6174400000000002</v>
      </c>
      <c r="I541" s="6">
        <v>0.42506699999999997</v>
      </c>
      <c r="J541" s="5">
        <v>2.8087200000000001</v>
      </c>
      <c r="K541">
        <f>-(Table325630433636840043246449628[[#This Row],[time]]-2)*2</f>
        <v>-1.6174400000000002</v>
      </c>
      <c r="L541" s="6">
        <v>2.58433</v>
      </c>
      <c r="M541" s="5">
        <v>2.8087200000000001</v>
      </c>
      <c r="N541">
        <f>-(Table24626331134337540743947150335[[#This Row],[time]]-2)*2</f>
        <v>-1.6174400000000002</v>
      </c>
      <c r="O541" s="7">
        <v>5.0399999999999999E-5</v>
      </c>
      <c r="P541" s="5">
        <v>2.8087200000000001</v>
      </c>
      <c r="Q541">
        <f>-(Table425730533736940143346549729[[#This Row],[time]]-2)*2</f>
        <v>-1.6174400000000002</v>
      </c>
      <c r="R541" s="6">
        <v>2.2549999999999999</v>
      </c>
      <c r="S541" s="5">
        <v>2.8087200000000001</v>
      </c>
      <c r="T541">
        <f>-(Table24726431234437640844047250436[[#This Row],[time]]-2)*2</f>
        <v>-1.6174400000000002</v>
      </c>
      <c r="U541" s="7">
        <v>4.9499999999999997E-5</v>
      </c>
      <c r="V541" s="5">
        <v>2.8087200000000001</v>
      </c>
      <c r="W541">
        <f>-(Table525830633837040243446649830[[#This Row],[time]]-2)*2</f>
        <v>-1.6174400000000002</v>
      </c>
      <c r="X541" s="6">
        <v>2.3321800000000001</v>
      </c>
      <c r="Y541" s="5">
        <v>2.8087200000000001</v>
      </c>
      <c r="Z541">
        <f>-(Table24826531334537740944147350537[[#This Row],[time]]-2)*2</f>
        <v>-1.6174400000000002</v>
      </c>
      <c r="AA541" s="7">
        <v>6.1299999999999999E-5</v>
      </c>
      <c r="AB541" s="5">
        <v>2.8087200000000001</v>
      </c>
      <c r="AC541">
        <f>-(Table625930733937140343546749931[[#This Row],[time]]-2)*2</f>
        <v>-1.6174400000000002</v>
      </c>
      <c r="AD541" s="6">
        <v>3.4014799999999998</v>
      </c>
      <c r="AE541" s="5">
        <v>2.8087200000000001</v>
      </c>
      <c r="AF541">
        <f>-(Table24926631434637841044247450638[[#This Row],[time]]-2)*2</f>
        <v>-1.6174400000000002</v>
      </c>
      <c r="AG541" s="7">
        <v>6.4300000000000004E-5</v>
      </c>
      <c r="AH541" s="5">
        <v>2.8087200000000001</v>
      </c>
      <c r="AI541">
        <f>-(Table726030834037240443646850032[[#This Row],[time]]-2)*2</f>
        <v>-1.6174400000000002</v>
      </c>
      <c r="AJ541" s="6">
        <v>2.0128599999999999</v>
      </c>
      <c r="AK541" s="5">
        <v>2.8087200000000001</v>
      </c>
      <c r="AL541">
        <f>-(Table25026731534737941144347550739[[#This Row],[time]]-2)*2</f>
        <v>-1.6174400000000002</v>
      </c>
      <c r="AM541" s="6">
        <v>1.0132000000000001</v>
      </c>
      <c r="AN541" s="5">
        <v>2.8087200000000001</v>
      </c>
      <c r="AO541">
        <f>-(Table826130934137340543746950133[[#This Row],[time]]-2)*2</f>
        <v>-1.6174400000000002</v>
      </c>
      <c r="AP541" s="6">
        <v>5.0773700000000002</v>
      </c>
      <c r="AQ541" s="5">
        <v>2.8087200000000001</v>
      </c>
      <c r="AR541">
        <f>-(Table25226831634838041244447650840[[#This Row],[time]]-2)*2</f>
        <v>-1.6174400000000002</v>
      </c>
      <c r="AS541" s="6">
        <v>0.58752300000000002</v>
      </c>
      <c r="AT541" s="5">
        <v>2.8087200000000001</v>
      </c>
      <c r="AU541">
        <f>-(Table25326931734938141344547750941[[#This Row],[time]]-2)*2</f>
        <v>-1.6174400000000002</v>
      </c>
      <c r="AV541" s="6">
        <v>4.5107400000000002</v>
      </c>
    </row>
    <row r="542" spans="1:48">
      <c r="A542" s="5">
        <v>2.87473</v>
      </c>
      <c r="B542">
        <f>-(Table125430233436639843046249426[[#This Row],[time]]-2)*2</f>
        <v>-1.74946</v>
      </c>
      <c r="C542" s="6">
        <v>4.0818100000000003E-2</v>
      </c>
      <c r="D542" s="5">
        <v>2.87473</v>
      </c>
      <c r="E542">
        <f>-(Table225530333536739943146349527[[#This Row],[time]]-2)*2</f>
        <v>-1.74946</v>
      </c>
      <c r="F542" s="6">
        <v>2.2360099999999998</v>
      </c>
      <c r="G542" s="5">
        <v>2.87473</v>
      </c>
      <c r="H542" s="2">
        <f t="shared" si="476"/>
        <v>-1.74946</v>
      </c>
      <c r="I542" s="6">
        <v>7.0430199999999998E-2</v>
      </c>
      <c r="J542" s="5">
        <v>2.87473</v>
      </c>
      <c r="K542">
        <f>-(Table325630433636840043246449628[[#This Row],[time]]-2)*2</f>
        <v>-1.74946</v>
      </c>
      <c r="L542" s="6">
        <v>2.7500200000000001</v>
      </c>
      <c r="M542" s="5">
        <v>2.87473</v>
      </c>
      <c r="N542">
        <f>-(Table24626331134337540743947150335[[#This Row],[time]]-2)*2</f>
        <v>-1.74946</v>
      </c>
      <c r="O542" s="7">
        <v>4.3300000000000002E-5</v>
      </c>
      <c r="P542" s="5">
        <v>2.87473</v>
      </c>
      <c r="Q542">
        <f>-(Table425730533736940143346549729[[#This Row],[time]]-2)*2</f>
        <v>-1.74946</v>
      </c>
      <c r="R542" s="6">
        <v>2.7045400000000002</v>
      </c>
      <c r="S542" s="5">
        <v>2.87473</v>
      </c>
      <c r="T542">
        <f>-(Table24726431234437640844047250436[[#This Row],[time]]-2)*2</f>
        <v>-1.74946</v>
      </c>
      <c r="U542" s="7">
        <v>4.6199999999999998E-5</v>
      </c>
      <c r="V542" s="5">
        <v>2.87473</v>
      </c>
      <c r="W542">
        <f>-(Table525830633837040243446649830[[#This Row],[time]]-2)*2</f>
        <v>-1.74946</v>
      </c>
      <c r="X542" s="6">
        <v>2.6126299999999998</v>
      </c>
      <c r="Y542" s="5">
        <v>2.87473</v>
      </c>
      <c r="Z542">
        <f>-(Table24826531334537740944147350537[[#This Row],[time]]-2)*2</f>
        <v>-1.74946</v>
      </c>
      <c r="AA542" s="7">
        <v>5.4500000000000003E-5</v>
      </c>
      <c r="AB542" s="5">
        <v>2.87473</v>
      </c>
      <c r="AC542">
        <f>-(Table625930733937140343546749931[[#This Row],[time]]-2)*2</f>
        <v>-1.74946</v>
      </c>
      <c r="AD542" s="6">
        <v>4.1313700000000004</v>
      </c>
      <c r="AE542" s="5">
        <v>2.87473</v>
      </c>
      <c r="AF542">
        <f>-(Table24926631434637841044247450638[[#This Row],[time]]-2)*2</f>
        <v>-1.74946</v>
      </c>
      <c r="AG542" s="7">
        <v>5.8799999999999999E-5</v>
      </c>
      <c r="AH542" s="5">
        <v>2.87473</v>
      </c>
      <c r="AI542">
        <f>-(Table726030834037240443646850032[[#This Row],[time]]-2)*2</f>
        <v>-1.74946</v>
      </c>
      <c r="AJ542" s="6">
        <v>3.01078</v>
      </c>
      <c r="AK542" s="5">
        <v>2.87473</v>
      </c>
      <c r="AL542">
        <f>-(Table25026731534737941144347550739[[#This Row],[time]]-2)*2</f>
        <v>-1.74946</v>
      </c>
      <c r="AM542" s="6">
        <v>0.85751599999999994</v>
      </c>
      <c r="AN542" s="5">
        <v>2.87473</v>
      </c>
      <c r="AO542">
        <f>-(Table826130934137340543746950133[[#This Row],[time]]-2)*2</f>
        <v>-1.74946</v>
      </c>
      <c r="AP542" s="6">
        <v>5.47201</v>
      </c>
      <c r="AQ542" s="5">
        <v>2.87473</v>
      </c>
      <c r="AR542">
        <f>-(Table25226831634838041244447650840[[#This Row],[time]]-2)*2</f>
        <v>-1.74946</v>
      </c>
      <c r="AS542" s="6">
        <v>0.50839900000000005</v>
      </c>
      <c r="AT542" s="5">
        <v>2.87473</v>
      </c>
      <c r="AU542">
        <f>-(Table25326931734938141344547750941[[#This Row],[time]]-2)*2</f>
        <v>-1.74946</v>
      </c>
      <c r="AV542" s="6">
        <v>4.7991099999999998</v>
      </c>
    </row>
    <row r="543" spans="1:48">
      <c r="A543" s="5">
        <v>2.90116</v>
      </c>
      <c r="B543">
        <f>-(Table125430233436639843046249426[[#This Row],[time]]-2)*2</f>
        <v>-1.8023199999999999</v>
      </c>
      <c r="C543" s="6">
        <v>2.8289800000000001E-4</v>
      </c>
      <c r="D543" s="5">
        <v>2.90116</v>
      </c>
      <c r="E543">
        <f>-(Table225530333536739943146349527[[#This Row],[time]]-2)*2</f>
        <v>-1.8023199999999999</v>
      </c>
      <c r="F543" s="6">
        <v>2.37643</v>
      </c>
      <c r="G543" s="5">
        <v>2.90116</v>
      </c>
      <c r="H543" s="2">
        <f t="shared" si="476"/>
        <v>-1.8023199999999999</v>
      </c>
      <c r="I543" s="6">
        <v>4.1540300000000001E-4</v>
      </c>
      <c r="J543" s="5">
        <v>2.90116</v>
      </c>
      <c r="K543">
        <f>-(Table325630433636840043246449628[[#This Row],[time]]-2)*2</f>
        <v>-1.8023199999999999</v>
      </c>
      <c r="L543" s="6">
        <v>2.8121700000000001</v>
      </c>
      <c r="M543" s="5">
        <v>2.90116</v>
      </c>
      <c r="N543">
        <f>-(Table24626331134337540743947150335[[#This Row],[time]]-2)*2</f>
        <v>-1.8023199999999999</v>
      </c>
      <c r="O543" s="7">
        <v>4.0599999999999998E-5</v>
      </c>
      <c r="P543" s="5">
        <v>2.90116</v>
      </c>
      <c r="Q543">
        <f>-(Table425730533736940143346549729[[#This Row],[time]]-2)*2</f>
        <v>-1.8023199999999999</v>
      </c>
      <c r="R543" s="6">
        <v>2.8979599999999999</v>
      </c>
      <c r="S543" s="5">
        <v>2.90116</v>
      </c>
      <c r="T543">
        <f>-(Table24726431234437640844047250436[[#This Row],[time]]-2)*2</f>
        <v>-1.8023199999999999</v>
      </c>
      <c r="U543" s="7">
        <v>4.4799999999999998E-5</v>
      </c>
      <c r="V543" s="5">
        <v>2.90116</v>
      </c>
      <c r="W543">
        <f>-(Table525830633837040243446649830[[#This Row],[time]]-2)*2</f>
        <v>-1.8023199999999999</v>
      </c>
      <c r="X543" s="6">
        <v>2.7185700000000002</v>
      </c>
      <c r="Y543" s="5">
        <v>2.90116</v>
      </c>
      <c r="Z543">
        <f>-(Table24826531334537740944147350537[[#This Row],[time]]-2)*2</f>
        <v>-1.8023199999999999</v>
      </c>
      <c r="AA543" s="7">
        <v>5.1900000000000001E-5</v>
      </c>
      <c r="AB543" s="5">
        <v>2.90116</v>
      </c>
      <c r="AC543">
        <f>-(Table625930733937140343546749931[[#This Row],[time]]-2)*2</f>
        <v>-1.8023199999999999</v>
      </c>
      <c r="AD543" s="6">
        <v>4.4493</v>
      </c>
      <c r="AE543" s="5">
        <v>2.90116</v>
      </c>
      <c r="AF543">
        <f>-(Table24926631434637841044247450638[[#This Row],[time]]-2)*2</f>
        <v>-1.8023199999999999</v>
      </c>
      <c r="AG543" s="7">
        <v>5.6700000000000003E-5</v>
      </c>
      <c r="AH543" s="5">
        <v>2.90116</v>
      </c>
      <c r="AI543">
        <f>-(Table726030834037240443646850032[[#This Row],[time]]-2)*2</f>
        <v>-1.8023199999999999</v>
      </c>
      <c r="AJ543" s="6">
        <v>3.4102700000000001</v>
      </c>
      <c r="AK543" s="5">
        <v>2.90116</v>
      </c>
      <c r="AL543">
        <f>-(Table25026731534737941144347550739[[#This Row],[time]]-2)*2</f>
        <v>-1.8023199999999999</v>
      </c>
      <c r="AM543" s="6">
        <v>0.78187099999999998</v>
      </c>
      <c r="AN543" s="5">
        <v>2.90116</v>
      </c>
      <c r="AO543">
        <f>-(Table826130934137340543746950133[[#This Row],[time]]-2)*2</f>
        <v>-1.8023199999999999</v>
      </c>
      <c r="AP543" s="6">
        <v>5.6148999999999996</v>
      </c>
      <c r="AQ543" s="5">
        <v>2.90116</v>
      </c>
      <c r="AR543">
        <f>-(Table25226831634838041244447650840[[#This Row],[time]]-2)*2</f>
        <v>-1.8023199999999999</v>
      </c>
      <c r="AS543" s="6">
        <v>0.46635100000000002</v>
      </c>
      <c r="AT543" s="5">
        <v>2.90116</v>
      </c>
      <c r="AU543">
        <f>-(Table25326931734938141344547750941[[#This Row],[time]]-2)*2</f>
        <v>-1.8023199999999999</v>
      </c>
      <c r="AV543" s="6">
        <v>4.9131799999999997</v>
      </c>
    </row>
    <row r="544" spans="1:48">
      <c r="A544" s="5">
        <v>2.9519500000000001</v>
      </c>
      <c r="B544">
        <f>-(Table125430233436639843046249426[[#This Row],[time]]-2)*2</f>
        <v>-1.9039000000000001</v>
      </c>
      <c r="C544" s="7">
        <v>9.1799999999999995E-5</v>
      </c>
      <c r="D544" s="5">
        <v>2.9519500000000001</v>
      </c>
      <c r="E544">
        <f>-(Table225530333536739943146349527[[#This Row],[time]]-2)*2</f>
        <v>-1.9039000000000001</v>
      </c>
      <c r="F544" s="6">
        <v>2.6294900000000001</v>
      </c>
      <c r="G544" s="5">
        <v>2.9519500000000001</v>
      </c>
      <c r="H544" s="2">
        <f t="shared" si="476"/>
        <v>-1.9039000000000001</v>
      </c>
      <c r="I544" s="7">
        <v>9.3999999999999994E-5</v>
      </c>
      <c r="J544" s="5">
        <v>2.9519500000000001</v>
      </c>
      <c r="K544">
        <f>-(Table325630433636840043246449628[[#This Row],[time]]-2)*2</f>
        <v>-1.9039000000000001</v>
      </c>
      <c r="L544" s="6">
        <v>2.91011</v>
      </c>
      <c r="M544" s="5">
        <v>2.9519500000000001</v>
      </c>
      <c r="N544">
        <f>-(Table24626331134337540743947150335[[#This Row],[time]]-2)*2</f>
        <v>-1.9039000000000001</v>
      </c>
      <c r="O544" s="7">
        <v>3.5899999999999998E-5</v>
      </c>
      <c r="P544" s="5">
        <v>2.9519500000000001</v>
      </c>
      <c r="Q544">
        <f>-(Table425730533736940143346549729[[#This Row],[time]]-2)*2</f>
        <v>-1.9039000000000001</v>
      </c>
      <c r="R544" s="6">
        <v>3.2310300000000001</v>
      </c>
      <c r="S544" s="5">
        <v>2.9519500000000001</v>
      </c>
      <c r="T544">
        <f>-(Table24726431234437640844047250436[[#This Row],[time]]-2)*2</f>
        <v>-1.9039000000000001</v>
      </c>
      <c r="U544" s="7">
        <v>4.2200000000000003E-5</v>
      </c>
      <c r="V544" s="5">
        <v>2.9519500000000001</v>
      </c>
      <c r="W544">
        <f>-(Table525830633837040243446649830[[#This Row],[time]]-2)*2</f>
        <v>-1.9039000000000001</v>
      </c>
      <c r="X544" s="6">
        <v>2.9262600000000001</v>
      </c>
      <c r="Y544" s="5">
        <v>2.9519500000000001</v>
      </c>
      <c r="Z544">
        <f>-(Table24826531334537740944147350537[[#This Row],[time]]-2)*2</f>
        <v>-1.9039000000000001</v>
      </c>
      <c r="AA544" s="7">
        <v>4.6900000000000002E-5</v>
      </c>
      <c r="AB544" s="5">
        <v>2.9519500000000001</v>
      </c>
      <c r="AC544">
        <f>-(Table625930733937140343546749931[[#This Row],[time]]-2)*2</f>
        <v>-1.9039000000000001</v>
      </c>
      <c r="AD544" s="6">
        <v>4.9405000000000001</v>
      </c>
      <c r="AE544" s="5">
        <v>2.9519500000000001</v>
      </c>
      <c r="AF544">
        <f>-(Table24926631434637841044247450638[[#This Row],[time]]-2)*2</f>
        <v>-1.9039000000000001</v>
      </c>
      <c r="AG544" s="7">
        <v>5.27E-5</v>
      </c>
      <c r="AH544" s="5">
        <v>2.9519500000000001</v>
      </c>
      <c r="AI544">
        <f>-(Table726030834037240443646850032[[#This Row],[time]]-2)*2</f>
        <v>-1.9039000000000001</v>
      </c>
      <c r="AJ544" s="6">
        <v>4.2066600000000003</v>
      </c>
      <c r="AK544" s="5">
        <v>2.9519500000000001</v>
      </c>
      <c r="AL544">
        <f>-(Table25026731534737941144347550739[[#This Row],[time]]-2)*2</f>
        <v>-1.9039000000000001</v>
      </c>
      <c r="AM544" s="6">
        <v>0.61695800000000001</v>
      </c>
      <c r="AN544" s="5">
        <v>2.9519500000000001</v>
      </c>
      <c r="AO544">
        <f>-(Table826130934137340543746950133[[#This Row],[time]]-2)*2</f>
        <v>-1.9039000000000001</v>
      </c>
      <c r="AP544" s="6">
        <v>5.8984300000000003</v>
      </c>
      <c r="AQ544" s="5">
        <v>2.9519500000000001</v>
      </c>
      <c r="AR544">
        <f>-(Table25226831634838041244447650840[[#This Row],[time]]-2)*2</f>
        <v>-1.9039000000000001</v>
      </c>
      <c r="AS544" s="6">
        <v>0.37947399999999998</v>
      </c>
      <c r="AT544" s="5">
        <v>2.9519500000000001</v>
      </c>
      <c r="AU544">
        <f>-(Table25326931734938141344547750941[[#This Row],[time]]-2)*2</f>
        <v>-1.9039000000000001</v>
      </c>
      <c r="AV544" s="6">
        <v>5.1205999999999996</v>
      </c>
    </row>
    <row r="545" spans="1:48">
      <c r="A545" s="8">
        <v>3</v>
      </c>
      <c r="B545">
        <f>-(Table125430233436639843046249426[[#This Row],[time]]-2)*2</f>
        <v>-2</v>
      </c>
      <c r="C545" s="10">
        <v>8.8200000000000003E-5</v>
      </c>
      <c r="D545" s="8">
        <v>3</v>
      </c>
      <c r="E545">
        <f>-(Table225530333536739943146349527[[#This Row],[time]]-2)*2</f>
        <v>-2</v>
      </c>
      <c r="F545" s="9">
        <v>2.7869199999999998</v>
      </c>
      <c r="G545" s="8">
        <v>3</v>
      </c>
      <c r="H545" s="2">
        <f t="shared" si="476"/>
        <v>-2</v>
      </c>
      <c r="I545" s="10">
        <v>9.0400000000000002E-5</v>
      </c>
      <c r="J545" s="8">
        <v>3</v>
      </c>
      <c r="K545">
        <f>-(Table325630433636840043246449628[[#This Row],[time]]-2)*2</f>
        <v>-2</v>
      </c>
      <c r="L545" s="9">
        <v>2.9856199999999999</v>
      </c>
      <c r="M545" s="8">
        <v>3</v>
      </c>
      <c r="N545">
        <f>-(Table24626331134337540743947150335[[#This Row],[time]]-2)*2</f>
        <v>-2</v>
      </c>
      <c r="O545" s="10">
        <v>3.1699999999999998E-5</v>
      </c>
      <c r="P545" s="8">
        <v>3</v>
      </c>
      <c r="Q545">
        <f>-(Table425730533736940143346549729[[#This Row],[time]]-2)*2</f>
        <v>-2</v>
      </c>
      <c r="R545" s="9">
        <v>3.5472800000000002</v>
      </c>
      <c r="S545" s="8">
        <v>3</v>
      </c>
      <c r="T545">
        <f>-(Table24726431234437640844047250436[[#This Row],[time]]-2)*2</f>
        <v>-2</v>
      </c>
      <c r="U545" s="10">
        <v>3.8099999999999998E-5</v>
      </c>
      <c r="V545" s="8">
        <v>3</v>
      </c>
      <c r="W545">
        <f>-(Table525830633837040243446649830[[#This Row],[time]]-2)*2</f>
        <v>-2</v>
      </c>
      <c r="X545" s="9">
        <v>3.1418300000000001</v>
      </c>
      <c r="Y545" s="8">
        <v>3</v>
      </c>
      <c r="Z545">
        <f>-(Table24826531334537740944147350537[[#This Row],[time]]-2)*2</f>
        <v>-2</v>
      </c>
      <c r="AA545" s="10">
        <v>4.2599999999999999E-5</v>
      </c>
      <c r="AB545" s="8">
        <v>3</v>
      </c>
      <c r="AC545">
        <f>-(Table625930733937140343546749931[[#This Row],[time]]-2)*2</f>
        <v>-2</v>
      </c>
      <c r="AD545" s="9">
        <v>5.4526000000000003</v>
      </c>
      <c r="AE545" s="8">
        <v>3</v>
      </c>
      <c r="AF545">
        <f>-(Table24926631434637841044247450638[[#This Row],[time]]-2)*2</f>
        <v>-2</v>
      </c>
      <c r="AG545" s="10">
        <v>4.8999999999999998E-5</v>
      </c>
      <c r="AH545" s="8">
        <v>3</v>
      </c>
      <c r="AI545">
        <f>-(Table726030834037240443646850032[[#This Row],[time]]-2)*2</f>
        <v>-2</v>
      </c>
      <c r="AJ545" s="9">
        <v>4.9764400000000002</v>
      </c>
      <c r="AK545" s="8">
        <v>3</v>
      </c>
      <c r="AL545">
        <f>-(Table25026731534737941144347550739[[#This Row],[time]]-2)*2</f>
        <v>-2</v>
      </c>
      <c r="AM545" s="9">
        <v>0.459837</v>
      </c>
      <c r="AN545" s="8">
        <v>3</v>
      </c>
      <c r="AO545">
        <f>-(Table826130934137340543746950133[[#This Row],[time]]-2)*2</f>
        <v>-2</v>
      </c>
      <c r="AP545" s="9">
        <v>6.1937199999999999</v>
      </c>
      <c r="AQ545" s="8">
        <v>3</v>
      </c>
      <c r="AR545">
        <f>-(Table25226831634838041244447650840[[#This Row],[time]]-2)*2</f>
        <v>-2</v>
      </c>
      <c r="AS545" s="9">
        <v>0.29724800000000001</v>
      </c>
      <c r="AT545" s="8">
        <v>3</v>
      </c>
      <c r="AU545">
        <f>-(Table25326931734938141344547750941[[#This Row],[time]]-2)*2</f>
        <v>-2</v>
      </c>
      <c r="AV545" s="9">
        <v>5.3165399999999998</v>
      </c>
    </row>
    <row r="546" spans="1:48">
      <c r="A546" t="s">
        <v>26</v>
      </c>
      <c r="C546">
        <f>AVERAGE(C525:C545)</f>
        <v>1.4069058094285718</v>
      </c>
      <c r="D546" t="s">
        <v>26</v>
      </c>
      <c r="F546">
        <f t="shared" ref="F546" si="477">AVERAGE(F525:F545)</f>
        <v>1.0170374434761904</v>
      </c>
      <c r="G546" t="s">
        <v>26</v>
      </c>
      <c r="I546">
        <f t="shared" ref="I546" si="478">AVERAGE(I525:I545)</f>
        <v>1.5671734763333325</v>
      </c>
      <c r="J546" t="s">
        <v>26</v>
      </c>
      <c r="L546">
        <f t="shared" ref="L546" si="479">AVERAGE(L525:L545)</f>
        <v>1.8318356666666669</v>
      </c>
      <c r="M546" t="s">
        <v>26</v>
      </c>
      <c r="O546">
        <f t="shared" ref="O546" si="480">AVERAGE(O525:O545)</f>
        <v>0.10523952804761909</v>
      </c>
      <c r="P546" t="s">
        <v>26</v>
      </c>
      <c r="R546">
        <f t="shared" ref="R546" si="481">AVERAGE(R525:R545)</f>
        <v>1.1740519199999999</v>
      </c>
      <c r="S546" t="s">
        <v>26</v>
      </c>
      <c r="U546">
        <f t="shared" ref="U546" si="482">AVERAGE(U525:U545)</f>
        <v>1.3294060999999999E-2</v>
      </c>
      <c r="V546" t="s">
        <v>26</v>
      </c>
      <c r="X546">
        <f t="shared" ref="X546" si="483">AVERAGE(X525:X545)</f>
        <v>1.4819088571428571</v>
      </c>
      <c r="Y546" t="s">
        <v>26</v>
      </c>
      <c r="AA546">
        <f t="shared" ref="AA546" si="484">AVERAGE(AA525:AA545)</f>
        <v>0.2491110906190476</v>
      </c>
      <c r="AB546" t="s">
        <v>26</v>
      </c>
      <c r="AD546">
        <f t="shared" ref="AD546" si="485">AVERAGE(AD525:AD545)</f>
        <v>1.7921019428571427</v>
      </c>
      <c r="AE546" t="s">
        <v>26</v>
      </c>
      <c r="AG546">
        <f t="shared" ref="AG546" si="486">AVERAGE(AG525:AG545)</f>
        <v>9.5358762714285755E-2</v>
      </c>
      <c r="AH546" t="s">
        <v>26</v>
      </c>
      <c r="AJ546">
        <f t="shared" ref="AJ546" si="487">AVERAGE(AJ525:AJ545)</f>
        <v>0.97340562142857157</v>
      </c>
      <c r="AK546" t="s">
        <v>26</v>
      </c>
      <c r="AM546">
        <f t="shared" ref="AM546" si="488">AVERAGE(AM525:AM545)</f>
        <v>1.1930877142857141</v>
      </c>
      <c r="AN546" t="s">
        <v>26</v>
      </c>
      <c r="AP546">
        <f t="shared" ref="AP546" si="489">AVERAGE(AP525:AP545)</f>
        <v>4.5185609523809536</v>
      </c>
      <c r="AQ546" t="s">
        <v>26</v>
      </c>
      <c r="AS546">
        <f t="shared" ref="AS546" si="490">AVERAGE(AS525:AS545)</f>
        <v>0.60317566666666667</v>
      </c>
      <c r="AT546" t="s">
        <v>26</v>
      </c>
      <c r="AV546">
        <f t="shared" ref="AV546" si="491">AVERAGE(AV525:AV545)</f>
        <v>3.072159761904762</v>
      </c>
    </row>
    <row r="547" spans="1:48">
      <c r="A547" t="s">
        <v>27</v>
      </c>
      <c r="C547">
        <f>MAX(C525:C545)</f>
        <v>3.0626899999999999</v>
      </c>
      <c r="D547" t="s">
        <v>27</v>
      </c>
      <c r="F547">
        <f t="shared" ref="F547" si="492">MAX(F525:F545)</f>
        <v>2.7869199999999998</v>
      </c>
      <c r="G547" t="s">
        <v>27</v>
      </c>
      <c r="I547">
        <f t="shared" ref="I547" si="493">MAX(I525:I545)</f>
        <v>2.9130400000000001</v>
      </c>
      <c r="J547" t="s">
        <v>27</v>
      </c>
      <c r="L547">
        <f t="shared" ref="L547" si="494">MAX(L525:L545)</f>
        <v>2.9856199999999999</v>
      </c>
      <c r="M547" t="s">
        <v>27</v>
      </c>
      <c r="O547">
        <f t="shared" ref="O547" si="495">MAX(O525:O545)</f>
        <v>0.50770800000000005</v>
      </c>
      <c r="P547" t="s">
        <v>27</v>
      </c>
      <c r="R547">
        <f t="shared" ref="R547" si="496">MAX(R525:R545)</f>
        <v>3.5472800000000002</v>
      </c>
      <c r="S547" t="s">
        <v>27</v>
      </c>
      <c r="U547">
        <f t="shared" ref="U547" si="497">MAX(U525:U545)</f>
        <v>7.6142299999999996E-2</v>
      </c>
      <c r="V547" t="s">
        <v>27</v>
      </c>
      <c r="X547">
        <f t="shared" ref="X547" si="498">MAX(X525:X545)</f>
        <v>3.1418300000000001</v>
      </c>
      <c r="Y547" t="s">
        <v>27</v>
      </c>
      <c r="AA547">
        <f t="shared" ref="AA547" si="499">MAX(AA525:AA545)</f>
        <v>0.92925800000000003</v>
      </c>
      <c r="AB547" t="s">
        <v>27</v>
      </c>
      <c r="AD547">
        <f t="shared" ref="AD547" si="500">MAX(AD525:AD545)</f>
        <v>5.4526000000000003</v>
      </c>
      <c r="AE547" t="s">
        <v>27</v>
      </c>
      <c r="AG547">
        <f t="shared" ref="AG547" si="501">MAX(AG525:AG545)</f>
        <v>0.30925000000000002</v>
      </c>
      <c r="AH547" t="s">
        <v>27</v>
      </c>
      <c r="AJ547">
        <f t="shared" ref="AJ547" si="502">MAX(AJ525:AJ545)</f>
        <v>4.9764400000000002</v>
      </c>
      <c r="AK547" t="s">
        <v>27</v>
      </c>
      <c r="AM547">
        <f t="shared" ref="AM547" si="503">MAX(AM525:AM545)</f>
        <v>1.6855899999999999</v>
      </c>
      <c r="AN547" t="s">
        <v>27</v>
      </c>
      <c r="AP547">
        <f t="shared" ref="AP547" si="504">MAX(AP525:AP545)</f>
        <v>6.1937199999999999</v>
      </c>
      <c r="AQ547" t="s">
        <v>27</v>
      </c>
      <c r="AS547">
        <f t="shared" ref="AS547" si="505">MAX(AS525:AS545)</f>
        <v>0.70891999999999999</v>
      </c>
      <c r="AT547" t="s">
        <v>27</v>
      </c>
      <c r="AV547">
        <f t="shared" ref="AV547" si="506">MAX(AV525:AV545)</f>
        <v>5.3165399999999998</v>
      </c>
    </row>
    <row r="550" spans="1:48">
      <c r="A550" s="1" t="s">
        <v>72</v>
      </c>
    </row>
    <row r="551" spans="1:48">
      <c r="A551" t="s">
        <v>73</v>
      </c>
      <c r="D551" t="s">
        <v>2</v>
      </c>
    </row>
    <row r="552" spans="1:48">
      <c r="A552" t="s">
        <v>74</v>
      </c>
      <c r="D552" t="s">
        <v>4</v>
      </c>
      <c r="E552" t="s">
        <v>5</v>
      </c>
    </row>
    <row r="554" spans="1:48">
      <c r="A554" t="s">
        <v>6</v>
      </c>
      <c r="D554" t="s">
        <v>7</v>
      </c>
      <c r="G554" t="s">
        <v>8</v>
      </c>
      <c r="J554" t="s">
        <v>9</v>
      </c>
      <c r="M554" t="s">
        <v>10</v>
      </c>
      <c r="P554" t="s">
        <v>11</v>
      </c>
      <c r="S554" t="s">
        <v>12</v>
      </c>
      <c r="V554" t="s">
        <v>13</v>
      </c>
      <c r="Y554" t="s">
        <v>14</v>
      </c>
      <c r="AB554" t="s">
        <v>15</v>
      </c>
      <c r="AE554" t="s">
        <v>16</v>
      </c>
      <c r="AH554" t="s">
        <v>17</v>
      </c>
      <c r="AK554" t="s">
        <v>18</v>
      </c>
      <c r="AN554" t="s">
        <v>19</v>
      </c>
      <c r="AQ554" t="s">
        <v>20</v>
      </c>
      <c r="AT554" t="s">
        <v>21</v>
      </c>
    </row>
    <row r="555" spans="1:48">
      <c r="A555" t="s">
        <v>22</v>
      </c>
      <c r="B555" t="s">
        <v>23</v>
      </c>
      <c r="C555" t="s">
        <v>24</v>
      </c>
      <c r="D555" t="s">
        <v>22</v>
      </c>
      <c r="E555" t="s">
        <v>23</v>
      </c>
      <c r="F555" t="s">
        <v>25</v>
      </c>
      <c r="G555" t="s">
        <v>22</v>
      </c>
      <c r="H555" t="s">
        <v>23</v>
      </c>
      <c r="I555" t="s">
        <v>24</v>
      </c>
      <c r="J555" t="s">
        <v>22</v>
      </c>
      <c r="K555" t="s">
        <v>23</v>
      </c>
      <c r="L555" t="s">
        <v>24</v>
      </c>
      <c r="M555" t="s">
        <v>22</v>
      </c>
      <c r="N555" t="s">
        <v>23</v>
      </c>
      <c r="O555" t="s">
        <v>24</v>
      </c>
      <c r="P555" t="s">
        <v>22</v>
      </c>
      <c r="Q555" t="s">
        <v>23</v>
      </c>
      <c r="R555" t="s">
        <v>24</v>
      </c>
      <c r="S555" t="s">
        <v>22</v>
      </c>
      <c r="T555" t="s">
        <v>23</v>
      </c>
      <c r="U555" t="s">
        <v>24</v>
      </c>
      <c r="V555" t="s">
        <v>22</v>
      </c>
      <c r="W555" t="s">
        <v>23</v>
      </c>
      <c r="X555" t="s">
        <v>24</v>
      </c>
      <c r="Y555" t="s">
        <v>22</v>
      </c>
      <c r="Z555" t="s">
        <v>23</v>
      </c>
      <c r="AA555" t="s">
        <v>24</v>
      </c>
      <c r="AB555" t="s">
        <v>22</v>
      </c>
      <c r="AC555" t="s">
        <v>23</v>
      </c>
      <c r="AD555" t="s">
        <v>24</v>
      </c>
      <c r="AE555" t="s">
        <v>22</v>
      </c>
      <c r="AF555" t="s">
        <v>23</v>
      </c>
      <c r="AG555" t="s">
        <v>24</v>
      </c>
      <c r="AH555" t="s">
        <v>22</v>
      </c>
      <c r="AI555" t="s">
        <v>23</v>
      </c>
      <c r="AJ555" t="s">
        <v>24</v>
      </c>
      <c r="AK555" t="s">
        <v>22</v>
      </c>
      <c r="AL555" t="s">
        <v>23</v>
      </c>
      <c r="AM555" t="s">
        <v>24</v>
      </c>
      <c r="AN555" t="s">
        <v>22</v>
      </c>
      <c r="AO555" t="s">
        <v>23</v>
      </c>
      <c r="AP555" t="s">
        <v>24</v>
      </c>
      <c r="AQ555" t="s">
        <v>22</v>
      </c>
      <c r="AR555" t="s">
        <v>23</v>
      </c>
      <c r="AS555" t="s">
        <v>24</v>
      </c>
      <c r="AT555" t="s">
        <v>22</v>
      </c>
      <c r="AU555" t="s">
        <v>23</v>
      </c>
      <c r="AV555" t="s">
        <v>24</v>
      </c>
    </row>
    <row r="556" spans="1:48">
      <c r="A556" s="2">
        <v>2</v>
      </c>
      <c r="B556">
        <f>(Table12863183503824144464781042[[#This Row],[time]]-2)*2</f>
        <v>0</v>
      </c>
      <c r="C556" s="4">
        <v>7.9599999999999997E-5</v>
      </c>
      <c r="D556" s="2">
        <v>2</v>
      </c>
      <c r="E556">
        <f>(Table22873193513834154474791143[[#This Row],[time]]-2)*2</f>
        <v>0</v>
      </c>
      <c r="F556" s="4">
        <v>7.9099999999999998E-5</v>
      </c>
      <c r="G556" s="2">
        <v>2</v>
      </c>
      <c r="H556">
        <f>(Table2452943263583904224544861850[[#This Row],[time]]-2)*2</f>
        <v>0</v>
      </c>
      <c r="I556" s="4">
        <v>5.3600000000000002E-5</v>
      </c>
      <c r="J556" s="2">
        <v>2</v>
      </c>
      <c r="K556">
        <f>(Table32883203523844164484801244[[#This Row],[time]]-2)*2</f>
        <v>0</v>
      </c>
      <c r="L556" s="4">
        <v>6.8399999999999996E-5</v>
      </c>
      <c r="M556" s="2">
        <v>2</v>
      </c>
      <c r="N556">
        <f>(Table2462953273593914234554871951[[#This Row],[time]]-2)*2</f>
        <v>0</v>
      </c>
      <c r="O556" s="4">
        <v>7.8999999999999996E-5</v>
      </c>
      <c r="P556" s="2">
        <v>2</v>
      </c>
      <c r="Q556">
        <f>(Table42893213533854174494811345[[#This Row],[time]]-2)*2</f>
        <v>0</v>
      </c>
      <c r="R556" s="4">
        <v>7.5500000000000006E-5</v>
      </c>
      <c r="S556" s="2">
        <v>2</v>
      </c>
      <c r="T556">
        <f>(Table2472963283603924244564882052[[#This Row],[time]]-2)*2</f>
        <v>0</v>
      </c>
      <c r="U556" s="3">
        <v>2.1582500000000001E-2</v>
      </c>
      <c r="V556" s="2">
        <v>2</v>
      </c>
      <c r="W556">
        <f>(Table52903223543864184504821446[[#This Row],[time]]-2)*2</f>
        <v>0</v>
      </c>
      <c r="X556" s="3">
        <v>9.5972599999999998E-3</v>
      </c>
      <c r="Y556" s="2">
        <v>2</v>
      </c>
      <c r="Z556">
        <f>(Table2482973293613934254574892153[[#This Row],[time]]-2)*2</f>
        <v>0</v>
      </c>
      <c r="AA556" s="3">
        <v>3.8492600000000002E-2</v>
      </c>
      <c r="AB556" s="2">
        <v>2</v>
      </c>
      <c r="AC556">
        <f>(Table62913233553874194514831547[[#This Row],[time]]-2)*2</f>
        <v>0</v>
      </c>
      <c r="AD556" s="3">
        <v>0.19605</v>
      </c>
      <c r="AE556" s="2">
        <v>2</v>
      </c>
      <c r="AF556">
        <f>(Table2492983303623944264584902254[[#This Row],[time]]-2)*2</f>
        <v>0</v>
      </c>
      <c r="AG556" s="3">
        <v>0.22000600000000001</v>
      </c>
      <c r="AH556" s="2">
        <v>2</v>
      </c>
      <c r="AI556">
        <f>(Table72923243563884204524841648[[#This Row],[time]]-2)*2</f>
        <v>0</v>
      </c>
      <c r="AJ556" s="3">
        <v>9.1027200000000003E-2</v>
      </c>
      <c r="AK556" s="2">
        <v>2</v>
      </c>
      <c r="AL556">
        <f>(Table2502993313633954274594912355[[#This Row],[time]]-2)*2</f>
        <v>0</v>
      </c>
      <c r="AM556" s="3">
        <v>2.63558</v>
      </c>
      <c r="AN556" s="2">
        <v>2</v>
      </c>
      <c r="AO556">
        <f>(Table82933253573894214534851749[[#This Row],[time]]-2)*2</f>
        <v>0</v>
      </c>
      <c r="AP556" s="3">
        <v>2.2269899999999998</v>
      </c>
      <c r="AQ556" s="2">
        <v>2</v>
      </c>
      <c r="AR556">
        <f>(Table2523003323643964284604922456[[#This Row],[time]]-2)*2</f>
        <v>0</v>
      </c>
      <c r="AS556" s="3">
        <v>3.8659699999999998E-3</v>
      </c>
      <c r="AT556" s="2">
        <v>2</v>
      </c>
      <c r="AU556">
        <f>(Table2533013333653974294614932557[[#This Row],[time]]-2)*2</f>
        <v>0</v>
      </c>
      <c r="AV556" s="3">
        <v>2.8760600000000002E-3</v>
      </c>
    </row>
    <row r="557" spans="1:48">
      <c r="A557" s="5">
        <v>2.0502600000000002</v>
      </c>
      <c r="B557">
        <f>(Table12863183503824144464781042[[#This Row],[time]]-2)*2</f>
        <v>0.10052000000000039</v>
      </c>
      <c r="C557" s="6">
        <v>5.7393199999999998E-2</v>
      </c>
      <c r="D557" s="5">
        <v>2.0502600000000002</v>
      </c>
      <c r="E557">
        <f>(Table22873193513834154474791143[[#This Row],[time]]-2)*2</f>
        <v>0.10052000000000039</v>
      </c>
      <c r="F557" s="7">
        <v>9.2299999999999994E-5</v>
      </c>
      <c r="G557" s="5">
        <v>2.0502600000000002</v>
      </c>
      <c r="H557">
        <f>(Table2452943263583904224544861850[[#This Row],[time]]-2)*2</f>
        <v>0.10052000000000039</v>
      </c>
      <c r="I557" s="7">
        <v>5.94E-5</v>
      </c>
      <c r="J557" s="5">
        <v>2.0502600000000002</v>
      </c>
      <c r="K557">
        <f>(Table32883203523844164484801244[[#This Row],[time]]-2)*2</f>
        <v>0.10052000000000039</v>
      </c>
      <c r="L557" s="7">
        <v>8.4400000000000005E-5</v>
      </c>
      <c r="M557" s="5">
        <v>2.0502600000000002</v>
      </c>
      <c r="N557">
        <f>(Table2462953273593914234554871951[[#This Row],[time]]-2)*2</f>
        <v>0.10052000000000039</v>
      </c>
      <c r="O557" s="6">
        <v>8.6349900000000004E-3</v>
      </c>
      <c r="P557" s="5">
        <v>2.0502600000000002</v>
      </c>
      <c r="Q557">
        <f>(Table42893213533854174494811345[[#This Row],[time]]-2)*2</f>
        <v>0.10052000000000039</v>
      </c>
      <c r="R557" s="7">
        <v>9.1199999999999994E-5</v>
      </c>
      <c r="S557" s="5">
        <v>2.0502600000000002</v>
      </c>
      <c r="T557">
        <f>(Table2472963283603924244564882052[[#This Row],[time]]-2)*2</f>
        <v>0.10052000000000039</v>
      </c>
      <c r="U557" s="6">
        <v>0.16106500000000001</v>
      </c>
      <c r="V557" s="5">
        <v>2.0502600000000002</v>
      </c>
      <c r="W557">
        <f>(Table52903223543864184504821446[[#This Row],[time]]-2)*2</f>
        <v>0.10052000000000039</v>
      </c>
      <c r="X557" s="6">
        <v>0.357767</v>
      </c>
      <c r="Y557" s="5">
        <v>2.0502600000000002</v>
      </c>
      <c r="Z557">
        <f>(Table2482973293613934254574892153[[#This Row],[time]]-2)*2</f>
        <v>0.10052000000000039</v>
      </c>
      <c r="AA557" s="6">
        <v>0.151307</v>
      </c>
      <c r="AB557" s="5">
        <v>2.0502600000000002</v>
      </c>
      <c r="AC557">
        <f>(Table62913233553874194514831547[[#This Row],[time]]-2)*2</f>
        <v>0.10052000000000039</v>
      </c>
      <c r="AD557" s="6">
        <v>0.69776300000000002</v>
      </c>
      <c r="AE557" s="5">
        <v>2.0502600000000002</v>
      </c>
      <c r="AF557">
        <f>(Table2492983303623944264584902254[[#This Row],[time]]-2)*2</f>
        <v>0.10052000000000039</v>
      </c>
      <c r="AG557" s="6">
        <v>0.421402</v>
      </c>
      <c r="AH557" s="5">
        <v>2.0502600000000002</v>
      </c>
      <c r="AI557">
        <f>(Table72923243563884204524841648[[#This Row],[time]]-2)*2</f>
        <v>0.10052000000000039</v>
      </c>
      <c r="AJ557" s="6">
        <v>0.84777899999999995</v>
      </c>
      <c r="AK557" s="5">
        <v>2.0502600000000002</v>
      </c>
      <c r="AL557">
        <f>(Table2502993313633954274594912355[[#This Row],[time]]-2)*2</f>
        <v>0.10052000000000039</v>
      </c>
      <c r="AM557" s="6">
        <v>3.2509800000000002</v>
      </c>
      <c r="AN557" s="5">
        <v>2.0502600000000002</v>
      </c>
      <c r="AO557">
        <f>(Table82933253573894214534851749[[#This Row],[time]]-2)*2</f>
        <v>0.10052000000000039</v>
      </c>
      <c r="AP557" s="6">
        <v>2.5322</v>
      </c>
      <c r="AQ557" s="5">
        <v>2.0502600000000002</v>
      </c>
      <c r="AR557">
        <f>(Table2523003323643964284604922456[[#This Row],[time]]-2)*2</f>
        <v>0.10052000000000039</v>
      </c>
      <c r="AS557" s="6">
        <v>2.1672E-2</v>
      </c>
      <c r="AT557" s="5">
        <v>2.0502600000000002</v>
      </c>
      <c r="AU557">
        <f>(Table2533013333653974294614932557[[#This Row],[time]]-2)*2</f>
        <v>0.10052000000000039</v>
      </c>
      <c r="AV557" s="6">
        <v>1.57933E-2</v>
      </c>
    </row>
    <row r="558" spans="1:48">
      <c r="A558" s="5">
        <v>2.12154</v>
      </c>
      <c r="B558">
        <f>(Table12863183503824144464781042[[#This Row],[time]]-2)*2</f>
        <v>0.24307999999999996</v>
      </c>
      <c r="C558" s="6">
        <v>0.44323699999999999</v>
      </c>
      <c r="D558" s="5">
        <v>2.12154</v>
      </c>
      <c r="E558">
        <f>(Table22873193513834154474791143[[#This Row],[time]]-2)*2</f>
        <v>0.24307999999999996</v>
      </c>
      <c r="F558" s="7">
        <v>8.7600000000000002E-5</v>
      </c>
      <c r="G558" s="5">
        <v>2.12154</v>
      </c>
      <c r="H558">
        <f>(Table2452943263583904224544861850[[#This Row],[time]]-2)*2</f>
        <v>0.24307999999999996</v>
      </c>
      <c r="I558" s="6">
        <v>0.106032</v>
      </c>
      <c r="J558" s="5">
        <v>2.12154</v>
      </c>
      <c r="K558">
        <f>(Table32883203523844164484801244[[#This Row],[time]]-2)*2</f>
        <v>0.24307999999999996</v>
      </c>
      <c r="L558" s="7">
        <v>8.1600000000000005E-5</v>
      </c>
      <c r="M558" s="5">
        <v>2.12154</v>
      </c>
      <c r="N558">
        <f>(Table2462953273593914234554871951[[#This Row],[time]]-2)*2</f>
        <v>0.24307999999999996</v>
      </c>
      <c r="O558" s="6">
        <v>4.4217699999999999E-2</v>
      </c>
      <c r="P558" s="5">
        <v>2.12154</v>
      </c>
      <c r="Q558">
        <f>(Table42893213533854174494811345[[#This Row],[time]]-2)*2</f>
        <v>0.24307999999999996</v>
      </c>
      <c r="R558" s="7">
        <v>8.7100000000000003E-5</v>
      </c>
      <c r="S558" s="5">
        <v>2.12154</v>
      </c>
      <c r="T558">
        <f>(Table2472963283603924244564882052[[#This Row],[time]]-2)*2</f>
        <v>0.24307999999999996</v>
      </c>
      <c r="U558" s="6">
        <v>0.48345100000000002</v>
      </c>
      <c r="V558" s="5">
        <v>2.12154</v>
      </c>
      <c r="W558">
        <f>(Table52903223543864184504821446[[#This Row],[time]]-2)*2</f>
        <v>0.24307999999999996</v>
      </c>
      <c r="X558" s="6">
        <v>0.19622899999999999</v>
      </c>
      <c r="Y558" s="5">
        <v>2.12154</v>
      </c>
      <c r="Z558">
        <f>(Table2482973293613934254574892153[[#This Row],[time]]-2)*2</f>
        <v>0.24307999999999996</v>
      </c>
      <c r="AA558" s="6">
        <v>0.49912600000000001</v>
      </c>
      <c r="AB558" s="5">
        <v>2.12154</v>
      </c>
      <c r="AC558">
        <f>(Table62913233553874194514831547[[#This Row],[time]]-2)*2</f>
        <v>0.24307999999999996</v>
      </c>
      <c r="AD558" s="6">
        <v>1.1113599999999999</v>
      </c>
      <c r="AE558" s="5">
        <v>2.12154</v>
      </c>
      <c r="AF558">
        <f>(Table2492983303623944264584902254[[#This Row],[time]]-2)*2</f>
        <v>0.24307999999999996</v>
      </c>
      <c r="AG558" s="6">
        <v>0.84144200000000002</v>
      </c>
      <c r="AH558" s="5">
        <v>2.12154</v>
      </c>
      <c r="AI558">
        <f>(Table72923243563884204524841648[[#This Row],[time]]-2)*2</f>
        <v>0.24307999999999996</v>
      </c>
      <c r="AJ558" s="6">
        <v>1.8483000000000001</v>
      </c>
      <c r="AK558" s="5">
        <v>2.12154</v>
      </c>
      <c r="AL558">
        <f>(Table2502993313633954274594912355[[#This Row],[time]]-2)*2</f>
        <v>0.24307999999999996</v>
      </c>
      <c r="AM558" s="6">
        <v>3.8057300000000001</v>
      </c>
      <c r="AN558" s="5">
        <v>2.12154</v>
      </c>
      <c r="AO558">
        <f>(Table82933253573894214534851749[[#This Row],[time]]-2)*2</f>
        <v>0.24307999999999996</v>
      </c>
      <c r="AP558" s="6">
        <v>2.4551099999999999</v>
      </c>
      <c r="AQ558" s="5">
        <v>2.12154</v>
      </c>
      <c r="AR558">
        <f>(Table2523003323643964284604922456[[#This Row],[time]]-2)*2</f>
        <v>0.24307999999999996</v>
      </c>
      <c r="AS558" s="6">
        <v>0.10245</v>
      </c>
      <c r="AT558" s="5">
        <v>2.12154</v>
      </c>
      <c r="AU558">
        <f>(Table2533013333653974294614932557[[#This Row],[time]]-2)*2</f>
        <v>0.24307999999999996</v>
      </c>
      <c r="AV558" s="6">
        <v>2.3212199999999999E-2</v>
      </c>
    </row>
    <row r="559" spans="1:48">
      <c r="A559" s="5">
        <v>2.1636700000000002</v>
      </c>
      <c r="B559">
        <f>(Table12863183503824144464781042[[#This Row],[time]]-2)*2</f>
        <v>0.32734000000000041</v>
      </c>
      <c r="C559" s="6">
        <v>0.86340899999999998</v>
      </c>
      <c r="D559" s="5">
        <v>2.1636700000000002</v>
      </c>
      <c r="E559">
        <f>(Table22873193513834154474791143[[#This Row],[time]]-2)*2</f>
        <v>0.32734000000000041</v>
      </c>
      <c r="F559" s="7">
        <v>8.1500000000000002E-5</v>
      </c>
      <c r="G559" s="5">
        <v>2.1636700000000002</v>
      </c>
      <c r="H559">
        <f>(Table2452943263583904224544861850[[#This Row],[time]]-2)*2</f>
        <v>0.32734000000000041</v>
      </c>
      <c r="I559" s="6">
        <v>0.29183700000000001</v>
      </c>
      <c r="J559" s="5">
        <v>2.1636700000000002</v>
      </c>
      <c r="K559">
        <f>(Table32883203523844164484801244[[#This Row],[time]]-2)*2</f>
        <v>0.32734000000000041</v>
      </c>
      <c r="L559" s="7">
        <v>7.6600000000000005E-5</v>
      </c>
      <c r="M559" s="5">
        <v>2.1636700000000002</v>
      </c>
      <c r="N559">
        <f>(Table2462953273593914234554871951[[#This Row],[time]]-2)*2</f>
        <v>0.32734000000000041</v>
      </c>
      <c r="O559" s="6">
        <v>0.125003</v>
      </c>
      <c r="P559" s="5">
        <v>2.1636700000000002</v>
      </c>
      <c r="Q559">
        <f>(Table42893213533854174494811345[[#This Row],[time]]-2)*2</f>
        <v>0.32734000000000041</v>
      </c>
      <c r="R559" s="7">
        <v>8.0900000000000001E-5</v>
      </c>
      <c r="S559" s="5">
        <v>2.1636700000000002</v>
      </c>
      <c r="T559">
        <f>(Table2472963283603924244564882052[[#This Row],[time]]-2)*2</f>
        <v>0.32734000000000041</v>
      </c>
      <c r="U559" s="6">
        <v>0.80718900000000005</v>
      </c>
      <c r="V559" s="5">
        <v>2.1636700000000002</v>
      </c>
      <c r="W559">
        <f>(Table52903223543864184504821446[[#This Row],[time]]-2)*2</f>
        <v>0.32734000000000041</v>
      </c>
      <c r="X559" s="6">
        <v>2.7116299999999999E-2</v>
      </c>
      <c r="Y559" s="5">
        <v>2.1636700000000002</v>
      </c>
      <c r="Z559">
        <f>(Table2482973293613934254574892153[[#This Row],[time]]-2)*2</f>
        <v>0.32734000000000041</v>
      </c>
      <c r="AA559" s="6">
        <v>0.856518</v>
      </c>
      <c r="AB559" s="5">
        <v>2.1636700000000002</v>
      </c>
      <c r="AC559">
        <f>(Table62913233553874194514831547[[#This Row],[time]]-2)*2</f>
        <v>0.32734000000000041</v>
      </c>
      <c r="AD559" s="6">
        <v>1.36686</v>
      </c>
      <c r="AE559" s="5">
        <v>2.1636700000000002</v>
      </c>
      <c r="AF559">
        <f>(Table2492983303623944264584902254[[#This Row],[time]]-2)*2</f>
        <v>0.32734000000000041</v>
      </c>
      <c r="AG559" s="6">
        <v>1.60439</v>
      </c>
      <c r="AH559" s="5">
        <v>2.1636700000000002</v>
      </c>
      <c r="AI559">
        <f>(Table72923243563884204524841648[[#This Row],[time]]-2)*2</f>
        <v>0.32734000000000041</v>
      </c>
      <c r="AJ559" s="6">
        <v>2.3397299999999999</v>
      </c>
      <c r="AK559" s="5">
        <v>2.1636700000000002</v>
      </c>
      <c r="AL559">
        <f>(Table2502993313633954274594912355[[#This Row],[time]]-2)*2</f>
        <v>0.32734000000000041</v>
      </c>
      <c r="AM559" s="6">
        <v>3.9998499999999999</v>
      </c>
      <c r="AN559" s="5">
        <v>2.1636700000000002</v>
      </c>
      <c r="AO559">
        <f>(Table82933253573894214534851749[[#This Row],[time]]-2)*2</f>
        <v>0.32734000000000041</v>
      </c>
      <c r="AP559" s="6">
        <v>2.3342900000000002</v>
      </c>
      <c r="AQ559" s="5">
        <v>2.1636700000000002</v>
      </c>
      <c r="AR559">
        <f>(Table2523003323643964284604922456[[#This Row],[time]]-2)*2</f>
        <v>0.32734000000000041</v>
      </c>
      <c r="AS559" s="6">
        <v>0.243037</v>
      </c>
      <c r="AT559" s="5">
        <v>2.1636700000000002</v>
      </c>
      <c r="AU559">
        <f>(Table2533013333653974294614932557[[#This Row],[time]]-2)*2</f>
        <v>0.32734000000000041</v>
      </c>
      <c r="AV559" s="6">
        <v>2.6668399999999998E-2</v>
      </c>
    </row>
    <row r="560" spans="1:48">
      <c r="A560" s="5">
        <v>2.21827</v>
      </c>
      <c r="B560">
        <f>(Table12863183503824144464781042[[#This Row],[time]]-2)*2</f>
        <v>0.43653999999999993</v>
      </c>
      <c r="C560" s="6">
        <v>1.76098</v>
      </c>
      <c r="D560" s="5">
        <v>2.21827</v>
      </c>
      <c r="E560">
        <f>(Table22873193513834154474791143[[#This Row],[time]]-2)*2</f>
        <v>0.43653999999999993</v>
      </c>
      <c r="F560" s="7">
        <v>7.3499999999999998E-5</v>
      </c>
      <c r="G560" s="5">
        <v>2.21827</v>
      </c>
      <c r="H560">
        <f>(Table2452943263583904224544861850[[#This Row],[time]]-2)*2</f>
        <v>0.43653999999999993</v>
      </c>
      <c r="I560" s="6">
        <v>0.58568699999999996</v>
      </c>
      <c r="J560" s="5">
        <v>2.21827</v>
      </c>
      <c r="K560">
        <f>(Table32883203523844164484801244[[#This Row],[time]]-2)*2</f>
        <v>0.43653999999999993</v>
      </c>
      <c r="L560" s="7">
        <v>6.9900000000000005E-5</v>
      </c>
      <c r="M560" s="5">
        <v>2.21827</v>
      </c>
      <c r="N560">
        <f>(Table2462953273593914234554871951[[#This Row],[time]]-2)*2</f>
        <v>0.43653999999999993</v>
      </c>
      <c r="O560" s="6">
        <v>0.32193899999999998</v>
      </c>
      <c r="P560" s="5">
        <v>2.21827</v>
      </c>
      <c r="Q560">
        <f>(Table42893213533854174494811345[[#This Row],[time]]-2)*2</f>
        <v>0.43653999999999993</v>
      </c>
      <c r="R560" s="7">
        <v>7.0400000000000004E-5</v>
      </c>
      <c r="S560" s="5">
        <v>2.21827</v>
      </c>
      <c r="T560">
        <f>(Table2472963283603924244564882052[[#This Row],[time]]-2)*2</f>
        <v>0.43653999999999993</v>
      </c>
      <c r="U560" s="6">
        <v>1.4532400000000001</v>
      </c>
      <c r="V560" s="5">
        <v>2.21827</v>
      </c>
      <c r="W560">
        <f>(Table52903223543864184504821446[[#This Row],[time]]-2)*2</f>
        <v>0.43653999999999993</v>
      </c>
      <c r="X560" s="7">
        <v>7.2100000000000004E-5</v>
      </c>
      <c r="Y560" s="5">
        <v>2.21827</v>
      </c>
      <c r="Z560">
        <f>(Table2482973293613934254574892153[[#This Row],[time]]-2)*2</f>
        <v>0.43653999999999993</v>
      </c>
      <c r="AA560" s="6">
        <v>1.62782</v>
      </c>
      <c r="AB560" s="5">
        <v>2.21827</v>
      </c>
      <c r="AC560">
        <f>(Table62913233553874194514831547[[#This Row],[time]]-2)*2</f>
        <v>0.43653999999999993</v>
      </c>
      <c r="AD560" s="6">
        <v>1.6164499999999999</v>
      </c>
      <c r="AE560" s="5">
        <v>2.21827</v>
      </c>
      <c r="AF560">
        <f>(Table2492983303623944264584902254[[#This Row],[time]]-2)*2</f>
        <v>0.43653999999999993</v>
      </c>
      <c r="AG560" s="6">
        <v>2.5858500000000002</v>
      </c>
      <c r="AH560" s="5">
        <v>2.21827</v>
      </c>
      <c r="AI560">
        <f>(Table72923243563884204524841648[[#This Row],[time]]-2)*2</f>
        <v>0.43653999999999993</v>
      </c>
      <c r="AJ560" s="6">
        <v>2.7392500000000002</v>
      </c>
      <c r="AK560" s="5">
        <v>2.21827</v>
      </c>
      <c r="AL560">
        <f>(Table2502993313633954274594912355[[#This Row],[time]]-2)*2</f>
        <v>0.43653999999999993</v>
      </c>
      <c r="AM560" s="6">
        <v>4.2458600000000004</v>
      </c>
      <c r="AN560" s="5">
        <v>2.21827</v>
      </c>
      <c r="AO560">
        <f>(Table82933253573894214534851749[[#This Row],[time]]-2)*2</f>
        <v>0.43653999999999993</v>
      </c>
      <c r="AP560" s="6">
        <v>2.1434600000000001</v>
      </c>
      <c r="AQ560" s="5">
        <v>2.21827</v>
      </c>
      <c r="AR560">
        <f>(Table2523003323643964284604922456[[#This Row],[time]]-2)*2</f>
        <v>0.43653999999999993</v>
      </c>
      <c r="AS560" s="6">
        <v>0.43233100000000002</v>
      </c>
      <c r="AT560" s="5">
        <v>2.21827</v>
      </c>
      <c r="AU560">
        <f>(Table2533013333653974294614932557[[#This Row],[time]]-2)*2</f>
        <v>0.43653999999999993</v>
      </c>
      <c r="AV560" s="6">
        <v>6.4822000000000005E-2</v>
      </c>
    </row>
    <row r="561" spans="1:48">
      <c r="A561" s="5">
        <v>2.25298</v>
      </c>
      <c r="B561">
        <f>(Table12863183503824144464781042[[#This Row],[time]]-2)*2</f>
        <v>0.50595999999999997</v>
      </c>
      <c r="C561" s="6">
        <v>2.42056</v>
      </c>
      <c r="D561" s="5">
        <v>2.25298</v>
      </c>
      <c r="E561">
        <f>(Table22873193513834154474791143[[#This Row],[time]]-2)*2</f>
        <v>0.50595999999999997</v>
      </c>
      <c r="F561" s="7">
        <v>7.0099999999999996E-5</v>
      </c>
      <c r="G561" s="5">
        <v>2.25298</v>
      </c>
      <c r="H561">
        <f>(Table2452943263583904224544861850[[#This Row],[time]]-2)*2</f>
        <v>0.50595999999999997</v>
      </c>
      <c r="I561" s="6">
        <v>0.82093300000000002</v>
      </c>
      <c r="J561" s="5">
        <v>2.25298</v>
      </c>
      <c r="K561">
        <f>(Table32883203523844164484801244[[#This Row],[time]]-2)*2</f>
        <v>0.50595999999999997</v>
      </c>
      <c r="L561" s="7">
        <v>6.69E-5</v>
      </c>
      <c r="M561" s="5">
        <v>2.25298</v>
      </c>
      <c r="N561">
        <f>(Table2462953273593914234554871951[[#This Row],[time]]-2)*2</f>
        <v>0.50595999999999997</v>
      </c>
      <c r="O561" s="6">
        <v>0.53188500000000005</v>
      </c>
      <c r="P561" s="5">
        <v>2.25298</v>
      </c>
      <c r="Q561">
        <f>(Table42893213533854174494811345[[#This Row],[time]]-2)*2</f>
        <v>0.50595999999999997</v>
      </c>
      <c r="R561" s="7">
        <v>6.4599999999999998E-5</v>
      </c>
      <c r="S561" s="5">
        <v>2.25298</v>
      </c>
      <c r="T561">
        <f>(Table2472963283603924244564882052[[#This Row],[time]]-2)*2</f>
        <v>0.50595999999999997</v>
      </c>
      <c r="U561" s="6">
        <v>1.7899400000000001</v>
      </c>
      <c r="V561" s="5">
        <v>2.25298</v>
      </c>
      <c r="W561">
        <f>(Table52903223543864184504821446[[#This Row],[time]]-2)*2</f>
        <v>0.50595999999999997</v>
      </c>
      <c r="X561" s="7">
        <v>6.58E-5</v>
      </c>
      <c r="Y561" s="5">
        <v>2.25298</v>
      </c>
      <c r="Z561">
        <f>(Table2482973293613934254574892153[[#This Row],[time]]-2)*2</f>
        <v>0.50595999999999997</v>
      </c>
      <c r="AA561" s="6">
        <v>1.9311700000000001</v>
      </c>
      <c r="AB561" s="5">
        <v>2.25298</v>
      </c>
      <c r="AC561">
        <f>(Table62913233553874194514831547[[#This Row],[time]]-2)*2</f>
        <v>0.50595999999999997</v>
      </c>
      <c r="AD561" s="6">
        <v>1.76823</v>
      </c>
      <c r="AE561" s="5">
        <v>2.25298</v>
      </c>
      <c r="AF561">
        <f>(Table2492983303623944264584902254[[#This Row],[time]]-2)*2</f>
        <v>0.50595999999999997</v>
      </c>
      <c r="AG561" s="6">
        <v>3.2000999999999999</v>
      </c>
      <c r="AH561" s="5">
        <v>2.25298</v>
      </c>
      <c r="AI561">
        <f>(Table72923243563884204524841648[[#This Row],[time]]-2)*2</f>
        <v>0.50595999999999997</v>
      </c>
      <c r="AJ561" s="6">
        <v>2.9016099999999998</v>
      </c>
      <c r="AK561" s="5">
        <v>2.25298</v>
      </c>
      <c r="AL561">
        <f>(Table2502993313633954274594912355[[#This Row],[time]]-2)*2</f>
        <v>0.50595999999999997</v>
      </c>
      <c r="AM561" s="6">
        <v>4.3480100000000004</v>
      </c>
      <c r="AN561" s="5">
        <v>2.25298</v>
      </c>
      <c r="AO561">
        <f>(Table82933253573894214534851749[[#This Row],[time]]-2)*2</f>
        <v>0.50595999999999997</v>
      </c>
      <c r="AP561" s="6">
        <v>1.93777</v>
      </c>
      <c r="AQ561" s="5">
        <v>2.25298</v>
      </c>
      <c r="AR561">
        <f>(Table2523003323643964284604922456[[#This Row],[time]]-2)*2</f>
        <v>0.50595999999999997</v>
      </c>
      <c r="AS561" s="6">
        <v>0.86018099999999997</v>
      </c>
      <c r="AT561" s="5">
        <v>2.25298</v>
      </c>
      <c r="AU561">
        <f>(Table2533013333653974294614932557[[#This Row],[time]]-2)*2</f>
        <v>0.50595999999999997</v>
      </c>
      <c r="AV561" s="6">
        <v>8.7300799999999998E-2</v>
      </c>
    </row>
    <row r="562" spans="1:48">
      <c r="A562" s="5">
        <v>2.3025600000000002</v>
      </c>
      <c r="B562">
        <f>(Table12863183503824144464781042[[#This Row],[time]]-2)*2</f>
        <v>0.60512000000000032</v>
      </c>
      <c r="C562" s="6">
        <v>3.2162700000000002</v>
      </c>
      <c r="D562" s="5">
        <v>2.3025600000000002</v>
      </c>
      <c r="E562">
        <f>(Table22873193513834154474791143[[#This Row],[time]]-2)*2</f>
        <v>0.60512000000000032</v>
      </c>
      <c r="F562" s="7">
        <v>6.7100000000000005E-5</v>
      </c>
      <c r="G562" s="5">
        <v>2.3025600000000002</v>
      </c>
      <c r="H562">
        <f>(Table2452943263583904224544861850[[#This Row],[time]]-2)*2</f>
        <v>0.60512000000000032</v>
      </c>
      <c r="I562" s="6">
        <v>1.2745899999999999</v>
      </c>
      <c r="J562" s="5">
        <v>2.3025600000000002</v>
      </c>
      <c r="K562">
        <f>(Table32883203523844164484801244[[#This Row],[time]]-2)*2</f>
        <v>0.60512000000000032</v>
      </c>
      <c r="L562" s="7">
        <v>6.4300000000000004E-5</v>
      </c>
      <c r="M562" s="5">
        <v>2.3025600000000002</v>
      </c>
      <c r="N562">
        <f>(Table2462953273593914234554871951[[#This Row],[time]]-2)*2</f>
        <v>0.60512000000000032</v>
      </c>
      <c r="O562" s="6">
        <v>0.942685</v>
      </c>
      <c r="P562" s="5">
        <v>2.3025600000000002</v>
      </c>
      <c r="Q562">
        <f>(Table42893213533854174494811345[[#This Row],[time]]-2)*2</f>
        <v>0.60512000000000032</v>
      </c>
      <c r="R562" s="7">
        <v>5.7899999999999998E-5</v>
      </c>
      <c r="S562" s="5">
        <v>2.3025600000000002</v>
      </c>
      <c r="T562">
        <f>(Table2472963283603924244564882052[[#This Row],[time]]-2)*2</f>
        <v>0.60512000000000032</v>
      </c>
      <c r="U562" s="6">
        <v>2.24308</v>
      </c>
      <c r="V562" s="5">
        <v>2.3025600000000002</v>
      </c>
      <c r="W562">
        <f>(Table52903223543864184504821446[[#This Row],[time]]-2)*2</f>
        <v>0.60512000000000032</v>
      </c>
      <c r="X562" s="7">
        <v>5.8900000000000002E-5</v>
      </c>
      <c r="Y562" s="5">
        <v>2.3025600000000002</v>
      </c>
      <c r="Z562">
        <f>(Table2482973293613934254574892153[[#This Row],[time]]-2)*2</f>
        <v>0.60512000000000032</v>
      </c>
      <c r="AA562" s="6">
        <v>2.2535799999999999</v>
      </c>
      <c r="AB562" s="5">
        <v>2.3025600000000002</v>
      </c>
      <c r="AC562">
        <f>(Table62913233553874194514831547[[#This Row],[time]]-2)*2</f>
        <v>0.60512000000000032</v>
      </c>
      <c r="AD562" s="6">
        <v>1.94232</v>
      </c>
      <c r="AE562" s="5">
        <v>2.3025600000000002</v>
      </c>
      <c r="AF562">
        <f>(Table2492983303623944264584902254[[#This Row],[time]]-2)*2</f>
        <v>0.60512000000000032</v>
      </c>
      <c r="AG562" s="6">
        <v>3.9299599999999999</v>
      </c>
      <c r="AH562" s="5">
        <v>2.3025600000000002</v>
      </c>
      <c r="AI562">
        <f>(Table72923243563884204524841648[[#This Row],[time]]-2)*2</f>
        <v>0.60512000000000032</v>
      </c>
      <c r="AJ562" s="6">
        <v>2.9948100000000002</v>
      </c>
      <c r="AK562" s="5">
        <v>2.3025600000000002</v>
      </c>
      <c r="AL562">
        <f>(Table2502993313633954274594912355[[#This Row],[time]]-2)*2</f>
        <v>0.60512000000000032</v>
      </c>
      <c r="AM562" s="6">
        <v>4.4953000000000003</v>
      </c>
      <c r="AN562" s="5">
        <v>2.3025600000000002</v>
      </c>
      <c r="AO562">
        <f>(Table82933253573894214534851749[[#This Row],[time]]-2)*2</f>
        <v>0.60512000000000032</v>
      </c>
      <c r="AP562" s="6">
        <v>1.7443900000000001</v>
      </c>
      <c r="AQ562" s="5">
        <v>2.3025600000000002</v>
      </c>
      <c r="AR562">
        <f>(Table2523003323643964284604922456[[#This Row],[time]]-2)*2</f>
        <v>0.60512000000000032</v>
      </c>
      <c r="AS562" s="6">
        <v>1.24437</v>
      </c>
      <c r="AT562" s="5">
        <v>2.3025600000000002</v>
      </c>
      <c r="AU562">
        <f>(Table2533013333653974294614932557[[#This Row],[time]]-2)*2</f>
        <v>0.60512000000000032</v>
      </c>
      <c r="AV562" s="6">
        <v>0.118518</v>
      </c>
    </row>
    <row r="563" spans="1:48">
      <c r="A563" s="5">
        <v>2.3560500000000002</v>
      </c>
      <c r="B563">
        <f>(Table12863183503824144464781042[[#This Row],[time]]-2)*2</f>
        <v>0.7121000000000004</v>
      </c>
      <c r="C563" s="6">
        <v>3.8536899999999998</v>
      </c>
      <c r="D563" s="5">
        <v>2.3560500000000002</v>
      </c>
      <c r="E563">
        <f>(Table22873193513834154474791143[[#This Row],[time]]-2)*2</f>
        <v>0.7121000000000004</v>
      </c>
      <c r="F563" s="7">
        <v>6.4900000000000005E-5</v>
      </c>
      <c r="G563" s="5">
        <v>2.3560500000000002</v>
      </c>
      <c r="H563">
        <f>(Table2452943263583904224544861850[[#This Row],[time]]-2)*2</f>
        <v>0.7121000000000004</v>
      </c>
      <c r="I563" s="6">
        <v>2.6008</v>
      </c>
      <c r="J563" s="5">
        <v>2.3560500000000002</v>
      </c>
      <c r="K563">
        <f>(Table32883203523844164484801244[[#This Row],[time]]-2)*2</f>
        <v>0.7121000000000004</v>
      </c>
      <c r="L563" s="7">
        <v>6.2100000000000005E-5</v>
      </c>
      <c r="M563" s="5">
        <v>2.3560500000000002</v>
      </c>
      <c r="N563">
        <f>(Table2462953273593914234554871951[[#This Row],[time]]-2)*2</f>
        <v>0.7121000000000004</v>
      </c>
      <c r="O563" s="6">
        <v>1.4296199999999999</v>
      </c>
      <c r="P563" s="5">
        <v>2.3560500000000002</v>
      </c>
      <c r="Q563">
        <f>(Table42893213533854174494811345[[#This Row],[time]]-2)*2</f>
        <v>0.7121000000000004</v>
      </c>
      <c r="R563" s="7">
        <v>5.4700000000000001E-5</v>
      </c>
      <c r="S563" s="5">
        <v>2.3560500000000002</v>
      </c>
      <c r="T563">
        <f>(Table2472963283603924244564882052[[#This Row],[time]]-2)*2</f>
        <v>0.7121000000000004</v>
      </c>
      <c r="U563" s="6">
        <v>2.72865</v>
      </c>
      <c r="V563" s="5">
        <v>2.3560500000000002</v>
      </c>
      <c r="W563">
        <f>(Table52903223543864184504821446[[#This Row],[time]]-2)*2</f>
        <v>0.7121000000000004</v>
      </c>
      <c r="X563" s="7">
        <v>5.5399999999999998E-5</v>
      </c>
      <c r="Y563" s="5">
        <v>2.3560500000000002</v>
      </c>
      <c r="Z563">
        <f>(Table2482973293613934254574892153[[#This Row],[time]]-2)*2</f>
        <v>0.7121000000000004</v>
      </c>
      <c r="AA563" s="6">
        <v>2.5098400000000001</v>
      </c>
      <c r="AB563" s="5">
        <v>2.3560500000000002</v>
      </c>
      <c r="AC563">
        <f>(Table62913233553874194514831547[[#This Row],[time]]-2)*2</f>
        <v>0.7121000000000004</v>
      </c>
      <c r="AD563" s="6">
        <v>2.0882399999999999</v>
      </c>
      <c r="AE563" s="5">
        <v>2.3560500000000002</v>
      </c>
      <c r="AF563">
        <f>(Table2492983303623944264584902254[[#This Row],[time]]-2)*2</f>
        <v>0.7121000000000004</v>
      </c>
      <c r="AG563" s="6">
        <v>4.5307899999999997</v>
      </c>
      <c r="AH563" s="5">
        <v>2.3560500000000002</v>
      </c>
      <c r="AI563">
        <f>(Table72923243563884204524841648[[#This Row],[time]]-2)*2</f>
        <v>0.7121000000000004</v>
      </c>
      <c r="AJ563" s="6">
        <v>2.9946600000000001</v>
      </c>
      <c r="AK563" s="5">
        <v>2.3560500000000002</v>
      </c>
      <c r="AL563">
        <f>(Table2502993313633954274594912355[[#This Row],[time]]-2)*2</f>
        <v>0.7121000000000004</v>
      </c>
      <c r="AM563" s="6">
        <v>4.6971499999999997</v>
      </c>
      <c r="AN563" s="5">
        <v>2.3560500000000002</v>
      </c>
      <c r="AO563">
        <f>(Table82933253573894214534851749[[#This Row],[time]]-2)*2</f>
        <v>0.7121000000000004</v>
      </c>
      <c r="AP563" s="6">
        <v>1.53285</v>
      </c>
      <c r="AQ563" s="5">
        <v>2.3560500000000002</v>
      </c>
      <c r="AR563">
        <f>(Table2523003323643964284604922456[[#This Row],[time]]-2)*2</f>
        <v>0.7121000000000004</v>
      </c>
      <c r="AS563" s="6">
        <v>1.53468</v>
      </c>
      <c r="AT563" s="5">
        <v>2.3560500000000002</v>
      </c>
      <c r="AU563">
        <f>(Table2533013333653974294614932557[[#This Row],[time]]-2)*2</f>
        <v>0.7121000000000004</v>
      </c>
      <c r="AV563" s="6">
        <v>0.17948900000000001</v>
      </c>
    </row>
    <row r="564" spans="1:48">
      <c r="A564" s="5">
        <v>2.40266</v>
      </c>
      <c r="B564">
        <f>(Table12863183503824144464781042[[#This Row],[time]]-2)*2</f>
        <v>0.80532000000000004</v>
      </c>
      <c r="C564" s="6">
        <v>4.4575899999999997</v>
      </c>
      <c r="D564" s="5">
        <v>2.40266</v>
      </c>
      <c r="E564">
        <f>(Table22873193513834154474791143[[#This Row],[time]]-2)*2</f>
        <v>0.80532000000000004</v>
      </c>
      <c r="F564" s="7">
        <v>6.3E-5</v>
      </c>
      <c r="G564" s="5">
        <v>2.40266</v>
      </c>
      <c r="H564">
        <f>(Table2452943263583904224544861850[[#This Row],[time]]-2)*2</f>
        <v>0.80532000000000004</v>
      </c>
      <c r="I564" s="6">
        <v>3.6418200000000001</v>
      </c>
      <c r="J564" s="5">
        <v>2.40266</v>
      </c>
      <c r="K564">
        <f>(Table32883203523844164484801244[[#This Row],[time]]-2)*2</f>
        <v>0.80532000000000004</v>
      </c>
      <c r="L564" s="7">
        <v>6.02E-5</v>
      </c>
      <c r="M564" s="5">
        <v>2.40266</v>
      </c>
      <c r="N564">
        <f>(Table2462953273593914234554871951[[#This Row],[time]]-2)*2</f>
        <v>0.80532000000000004</v>
      </c>
      <c r="O564" s="6">
        <v>1.83602</v>
      </c>
      <c r="P564" s="5">
        <v>2.40266</v>
      </c>
      <c r="Q564">
        <f>(Table42893213533854174494811345[[#This Row],[time]]-2)*2</f>
        <v>0.80532000000000004</v>
      </c>
      <c r="R564" s="7">
        <v>5.27E-5</v>
      </c>
      <c r="S564" s="5">
        <v>2.40266</v>
      </c>
      <c r="T564">
        <f>(Table2472963283603924244564882052[[#This Row],[time]]-2)*2</f>
        <v>0.80532000000000004</v>
      </c>
      <c r="U564" s="6">
        <v>3.09545</v>
      </c>
      <c r="V564" s="5">
        <v>2.40266</v>
      </c>
      <c r="W564">
        <f>(Table52903223543864184504821446[[#This Row],[time]]-2)*2</f>
        <v>0.80532000000000004</v>
      </c>
      <c r="X564" s="7">
        <v>5.3000000000000001E-5</v>
      </c>
      <c r="Y564" s="5">
        <v>2.40266</v>
      </c>
      <c r="Z564">
        <f>(Table2482973293613934254574892153[[#This Row],[time]]-2)*2</f>
        <v>0.80532000000000004</v>
      </c>
      <c r="AA564" s="6">
        <v>2.69347</v>
      </c>
      <c r="AB564" s="5">
        <v>2.40266</v>
      </c>
      <c r="AC564">
        <f>(Table62913233553874194514831547[[#This Row],[time]]-2)*2</f>
        <v>0.80532000000000004</v>
      </c>
      <c r="AD564" s="6">
        <v>2.2104400000000002</v>
      </c>
      <c r="AE564" s="5">
        <v>2.40266</v>
      </c>
      <c r="AF564">
        <f>(Table2492983303623944264584902254[[#This Row],[time]]-2)*2</f>
        <v>0.80532000000000004</v>
      </c>
      <c r="AG564" s="6">
        <v>5.0811900000000003</v>
      </c>
      <c r="AH564" s="5">
        <v>2.40266</v>
      </c>
      <c r="AI564">
        <f>(Table72923243563884204524841648[[#This Row],[time]]-2)*2</f>
        <v>0.80532000000000004</v>
      </c>
      <c r="AJ564" s="6">
        <v>2.9649700000000001</v>
      </c>
      <c r="AK564" s="5">
        <v>2.40266</v>
      </c>
      <c r="AL564">
        <f>(Table2502993313633954274594912355[[#This Row],[time]]-2)*2</f>
        <v>0.80532000000000004</v>
      </c>
      <c r="AM564" s="6">
        <v>4.8753900000000003</v>
      </c>
      <c r="AN564" s="5">
        <v>2.40266</v>
      </c>
      <c r="AO564">
        <f>(Table82933253573894214534851749[[#This Row],[time]]-2)*2</f>
        <v>0.80532000000000004</v>
      </c>
      <c r="AP564" s="6">
        <v>1.4723900000000001</v>
      </c>
      <c r="AQ564" s="5">
        <v>2.40266</v>
      </c>
      <c r="AR564">
        <f>(Table2523003323643964284604922456[[#This Row],[time]]-2)*2</f>
        <v>0.80532000000000004</v>
      </c>
      <c r="AS564" s="6">
        <v>1.6891700000000001</v>
      </c>
      <c r="AT564" s="5">
        <v>2.40266</v>
      </c>
      <c r="AU564">
        <f>(Table2533013333653974294614932557[[#This Row],[time]]-2)*2</f>
        <v>0.80532000000000004</v>
      </c>
      <c r="AV564" s="6">
        <v>0.22992799999999999</v>
      </c>
    </row>
    <row r="565" spans="1:48">
      <c r="A565" s="5">
        <v>2.4574400000000001</v>
      </c>
      <c r="B565">
        <f>(Table12863183503824144464781042[[#This Row],[time]]-2)*2</f>
        <v>0.91488000000000014</v>
      </c>
      <c r="C565" s="6">
        <v>5.3046499999999996</v>
      </c>
      <c r="D565" s="5">
        <v>2.4574400000000001</v>
      </c>
      <c r="E565">
        <f>(Table22873193513834154474791143[[#This Row],[time]]-2)*2</f>
        <v>0.91488000000000014</v>
      </c>
      <c r="F565" s="7">
        <v>6.0600000000000003E-5</v>
      </c>
      <c r="G565" s="5">
        <v>2.4574400000000001</v>
      </c>
      <c r="H565">
        <f>(Table2452943263583904224544861850[[#This Row],[time]]-2)*2</f>
        <v>0.91488000000000014</v>
      </c>
      <c r="I565" s="6">
        <v>4.6303799999999997</v>
      </c>
      <c r="J565" s="5">
        <v>2.4574400000000001</v>
      </c>
      <c r="K565">
        <f>(Table32883203523844164484801244[[#This Row],[time]]-2)*2</f>
        <v>0.91488000000000014</v>
      </c>
      <c r="L565" s="7">
        <v>5.7899999999999998E-5</v>
      </c>
      <c r="M565" s="5">
        <v>2.4574400000000001</v>
      </c>
      <c r="N565">
        <f>(Table2462953273593914234554871951[[#This Row],[time]]-2)*2</f>
        <v>0.91488000000000014</v>
      </c>
      <c r="O565" s="6">
        <v>2.2800400000000001</v>
      </c>
      <c r="P565" s="5">
        <v>2.4574400000000001</v>
      </c>
      <c r="Q565">
        <f>(Table42893213533854174494811345[[#This Row],[time]]-2)*2</f>
        <v>0.91488000000000014</v>
      </c>
      <c r="R565" s="7">
        <v>5.0599999999999997E-5</v>
      </c>
      <c r="S565" s="5">
        <v>2.4574400000000001</v>
      </c>
      <c r="T565">
        <f>(Table2472963283603924244564882052[[#This Row],[time]]-2)*2</f>
        <v>0.91488000000000014</v>
      </c>
      <c r="U565" s="6">
        <v>3.4472299999999998</v>
      </c>
      <c r="V565" s="5">
        <v>2.4574400000000001</v>
      </c>
      <c r="W565">
        <f>(Table52903223543864184504821446[[#This Row],[time]]-2)*2</f>
        <v>0.91488000000000014</v>
      </c>
      <c r="X565" s="7">
        <v>5.0399999999999999E-5</v>
      </c>
      <c r="Y565" s="5">
        <v>2.4574400000000001</v>
      </c>
      <c r="Z565">
        <f>(Table2482973293613934254574892153[[#This Row],[time]]-2)*2</f>
        <v>0.91488000000000014</v>
      </c>
      <c r="AA565" s="6">
        <v>3.00929</v>
      </c>
      <c r="AB565" s="5">
        <v>2.4574400000000001</v>
      </c>
      <c r="AC565">
        <f>(Table62913233553874194514831547[[#This Row],[time]]-2)*2</f>
        <v>0.91488000000000014</v>
      </c>
      <c r="AD565" s="6">
        <v>2.3428200000000001</v>
      </c>
      <c r="AE565" s="5">
        <v>2.4574400000000001</v>
      </c>
      <c r="AF565">
        <f>(Table2492983303623944264584902254[[#This Row],[time]]-2)*2</f>
        <v>0.91488000000000014</v>
      </c>
      <c r="AG565" s="6">
        <v>5.6074000000000002</v>
      </c>
      <c r="AH565" s="5">
        <v>2.4574400000000001</v>
      </c>
      <c r="AI565">
        <f>(Table72923243563884204524841648[[#This Row],[time]]-2)*2</f>
        <v>0.91488000000000014</v>
      </c>
      <c r="AJ565" s="6">
        <v>2.8643800000000001</v>
      </c>
      <c r="AK565" s="5">
        <v>2.4574400000000001</v>
      </c>
      <c r="AL565">
        <f>(Table2502993313633954274594912355[[#This Row],[time]]-2)*2</f>
        <v>0.91488000000000014</v>
      </c>
      <c r="AM565" s="6">
        <v>5.1819499999999996</v>
      </c>
      <c r="AN565" s="5">
        <v>2.4574400000000001</v>
      </c>
      <c r="AO565">
        <f>(Table82933253573894214534851749[[#This Row],[time]]-2)*2</f>
        <v>0.91488000000000014</v>
      </c>
      <c r="AP565" s="6">
        <v>1.5142500000000001</v>
      </c>
      <c r="AQ565" s="5">
        <v>2.4574400000000001</v>
      </c>
      <c r="AR565">
        <f>(Table2523003323643964284604922456[[#This Row],[time]]-2)*2</f>
        <v>0.91488000000000014</v>
      </c>
      <c r="AS565" s="6">
        <v>2.2117100000000001</v>
      </c>
      <c r="AT565" s="5">
        <v>2.4574400000000001</v>
      </c>
      <c r="AU565">
        <f>(Table2533013333653974294614932557[[#This Row],[time]]-2)*2</f>
        <v>0.91488000000000014</v>
      </c>
      <c r="AV565" s="6">
        <v>0.31245499999999998</v>
      </c>
    </row>
    <row r="566" spans="1:48">
      <c r="A566" s="5">
        <v>2.5156200000000002</v>
      </c>
      <c r="B566">
        <f>(Table12863183503824144464781042[[#This Row],[time]]-2)*2</f>
        <v>1.0312400000000004</v>
      </c>
      <c r="C566" s="6">
        <v>6.1810400000000003</v>
      </c>
      <c r="D566" s="5">
        <v>2.5156200000000002</v>
      </c>
      <c r="E566">
        <f>(Table22873193513834154474791143[[#This Row],[time]]-2)*2</f>
        <v>1.0312400000000004</v>
      </c>
      <c r="F566" s="7">
        <v>5.7500000000000002E-5</v>
      </c>
      <c r="G566" s="5">
        <v>2.5156200000000002</v>
      </c>
      <c r="H566">
        <f>(Table2452943263583904224544861850[[#This Row],[time]]-2)*2</f>
        <v>1.0312400000000004</v>
      </c>
      <c r="I566" s="6">
        <v>5.6935900000000004</v>
      </c>
      <c r="J566" s="5">
        <v>2.5156200000000002</v>
      </c>
      <c r="K566">
        <f>(Table32883203523844164484801244[[#This Row],[time]]-2)*2</f>
        <v>1.0312400000000004</v>
      </c>
      <c r="L566" s="7">
        <v>5.5300000000000002E-5</v>
      </c>
      <c r="M566" s="5">
        <v>2.5156200000000002</v>
      </c>
      <c r="N566">
        <f>(Table2462953273593914234554871951[[#This Row],[time]]-2)*2</f>
        <v>1.0312400000000004</v>
      </c>
      <c r="O566" s="6">
        <v>2.7447300000000001</v>
      </c>
      <c r="P566" s="5">
        <v>2.5156200000000002</v>
      </c>
      <c r="Q566">
        <f>(Table42893213533854174494811345[[#This Row],[time]]-2)*2</f>
        <v>1.0312400000000004</v>
      </c>
      <c r="R566" s="7">
        <v>4.8399999999999997E-5</v>
      </c>
      <c r="S566" s="5">
        <v>2.5156200000000002</v>
      </c>
      <c r="T566">
        <f>(Table2472963283603924244564882052[[#This Row],[time]]-2)*2</f>
        <v>1.0312400000000004</v>
      </c>
      <c r="U566" s="6">
        <v>3.7358799999999999</v>
      </c>
      <c r="V566" s="5">
        <v>2.5156200000000002</v>
      </c>
      <c r="W566">
        <f>(Table52903223543864184504821446[[#This Row],[time]]-2)*2</f>
        <v>1.0312400000000004</v>
      </c>
      <c r="X566" s="7">
        <v>4.7800000000000003E-5</v>
      </c>
      <c r="Y566" s="5">
        <v>2.5156200000000002</v>
      </c>
      <c r="Z566">
        <f>(Table2482973293613934254574892153[[#This Row],[time]]-2)*2</f>
        <v>1.0312400000000004</v>
      </c>
      <c r="AA566" s="6">
        <v>3.41126</v>
      </c>
      <c r="AB566" s="5">
        <v>2.5156200000000002</v>
      </c>
      <c r="AC566">
        <f>(Table62913233553874194514831547[[#This Row],[time]]-2)*2</f>
        <v>1.0312400000000004</v>
      </c>
      <c r="AD566" s="6">
        <v>2.4032200000000001</v>
      </c>
      <c r="AE566" s="5">
        <v>2.5156200000000002</v>
      </c>
      <c r="AF566">
        <f>(Table2492983303623944264584902254[[#This Row],[time]]-2)*2</f>
        <v>1.0312400000000004</v>
      </c>
      <c r="AG566" s="6">
        <v>6.23292</v>
      </c>
      <c r="AH566" s="5">
        <v>2.5156200000000002</v>
      </c>
      <c r="AI566">
        <f>(Table72923243563884204524841648[[#This Row],[time]]-2)*2</f>
        <v>1.0312400000000004</v>
      </c>
      <c r="AJ566" s="6">
        <v>2.6632699999999998</v>
      </c>
      <c r="AK566" s="5">
        <v>2.5156200000000002</v>
      </c>
      <c r="AL566">
        <f>(Table2502993313633954274594912355[[#This Row],[time]]-2)*2</f>
        <v>1.0312400000000004</v>
      </c>
      <c r="AM566" s="6">
        <v>5.5805199999999999</v>
      </c>
      <c r="AN566" s="5">
        <v>2.5156200000000002</v>
      </c>
      <c r="AO566">
        <f>(Table82933253573894214534851749[[#This Row],[time]]-2)*2</f>
        <v>1.0312400000000004</v>
      </c>
      <c r="AP566" s="6">
        <v>1.6694800000000001</v>
      </c>
      <c r="AQ566" s="5">
        <v>2.5156200000000002</v>
      </c>
      <c r="AR566">
        <f>(Table2523003323643964284604922456[[#This Row],[time]]-2)*2</f>
        <v>1.0312400000000004</v>
      </c>
      <c r="AS566" s="6">
        <v>2.6226099999999999</v>
      </c>
      <c r="AT566" s="5">
        <v>2.5156200000000002</v>
      </c>
      <c r="AU566">
        <f>(Table2533013333653974294614932557[[#This Row],[time]]-2)*2</f>
        <v>1.0312400000000004</v>
      </c>
      <c r="AV566" s="6">
        <v>0.50639100000000004</v>
      </c>
    </row>
    <row r="567" spans="1:48">
      <c r="A567" s="5">
        <v>2.5504600000000002</v>
      </c>
      <c r="B567">
        <f>(Table12863183503824144464781042[[#This Row],[time]]-2)*2</f>
        <v>1.1009200000000003</v>
      </c>
      <c r="C567" s="6">
        <v>6.7110900000000004</v>
      </c>
      <c r="D567" s="5">
        <v>2.5504600000000002</v>
      </c>
      <c r="E567">
        <f>(Table22873193513834154474791143[[#This Row],[time]]-2)*2</f>
        <v>1.1009200000000003</v>
      </c>
      <c r="F567" s="7">
        <v>5.63E-5</v>
      </c>
      <c r="G567" s="5">
        <v>2.5504600000000002</v>
      </c>
      <c r="H567">
        <f>(Table2452943263583904224544861850[[#This Row],[time]]-2)*2</f>
        <v>1.1009200000000003</v>
      </c>
      <c r="I567" s="6">
        <v>6.35609</v>
      </c>
      <c r="J567" s="5">
        <v>2.5504600000000002</v>
      </c>
      <c r="K567">
        <f>(Table32883203523844164484801244[[#This Row],[time]]-2)*2</f>
        <v>1.1009200000000003</v>
      </c>
      <c r="L567" s="7">
        <v>5.3999999999999998E-5</v>
      </c>
      <c r="M567" s="5">
        <v>2.5504600000000002</v>
      </c>
      <c r="N567">
        <f>(Table2462953273593914234554871951[[#This Row],[time]]-2)*2</f>
        <v>1.1009200000000003</v>
      </c>
      <c r="O567" s="6">
        <v>3.00176</v>
      </c>
      <c r="P567" s="5">
        <v>2.5504600000000002</v>
      </c>
      <c r="Q567">
        <f>(Table42893213533854174494811345[[#This Row],[time]]-2)*2</f>
        <v>1.1009200000000003</v>
      </c>
      <c r="R567" s="7">
        <v>4.7200000000000002E-5</v>
      </c>
      <c r="S567" s="5">
        <v>2.5504600000000002</v>
      </c>
      <c r="T567">
        <f>(Table2472963283603924244564882052[[#This Row],[time]]-2)*2</f>
        <v>1.1009200000000003</v>
      </c>
      <c r="U567" s="6">
        <v>3.8669500000000001</v>
      </c>
      <c r="V567" s="5">
        <v>2.5504600000000002</v>
      </c>
      <c r="W567">
        <f>(Table52903223543864184504821446[[#This Row],[time]]-2)*2</f>
        <v>1.1009200000000003</v>
      </c>
      <c r="X567" s="7">
        <v>4.5599999999999997E-5</v>
      </c>
      <c r="Y567" s="5">
        <v>2.5504600000000002</v>
      </c>
      <c r="Z567">
        <f>(Table2482973293613934254574892153[[#This Row],[time]]-2)*2</f>
        <v>1.1009200000000003</v>
      </c>
      <c r="AA567" s="6">
        <v>3.6524700000000001</v>
      </c>
      <c r="AB567" s="5">
        <v>2.5504600000000002</v>
      </c>
      <c r="AC567">
        <f>(Table62913233553874194514831547[[#This Row],[time]]-2)*2</f>
        <v>1.1009200000000003</v>
      </c>
      <c r="AD567" s="6">
        <v>2.4028100000000001</v>
      </c>
      <c r="AE567" s="5">
        <v>2.5504600000000002</v>
      </c>
      <c r="AF567">
        <f>(Table2492983303623944264584902254[[#This Row],[time]]-2)*2</f>
        <v>1.1009200000000003</v>
      </c>
      <c r="AG567" s="6">
        <v>6.6050800000000001</v>
      </c>
      <c r="AH567" s="5">
        <v>2.5504600000000002</v>
      </c>
      <c r="AI567">
        <f>(Table72923243563884204524841648[[#This Row],[time]]-2)*2</f>
        <v>1.1009200000000003</v>
      </c>
      <c r="AJ567" s="6">
        <v>2.5451999999999999</v>
      </c>
      <c r="AK567" s="5">
        <v>2.5504600000000002</v>
      </c>
      <c r="AL567">
        <f>(Table2502993313633954274594912355[[#This Row],[time]]-2)*2</f>
        <v>1.1009200000000003</v>
      </c>
      <c r="AM567" s="6">
        <v>5.8220000000000001</v>
      </c>
      <c r="AN567" s="5">
        <v>2.5504600000000002</v>
      </c>
      <c r="AO567">
        <f>(Table82933253573894214534851749[[#This Row],[time]]-2)*2</f>
        <v>1.1009200000000003</v>
      </c>
      <c r="AP567" s="6">
        <v>1.7690900000000001</v>
      </c>
      <c r="AQ567" s="5">
        <v>2.5504600000000002</v>
      </c>
      <c r="AR567">
        <f>(Table2523003323643964284604922456[[#This Row],[time]]-2)*2</f>
        <v>1.1009200000000003</v>
      </c>
      <c r="AS567" s="6">
        <v>2.9229400000000001</v>
      </c>
      <c r="AT567" s="5">
        <v>2.5504600000000002</v>
      </c>
      <c r="AU567">
        <f>(Table2533013333653974294614932557[[#This Row],[time]]-2)*2</f>
        <v>1.1009200000000003</v>
      </c>
      <c r="AV567" s="6">
        <v>0.60167300000000001</v>
      </c>
    </row>
    <row r="568" spans="1:48">
      <c r="A568" s="5">
        <v>2.61816</v>
      </c>
      <c r="B568">
        <f>(Table12863183503824144464781042[[#This Row],[time]]-2)*2</f>
        <v>1.2363200000000001</v>
      </c>
      <c r="C568" s="6">
        <v>7.8203100000000001</v>
      </c>
      <c r="D568" s="5">
        <v>2.61816</v>
      </c>
      <c r="E568">
        <f>(Table22873193513834154474791143[[#This Row],[time]]-2)*2</f>
        <v>1.2363200000000001</v>
      </c>
      <c r="F568" s="7">
        <v>5.3499999999999999E-5</v>
      </c>
      <c r="G568" s="5">
        <v>2.61816</v>
      </c>
      <c r="H568">
        <f>(Table2452943263583904224544861850[[#This Row],[time]]-2)*2</f>
        <v>1.2363200000000001</v>
      </c>
      <c r="I568" s="6">
        <v>7.7027599999999996</v>
      </c>
      <c r="J568" s="5">
        <v>2.61816</v>
      </c>
      <c r="K568">
        <f>(Table32883203523844164484801244[[#This Row],[time]]-2)*2</f>
        <v>1.2363200000000001</v>
      </c>
      <c r="L568" s="7">
        <v>5.13E-5</v>
      </c>
      <c r="M568" s="5">
        <v>2.61816</v>
      </c>
      <c r="N568">
        <f>(Table2462953273593914234554871951[[#This Row],[time]]-2)*2</f>
        <v>1.2363200000000001</v>
      </c>
      <c r="O568" s="6">
        <v>3.4803500000000001</v>
      </c>
      <c r="P568" s="5">
        <v>2.61816</v>
      </c>
      <c r="Q568">
        <f>(Table42893213533854174494811345[[#This Row],[time]]-2)*2</f>
        <v>1.2363200000000001</v>
      </c>
      <c r="R568" s="7">
        <v>4.5200000000000001E-5</v>
      </c>
      <c r="S568" s="5">
        <v>2.61816</v>
      </c>
      <c r="T568">
        <f>(Table2472963283603924244564882052[[#This Row],[time]]-2)*2</f>
        <v>1.2363200000000001</v>
      </c>
      <c r="U568" s="6">
        <v>4.0688800000000001</v>
      </c>
      <c r="V568" s="5">
        <v>2.61816</v>
      </c>
      <c r="W568">
        <f>(Table52903223543864184504821446[[#This Row],[time]]-2)*2</f>
        <v>1.2363200000000001</v>
      </c>
      <c r="X568" s="7">
        <v>4.3000000000000002E-5</v>
      </c>
      <c r="Y568" s="5">
        <v>2.61816</v>
      </c>
      <c r="Z568">
        <f>(Table2482973293613934254574892153[[#This Row],[time]]-2)*2</f>
        <v>1.2363200000000001</v>
      </c>
      <c r="AA568" s="6">
        <v>4.5179299999999998</v>
      </c>
      <c r="AB568" s="5">
        <v>2.61816</v>
      </c>
      <c r="AC568">
        <f>(Table62913233553874194514831547[[#This Row],[time]]-2)*2</f>
        <v>1.2363200000000001</v>
      </c>
      <c r="AD568" s="6">
        <v>2.32456</v>
      </c>
      <c r="AE568" s="5">
        <v>2.61816</v>
      </c>
      <c r="AF568">
        <f>(Table2492983303623944264584902254[[#This Row],[time]]-2)*2</f>
        <v>1.2363200000000001</v>
      </c>
      <c r="AG568" s="6">
        <v>7.2907999999999999</v>
      </c>
      <c r="AH568" s="5">
        <v>2.61816</v>
      </c>
      <c r="AI568">
        <f>(Table72923243563884204524841648[[#This Row],[time]]-2)*2</f>
        <v>1.2363200000000001</v>
      </c>
      <c r="AJ568" s="6">
        <v>2.3020700000000001</v>
      </c>
      <c r="AK568" s="5">
        <v>2.61816</v>
      </c>
      <c r="AL568">
        <f>(Table2502993313633954274594912355[[#This Row],[time]]-2)*2</f>
        <v>1.2363200000000001</v>
      </c>
      <c r="AM568" s="6">
        <v>6.1987500000000004</v>
      </c>
      <c r="AN568" s="5">
        <v>2.61816</v>
      </c>
      <c r="AO568">
        <f>(Table82933253573894214534851749[[#This Row],[time]]-2)*2</f>
        <v>1.2363200000000001</v>
      </c>
      <c r="AP568" s="6">
        <v>1.8602399999999999</v>
      </c>
      <c r="AQ568" s="5">
        <v>2.61816</v>
      </c>
      <c r="AR568">
        <f>(Table2523003323643964284604922456[[#This Row],[time]]-2)*2</f>
        <v>1.2363200000000001</v>
      </c>
      <c r="AS568" s="6">
        <v>3.4502100000000002</v>
      </c>
      <c r="AT568" s="5">
        <v>2.61816</v>
      </c>
      <c r="AU568">
        <f>(Table2533013333653974294614932557[[#This Row],[time]]-2)*2</f>
        <v>1.2363200000000001</v>
      </c>
      <c r="AV568" s="6">
        <v>0.75126000000000004</v>
      </c>
    </row>
    <row r="569" spans="1:48">
      <c r="A569" s="5">
        <v>2.6549800000000001</v>
      </c>
      <c r="B569">
        <f>(Table12863183503824144464781042[[#This Row],[time]]-2)*2</f>
        <v>1.3099600000000002</v>
      </c>
      <c r="C569" s="6">
        <v>8.5098199999999995</v>
      </c>
      <c r="D569" s="5">
        <v>2.6549800000000001</v>
      </c>
      <c r="E569">
        <f>(Table22873193513834154474791143[[#This Row],[time]]-2)*2</f>
        <v>1.3099600000000002</v>
      </c>
      <c r="F569" s="7">
        <v>5.1900000000000001E-5</v>
      </c>
      <c r="G569" s="5">
        <v>2.6549800000000001</v>
      </c>
      <c r="H569">
        <f>(Table2452943263583904224544861850[[#This Row],[time]]-2)*2</f>
        <v>1.3099600000000002</v>
      </c>
      <c r="I569" s="6">
        <v>8.5109999999999992</v>
      </c>
      <c r="J569" s="5">
        <v>2.6549800000000001</v>
      </c>
      <c r="K569">
        <f>(Table32883203523844164484801244[[#This Row],[time]]-2)*2</f>
        <v>1.3099600000000002</v>
      </c>
      <c r="L569" s="7">
        <v>4.8999999999999998E-5</v>
      </c>
      <c r="M569" s="5">
        <v>2.6549800000000001</v>
      </c>
      <c r="N569">
        <f>(Table2462953273593914234554871951[[#This Row],[time]]-2)*2</f>
        <v>1.3099600000000002</v>
      </c>
      <c r="O569" s="6">
        <v>3.7330299999999998</v>
      </c>
      <c r="P569" s="5">
        <v>2.6549800000000001</v>
      </c>
      <c r="Q569">
        <f>(Table42893213533854174494811345[[#This Row],[time]]-2)*2</f>
        <v>1.3099600000000002</v>
      </c>
      <c r="R569" s="7">
        <v>4.4199999999999997E-5</v>
      </c>
      <c r="S569" s="5">
        <v>2.6549800000000001</v>
      </c>
      <c r="T569">
        <f>(Table2472963283603924244564882052[[#This Row],[time]]-2)*2</f>
        <v>1.3099600000000002</v>
      </c>
      <c r="U569" s="6">
        <v>4.1487800000000004</v>
      </c>
      <c r="V569" s="5">
        <v>2.6549800000000001</v>
      </c>
      <c r="W569">
        <f>(Table52903223543864184504821446[[#This Row],[time]]-2)*2</f>
        <v>1.3099600000000002</v>
      </c>
      <c r="X569" s="7">
        <v>4.1600000000000002E-5</v>
      </c>
      <c r="Y569" s="5">
        <v>2.6549800000000001</v>
      </c>
      <c r="Z569">
        <f>(Table2482973293613934254574892153[[#This Row],[time]]-2)*2</f>
        <v>1.3099600000000002</v>
      </c>
      <c r="AA569" s="6">
        <v>5.0506900000000003</v>
      </c>
      <c r="AB569" s="5">
        <v>2.6549800000000001</v>
      </c>
      <c r="AC569">
        <f>(Table62913233553874194514831547[[#This Row],[time]]-2)*2</f>
        <v>1.3099600000000002</v>
      </c>
      <c r="AD569" s="6">
        <v>2.2400500000000001</v>
      </c>
      <c r="AE569" s="5">
        <v>2.6549800000000001</v>
      </c>
      <c r="AF569">
        <f>(Table2492983303623944264584902254[[#This Row],[time]]-2)*2</f>
        <v>1.3099600000000002</v>
      </c>
      <c r="AG569" s="6">
        <v>7.569</v>
      </c>
      <c r="AH569" s="5">
        <v>2.6549800000000001</v>
      </c>
      <c r="AI569">
        <f>(Table72923243563884204524841648[[#This Row],[time]]-2)*2</f>
        <v>1.3099600000000002</v>
      </c>
      <c r="AJ569" s="6">
        <v>2.1517499999999998</v>
      </c>
      <c r="AK569" s="5">
        <v>2.6549800000000001</v>
      </c>
      <c r="AL569">
        <f>(Table2502993313633954274594912355[[#This Row],[time]]-2)*2</f>
        <v>1.3099600000000002</v>
      </c>
      <c r="AM569" s="6">
        <v>6.3379000000000003</v>
      </c>
      <c r="AN569" s="5">
        <v>2.6549800000000001</v>
      </c>
      <c r="AO569">
        <f>(Table82933253573894214534851749[[#This Row],[time]]-2)*2</f>
        <v>1.3099600000000002</v>
      </c>
      <c r="AP569" s="6">
        <v>1.88411</v>
      </c>
      <c r="AQ569" s="5">
        <v>2.6549800000000001</v>
      </c>
      <c r="AR569">
        <f>(Table2523003323643964284604922456[[#This Row],[time]]-2)*2</f>
        <v>1.3099600000000002</v>
      </c>
      <c r="AS569" s="6">
        <v>3.7795700000000001</v>
      </c>
      <c r="AT569" s="5">
        <v>2.6549800000000001</v>
      </c>
      <c r="AU569">
        <f>(Table2533013333653974294614932557[[#This Row],[time]]-2)*2</f>
        <v>1.3099600000000002</v>
      </c>
      <c r="AV569" s="6">
        <v>0.82536399999999999</v>
      </c>
    </row>
    <row r="570" spans="1:48">
      <c r="A570" s="5">
        <v>2.7031800000000001</v>
      </c>
      <c r="B570">
        <f>(Table12863183503824144464781042[[#This Row],[time]]-2)*2</f>
        <v>1.4063600000000003</v>
      </c>
      <c r="C570" s="6">
        <v>9.5261300000000002</v>
      </c>
      <c r="D570" s="5">
        <v>2.7031800000000001</v>
      </c>
      <c r="E570">
        <f>(Table22873193513834154474791143[[#This Row],[time]]-2)*2</f>
        <v>1.4063600000000003</v>
      </c>
      <c r="F570" s="7">
        <v>4.9799999999999998E-5</v>
      </c>
      <c r="G570" s="5">
        <v>2.7031800000000001</v>
      </c>
      <c r="H570">
        <f>(Table2452943263583904224544861850[[#This Row],[time]]-2)*2</f>
        <v>1.4063600000000003</v>
      </c>
      <c r="I570" s="6">
        <v>9.6273599999999995</v>
      </c>
      <c r="J570" s="5">
        <v>2.7031800000000001</v>
      </c>
      <c r="K570">
        <f>(Table32883203523844164484801244[[#This Row],[time]]-2)*2</f>
        <v>1.4063600000000003</v>
      </c>
      <c r="L570" s="7">
        <v>4.6999999999999997E-5</v>
      </c>
      <c r="M570" s="5">
        <v>2.7031800000000001</v>
      </c>
      <c r="N570">
        <f>(Table2462953273593914234554871951[[#This Row],[time]]-2)*2</f>
        <v>1.4063600000000003</v>
      </c>
      <c r="O570" s="6">
        <v>4.0367699999999997</v>
      </c>
      <c r="P570" s="5">
        <v>2.7031800000000001</v>
      </c>
      <c r="Q570">
        <f>(Table42893213533854174494811345[[#This Row],[time]]-2)*2</f>
        <v>1.4063600000000003</v>
      </c>
      <c r="R570" s="7">
        <v>4.2799999999999997E-5</v>
      </c>
      <c r="S570" s="5">
        <v>2.7031800000000001</v>
      </c>
      <c r="T570">
        <f>(Table2472963283603924244564882052[[#This Row],[time]]-2)*2</f>
        <v>1.4063600000000003</v>
      </c>
      <c r="U570" s="6">
        <v>4.2237099999999996</v>
      </c>
      <c r="V570" s="5">
        <v>2.7031800000000001</v>
      </c>
      <c r="W570">
        <f>(Table52903223543864184504821446[[#This Row],[time]]-2)*2</f>
        <v>1.4063600000000003</v>
      </c>
      <c r="X570" s="7">
        <v>3.9799999999999998E-5</v>
      </c>
      <c r="Y570" s="5">
        <v>2.7031800000000001</v>
      </c>
      <c r="Z570">
        <f>(Table2482973293613934254574892153[[#This Row],[time]]-2)*2</f>
        <v>1.4063600000000003</v>
      </c>
      <c r="AA570" s="6">
        <v>5.8002599999999997</v>
      </c>
      <c r="AB570" s="5">
        <v>2.7031800000000001</v>
      </c>
      <c r="AC570">
        <f>(Table62913233553874194514831547[[#This Row],[time]]-2)*2</f>
        <v>1.4063600000000003</v>
      </c>
      <c r="AD570" s="6">
        <v>2.1200899999999998</v>
      </c>
      <c r="AE570" s="5">
        <v>2.7031800000000001</v>
      </c>
      <c r="AF570">
        <f>(Table2492983303623944264584902254[[#This Row],[time]]-2)*2</f>
        <v>1.4063600000000003</v>
      </c>
      <c r="AG570" s="6">
        <v>7.8818099999999998</v>
      </c>
      <c r="AH570" s="5">
        <v>2.7031800000000001</v>
      </c>
      <c r="AI570">
        <f>(Table72923243563884204524841648[[#This Row],[time]]-2)*2</f>
        <v>1.4063600000000003</v>
      </c>
      <c r="AJ570" s="6">
        <v>1.99369</v>
      </c>
      <c r="AK570" s="5">
        <v>2.7031800000000001</v>
      </c>
      <c r="AL570">
        <f>(Table2502993313633954274594912355[[#This Row],[time]]-2)*2</f>
        <v>1.4063600000000003</v>
      </c>
      <c r="AM570" s="6">
        <v>6.5150699999999997</v>
      </c>
      <c r="AN570" s="5">
        <v>2.7031800000000001</v>
      </c>
      <c r="AO570">
        <f>(Table82933253573894214534851749[[#This Row],[time]]-2)*2</f>
        <v>1.4063600000000003</v>
      </c>
      <c r="AP570" s="6">
        <v>1.8744799999999999</v>
      </c>
      <c r="AQ570" s="5">
        <v>2.7031800000000001</v>
      </c>
      <c r="AR570">
        <f>(Table2523003323643964284604922456[[#This Row],[time]]-2)*2</f>
        <v>1.4063600000000003</v>
      </c>
      <c r="AS570" s="6">
        <v>4.1599700000000004</v>
      </c>
      <c r="AT570" s="5">
        <v>2.7031800000000001</v>
      </c>
      <c r="AU570">
        <f>(Table2533013333653974294614932557[[#This Row],[time]]-2)*2</f>
        <v>1.4063600000000003</v>
      </c>
      <c r="AV570" s="6">
        <v>0.90978800000000004</v>
      </c>
    </row>
    <row r="571" spans="1:48">
      <c r="A571" s="5">
        <v>2.7727300000000001</v>
      </c>
      <c r="B571">
        <f>(Table12863183503824144464781042[[#This Row],[time]]-2)*2</f>
        <v>1.5454600000000003</v>
      </c>
      <c r="C571" s="6">
        <v>11.1813</v>
      </c>
      <c r="D571" s="5">
        <v>2.7727300000000001</v>
      </c>
      <c r="E571">
        <f>(Table22873193513834154474791143[[#This Row],[time]]-2)*2</f>
        <v>1.5454600000000003</v>
      </c>
      <c r="F571" s="7">
        <v>4.6999999999999997E-5</v>
      </c>
      <c r="G571" s="5">
        <v>2.7727300000000001</v>
      </c>
      <c r="H571">
        <f>(Table2452943263583904224544861850[[#This Row],[time]]-2)*2</f>
        <v>1.5454600000000003</v>
      </c>
      <c r="I571" s="6">
        <v>11.0197</v>
      </c>
      <c r="J571" s="5">
        <v>2.7727300000000001</v>
      </c>
      <c r="K571">
        <f>(Table32883203523844164484801244[[#This Row],[time]]-2)*2</f>
        <v>1.5454600000000003</v>
      </c>
      <c r="L571" s="7">
        <v>4.3699999999999998E-5</v>
      </c>
      <c r="M571" s="5">
        <v>2.7727300000000001</v>
      </c>
      <c r="N571">
        <f>(Table2462953273593914234554871951[[#This Row],[time]]-2)*2</f>
        <v>1.5454600000000003</v>
      </c>
      <c r="O571" s="6">
        <v>4.4288600000000002</v>
      </c>
      <c r="P571" s="5">
        <v>2.7727300000000001</v>
      </c>
      <c r="Q571">
        <f>(Table42893213533854174494811345[[#This Row],[time]]-2)*2</f>
        <v>1.5454600000000003</v>
      </c>
      <c r="R571" s="7">
        <v>4.1E-5</v>
      </c>
      <c r="S571" s="5">
        <v>2.7727300000000001</v>
      </c>
      <c r="T571">
        <f>(Table2472963283603924244564882052[[#This Row],[time]]-2)*2</f>
        <v>1.5454600000000003</v>
      </c>
      <c r="U571" s="6">
        <v>4.2911200000000003</v>
      </c>
      <c r="V571" s="5">
        <v>2.7727300000000001</v>
      </c>
      <c r="W571">
        <f>(Table52903223543864184504821446[[#This Row],[time]]-2)*2</f>
        <v>1.5454600000000003</v>
      </c>
      <c r="X571" s="7">
        <v>3.6999999999999998E-5</v>
      </c>
      <c r="Y571" s="5">
        <v>2.7727300000000001</v>
      </c>
      <c r="Z571">
        <f>(Table2482973293613934254574892153[[#This Row],[time]]-2)*2</f>
        <v>1.5454600000000003</v>
      </c>
      <c r="AA571" s="6">
        <v>6.9334199999999999</v>
      </c>
      <c r="AB571" s="5">
        <v>2.7727300000000001</v>
      </c>
      <c r="AC571">
        <f>(Table62913233553874194514831547[[#This Row],[time]]-2)*2</f>
        <v>1.5454600000000003</v>
      </c>
      <c r="AD571" s="6">
        <v>1.92906</v>
      </c>
      <c r="AE571" s="5">
        <v>2.7727300000000001</v>
      </c>
      <c r="AF571">
        <f>(Table2492983303623944264584902254[[#This Row],[time]]-2)*2</f>
        <v>1.5454600000000003</v>
      </c>
      <c r="AG571" s="6">
        <v>8.3581900000000005</v>
      </c>
      <c r="AH571" s="5">
        <v>2.7727300000000001</v>
      </c>
      <c r="AI571">
        <f>(Table72923243563884204524841648[[#This Row],[time]]-2)*2</f>
        <v>1.5454600000000003</v>
      </c>
      <c r="AJ571" s="6">
        <v>1.7852399999999999</v>
      </c>
      <c r="AK571" s="5">
        <v>2.7727300000000001</v>
      </c>
      <c r="AL571">
        <f>(Table2502993313633954274594912355[[#This Row],[time]]-2)*2</f>
        <v>1.5454600000000003</v>
      </c>
      <c r="AM571" s="6">
        <v>6.8472200000000001</v>
      </c>
      <c r="AN571" s="5">
        <v>2.7727300000000001</v>
      </c>
      <c r="AO571">
        <f>(Table82933253573894214534851749[[#This Row],[time]]-2)*2</f>
        <v>1.5454600000000003</v>
      </c>
      <c r="AP571" s="6">
        <v>1.7399100000000001</v>
      </c>
      <c r="AQ571" s="5">
        <v>2.7727300000000001</v>
      </c>
      <c r="AR571">
        <f>(Table2523003323643964284604922456[[#This Row],[time]]-2)*2</f>
        <v>1.5454600000000003</v>
      </c>
      <c r="AS571" s="6">
        <v>4.8403400000000003</v>
      </c>
      <c r="AT571" s="5">
        <v>2.7727300000000001</v>
      </c>
      <c r="AU571">
        <f>(Table2533013333653974294614932557[[#This Row],[time]]-2)*2</f>
        <v>1.5454600000000003</v>
      </c>
      <c r="AV571" s="6">
        <v>1.00152</v>
      </c>
    </row>
    <row r="572" spans="1:48">
      <c r="A572" s="5">
        <v>2.80592</v>
      </c>
      <c r="B572">
        <f>(Table12863183503824144464781042[[#This Row],[time]]-2)*2</f>
        <v>1.6118399999999999</v>
      </c>
      <c r="C572" s="6">
        <v>12.1036</v>
      </c>
      <c r="D572" s="5">
        <v>2.80592</v>
      </c>
      <c r="E572">
        <f>(Table22873193513834154474791143[[#This Row],[time]]-2)*2</f>
        <v>1.6118399999999999</v>
      </c>
      <c r="F572" s="7">
        <v>4.5500000000000001E-5</v>
      </c>
      <c r="G572" s="5">
        <v>2.80592</v>
      </c>
      <c r="H572">
        <f>(Table2452943263583904224544861850[[#This Row],[time]]-2)*2</f>
        <v>1.6118399999999999</v>
      </c>
      <c r="I572" s="6">
        <v>11.578900000000001</v>
      </c>
      <c r="J572" s="5">
        <v>2.80592</v>
      </c>
      <c r="K572">
        <f>(Table32883203523844164484801244[[#This Row],[time]]-2)*2</f>
        <v>1.6118399999999999</v>
      </c>
      <c r="L572" s="7">
        <v>4.18E-5</v>
      </c>
      <c r="M572" s="5">
        <v>2.80592</v>
      </c>
      <c r="N572">
        <f>(Table2462953273593914234554871951[[#This Row],[time]]-2)*2</f>
        <v>1.6118399999999999</v>
      </c>
      <c r="O572" s="6">
        <v>4.5974599999999999</v>
      </c>
      <c r="P572" s="5">
        <v>2.80592</v>
      </c>
      <c r="Q572">
        <f>(Table42893213533854174494811345[[#This Row],[time]]-2)*2</f>
        <v>1.6118399999999999</v>
      </c>
      <c r="R572" s="7">
        <v>4.0099999999999999E-5</v>
      </c>
      <c r="S572" s="5">
        <v>2.80592</v>
      </c>
      <c r="T572">
        <f>(Table2472963283603924244564882052[[#This Row],[time]]-2)*2</f>
        <v>1.6118399999999999</v>
      </c>
      <c r="U572" s="6">
        <v>4.3124599999999997</v>
      </c>
      <c r="V572" s="5">
        <v>2.80592</v>
      </c>
      <c r="W572">
        <f>(Table52903223543864184504821446[[#This Row],[time]]-2)*2</f>
        <v>1.6118399999999999</v>
      </c>
      <c r="X572" s="7">
        <v>3.5800000000000003E-5</v>
      </c>
      <c r="Y572" s="5">
        <v>2.80592</v>
      </c>
      <c r="Z572">
        <f>(Table2482973293613934254574892153[[#This Row],[time]]-2)*2</f>
        <v>1.6118399999999999</v>
      </c>
      <c r="AA572" s="6">
        <v>7.5272800000000002</v>
      </c>
      <c r="AB572" s="5">
        <v>2.80592</v>
      </c>
      <c r="AC572">
        <f>(Table62913233553874194514831547[[#This Row],[time]]-2)*2</f>
        <v>1.6118399999999999</v>
      </c>
      <c r="AD572" s="6">
        <v>1.8223800000000001</v>
      </c>
      <c r="AE572" s="5">
        <v>2.80592</v>
      </c>
      <c r="AF572">
        <f>(Table2492983303623944264584902254[[#This Row],[time]]-2)*2</f>
        <v>1.6118399999999999</v>
      </c>
      <c r="AG572" s="6">
        <v>8.6147899999999993</v>
      </c>
      <c r="AH572" s="5">
        <v>2.80592</v>
      </c>
      <c r="AI572">
        <f>(Table72923243563884204524841648[[#This Row],[time]]-2)*2</f>
        <v>1.6118399999999999</v>
      </c>
      <c r="AJ572" s="6">
        <v>1.6733</v>
      </c>
      <c r="AK572" s="5">
        <v>2.80592</v>
      </c>
      <c r="AL572">
        <f>(Table2502993313633954274594912355[[#This Row],[time]]-2)*2</f>
        <v>1.6118399999999999</v>
      </c>
      <c r="AM572" s="6">
        <v>6.9901900000000001</v>
      </c>
      <c r="AN572" s="5">
        <v>2.80592</v>
      </c>
      <c r="AO572">
        <f>(Table82933253573894214534851749[[#This Row],[time]]-2)*2</f>
        <v>1.6118399999999999</v>
      </c>
      <c r="AP572" s="6">
        <v>1.61761</v>
      </c>
      <c r="AQ572" s="5">
        <v>2.80592</v>
      </c>
      <c r="AR572">
        <f>(Table2523003323643964284604922456[[#This Row],[time]]-2)*2</f>
        <v>1.6118399999999999</v>
      </c>
      <c r="AS572" s="6">
        <v>5.1705100000000002</v>
      </c>
      <c r="AT572" s="5">
        <v>2.80592</v>
      </c>
      <c r="AU572">
        <f>(Table2533013333653974294614932557[[#This Row],[time]]-2)*2</f>
        <v>1.6118399999999999</v>
      </c>
      <c r="AV572" s="6">
        <v>1.0297099999999999</v>
      </c>
    </row>
    <row r="573" spans="1:48">
      <c r="A573" s="5">
        <v>2.8801899999999998</v>
      </c>
      <c r="B573">
        <f>(Table12863183503824144464781042[[#This Row],[time]]-2)*2</f>
        <v>1.7603799999999996</v>
      </c>
      <c r="C573" s="6">
        <v>14.606199999999999</v>
      </c>
      <c r="D573" s="5">
        <v>2.8801899999999998</v>
      </c>
      <c r="E573">
        <f>(Table22873193513834154474791143[[#This Row],[time]]-2)*2</f>
        <v>1.7603799999999996</v>
      </c>
      <c r="F573" s="7">
        <v>4.2299999999999998E-5</v>
      </c>
      <c r="G573" s="5">
        <v>2.8801899999999998</v>
      </c>
      <c r="H573">
        <f>(Table2452943263583904224544861850[[#This Row],[time]]-2)*2</f>
        <v>1.7603799999999996</v>
      </c>
      <c r="I573" s="6">
        <v>12.9671</v>
      </c>
      <c r="J573" s="5">
        <v>2.8801899999999998</v>
      </c>
      <c r="K573">
        <f>(Table32883203523844164484801244[[#This Row],[time]]-2)*2</f>
        <v>1.7603799999999996</v>
      </c>
      <c r="L573" s="7">
        <v>3.8699999999999999E-5</v>
      </c>
      <c r="M573" s="5">
        <v>2.8801899999999998</v>
      </c>
      <c r="N573">
        <f>(Table2462953273593914234554871951[[#This Row],[time]]-2)*2</f>
        <v>1.7603799999999996</v>
      </c>
      <c r="O573" s="6">
        <v>4.9091100000000001</v>
      </c>
      <c r="P573" s="5">
        <v>2.8801899999999998</v>
      </c>
      <c r="Q573">
        <f>(Table42893213533854174494811345[[#This Row],[time]]-2)*2</f>
        <v>1.7603799999999996</v>
      </c>
      <c r="R573" s="7">
        <v>3.8000000000000002E-5</v>
      </c>
      <c r="S573" s="5">
        <v>2.8801899999999998</v>
      </c>
      <c r="T573">
        <f>(Table2472963283603924244564882052[[#This Row],[time]]-2)*2</f>
        <v>1.7603799999999996</v>
      </c>
      <c r="U573" s="6">
        <v>4.3765400000000003</v>
      </c>
      <c r="V573" s="5">
        <v>2.8801899999999998</v>
      </c>
      <c r="W573">
        <f>(Table52903223543864184504821446[[#This Row],[time]]-2)*2</f>
        <v>1.7603799999999996</v>
      </c>
      <c r="X573" s="7">
        <v>3.29E-5</v>
      </c>
      <c r="Y573" s="5">
        <v>2.8801899999999998</v>
      </c>
      <c r="Z573">
        <f>(Table2482973293613934254574892153[[#This Row],[time]]-2)*2</f>
        <v>1.7603799999999996</v>
      </c>
      <c r="AA573" s="6">
        <v>8.9905600000000003</v>
      </c>
      <c r="AB573" s="5">
        <v>2.8801899999999998</v>
      </c>
      <c r="AC573">
        <f>(Table62913233553874194514831547[[#This Row],[time]]-2)*2</f>
        <v>1.7603799999999996</v>
      </c>
      <c r="AD573" s="6">
        <v>1.6252800000000001</v>
      </c>
      <c r="AE573" s="5">
        <v>2.8801899999999998</v>
      </c>
      <c r="AF573">
        <f>(Table2492983303623944264584902254[[#This Row],[time]]-2)*2</f>
        <v>1.7603799999999996</v>
      </c>
      <c r="AG573" s="6">
        <v>8.9846699999999995</v>
      </c>
      <c r="AH573" s="5">
        <v>2.8801899999999998</v>
      </c>
      <c r="AI573">
        <f>(Table72923243563884204524841648[[#This Row],[time]]-2)*2</f>
        <v>1.7603799999999996</v>
      </c>
      <c r="AJ573" s="6">
        <v>1.4817100000000001</v>
      </c>
      <c r="AK573" s="5">
        <v>2.8801899999999998</v>
      </c>
      <c r="AL573">
        <f>(Table2502993313633954274594912355[[#This Row],[time]]-2)*2</f>
        <v>1.7603799999999996</v>
      </c>
      <c r="AM573" s="6">
        <v>7.3080999999999996</v>
      </c>
      <c r="AN573" s="5">
        <v>2.8801899999999998</v>
      </c>
      <c r="AO573">
        <f>(Table82933253573894214534851749[[#This Row],[time]]-2)*2</f>
        <v>1.7603799999999996</v>
      </c>
      <c r="AP573" s="6">
        <v>1.33535</v>
      </c>
      <c r="AQ573" s="5">
        <v>2.8801899999999998</v>
      </c>
      <c r="AR573">
        <f>(Table2523003323643964284604922456[[#This Row],[time]]-2)*2</f>
        <v>1.7603799999999996</v>
      </c>
      <c r="AS573" s="6">
        <v>5.9533300000000002</v>
      </c>
      <c r="AT573" s="5">
        <v>2.8801899999999998</v>
      </c>
      <c r="AU573">
        <f>(Table2533013333653974294614932557[[#This Row],[time]]-2)*2</f>
        <v>1.7603799999999996</v>
      </c>
      <c r="AV573" s="6">
        <v>1.0587800000000001</v>
      </c>
    </row>
    <row r="574" spans="1:48">
      <c r="A574" s="5">
        <v>2.9264700000000001</v>
      </c>
      <c r="B574">
        <f>(Table12863183503824144464781042[[#This Row],[time]]-2)*2</f>
        <v>1.8529400000000003</v>
      </c>
      <c r="C574" s="6">
        <v>15.7851</v>
      </c>
      <c r="D574" s="5">
        <v>2.9264700000000001</v>
      </c>
      <c r="E574">
        <f>(Table22873193513834154474791143[[#This Row],[time]]-2)*2</f>
        <v>1.8529400000000003</v>
      </c>
      <c r="F574" s="7">
        <v>4.0299999999999997E-5</v>
      </c>
      <c r="G574" s="5">
        <v>2.9264700000000001</v>
      </c>
      <c r="H574">
        <f>(Table2452943263583904224544861850[[#This Row],[time]]-2)*2</f>
        <v>1.8529400000000003</v>
      </c>
      <c r="I574" s="6">
        <v>13.7478</v>
      </c>
      <c r="J574" s="5">
        <v>2.9264700000000001</v>
      </c>
      <c r="K574">
        <f>(Table32883203523844164484801244[[#This Row],[time]]-2)*2</f>
        <v>1.8529400000000003</v>
      </c>
      <c r="L574" s="7">
        <v>3.6399999999999997E-5</v>
      </c>
      <c r="M574" s="5">
        <v>2.9264700000000001</v>
      </c>
      <c r="N574">
        <f>(Table2462953273593914234554871951[[#This Row],[time]]-2)*2</f>
        <v>1.8529400000000003</v>
      </c>
      <c r="O574" s="6">
        <v>5.0591100000000004</v>
      </c>
      <c r="P574" s="5">
        <v>2.9264700000000001</v>
      </c>
      <c r="Q574">
        <f>(Table42893213533854174494811345[[#This Row],[time]]-2)*2</f>
        <v>1.8529400000000003</v>
      </c>
      <c r="R574" s="7">
        <v>3.6600000000000002E-5</v>
      </c>
      <c r="S574" s="5">
        <v>2.9264700000000001</v>
      </c>
      <c r="T574">
        <f>(Table2472963283603924244564882052[[#This Row],[time]]-2)*2</f>
        <v>1.8529400000000003</v>
      </c>
      <c r="U574" s="6">
        <v>4.4155300000000004</v>
      </c>
      <c r="V574" s="5">
        <v>2.9264700000000001</v>
      </c>
      <c r="W574">
        <f>(Table52903223543864184504821446[[#This Row],[time]]-2)*2</f>
        <v>1.8529400000000003</v>
      </c>
      <c r="X574" s="7">
        <v>3.1199999999999999E-5</v>
      </c>
      <c r="Y574" s="5">
        <v>2.9264700000000001</v>
      </c>
      <c r="Z574">
        <f>(Table2482973293613934254574892153[[#This Row],[time]]-2)*2</f>
        <v>1.8529400000000003</v>
      </c>
      <c r="AA574" s="6">
        <v>10.053599999999999</v>
      </c>
      <c r="AB574" s="5">
        <v>2.9264700000000001</v>
      </c>
      <c r="AC574">
        <f>(Table62913233553874194514831547[[#This Row],[time]]-2)*2</f>
        <v>1.8529400000000003</v>
      </c>
      <c r="AD574" s="6">
        <v>1.48909</v>
      </c>
      <c r="AE574" s="5">
        <v>2.9264700000000001</v>
      </c>
      <c r="AF574">
        <f>(Table2492983303623944264584902254[[#This Row],[time]]-2)*2</f>
        <v>1.8529400000000003</v>
      </c>
      <c r="AG574" s="6">
        <v>9.3199400000000008</v>
      </c>
      <c r="AH574" s="5">
        <v>2.9264700000000001</v>
      </c>
      <c r="AI574">
        <f>(Table72923243563884204524841648[[#This Row],[time]]-2)*2</f>
        <v>1.8529400000000003</v>
      </c>
      <c r="AJ574" s="6">
        <v>1.3672299999999999</v>
      </c>
      <c r="AK574" s="5">
        <v>2.9264700000000001</v>
      </c>
      <c r="AL574">
        <f>(Table2502993313633954274594912355[[#This Row],[time]]-2)*2</f>
        <v>1.8529400000000003</v>
      </c>
      <c r="AM574" s="6">
        <v>7.5359400000000001</v>
      </c>
      <c r="AN574" s="5">
        <v>2.9264700000000001</v>
      </c>
      <c r="AO574">
        <f>(Table82933253573894214534851749[[#This Row],[time]]-2)*2</f>
        <v>1.8529400000000003</v>
      </c>
      <c r="AP574" s="6">
        <v>1.14808</v>
      </c>
      <c r="AQ574" s="5">
        <v>2.9264700000000001</v>
      </c>
      <c r="AR574">
        <f>(Table2523003323643964284604922456[[#This Row],[time]]-2)*2</f>
        <v>1.8529400000000003</v>
      </c>
      <c r="AS574" s="6">
        <v>6.4841100000000003</v>
      </c>
      <c r="AT574" s="5">
        <v>2.9264700000000001</v>
      </c>
      <c r="AU574">
        <f>(Table2533013333653974294614932557[[#This Row],[time]]-2)*2</f>
        <v>1.8529400000000003</v>
      </c>
      <c r="AV574" s="6">
        <v>1.0415399999999999</v>
      </c>
    </row>
    <row r="575" spans="1:48">
      <c r="A575" s="5">
        <v>2.9518599999999999</v>
      </c>
      <c r="B575">
        <f>(Table12863183503824144464781042[[#This Row],[time]]-2)*2</f>
        <v>1.9037199999999999</v>
      </c>
      <c r="C575" s="6">
        <v>14.4863</v>
      </c>
      <c r="D575" s="5">
        <v>2.9518599999999999</v>
      </c>
      <c r="E575">
        <f>(Table22873193513834154474791143[[#This Row],[time]]-2)*2</f>
        <v>1.9037199999999999</v>
      </c>
      <c r="F575" s="7">
        <v>3.93E-5</v>
      </c>
      <c r="G575" s="5">
        <v>2.9518599999999999</v>
      </c>
      <c r="H575">
        <f>(Table2452943263583904224544861850[[#This Row],[time]]-2)*2</f>
        <v>1.9037199999999999</v>
      </c>
      <c r="I575" s="6">
        <v>14.1454</v>
      </c>
      <c r="J575" s="5">
        <v>2.9518599999999999</v>
      </c>
      <c r="K575">
        <f>(Table32883203523844164484801244[[#This Row],[time]]-2)*2</f>
        <v>1.9037199999999999</v>
      </c>
      <c r="L575" s="7">
        <v>3.5500000000000002E-5</v>
      </c>
      <c r="M575" s="5">
        <v>2.9518599999999999</v>
      </c>
      <c r="N575">
        <f>(Table2462953273593914234554871951[[#This Row],[time]]-2)*2</f>
        <v>1.9037199999999999</v>
      </c>
      <c r="O575" s="6">
        <v>5.1437999999999997</v>
      </c>
      <c r="P575" s="5">
        <v>2.9518599999999999</v>
      </c>
      <c r="Q575">
        <f>(Table42893213533854174494811345[[#This Row],[time]]-2)*2</f>
        <v>1.9037199999999999</v>
      </c>
      <c r="R575" s="7">
        <v>3.5800000000000003E-5</v>
      </c>
      <c r="S575" s="5">
        <v>2.9518599999999999</v>
      </c>
      <c r="T575">
        <f>(Table2472963283603924244564882052[[#This Row],[time]]-2)*2</f>
        <v>1.9037199999999999</v>
      </c>
      <c r="U575" s="6">
        <v>4.4443700000000002</v>
      </c>
      <c r="V575" s="5">
        <v>2.9518599999999999</v>
      </c>
      <c r="W575">
        <f>(Table52903223543864184504821446[[#This Row],[time]]-2)*2</f>
        <v>1.9037199999999999</v>
      </c>
      <c r="X575" s="7">
        <v>3.0199999999999999E-5</v>
      </c>
      <c r="Y575" s="5">
        <v>2.9518599999999999</v>
      </c>
      <c r="Z575">
        <f>(Table2482973293613934254574892153[[#This Row],[time]]-2)*2</f>
        <v>1.9037199999999999</v>
      </c>
      <c r="AA575" s="6">
        <v>10.697800000000001</v>
      </c>
      <c r="AB575" s="5">
        <v>2.9518599999999999</v>
      </c>
      <c r="AC575">
        <f>(Table62913233553874194514831547[[#This Row],[time]]-2)*2</f>
        <v>1.9037199999999999</v>
      </c>
      <c r="AD575" s="6">
        <v>1.41513</v>
      </c>
      <c r="AE575" s="5">
        <v>2.9518599999999999</v>
      </c>
      <c r="AF575">
        <f>(Table2492983303623944264584902254[[#This Row],[time]]-2)*2</f>
        <v>1.9037199999999999</v>
      </c>
      <c r="AG575" s="6">
        <v>9.6024399999999996</v>
      </c>
      <c r="AH575" s="5">
        <v>2.9518599999999999</v>
      </c>
      <c r="AI575">
        <f>(Table72923243563884204524841648[[#This Row],[time]]-2)*2</f>
        <v>1.9037199999999999</v>
      </c>
      <c r="AJ575" s="6">
        <v>1.30565</v>
      </c>
      <c r="AK575" s="5">
        <v>2.9518599999999999</v>
      </c>
      <c r="AL575">
        <f>(Table2502993313633954274594912355[[#This Row],[time]]-2)*2</f>
        <v>1.9037199999999999</v>
      </c>
      <c r="AM575" s="6">
        <v>7.6630599999999998</v>
      </c>
      <c r="AN575" s="5">
        <v>2.9518599999999999</v>
      </c>
      <c r="AO575">
        <f>(Table82933253573894214534851749[[#This Row],[time]]-2)*2</f>
        <v>1.9037199999999999</v>
      </c>
      <c r="AP575" s="6">
        <v>1.0463899999999999</v>
      </c>
      <c r="AQ575" s="5">
        <v>2.9518599999999999</v>
      </c>
      <c r="AR575">
        <f>(Table2523003323643964284604922456[[#This Row],[time]]-2)*2</f>
        <v>1.9037199999999999</v>
      </c>
      <c r="AS575" s="6">
        <v>6.7729299999999997</v>
      </c>
      <c r="AT575" s="5">
        <v>2.9518599999999999</v>
      </c>
      <c r="AU575">
        <f>(Table2533013333653974294614932557[[#This Row],[time]]-2)*2</f>
        <v>1.9037199999999999</v>
      </c>
      <c r="AV575" s="6">
        <v>1.02302</v>
      </c>
    </row>
    <row r="576" spans="1:48">
      <c r="A576" s="8">
        <v>3</v>
      </c>
      <c r="B576">
        <f>(Table12863183503824144464781042[[#This Row],[time]]-2)*2</f>
        <v>2</v>
      </c>
      <c r="C576" s="9">
        <v>11.952999999999999</v>
      </c>
      <c r="D576" s="8">
        <v>3</v>
      </c>
      <c r="E576">
        <f>(Table22873193513834154474791143[[#This Row],[time]]-2)*2</f>
        <v>2</v>
      </c>
      <c r="F576" s="10">
        <v>3.7299999999999999E-5</v>
      </c>
      <c r="G576" s="8">
        <v>3</v>
      </c>
      <c r="H576">
        <f>(Table2452943263583904224544861850[[#This Row],[time]]-2)*2</f>
        <v>2</v>
      </c>
      <c r="I576" s="9">
        <v>14.7296</v>
      </c>
      <c r="J576" s="8">
        <v>3</v>
      </c>
      <c r="K576">
        <f>(Table32883203523844164484801244[[#This Row],[time]]-2)*2</f>
        <v>2</v>
      </c>
      <c r="L576" s="10">
        <v>3.3599999999999997E-5</v>
      </c>
      <c r="M576" s="8">
        <v>3</v>
      </c>
      <c r="N576">
        <f>(Table2462953273593914234554871951[[#This Row],[time]]-2)*2</f>
        <v>2</v>
      </c>
      <c r="O576" s="9">
        <v>5.26661</v>
      </c>
      <c r="P576" s="8">
        <v>3</v>
      </c>
      <c r="Q576">
        <f>(Table42893213533854174494811345[[#This Row],[time]]-2)*2</f>
        <v>2</v>
      </c>
      <c r="R576" s="10">
        <v>3.4100000000000002E-5</v>
      </c>
      <c r="S576" s="8">
        <v>3</v>
      </c>
      <c r="T576">
        <f>(Table2472963283603924244564882052[[#This Row],[time]]-2)*2</f>
        <v>2</v>
      </c>
      <c r="U576" s="9">
        <v>4.5008100000000004</v>
      </c>
      <c r="V576" s="8">
        <v>3</v>
      </c>
      <c r="W576">
        <f>(Table52903223543864184504821446[[#This Row],[time]]-2)*2</f>
        <v>2</v>
      </c>
      <c r="X576" s="10">
        <v>2.83E-5</v>
      </c>
      <c r="Y576" s="8">
        <v>3</v>
      </c>
      <c r="Z576">
        <f>(Table2482973293613934254574892153[[#This Row],[time]]-2)*2</f>
        <v>2</v>
      </c>
      <c r="AA576" s="9">
        <v>11.852</v>
      </c>
      <c r="AB576" s="8">
        <v>3</v>
      </c>
      <c r="AC576">
        <f>(Table62913233553874194514831547[[#This Row],[time]]-2)*2</f>
        <v>2</v>
      </c>
      <c r="AD576" s="9">
        <v>1.2787599999999999</v>
      </c>
      <c r="AE576" s="8">
        <v>3</v>
      </c>
      <c r="AF576">
        <f>(Table2492983303623944264584902254[[#This Row],[time]]-2)*2</f>
        <v>2</v>
      </c>
      <c r="AG576" s="9">
        <v>10.0715</v>
      </c>
      <c r="AH576" s="8">
        <v>3</v>
      </c>
      <c r="AI576">
        <f>(Table72923243563884204524841648[[#This Row],[time]]-2)*2</f>
        <v>2</v>
      </c>
      <c r="AJ576" s="9">
        <v>1.2002900000000001</v>
      </c>
      <c r="AK576" s="8">
        <v>3</v>
      </c>
      <c r="AL576">
        <f>(Table2502993313633954274594912355[[#This Row],[time]]-2)*2</f>
        <v>2</v>
      </c>
      <c r="AM576" s="9">
        <v>7.9309799999999999</v>
      </c>
      <c r="AN576" s="8">
        <v>3</v>
      </c>
      <c r="AO576">
        <f>(Table82933253573894214534851749[[#This Row],[time]]-2)*2</f>
        <v>2</v>
      </c>
      <c r="AP576" s="9">
        <v>0.85079700000000003</v>
      </c>
      <c r="AQ576" s="8">
        <v>3</v>
      </c>
      <c r="AR576">
        <f>(Table2523003323643964284604922456[[#This Row],[time]]-2)*2</f>
        <v>2</v>
      </c>
      <c r="AS576" s="9">
        <v>7.3055099999999999</v>
      </c>
      <c r="AT576" s="8">
        <v>3</v>
      </c>
      <c r="AU576">
        <f>(Table2533013333653974294614932557[[#This Row],[time]]-2)*2</f>
        <v>2</v>
      </c>
      <c r="AV576" s="9">
        <v>0.97270400000000001</v>
      </c>
    </row>
    <row r="577" spans="1:48">
      <c r="A577" t="s">
        <v>26</v>
      </c>
      <c r="C577">
        <f>AVERAGE(C556:C576)</f>
        <v>6.7257975619047627</v>
      </c>
      <c r="D577" t="s">
        <v>26</v>
      </c>
      <c r="F577">
        <f t="shared" ref="F577" si="507">AVERAGE(F556:F576)</f>
        <v>6.0019047619047624E-5</v>
      </c>
      <c r="G577" t="s">
        <v>26</v>
      </c>
      <c r="I577">
        <f t="shared" ref="I577" si="508">AVERAGE(I556:I576)</f>
        <v>6.1919758095238091</v>
      </c>
      <c r="J577" t="s">
        <v>26</v>
      </c>
      <c r="L577">
        <f t="shared" ref="L577" si="509">AVERAGE(L556:L576)</f>
        <v>5.6123809523809522E-5</v>
      </c>
      <c r="M577" t="s">
        <v>26</v>
      </c>
      <c r="O577">
        <f t="shared" ref="O577" si="510">AVERAGE(O556:O576)</f>
        <v>2.567700651904762</v>
      </c>
      <c r="P577" t="s">
        <v>26</v>
      </c>
      <c r="R577">
        <f t="shared" ref="R577" si="511">AVERAGE(R556:R576)</f>
        <v>5.4238095238095227E-5</v>
      </c>
      <c r="S577" t="s">
        <v>26</v>
      </c>
      <c r="U577">
        <f t="shared" ref="U577" si="512">AVERAGE(U556:U576)</f>
        <v>2.9817098809523808</v>
      </c>
      <c r="V577" t="s">
        <v>26</v>
      </c>
      <c r="X577">
        <f t="shared" ref="X577" si="513">AVERAGE(X556:X576)</f>
        <v>2.8165636190476191E-2</v>
      </c>
      <c r="Y577" t="s">
        <v>26</v>
      </c>
      <c r="AA577">
        <f t="shared" ref="AA577" si="514">AVERAGE(AA556:AA576)</f>
        <v>4.4789468380952382</v>
      </c>
      <c r="AB577" t="s">
        <v>26</v>
      </c>
      <c r="AD577">
        <f t="shared" ref="AD577" si="515">AVERAGE(AD556:AD576)</f>
        <v>1.7329029999999996</v>
      </c>
      <c r="AE577" t="s">
        <v>26</v>
      </c>
      <c r="AG577">
        <f t="shared" ref="AG577" si="516">AVERAGE(AG556:AG576)</f>
        <v>5.6454128571428566</v>
      </c>
      <c r="AH577" t="s">
        <v>26</v>
      </c>
      <c r="AJ577">
        <f t="shared" ref="AJ577" si="517">AVERAGE(AJ556:AJ576)</f>
        <v>2.0502817238095239</v>
      </c>
      <c r="AK577" t="s">
        <v>26</v>
      </c>
      <c r="AM577">
        <f t="shared" ref="AM577" si="518">AVERAGE(AM556:AM576)</f>
        <v>5.5364538095238105</v>
      </c>
      <c r="AN577" t="s">
        <v>26</v>
      </c>
      <c r="AP577">
        <f t="shared" ref="AP577" si="519">AVERAGE(AP556:AP576)</f>
        <v>1.7471065238095238</v>
      </c>
      <c r="AQ577" t="s">
        <v>26</v>
      </c>
      <c r="AS577">
        <f t="shared" ref="AS577" si="520">AVERAGE(AS556:AS576)</f>
        <v>2.9431189033333331</v>
      </c>
      <c r="AT577" t="s">
        <v>26</v>
      </c>
      <c r="AV577">
        <f t="shared" ref="AV577" si="521">AVERAGE(AV556:AV576)</f>
        <v>0.51346727428571426</v>
      </c>
    </row>
    <row r="578" spans="1:48">
      <c r="A578" t="s">
        <v>27</v>
      </c>
      <c r="C578">
        <f>MAX(C556:C576)</f>
        <v>15.7851</v>
      </c>
      <c r="D578" t="s">
        <v>27</v>
      </c>
      <c r="F578">
        <f t="shared" ref="F578" si="522">MAX(F556:F576)</f>
        <v>9.2299999999999994E-5</v>
      </c>
      <c r="G578" t="s">
        <v>27</v>
      </c>
      <c r="I578">
        <f t="shared" ref="I578" si="523">MAX(I556:I576)</f>
        <v>14.7296</v>
      </c>
      <c r="J578" t="s">
        <v>27</v>
      </c>
      <c r="L578">
        <f t="shared" ref="L578" si="524">MAX(L556:L576)</f>
        <v>8.4400000000000005E-5</v>
      </c>
      <c r="M578" t="s">
        <v>27</v>
      </c>
      <c r="O578">
        <f t="shared" ref="O578" si="525">MAX(O556:O576)</f>
        <v>5.26661</v>
      </c>
      <c r="P578" t="s">
        <v>27</v>
      </c>
      <c r="R578">
        <f t="shared" ref="R578" si="526">MAX(R556:R576)</f>
        <v>9.1199999999999994E-5</v>
      </c>
      <c r="S578" t="s">
        <v>27</v>
      </c>
      <c r="U578">
        <f t="shared" ref="U578" si="527">MAX(U556:U576)</f>
        <v>4.5008100000000004</v>
      </c>
      <c r="V578" t="s">
        <v>27</v>
      </c>
      <c r="X578">
        <f t="shared" ref="X578" si="528">MAX(X556:X576)</f>
        <v>0.357767</v>
      </c>
      <c r="Y578" t="s">
        <v>27</v>
      </c>
      <c r="AA578">
        <f t="shared" ref="AA578" si="529">MAX(AA556:AA576)</f>
        <v>11.852</v>
      </c>
      <c r="AB578" t="s">
        <v>27</v>
      </c>
      <c r="AD578">
        <f t="shared" ref="AD578" si="530">MAX(AD556:AD576)</f>
        <v>2.4032200000000001</v>
      </c>
      <c r="AE578" t="s">
        <v>27</v>
      </c>
      <c r="AG578">
        <f t="shared" ref="AG578" si="531">MAX(AG556:AG576)</f>
        <v>10.0715</v>
      </c>
      <c r="AH578" t="s">
        <v>27</v>
      </c>
      <c r="AJ578">
        <f t="shared" ref="AJ578" si="532">MAX(AJ556:AJ576)</f>
        <v>2.9948100000000002</v>
      </c>
      <c r="AK578" t="s">
        <v>27</v>
      </c>
      <c r="AM578">
        <f t="shared" ref="AM578" si="533">MAX(AM556:AM576)</f>
        <v>7.9309799999999999</v>
      </c>
      <c r="AN578" t="s">
        <v>27</v>
      </c>
      <c r="AP578">
        <f t="shared" ref="AP578" si="534">MAX(AP556:AP576)</f>
        <v>2.5322</v>
      </c>
      <c r="AQ578" t="s">
        <v>27</v>
      </c>
      <c r="AS578">
        <f t="shared" ref="AS578" si="535">MAX(AS556:AS576)</f>
        <v>7.3055099999999999</v>
      </c>
      <c r="AT578" t="s">
        <v>27</v>
      </c>
      <c r="AV578">
        <f t="shared" ref="AV578" si="536">MAX(AV556:AV576)</f>
        <v>1.0587800000000001</v>
      </c>
    </row>
    <row r="580" spans="1:48">
      <c r="A580" t="s">
        <v>75</v>
      </c>
      <c r="D580" t="s">
        <v>2</v>
      </c>
    </row>
    <row r="581" spans="1:48">
      <c r="A581" t="s">
        <v>76</v>
      </c>
      <c r="D581" t="s">
        <v>4</v>
      </c>
      <c r="E581" t="s">
        <v>5</v>
      </c>
    </row>
    <row r="582" spans="1:48">
      <c r="D582" t="s">
        <v>30</v>
      </c>
    </row>
    <row r="584" spans="1:48">
      <c r="A584" t="s">
        <v>6</v>
      </c>
      <c r="D584" t="s">
        <v>7</v>
      </c>
      <c r="G584" t="s">
        <v>8</v>
      </c>
      <c r="J584" t="s">
        <v>9</v>
      </c>
      <c r="M584" t="s">
        <v>10</v>
      </c>
      <c r="P584" t="s">
        <v>11</v>
      </c>
      <c r="S584" t="s">
        <v>12</v>
      </c>
      <c r="V584" t="s">
        <v>13</v>
      </c>
      <c r="Y584" t="s">
        <v>14</v>
      </c>
      <c r="AB584" t="s">
        <v>15</v>
      </c>
      <c r="AE584" t="s">
        <v>16</v>
      </c>
      <c r="AH584" t="s">
        <v>17</v>
      </c>
      <c r="AK584" t="s">
        <v>18</v>
      </c>
      <c r="AN584" t="s">
        <v>19</v>
      </c>
      <c r="AQ584" t="s">
        <v>20</v>
      </c>
      <c r="AT584" t="s">
        <v>21</v>
      </c>
    </row>
    <row r="585" spans="1:48">
      <c r="A585" t="s">
        <v>22</v>
      </c>
      <c r="B585" t="s">
        <v>23</v>
      </c>
      <c r="C585" t="s">
        <v>24</v>
      </c>
      <c r="D585" t="s">
        <v>22</v>
      </c>
      <c r="E585" t="s">
        <v>23</v>
      </c>
      <c r="F585" t="s">
        <v>25</v>
      </c>
      <c r="G585" t="s">
        <v>22</v>
      </c>
      <c r="H585" t="s">
        <v>23</v>
      </c>
      <c r="I585" t="s">
        <v>24</v>
      </c>
      <c r="J585" t="s">
        <v>22</v>
      </c>
      <c r="K585" t="s">
        <v>23</v>
      </c>
      <c r="L585" t="s">
        <v>24</v>
      </c>
      <c r="M585" t="s">
        <v>22</v>
      </c>
      <c r="N585" t="s">
        <v>23</v>
      </c>
      <c r="O585" t="s">
        <v>24</v>
      </c>
      <c r="P585" t="s">
        <v>22</v>
      </c>
      <c r="Q585" t="s">
        <v>23</v>
      </c>
      <c r="R585" t="s">
        <v>24</v>
      </c>
      <c r="S585" t="s">
        <v>22</v>
      </c>
      <c r="T585" t="s">
        <v>23</v>
      </c>
      <c r="U585" t="s">
        <v>24</v>
      </c>
      <c r="V585" t="s">
        <v>22</v>
      </c>
      <c r="W585" t="s">
        <v>23</v>
      </c>
      <c r="X585" t="s">
        <v>24</v>
      </c>
      <c r="Y585" t="s">
        <v>22</v>
      </c>
      <c r="Z585" t="s">
        <v>23</v>
      </c>
      <c r="AA585" t="s">
        <v>24</v>
      </c>
      <c r="AB585" t="s">
        <v>22</v>
      </c>
      <c r="AC585" t="s">
        <v>23</v>
      </c>
      <c r="AD585" t="s">
        <v>24</v>
      </c>
      <c r="AE585" t="s">
        <v>22</v>
      </c>
      <c r="AF585" t="s">
        <v>23</v>
      </c>
      <c r="AG585" t="s">
        <v>24</v>
      </c>
      <c r="AH585" t="s">
        <v>22</v>
      </c>
      <c r="AI585" t="s">
        <v>23</v>
      </c>
      <c r="AJ585" t="s">
        <v>24</v>
      </c>
      <c r="AK585" t="s">
        <v>22</v>
      </c>
      <c r="AL585" t="s">
        <v>23</v>
      </c>
      <c r="AM585" t="s">
        <v>24</v>
      </c>
      <c r="AN585" t="s">
        <v>22</v>
      </c>
      <c r="AO585" t="s">
        <v>23</v>
      </c>
      <c r="AP585" t="s">
        <v>24</v>
      </c>
      <c r="AQ585" t="s">
        <v>22</v>
      </c>
      <c r="AR585" t="s">
        <v>23</v>
      </c>
      <c r="AS585" t="s">
        <v>24</v>
      </c>
      <c r="AT585" t="s">
        <v>22</v>
      </c>
      <c r="AU585" t="s">
        <v>23</v>
      </c>
      <c r="AV585" t="s">
        <v>24</v>
      </c>
    </row>
    <row r="586" spans="1:48">
      <c r="A586" s="2">
        <v>2</v>
      </c>
      <c r="B586">
        <f>-(Table12543023343663984304624942674[[#This Row],[time]]-2)*2</f>
        <v>0</v>
      </c>
      <c r="C586" s="3">
        <v>2.0397699999999999</v>
      </c>
      <c r="D586" s="2">
        <v>2</v>
      </c>
      <c r="E586">
        <f>-(Table22553033353673994314634952775[[#This Row],[time]]-2)*2</f>
        <v>0</v>
      </c>
      <c r="F586" s="4">
        <v>6.2700000000000006E-5</v>
      </c>
      <c r="G586" s="2">
        <v>2</v>
      </c>
      <c r="H586" s="2">
        <f t="shared" ref="H586:H606" si="537">-(G586-2)*2</f>
        <v>0</v>
      </c>
      <c r="I586" s="3">
        <v>0.28923300000000002</v>
      </c>
      <c r="J586" s="2">
        <v>2</v>
      </c>
      <c r="K586">
        <f>-(Table32563043363684004324644962876[[#This Row],[time]]-2)*2</f>
        <v>0</v>
      </c>
      <c r="L586" s="4">
        <v>6.8100000000000002E-5</v>
      </c>
      <c r="M586" s="2">
        <v>2</v>
      </c>
      <c r="N586">
        <f>-(Table2462633113433754074394715033583[[#This Row],[time]]-2)*2</f>
        <v>0</v>
      </c>
      <c r="O586" s="4">
        <v>5.7200000000000001E-5</v>
      </c>
      <c r="P586" s="2">
        <v>2</v>
      </c>
      <c r="Q586">
        <f>-(Table42573053373694014334654972977[[#This Row],[time]]-2)*2</f>
        <v>0</v>
      </c>
      <c r="R586" s="4">
        <v>7.6100000000000007E-5</v>
      </c>
      <c r="S586" s="2">
        <v>2</v>
      </c>
      <c r="T586">
        <f>-(Table2472643123443764084404725043684[[#This Row],[time]]-2)*2</f>
        <v>0</v>
      </c>
      <c r="U586" s="4">
        <v>1.5999999999999999E-5</v>
      </c>
      <c r="V586" s="2">
        <v>2</v>
      </c>
      <c r="W586">
        <f>-(Table52583063383704024344664983078[[#This Row],[time]]-2)*2</f>
        <v>0</v>
      </c>
      <c r="X586" s="4">
        <v>8.0400000000000003E-5</v>
      </c>
      <c r="Y586" s="2">
        <v>2</v>
      </c>
      <c r="Z586">
        <f>-(Table2482653133453774094414735053785[[#This Row],[time]]-2)*2</f>
        <v>0</v>
      </c>
      <c r="AA586" s="4">
        <v>7.9200000000000001E-5</v>
      </c>
      <c r="AB586" s="2">
        <v>2</v>
      </c>
      <c r="AC586">
        <f>-(Table62593073393714034354674993179[[#This Row],[time]]-2)*2</f>
        <v>0</v>
      </c>
      <c r="AD586" s="4">
        <v>9.3300000000000005E-5</v>
      </c>
      <c r="AE586" s="2">
        <v>2</v>
      </c>
      <c r="AF586">
        <f>-(Table2492663143463784104424745063886[[#This Row],[time]]-2)*2</f>
        <v>0</v>
      </c>
      <c r="AG586" s="4">
        <v>7.4200000000000001E-5</v>
      </c>
      <c r="AH586" s="2">
        <v>2</v>
      </c>
      <c r="AI586">
        <f>-(Table72603083403724044364685003280[[#This Row],[time]]-2)*2</f>
        <v>0</v>
      </c>
      <c r="AJ586" s="4">
        <v>5.9599999999999999E-5</v>
      </c>
      <c r="AK586" s="2">
        <v>2</v>
      </c>
      <c r="AL586">
        <f>-(Table2502673153473794114434755073987[[#This Row],[time]]-2)*2</f>
        <v>0</v>
      </c>
      <c r="AM586" s="3">
        <v>1.8344800000000001</v>
      </c>
      <c r="AN586" s="2">
        <v>2</v>
      </c>
      <c r="AO586">
        <f>-(Table82613093413734054374695013381[[#This Row],[time]]-2)*2</f>
        <v>0</v>
      </c>
      <c r="AP586" s="3">
        <v>2.2269899999999998</v>
      </c>
      <c r="AQ586" s="2">
        <v>2</v>
      </c>
      <c r="AR586">
        <f>-(Table2522683163483804124444765084088[[#This Row],[time]]-2)*2</f>
        <v>0</v>
      </c>
      <c r="AS586" s="3">
        <v>0.47381000000000001</v>
      </c>
      <c r="AT586" s="2">
        <v>2</v>
      </c>
      <c r="AU586">
        <f>-(Table2532693173493814134454775094189[[#This Row],[time]]-2)*2</f>
        <v>0</v>
      </c>
      <c r="AV586" s="3">
        <v>7.6416100000000001E-2</v>
      </c>
    </row>
    <row r="587" spans="1:48">
      <c r="A587" s="5">
        <v>2.0572599999999999</v>
      </c>
      <c r="B587">
        <f>-(Table12543023343663984304624942674[[#This Row],[time]]-2)*2</f>
        <v>-0.11451999999999973</v>
      </c>
      <c r="C587" s="6">
        <v>1.87809</v>
      </c>
      <c r="D587" s="5">
        <v>2.0572599999999999</v>
      </c>
      <c r="E587">
        <f>-(Table22553033353673994314634952775[[#This Row],[time]]-2)*2</f>
        <v>-0.11451999999999973</v>
      </c>
      <c r="F587" s="6">
        <v>0.149536</v>
      </c>
      <c r="G587" s="5">
        <v>2.0572599999999999</v>
      </c>
      <c r="H587" s="2">
        <f t="shared" si="537"/>
        <v>-0.11451999999999973</v>
      </c>
      <c r="I587" s="6">
        <v>0.86176299999999995</v>
      </c>
      <c r="J587" s="5">
        <v>2.0572599999999999</v>
      </c>
      <c r="K587">
        <f>-(Table32563043363684004324644962876[[#This Row],[time]]-2)*2</f>
        <v>-0.11451999999999973</v>
      </c>
      <c r="L587" s="6">
        <v>3.9545799999999999E-2</v>
      </c>
      <c r="M587" s="5">
        <v>2.0572599999999999</v>
      </c>
      <c r="N587">
        <f>-(Table2462633113433754074394715033583[[#This Row],[time]]-2)*2</f>
        <v>-0.11451999999999973</v>
      </c>
      <c r="O587" s="7">
        <v>6.6600000000000006E-5</v>
      </c>
      <c r="P587" s="5">
        <v>2.0572599999999999</v>
      </c>
      <c r="Q587">
        <f>-(Table42573053373694014334654972977[[#This Row],[time]]-2)*2</f>
        <v>-0.11451999999999973</v>
      </c>
      <c r="R587" s="6">
        <v>4.4043600000000004E-3</v>
      </c>
      <c r="S587" s="5">
        <v>2.0572599999999999</v>
      </c>
      <c r="T587">
        <f>-(Table2472643123443764084404725043684[[#This Row],[time]]-2)*2</f>
        <v>-0.11451999999999973</v>
      </c>
      <c r="U587" s="7">
        <v>3.1999999999999999E-5</v>
      </c>
      <c r="V587" s="5">
        <v>2.0572599999999999</v>
      </c>
      <c r="W587">
        <f>-(Table52583063383704024344664983078[[#This Row],[time]]-2)*2</f>
        <v>-0.11451999999999973</v>
      </c>
      <c r="X587" s="6">
        <v>0.38360100000000003</v>
      </c>
      <c r="Y587" s="5">
        <v>2.0572599999999999</v>
      </c>
      <c r="Z587">
        <f>-(Table2482653133453774094414735053785[[#This Row],[time]]-2)*2</f>
        <v>-0.11451999999999973</v>
      </c>
      <c r="AA587" s="7">
        <v>8.1199999999999995E-5</v>
      </c>
      <c r="AB587" s="5">
        <v>2.0572599999999999</v>
      </c>
      <c r="AC587">
        <f>-(Table62593073393714034354674993179[[#This Row],[time]]-2)*2</f>
        <v>-0.11451999999999973</v>
      </c>
      <c r="AD587" s="6">
        <v>0.28120400000000001</v>
      </c>
      <c r="AE587" s="5">
        <v>2.0572599999999999</v>
      </c>
      <c r="AF587">
        <f>-(Table2492663143463784104424745063886[[#This Row],[time]]-2)*2</f>
        <v>-0.11451999999999973</v>
      </c>
      <c r="AG587" s="7">
        <v>7.7100000000000004E-5</v>
      </c>
      <c r="AH587" s="5">
        <v>2.0572599999999999</v>
      </c>
      <c r="AI587">
        <f>-(Table72603083403724044364685003280[[#This Row],[time]]-2)*2</f>
        <v>-0.11451999999999973</v>
      </c>
      <c r="AJ587" s="7">
        <v>6.5599999999999995E-5</v>
      </c>
      <c r="AK587" s="5">
        <v>2.0572599999999999</v>
      </c>
      <c r="AL587">
        <f>-(Table2502673153473794114434755073987[[#This Row],[time]]-2)*2</f>
        <v>-0.11451999999999973</v>
      </c>
      <c r="AM587" s="6">
        <v>2.1460499999999998</v>
      </c>
      <c r="AN587" s="5">
        <v>2.0572599999999999</v>
      </c>
      <c r="AO587">
        <f>-(Table82613093413734054374695013381[[#This Row],[time]]-2)*2</f>
        <v>-0.11451999999999973</v>
      </c>
      <c r="AP587" s="6">
        <v>2.58874</v>
      </c>
      <c r="AQ587" s="5">
        <v>2.0572599999999999</v>
      </c>
      <c r="AR587">
        <f>-(Table2522683163483804124444765084088[[#This Row],[time]]-2)*2</f>
        <v>-0.11451999999999973</v>
      </c>
      <c r="AS587" s="6">
        <v>0.70998899999999998</v>
      </c>
      <c r="AT587" s="5">
        <v>2.0572599999999999</v>
      </c>
      <c r="AU587">
        <f>-(Table2532693173493814134454775094189[[#This Row],[time]]-2)*2</f>
        <v>-0.11451999999999973</v>
      </c>
      <c r="AV587" s="6">
        <v>0.196796</v>
      </c>
    </row>
    <row r="588" spans="1:48">
      <c r="A588" s="5">
        <v>2.1047799999999999</v>
      </c>
      <c r="B588">
        <f>-(Table12543023343663984304624942674[[#This Row],[time]]-2)*2</f>
        <v>-0.20955999999999975</v>
      </c>
      <c r="C588" s="6">
        <v>1.38662</v>
      </c>
      <c r="D588" s="5">
        <v>2.1047799999999999</v>
      </c>
      <c r="E588">
        <f>-(Table22553033353673994314634952775[[#This Row],[time]]-2)*2</f>
        <v>-0.20955999999999975</v>
      </c>
      <c r="F588" s="6">
        <v>0.49747400000000003</v>
      </c>
      <c r="G588" s="5">
        <v>2.1047799999999999</v>
      </c>
      <c r="H588" s="2">
        <f t="shared" si="537"/>
        <v>-0.20955999999999975</v>
      </c>
      <c r="I588" s="6">
        <v>0.74313899999999999</v>
      </c>
      <c r="J588" s="5">
        <v>2.1047799999999999</v>
      </c>
      <c r="K588">
        <f>-(Table32563043363684004324644962876[[#This Row],[time]]-2)*2</f>
        <v>-0.20955999999999975</v>
      </c>
      <c r="L588" s="6">
        <v>0.25212499999999999</v>
      </c>
      <c r="M588" s="5">
        <v>2.1047799999999999</v>
      </c>
      <c r="N588">
        <f>-(Table2462633113433754074394715033583[[#This Row],[time]]-2)*2</f>
        <v>-0.20955999999999975</v>
      </c>
      <c r="O588" s="7">
        <v>6.02E-5</v>
      </c>
      <c r="P588" s="5">
        <v>2.1047799999999999</v>
      </c>
      <c r="Q588">
        <f>-(Table42573053373694014334654972977[[#This Row],[time]]-2)*2</f>
        <v>-0.20955999999999975</v>
      </c>
      <c r="R588" s="6">
        <v>7.68673E-2</v>
      </c>
      <c r="S588" s="5">
        <v>2.1047799999999999</v>
      </c>
      <c r="T588">
        <f>-(Table2472643123443764084404725043684[[#This Row],[time]]-2)*2</f>
        <v>-0.20955999999999975</v>
      </c>
      <c r="U588" s="7">
        <v>3.1999999999999999E-5</v>
      </c>
      <c r="V588" s="5">
        <v>2.1047799999999999</v>
      </c>
      <c r="W588">
        <f>-(Table52583063383704024344664983078[[#This Row],[time]]-2)*2</f>
        <v>-0.20955999999999975</v>
      </c>
      <c r="X588" s="6">
        <v>0.67578400000000005</v>
      </c>
      <c r="Y588" s="5">
        <v>2.1047799999999999</v>
      </c>
      <c r="Z588">
        <f>-(Table2482653133453774094414735053785[[#This Row],[time]]-2)*2</f>
        <v>-0.20955999999999975</v>
      </c>
      <c r="AA588" s="7">
        <v>8.2399999999999997E-5</v>
      </c>
      <c r="AB588" s="5">
        <v>2.1047799999999999</v>
      </c>
      <c r="AC588">
        <f>-(Table62593073393714034354674993179[[#This Row],[time]]-2)*2</f>
        <v>-0.20955999999999975</v>
      </c>
      <c r="AD588" s="6">
        <v>0.45031900000000002</v>
      </c>
      <c r="AE588" s="5">
        <v>2.1047799999999999</v>
      </c>
      <c r="AF588">
        <f>-(Table2492663143463784104424745063886[[#This Row],[time]]-2)*2</f>
        <v>-0.20955999999999975</v>
      </c>
      <c r="AG588" s="7">
        <v>7.9200000000000001E-5</v>
      </c>
      <c r="AH588" s="5">
        <v>2.1047799999999999</v>
      </c>
      <c r="AI588">
        <f>-(Table72603083403724044364685003280[[#This Row],[time]]-2)*2</f>
        <v>-0.20955999999999975</v>
      </c>
      <c r="AJ588" s="6">
        <v>4.2375500000000003E-2</v>
      </c>
      <c r="AK588" s="5">
        <v>2.1047799999999999</v>
      </c>
      <c r="AL588">
        <f>-(Table2502673153473794114434755073987[[#This Row],[time]]-2)*2</f>
        <v>-0.20955999999999975</v>
      </c>
      <c r="AM588" s="6">
        <v>2.2209400000000001</v>
      </c>
      <c r="AN588" s="5">
        <v>2.1047799999999999</v>
      </c>
      <c r="AO588">
        <f>-(Table82613093413734054374695013381[[#This Row],[time]]-2)*2</f>
        <v>-0.20955999999999975</v>
      </c>
      <c r="AP588" s="6">
        <v>2.6215299999999999</v>
      </c>
      <c r="AQ588" s="5">
        <v>2.1047799999999999</v>
      </c>
      <c r="AR588">
        <f>-(Table2522683163483804124444765084088[[#This Row],[time]]-2)*2</f>
        <v>-0.20955999999999975</v>
      </c>
      <c r="AS588" s="6">
        <v>0.78454199999999996</v>
      </c>
      <c r="AT588" s="5">
        <v>2.1047799999999999</v>
      </c>
      <c r="AU588">
        <f>-(Table2532693173493814134454775094189[[#This Row],[time]]-2)*2</f>
        <v>-0.20955999999999975</v>
      </c>
      <c r="AV588" s="6">
        <v>0.35252699999999998</v>
      </c>
    </row>
    <row r="589" spans="1:48">
      <c r="A589" s="5">
        <v>2.1519200000000001</v>
      </c>
      <c r="B589">
        <f>-(Table12543023343663984304624942674[[#This Row],[time]]-2)*2</f>
        <v>-0.30384000000000011</v>
      </c>
      <c r="C589" s="6">
        <v>1.2320199999999999</v>
      </c>
      <c r="D589" s="5">
        <v>2.1519200000000001</v>
      </c>
      <c r="E589">
        <f>-(Table22553033353673994314634952775[[#This Row],[time]]-2)*2</f>
        <v>-0.30384000000000011</v>
      </c>
      <c r="F589" s="6">
        <v>0.77455799999999997</v>
      </c>
      <c r="G589" s="5">
        <v>2.1519200000000001</v>
      </c>
      <c r="H589" s="2">
        <f t="shared" si="537"/>
        <v>-0.30384000000000011</v>
      </c>
      <c r="I589" s="6">
        <v>0.55038200000000004</v>
      </c>
      <c r="J589" s="5">
        <v>2.1519200000000001</v>
      </c>
      <c r="K589">
        <f>-(Table32563043363684004324644962876[[#This Row],[time]]-2)*2</f>
        <v>-0.30384000000000011</v>
      </c>
      <c r="L589" s="6">
        <v>0.58909699999999998</v>
      </c>
      <c r="M589" s="5">
        <v>2.1519200000000001</v>
      </c>
      <c r="N589">
        <f>-(Table2462633113433754074394715033583[[#This Row],[time]]-2)*2</f>
        <v>-0.30384000000000011</v>
      </c>
      <c r="O589" s="7">
        <v>5.3000000000000001E-5</v>
      </c>
      <c r="P589" s="5">
        <v>2.1519200000000001</v>
      </c>
      <c r="Q589">
        <f>-(Table42573053373694014334654972977[[#This Row],[time]]-2)*2</f>
        <v>-0.30384000000000011</v>
      </c>
      <c r="R589" s="6">
        <v>0.25992599999999999</v>
      </c>
      <c r="S589" s="5">
        <v>2.1519200000000001</v>
      </c>
      <c r="T589">
        <f>-(Table2472643123443764084404725043684[[#This Row],[time]]-2)*2</f>
        <v>-0.30384000000000011</v>
      </c>
      <c r="U589" s="7">
        <v>3.2100000000000001E-5</v>
      </c>
      <c r="V589" s="5">
        <v>2.1519200000000001</v>
      </c>
      <c r="W589">
        <f>-(Table52583063383704024344664983078[[#This Row],[time]]-2)*2</f>
        <v>-0.30384000000000011</v>
      </c>
      <c r="X589" s="6">
        <v>0.88157799999999997</v>
      </c>
      <c r="Y589" s="5">
        <v>2.1519200000000001</v>
      </c>
      <c r="Z589">
        <f>-(Table2482653133453774094414735053785[[#This Row],[time]]-2)*2</f>
        <v>-0.30384000000000011</v>
      </c>
      <c r="AA589" s="7">
        <v>8.0799999999999999E-5</v>
      </c>
      <c r="AB589" s="5">
        <v>2.1519200000000001</v>
      </c>
      <c r="AC589">
        <f>-(Table62593073393714034354674993179[[#This Row],[time]]-2)*2</f>
        <v>-0.30384000000000011</v>
      </c>
      <c r="AD589" s="6">
        <v>1.12164</v>
      </c>
      <c r="AE589" s="5">
        <v>2.1519200000000001</v>
      </c>
      <c r="AF589">
        <f>-(Table2492663143463784104424745063886[[#This Row],[time]]-2)*2</f>
        <v>-0.30384000000000011</v>
      </c>
      <c r="AG589" s="7">
        <v>7.75E-5</v>
      </c>
      <c r="AH589" s="5">
        <v>2.1519200000000001</v>
      </c>
      <c r="AI589">
        <f>-(Table72603083403724044364685003280[[#This Row],[time]]-2)*2</f>
        <v>-0.30384000000000011</v>
      </c>
      <c r="AJ589" s="6">
        <v>0.17050299999999999</v>
      </c>
      <c r="AK589" s="5">
        <v>2.1519200000000001</v>
      </c>
      <c r="AL589">
        <f>-(Table2502673153473794114434755073987[[#This Row],[time]]-2)*2</f>
        <v>-0.30384000000000011</v>
      </c>
      <c r="AM589" s="6">
        <v>2.2719</v>
      </c>
      <c r="AN589" s="5">
        <v>2.1519200000000001</v>
      </c>
      <c r="AO589">
        <f>-(Table82613093413734054374695013381[[#This Row],[time]]-2)*2</f>
        <v>-0.30384000000000011</v>
      </c>
      <c r="AP589" s="6">
        <v>2.6312099999999998</v>
      </c>
      <c r="AQ589" s="5">
        <v>2.1519200000000001</v>
      </c>
      <c r="AR589">
        <f>-(Table2522683163483804124444765084088[[#This Row],[time]]-2)*2</f>
        <v>-0.30384000000000011</v>
      </c>
      <c r="AS589" s="6">
        <v>0.85245199999999999</v>
      </c>
      <c r="AT589" s="5">
        <v>2.1519200000000001</v>
      </c>
      <c r="AU589">
        <f>-(Table2532693173493814134454775094189[[#This Row],[time]]-2)*2</f>
        <v>-0.30384000000000011</v>
      </c>
      <c r="AV589" s="6">
        <v>0.48666300000000001</v>
      </c>
    </row>
    <row r="590" spans="1:48">
      <c r="A590" s="5">
        <v>2.2136200000000001</v>
      </c>
      <c r="B590">
        <f>-(Table12543023343663984304624942674[[#This Row],[time]]-2)*2</f>
        <v>-0.42724000000000029</v>
      </c>
      <c r="C590" s="6">
        <v>1.0149699999999999</v>
      </c>
      <c r="D590" s="5">
        <v>2.2136200000000001</v>
      </c>
      <c r="E590">
        <f>-(Table22553033353673994314634952775[[#This Row],[time]]-2)*2</f>
        <v>-0.42724000000000029</v>
      </c>
      <c r="F590" s="6">
        <v>1.11696</v>
      </c>
      <c r="G590" s="5">
        <v>2.2136200000000001</v>
      </c>
      <c r="H590" s="2">
        <f t="shared" si="537"/>
        <v>-0.42724000000000029</v>
      </c>
      <c r="I590" s="6">
        <v>0.307062</v>
      </c>
      <c r="J590" s="5">
        <v>2.2136200000000001</v>
      </c>
      <c r="K590">
        <f>-(Table32563043363684004324644962876[[#This Row],[time]]-2)*2</f>
        <v>-0.42724000000000029</v>
      </c>
      <c r="L590" s="6">
        <v>0.940917</v>
      </c>
      <c r="M590" s="5">
        <v>2.2136200000000001</v>
      </c>
      <c r="N590">
        <f>-(Table2462633113433754074394715033583[[#This Row],[time]]-2)*2</f>
        <v>-0.42724000000000029</v>
      </c>
      <c r="O590" s="7">
        <v>4.8699999999999998E-5</v>
      </c>
      <c r="P590" s="5">
        <v>2.2136200000000001</v>
      </c>
      <c r="Q590">
        <f>-(Table42573053373694014334654972977[[#This Row],[time]]-2)*2</f>
        <v>-0.42724000000000029</v>
      </c>
      <c r="R590" s="6">
        <v>0.53903900000000005</v>
      </c>
      <c r="S590" s="5">
        <v>2.2136200000000001</v>
      </c>
      <c r="T590">
        <f>-(Table2472643123443764084404725043684[[#This Row],[time]]-2)*2</f>
        <v>-0.42724000000000029</v>
      </c>
      <c r="U590" s="7">
        <v>3.4700000000000003E-5</v>
      </c>
      <c r="V590" s="5">
        <v>2.2136200000000001</v>
      </c>
      <c r="W590">
        <f>-(Table52583063383704024344664983078[[#This Row],[time]]-2)*2</f>
        <v>-0.42724000000000029</v>
      </c>
      <c r="X590" s="6">
        <v>1.11653</v>
      </c>
      <c r="Y590" s="5">
        <v>2.2136200000000001</v>
      </c>
      <c r="Z590">
        <f>-(Table2482653133453774094414735053785[[#This Row],[time]]-2)*2</f>
        <v>-0.42724000000000029</v>
      </c>
      <c r="AA590" s="7">
        <v>7.7399999999999998E-5</v>
      </c>
      <c r="AB590" s="5">
        <v>2.2136200000000001</v>
      </c>
      <c r="AC590">
        <f>-(Table62593073393714034354674993179[[#This Row],[time]]-2)*2</f>
        <v>-0.42724000000000029</v>
      </c>
      <c r="AD590" s="6">
        <v>1.7190399999999999</v>
      </c>
      <c r="AE590" s="5">
        <v>2.2136200000000001</v>
      </c>
      <c r="AF590">
        <f>-(Table2492663143463784104424745063886[[#This Row],[time]]-2)*2</f>
        <v>-0.42724000000000029</v>
      </c>
      <c r="AG590" s="7">
        <v>7.4200000000000001E-5</v>
      </c>
      <c r="AH590" s="5">
        <v>2.2136200000000001</v>
      </c>
      <c r="AI590">
        <f>-(Table72603083403724044364685003280[[#This Row],[time]]-2)*2</f>
        <v>-0.42724000000000029</v>
      </c>
      <c r="AJ590" s="6">
        <v>0.89072499999999999</v>
      </c>
      <c r="AK590" s="5">
        <v>2.2136200000000001</v>
      </c>
      <c r="AL590">
        <f>-(Table2502673153473794114434755073987[[#This Row],[time]]-2)*2</f>
        <v>-0.42724000000000029</v>
      </c>
      <c r="AM590" s="6">
        <v>2.2803200000000001</v>
      </c>
      <c r="AN590" s="5">
        <v>2.2136200000000001</v>
      </c>
      <c r="AO590">
        <f>-(Table82613093413734054374695013381[[#This Row],[time]]-2)*2</f>
        <v>-0.42724000000000029</v>
      </c>
      <c r="AP590" s="6">
        <v>2.6707000000000001</v>
      </c>
      <c r="AQ590" s="5">
        <v>2.2136200000000001</v>
      </c>
      <c r="AR590">
        <f>-(Table2522683163483804124444765084088[[#This Row],[time]]-2)*2</f>
        <v>-0.42724000000000029</v>
      </c>
      <c r="AS590" s="6">
        <v>0.94385699999999995</v>
      </c>
      <c r="AT590" s="5">
        <v>2.2136200000000001</v>
      </c>
      <c r="AU590">
        <f>-(Table2532693173493814134454775094189[[#This Row],[time]]-2)*2</f>
        <v>-0.42724000000000029</v>
      </c>
      <c r="AV590" s="6">
        <v>0.64347600000000005</v>
      </c>
    </row>
    <row r="591" spans="1:48">
      <c r="A591" s="5">
        <v>2.2656800000000001</v>
      </c>
      <c r="B591">
        <f>-(Table12543023343663984304624942674[[#This Row],[time]]-2)*2</f>
        <v>-0.53136000000000028</v>
      </c>
      <c r="C591" s="6">
        <v>0.76480700000000001</v>
      </c>
      <c r="D591" s="5">
        <v>2.2656800000000001</v>
      </c>
      <c r="E591">
        <f>-(Table22553033353673994314634952775[[#This Row],[time]]-2)*2</f>
        <v>-0.53136000000000028</v>
      </c>
      <c r="F591" s="6">
        <v>1.3917600000000001</v>
      </c>
      <c r="G591" s="5">
        <v>2.2656800000000001</v>
      </c>
      <c r="H591" s="2">
        <f t="shared" si="537"/>
        <v>-0.53136000000000028</v>
      </c>
      <c r="I591" s="6">
        <v>0.10796</v>
      </c>
      <c r="J591" s="5">
        <v>2.2656800000000001</v>
      </c>
      <c r="K591">
        <f>-(Table32563043363684004324644962876[[#This Row],[time]]-2)*2</f>
        <v>-0.53136000000000028</v>
      </c>
      <c r="L591" s="6">
        <v>1.1785399999999999</v>
      </c>
      <c r="M591" s="5">
        <v>2.2656800000000001</v>
      </c>
      <c r="N591">
        <f>-(Table2462633113433754074394715033583[[#This Row],[time]]-2)*2</f>
        <v>-0.53136000000000028</v>
      </c>
      <c r="O591" s="7">
        <v>4.6400000000000003E-5</v>
      </c>
      <c r="P591" s="5">
        <v>2.2656800000000001</v>
      </c>
      <c r="Q591">
        <f>-(Table42573053373694014334654972977[[#This Row],[time]]-2)*2</f>
        <v>-0.53136000000000028</v>
      </c>
      <c r="R591" s="6">
        <v>0.74296700000000004</v>
      </c>
      <c r="S591" s="5">
        <v>2.2656800000000001</v>
      </c>
      <c r="T591">
        <f>-(Table2472643123443764084404725043684[[#This Row],[time]]-2)*2</f>
        <v>-0.53136000000000028</v>
      </c>
      <c r="U591" s="7">
        <v>3.6100000000000003E-5</v>
      </c>
      <c r="V591" s="5">
        <v>2.2656800000000001</v>
      </c>
      <c r="W591">
        <f>-(Table52583063383704024344664983078[[#This Row],[time]]-2)*2</f>
        <v>-0.53136000000000028</v>
      </c>
      <c r="X591" s="6">
        <v>1.2511099999999999</v>
      </c>
      <c r="Y591" s="5">
        <v>2.2656800000000001</v>
      </c>
      <c r="Z591">
        <f>-(Table2482653133453774094414735053785[[#This Row],[time]]-2)*2</f>
        <v>-0.53136000000000028</v>
      </c>
      <c r="AA591" s="7">
        <v>7.5799999999999999E-5</v>
      </c>
      <c r="AB591" s="5">
        <v>2.2656800000000001</v>
      </c>
      <c r="AC591">
        <f>-(Table62593073393714034354674993179[[#This Row],[time]]-2)*2</f>
        <v>-0.53136000000000028</v>
      </c>
      <c r="AD591" s="6">
        <v>2.1219100000000002</v>
      </c>
      <c r="AE591" s="5">
        <v>2.2656800000000001</v>
      </c>
      <c r="AF591">
        <f>-(Table2492663143463784104424745063886[[#This Row],[time]]-2)*2</f>
        <v>-0.53136000000000028</v>
      </c>
      <c r="AG591" s="7">
        <v>7.3399999999999995E-5</v>
      </c>
      <c r="AH591" s="5">
        <v>2.2656800000000001</v>
      </c>
      <c r="AI591">
        <f>-(Table72603083403724044364685003280[[#This Row],[time]]-2)*2</f>
        <v>-0.53136000000000028</v>
      </c>
      <c r="AJ591" s="6">
        <v>1.56593</v>
      </c>
      <c r="AK591" s="5">
        <v>2.2656800000000001</v>
      </c>
      <c r="AL591">
        <f>-(Table2502673153473794114434755073987[[#This Row],[time]]-2)*2</f>
        <v>-0.53136000000000028</v>
      </c>
      <c r="AM591" s="6">
        <v>2.2275399999999999</v>
      </c>
      <c r="AN591" s="5">
        <v>2.2656800000000001</v>
      </c>
      <c r="AO591">
        <f>-(Table82613093413734054374695013381[[#This Row],[time]]-2)*2</f>
        <v>-0.53136000000000028</v>
      </c>
      <c r="AP591" s="6">
        <v>2.86741</v>
      </c>
      <c r="AQ591" s="5">
        <v>2.2656800000000001</v>
      </c>
      <c r="AR591">
        <f>-(Table2522683163483804124444765084088[[#This Row],[time]]-2)*2</f>
        <v>-0.53136000000000028</v>
      </c>
      <c r="AS591" s="6">
        <v>1.0073099999999999</v>
      </c>
      <c r="AT591" s="5">
        <v>2.2656800000000001</v>
      </c>
      <c r="AU591">
        <f>-(Table2532693173493814134454775094189[[#This Row],[time]]-2)*2</f>
        <v>-0.53136000000000028</v>
      </c>
      <c r="AV591" s="6">
        <v>0.74879600000000002</v>
      </c>
    </row>
    <row r="592" spans="1:48">
      <c r="A592" s="5">
        <v>2.30267</v>
      </c>
      <c r="B592">
        <f>-(Table12543023343663984304624942674[[#This Row],[time]]-2)*2</f>
        <v>-0.60533999999999999</v>
      </c>
      <c r="C592" s="6">
        <v>0.57415000000000005</v>
      </c>
      <c r="D592" s="5">
        <v>2.30267</v>
      </c>
      <c r="E592">
        <f>-(Table22553033353673994314634952775[[#This Row],[time]]-2)*2</f>
        <v>-0.60533999999999999</v>
      </c>
      <c r="F592" s="6">
        <v>1.57666</v>
      </c>
      <c r="G592" s="5">
        <v>2.30267</v>
      </c>
      <c r="H592" s="2">
        <f t="shared" si="537"/>
        <v>-0.60533999999999999</v>
      </c>
      <c r="I592" s="6">
        <v>2.1215700000000001E-2</v>
      </c>
      <c r="J592" s="5">
        <v>2.30267</v>
      </c>
      <c r="K592">
        <f>-(Table32563043363684004324644962876[[#This Row],[time]]-2)*2</f>
        <v>-0.60533999999999999</v>
      </c>
      <c r="L592" s="6">
        <v>1.3515600000000001</v>
      </c>
      <c r="M592" s="5">
        <v>2.30267</v>
      </c>
      <c r="N592">
        <f>-(Table2462633113433754074394715033583[[#This Row],[time]]-2)*2</f>
        <v>-0.60533999999999999</v>
      </c>
      <c r="O592" s="7">
        <v>4.46E-5</v>
      </c>
      <c r="P592" s="5">
        <v>2.30267</v>
      </c>
      <c r="Q592">
        <f>-(Table42573053373694014334654972977[[#This Row],[time]]-2)*2</f>
        <v>-0.60533999999999999</v>
      </c>
      <c r="R592" s="6">
        <v>0.87793600000000005</v>
      </c>
      <c r="S592" s="5">
        <v>2.30267</v>
      </c>
      <c r="T592">
        <f>-(Table2472643123443764084404725043684[[#This Row],[time]]-2)*2</f>
        <v>-0.60533999999999999</v>
      </c>
      <c r="U592" s="7">
        <v>3.5500000000000002E-5</v>
      </c>
      <c r="V592" s="5">
        <v>2.30267</v>
      </c>
      <c r="W592">
        <f>-(Table52583063383704024344664983078[[#This Row],[time]]-2)*2</f>
        <v>-0.60533999999999999</v>
      </c>
      <c r="X592" s="6">
        <v>1.35198</v>
      </c>
      <c r="Y592" s="5">
        <v>2.30267</v>
      </c>
      <c r="Z592">
        <f>-(Table2482653133453774094414735053785[[#This Row],[time]]-2)*2</f>
        <v>-0.60533999999999999</v>
      </c>
      <c r="AA592" s="7">
        <v>7.4800000000000002E-5</v>
      </c>
      <c r="AB592" s="5">
        <v>2.30267</v>
      </c>
      <c r="AC592">
        <f>-(Table62593073393714034354674993179[[#This Row],[time]]-2)*2</f>
        <v>-0.60533999999999999</v>
      </c>
      <c r="AD592" s="6">
        <v>2.4091</v>
      </c>
      <c r="AE592" s="5">
        <v>2.30267</v>
      </c>
      <c r="AF592">
        <f>-(Table2492663143463784104424745063886[[#This Row],[time]]-2)*2</f>
        <v>-0.60533999999999999</v>
      </c>
      <c r="AG592" s="7">
        <v>7.3200000000000004E-5</v>
      </c>
      <c r="AH592" s="5">
        <v>2.30267</v>
      </c>
      <c r="AI592">
        <f>-(Table72603083403724044364685003280[[#This Row],[time]]-2)*2</f>
        <v>-0.60533999999999999</v>
      </c>
      <c r="AJ592" s="6">
        <v>2.0625499999999999</v>
      </c>
      <c r="AK592" s="5">
        <v>2.30267</v>
      </c>
      <c r="AL592">
        <f>-(Table2502673153473794114434755073987[[#This Row],[time]]-2)*2</f>
        <v>-0.60533999999999999</v>
      </c>
      <c r="AM592" s="6">
        <v>2.1960600000000001</v>
      </c>
      <c r="AN592" s="5">
        <v>2.30267</v>
      </c>
      <c r="AO592">
        <f>-(Table82613093413734054374695013381[[#This Row],[time]]-2)*2</f>
        <v>-0.60533999999999999</v>
      </c>
      <c r="AP592" s="6">
        <v>3.0737100000000002</v>
      </c>
      <c r="AQ592" s="5">
        <v>2.30267</v>
      </c>
      <c r="AR592">
        <f>-(Table2522683163483804124444765084088[[#This Row],[time]]-2)*2</f>
        <v>-0.60533999999999999</v>
      </c>
      <c r="AS592" s="6">
        <v>1.0563199999999999</v>
      </c>
      <c r="AT592" s="5">
        <v>2.30267</v>
      </c>
      <c r="AU592">
        <f>-(Table2532693173493814134454775094189[[#This Row],[time]]-2)*2</f>
        <v>-0.60533999999999999</v>
      </c>
      <c r="AV592" s="6">
        <v>0.82586400000000004</v>
      </c>
    </row>
    <row r="593" spans="1:48">
      <c r="A593" s="5">
        <v>2.3515000000000001</v>
      </c>
      <c r="B593">
        <f>-(Table12543023343663984304624942674[[#This Row],[time]]-2)*2</f>
        <v>-0.70300000000000029</v>
      </c>
      <c r="C593" s="6">
        <v>0.32473099999999999</v>
      </c>
      <c r="D593" s="5">
        <v>2.3515000000000001</v>
      </c>
      <c r="E593">
        <f>-(Table22553033353673994314634952775[[#This Row],[time]]-2)*2</f>
        <v>-0.70300000000000029</v>
      </c>
      <c r="F593" s="6">
        <v>1.8493200000000001</v>
      </c>
      <c r="G593" s="5">
        <v>2.3515000000000001</v>
      </c>
      <c r="H593" s="2">
        <f t="shared" si="537"/>
        <v>-0.70300000000000029</v>
      </c>
      <c r="I593" s="6">
        <v>1.2248200000000001E-2</v>
      </c>
      <c r="J593" s="5">
        <v>2.3515000000000001</v>
      </c>
      <c r="K593">
        <f>-(Table32563043363684004324644962876[[#This Row],[time]]-2)*2</f>
        <v>-0.70300000000000029</v>
      </c>
      <c r="L593" s="6">
        <v>1.5801000000000001</v>
      </c>
      <c r="M593" s="5">
        <v>2.3515000000000001</v>
      </c>
      <c r="N593">
        <f>-(Table2462633113433754074394715033583[[#This Row],[time]]-2)*2</f>
        <v>-0.70300000000000029</v>
      </c>
      <c r="O593" s="7">
        <v>4.1900000000000002E-5</v>
      </c>
      <c r="P593" s="5">
        <v>2.3515000000000001</v>
      </c>
      <c r="Q593">
        <f>-(Table42573053373694014334654972977[[#This Row],[time]]-2)*2</f>
        <v>-0.70300000000000029</v>
      </c>
      <c r="R593" s="6">
        <v>1.0513399999999999</v>
      </c>
      <c r="S593" s="5">
        <v>2.3515000000000001</v>
      </c>
      <c r="T593">
        <f>-(Table2472643123443764084404725043684[[#This Row],[time]]-2)*2</f>
        <v>-0.70300000000000029</v>
      </c>
      <c r="U593" s="7">
        <v>3.5500000000000002E-5</v>
      </c>
      <c r="V593" s="5">
        <v>2.3515000000000001</v>
      </c>
      <c r="W593">
        <f>-(Table52583063383704024344664983078[[#This Row],[time]]-2)*2</f>
        <v>-0.70300000000000029</v>
      </c>
      <c r="X593" s="6">
        <v>1.44815</v>
      </c>
      <c r="Y593" s="5">
        <v>2.3515000000000001</v>
      </c>
      <c r="Z593">
        <f>-(Table2482653133453774094414735053785[[#This Row],[time]]-2)*2</f>
        <v>-0.70300000000000029</v>
      </c>
      <c r="AA593" s="7">
        <v>7.3700000000000002E-5</v>
      </c>
      <c r="AB593" s="5">
        <v>2.3515000000000001</v>
      </c>
      <c r="AC593">
        <f>-(Table62593073393714034354674993179[[#This Row],[time]]-2)*2</f>
        <v>-0.70300000000000029</v>
      </c>
      <c r="AD593" s="6">
        <v>2.6641300000000001</v>
      </c>
      <c r="AE593" s="5">
        <v>2.3515000000000001</v>
      </c>
      <c r="AF593">
        <f>-(Table2492663143463784104424745063886[[#This Row],[time]]-2)*2</f>
        <v>-0.70300000000000029</v>
      </c>
      <c r="AG593" s="7">
        <v>7.3200000000000004E-5</v>
      </c>
      <c r="AH593" s="5">
        <v>2.3515000000000001</v>
      </c>
      <c r="AI593">
        <f>-(Table72603083403724044364685003280[[#This Row],[time]]-2)*2</f>
        <v>-0.70300000000000029</v>
      </c>
      <c r="AJ593" s="6">
        <v>2.6673100000000001</v>
      </c>
      <c r="AK593" s="5">
        <v>2.3515000000000001</v>
      </c>
      <c r="AL593">
        <f>-(Table2502673153473794114434755073987[[#This Row],[time]]-2)*2</f>
        <v>-0.70300000000000029</v>
      </c>
      <c r="AM593" s="6">
        <v>2.1121300000000001</v>
      </c>
      <c r="AN593" s="5">
        <v>2.3515000000000001</v>
      </c>
      <c r="AO593">
        <f>-(Table82613093413734054374695013381[[#This Row],[time]]-2)*2</f>
        <v>-0.70300000000000029</v>
      </c>
      <c r="AP593" s="6">
        <v>3.33087</v>
      </c>
      <c r="AQ593" s="5">
        <v>2.3515000000000001</v>
      </c>
      <c r="AR593">
        <f>-(Table2522683163483804124444765084088[[#This Row],[time]]-2)*2</f>
        <v>-0.70300000000000029</v>
      </c>
      <c r="AS593" s="6">
        <v>1.0950800000000001</v>
      </c>
      <c r="AT593" s="5">
        <v>2.3515000000000001</v>
      </c>
      <c r="AU593">
        <f>-(Table2532693173493814134454775094189[[#This Row],[time]]-2)*2</f>
        <v>-0.70300000000000029</v>
      </c>
      <c r="AV593" s="6">
        <v>1.1836</v>
      </c>
    </row>
    <row r="594" spans="1:48">
      <c r="A594" s="5">
        <v>2.42665</v>
      </c>
      <c r="B594">
        <f>-(Table12543023343663984304624942674[[#This Row],[time]]-2)*2</f>
        <v>-0.85329999999999995</v>
      </c>
      <c r="C594" s="6">
        <v>2.8229799999999999E-2</v>
      </c>
      <c r="D594" s="5">
        <v>2.42665</v>
      </c>
      <c r="E594">
        <f>-(Table22553033353673994314634952775[[#This Row],[time]]-2)*2</f>
        <v>-0.85329999999999995</v>
      </c>
      <c r="F594" s="6">
        <v>2.3420899999999998</v>
      </c>
      <c r="G594" s="5">
        <v>2.42665</v>
      </c>
      <c r="H594" s="2">
        <f t="shared" si="537"/>
        <v>-0.85329999999999995</v>
      </c>
      <c r="I594" s="6">
        <v>1.31372E-3</v>
      </c>
      <c r="J594" s="5">
        <v>2.42665</v>
      </c>
      <c r="K594">
        <f>-(Table32563043363684004324644962876[[#This Row],[time]]-2)*2</f>
        <v>-0.85329999999999995</v>
      </c>
      <c r="L594" s="6">
        <v>1.9575400000000001</v>
      </c>
      <c r="M594" s="5">
        <v>2.42665</v>
      </c>
      <c r="N594">
        <f>-(Table2462633113433754074394715033583[[#This Row],[time]]-2)*2</f>
        <v>-0.85329999999999995</v>
      </c>
      <c r="O594" s="7">
        <v>3.8300000000000003E-5</v>
      </c>
      <c r="P594" s="5">
        <v>2.42665</v>
      </c>
      <c r="Q594">
        <f>-(Table42573053373694014334654972977[[#This Row],[time]]-2)*2</f>
        <v>-0.85329999999999995</v>
      </c>
      <c r="R594" s="6">
        <v>1.3549599999999999</v>
      </c>
      <c r="S594" s="5">
        <v>2.42665</v>
      </c>
      <c r="T594">
        <f>-(Table2472643123443764084404725043684[[#This Row],[time]]-2)*2</f>
        <v>-0.85329999999999995</v>
      </c>
      <c r="U594" s="7">
        <v>3.5500000000000002E-5</v>
      </c>
      <c r="V594" s="5">
        <v>2.42665</v>
      </c>
      <c r="W594">
        <f>-(Table52583063383704024344664983078[[#This Row],[time]]-2)*2</f>
        <v>-0.85329999999999995</v>
      </c>
      <c r="X594" s="6">
        <v>1.6192500000000001</v>
      </c>
      <c r="Y594" s="5">
        <v>2.42665</v>
      </c>
      <c r="Z594">
        <f>-(Table2482653133453774094414735053785[[#This Row],[time]]-2)*2</f>
        <v>-0.85329999999999995</v>
      </c>
      <c r="AA594" s="7">
        <v>7.1600000000000006E-5</v>
      </c>
      <c r="AB594" s="5">
        <v>2.42665</v>
      </c>
      <c r="AC594">
        <f>-(Table62593073393714034354674993179[[#This Row],[time]]-2)*2</f>
        <v>-0.85329999999999995</v>
      </c>
      <c r="AD594" s="6">
        <v>2.95648</v>
      </c>
      <c r="AE594" s="5">
        <v>2.42665</v>
      </c>
      <c r="AF594">
        <f>-(Table2492663143463784104424745063886[[#This Row],[time]]-2)*2</f>
        <v>-0.85329999999999995</v>
      </c>
      <c r="AG594" s="7">
        <v>7.2799999999999994E-5</v>
      </c>
      <c r="AH594" s="5">
        <v>2.42665</v>
      </c>
      <c r="AI594">
        <f>-(Table72603083403724044364685003280[[#This Row],[time]]-2)*2</f>
        <v>-0.85329999999999995</v>
      </c>
      <c r="AJ594" s="6">
        <v>3.5190199999999998</v>
      </c>
      <c r="AK594" s="5">
        <v>2.42665</v>
      </c>
      <c r="AL594">
        <f>-(Table2502673153473794114434755073987[[#This Row],[time]]-2)*2</f>
        <v>-0.85329999999999995</v>
      </c>
      <c r="AM594" s="6">
        <v>1.9805299999999999</v>
      </c>
      <c r="AN594" s="5">
        <v>2.42665</v>
      </c>
      <c r="AO594">
        <f>-(Table82613093413734054374695013381[[#This Row],[time]]-2)*2</f>
        <v>-0.85329999999999995</v>
      </c>
      <c r="AP594" s="6">
        <v>3.6063399999999999</v>
      </c>
      <c r="AQ594" s="5">
        <v>2.42665</v>
      </c>
      <c r="AR594">
        <f>-(Table2522683163483804124444765084088[[#This Row],[time]]-2)*2</f>
        <v>-0.85329999999999995</v>
      </c>
      <c r="AS594" s="6">
        <v>1.1369199999999999</v>
      </c>
      <c r="AT594" s="5">
        <v>2.42665</v>
      </c>
      <c r="AU594">
        <f>-(Table2532693173493814134454775094189[[#This Row],[time]]-2)*2</f>
        <v>-0.85329999999999995</v>
      </c>
      <c r="AV594" s="6">
        <v>1.85554</v>
      </c>
    </row>
    <row r="595" spans="1:48">
      <c r="A595" s="5">
        <v>2.4520400000000002</v>
      </c>
      <c r="B595">
        <f>-(Table12543023343663984304624942674[[#This Row],[time]]-2)*2</f>
        <v>-0.90408000000000044</v>
      </c>
      <c r="C595" s="6">
        <v>2.9500000000000001E-4</v>
      </c>
      <c r="D595" s="5">
        <v>2.4520400000000002</v>
      </c>
      <c r="E595">
        <f>-(Table22553033353673994314634952775[[#This Row],[time]]-2)*2</f>
        <v>-0.90408000000000044</v>
      </c>
      <c r="F595" s="6">
        <v>2.52162</v>
      </c>
      <c r="G595" s="5">
        <v>2.4520400000000002</v>
      </c>
      <c r="H595" s="2">
        <f t="shared" si="537"/>
        <v>-0.90408000000000044</v>
      </c>
      <c r="I595" s="6">
        <v>1.01702E-4</v>
      </c>
      <c r="J595" s="5">
        <v>2.4520400000000002</v>
      </c>
      <c r="K595">
        <f>-(Table32563043363684004324644962876[[#This Row],[time]]-2)*2</f>
        <v>-0.90408000000000044</v>
      </c>
      <c r="L595" s="6">
        <v>2.0940300000000001</v>
      </c>
      <c r="M595" s="5">
        <v>2.4520400000000002</v>
      </c>
      <c r="N595">
        <f>-(Table2462633113433754074394715033583[[#This Row],[time]]-2)*2</f>
        <v>-0.90408000000000044</v>
      </c>
      <c r="O595" s="7">
        <v>3.7499999999999997E-5</v>
      </c>
      <c r="P595" s="5">
        <v>2.4520400000000002</v>
      </c>
      <c r="Q595">
        <f>-(Table42573053373694014334654972977[[#This Row],[time]]-2)*2</f>
        <v>-0.90408000000000044</v>
      </c>
      <c r="R595" s="6">
        <v>1.46025</v>
      </c>
      <c r="S595" s="5">
        <v>2.4520400000000002</v>
      </c>
      <c r="T595">
        <f>-(Table2472643123443764084404725043684[[#This Row],[time]]-2)*2</f>
        <v>-0.90408000000000044</v>
      </c>
      <c r="U595" s="7">
        <v>3.57E-5</v>
      </c>
      <c r="V595" s="5">
        <v>2.4520400000000002</v>
      </c>
      <c r="W595">
        <f>-(Table52583063383704024344664983078[[#This Row],[time]]-2)*2</f>
        <v>-0.90408000000000044</v>
      </c>
      <c r="X595" s="6">
        <v>1.6680600000000001</v>
      </c>
      <c r="Y595" s="5">
        <v>2.4520400000000002</v>
      </c>
      <c r="Z595">
        <f>-(Table2482653133453774094414735053785[[#This Row],[time]]-2)*2</f>
        <v>-0.90408000000000044</v>
      </c>
      <c r="AA595" s="7">
        <v>7.08E-5</v>
      </c>
      <c r="AB595" s="5">
        <v>2.4520400000000002</v>
      </c>
      <c r="AC595">
        <f>-(Table62593073393714034354674993179[[#This Row],[time]]-2)*2</f>
        <v>-0.90408000000000044</v>
      </c>
      <c r="AD595" s="6">
        <v>3.0370300000000001</v>
      </c>
      <c r="AE595" s="5">
        <v>2.4520400000000002</v>
      </c>
      <c r="AF595">
        <f>-(Table2492663143463784104424745063886[[#This Row],[time]]-2)*2</f>
        <v>-0.90408000000000044</v>
      </c>
      <c r="AG595" s="7">
        <v>7.2700000000000005E-5</v>
      </c>
      <c r="AH595" s="5">
        <v>2.4520400000000002</v>
      </c>
      <c r="AI595">
        <f>-(Table72603083403724044364685003280[[#This Row],[time]]-2)*2</f>
        <v>-0.90408000000000044</v>
      </c>
      <c r="AJ595" s="6">
        <v>3.7959000000000001</v>
      </c>
      <c r="AK595" s="5">
        <v>2.4520400000000002</v>
      </c>
      <c r="AL595">
        <f>-(Table2502673153473794114434755073987[[#This Row],[time]]-2)*2</f>
        <v>-0.90408000000000044</v>
      </c>
      <c r="AM595" s="6">
        <v>1.9222699999999999</v>
      </c>
      <c r="AN595" s="5">
        <v>2.4520400000000002</v>
      </c>
      <c r="AO595">
        <f>-(Table82613093413734054374695013381[[#This Row],[time]]-2)*2</f>
        <v>-0.90408000000000044</v>
      </c>
      <c r="AP595" s="6">
        <v>3.70811</v>
      </c>
      <c r="AQ595" s="5">
        <v>2.4520400000000002</v>
      </c>
      <c r="AR595">
        <f>-(Table2522683163483804124444765084088[[#This Row],[time]]-2)*2</f>
        <v>-0.90408000000000044</v>
      </c>
      <c r="AS595" s="6">
        <v>1.13615</v>
      </c>
      <c r="AT595" s="5">
        <v>2.4520400000000002</v>
      </c>
      <c r="AU595">
        <f>-(Table2532693173493814134454775094189[[#This Row],[time]]-2)*2</f>
        <v>-0.90408000000000044</v>
      </c>
      <c r="AV595" s="6">
        <v>2.0731600000000001</v>
      </c>
    </row>
    <row r="596" spans="1:48">
      <c r="A596" s="5">
        <v>2.5004900000000001</v>
      </c>
      <c r="B596">
        <f>-(Table12543023343663984304624942674[[#This Row],[time]]-2)*2</f>
        <v>-1.0009800000000002</v>
      </c>
      <c r="C596" s="7">
        <v>9.2E-5</v>
      </c>
      <c r="D596" s="5">
        <v>2.5004900000000001</v>
      </c>
      <c r="E596">
        <f>-(Table22553033353673994314634952775[[#This Row],[time]]-2)*2</f>
        <v>-1.0009800000000002</v>
      </c>
      <c r="F596" s="6">
        <v>2.8663799999999999</v>
      </c>
      <c r="G596" s="5">
        <v>2.5004900000000001</v>
      </c>
      <c r="H596" s="2">
        <f t="shared" si="537"/>
        <v>-1.0009800000000002</v>
      </c>
      <c r="I596" s="7">
        <v>9.09E-5</v>
      </c>
      <c r="J596" s="5">
        <v>2.5004900000000001</v>
      </c>
      <c r="K596">
        <f>-(Table32563043363684004324644962876[[#This Row],[time]]-2)*2</f>
        <v>-1.0009800000000002</v>
      </c>
      <c r="L596" s="6">
        <v>2.3497699999999999</v>
      </c>
      <c r="M596" s="5">
        <v>2.5004900000000001</v>
      </c>
      <c r="N596">
        <f>-(Table2462633113433754074394715033583[[#This Row],[time]]-2)*2</f>
        <v>-1.0009800000000002</v>
      </c>
      <c r="O596" s="7">
        <v>3.6199999999999999E-5</v>
      </c>
      <c r="P596" s="5">
        <v>2.5004900000000001</v>
      </c>
      <c r="Q596">
        <f>-(Table42573053373694014334654972977[[#This Row],[time]]-2)*2</f>
        <v>-1.0009800000000002</v>
      </c>
      <c r="R596" s="6">
        <v>1.67272</v>
      </c>
      <c r="S596" s="5">
        <v>2.5004900000000001</v>
      </c>
      <c r="T596">
        <f>-(Table2472643123443764084404725043684[[#This Row],[time]]-2)*2</f>
        <v>-1.0009800000000002</v>
      </c>
      <c r="U596" s="7">
        <v>3.5800000000000003E-5</v>
      </c>
      <c r="V596" s="5">
        <v>2.5004900000000001</v>
      </c>
      <c r="W596">
        <f>-(Table52583063383704024344664983078[[#This Row],[time]]-2)*2</f>
        <v>-1.0009800000000002</v>
      </c>
      <c r="X596" s="6">
        <v>1.7685900000000001</v>
      </c>
      <c r="Y596" s="5">
        <v>2.5004900000000001</v>
      </c>
      <c r="Z596">
        <f>-(Table2482653133453774094414735053785[[#This Row],[time]]-2)*2</f>
        <v>-1.0009800000000002</v>
      </c>
      <c r="AA596" s="7">
        <v>6.9400000000000006E-5</v>
      </c>
      <c r="AB596" s="5">
        <v>2.5004900000000001</v>
      </c>
      <c r="AC596">
        <f>-(Table62593073393714034354674993179[[#This Row],[time]]-2)*2</f>
        <v>-1.0009800000000002</v>
      </c>
      <c r="AD596" s="6">
        <v>3.2321800000000001</v>
      </c>
      <c r="AE596" s="5">
        <v>2.5004900000000001</v>
      </c>
      <c r="AF596">
        <f>-(Table2492663143463784104424745063886[[#This Row],[time]]-2)*2</f>
        <v>-1.0009800000000002</v>
      </c>
      <c r="AG596" s="7">
        <v>7.2000000000000002E-5</v>
      </c>
      <c r="AH596" s="5">
        <v>2.5004900000000001</v>
      </c>
      <c r="AI596">
        <f>-(Table72603083403724044364685003280[[#This Row],[time]]-2)*2</f>
        <v>-1.0009800000000002</v>
      </c>
      <c r="AJ596" s="6">
        <v>4.2778299999999998</v>
      </c>
      <c r="AK596" s="5">
        <v>2.5004900000000001</v>
      </c>
      <c r="AL596">
        <f>-(Table2502673153473794114434755073987[[#This Row],[time]]-2)*2</f>
        <v>-1.0009800000000002</v>
      </c>
      <c r="AM596" s="6">
        <v>1.81715</v>
      </c>
      <c r="AN596" s="5">
        <v>2.5004900000000001</v>
      </c>
      <c r="AO596">
        <f>-(Table82613093413734054374695013381[[#This Row],[time]]-2)*2</f>
        <v>-1.0009800000000002</v>
      </c>
      <c r="AP596" s="6">
        <v>3.8811900000000001</v>
      </c>
      <c r="AQ596" s="5">
        <v>2.5004900000000001</v>
      </c>
      <c r="AR596">
        <f>-(Table2522683163483804124444765084088[[#This Row],[time]]-2)*2</f>
        <v>-1.0009800000000002</v>
      </c>
      <c r="AS596" s="6">
        <v>1.1332899999999999</v>
      </c>
      <c r="AT596" s="5">
        <v>2.5004900000000001</v>
      </c>
      <c r="AU596">
        <f>-(Table2532693173493814134454775094189[[#This Row],[time]]-2)*2</f>
        <v>-1.0009800000000002</v>
      </c>
      <c r="AV596" s="6">
        <v>2.4870399999999999</v>
      </c>
    </row>
    <row r="597" spans="1:48">
      <c r="A597" s="5">
        <v>2.5638899999999998</v>
      </c>
      <c r="B597">
        <f>-(Table12543023343663984304624942674[[#This Row],[time]]-2)*2</f>
        <v>-1.1277799999999996</v>
      </c>
      <c r="C597" s="7">
        <v>8.8700000000000001E-5</v>
      </c>
      <c r="D597" s="5">
        <v>2.5638899999999998</v>
      </c>
      <c r="E597">
        <f>-(Table22553033353673994314634952775[[#This Row],[time]]-2)*2</f>
        <v>-1.1277799999999996</v>
      </c>
      <c r="F597" s="6">
        <v>3.2726799999999998</v>
      </c>
      <c r="G597" s="5">
        <v>2.5638899999999998</v>
      </c>
      <c r="H597" s="2">
        <f t="shared" si="537"/>
        <v>-1.1277799999999996</v>
      </c>
      <c r="I597" s="7">
        <v>8.7999999999999998E-5</v>
      </c>
      <c r="J597" s="5">
        <v>2.5638899999999998</v>
      </c>
      <c r="K597">
        <f>-(Table32563043363684004324644962876[[#This Row],[time]]-2)*2</f>
        <v>-1.1277799999999996</v>
      </c>
      <c r="L597" s="6">
        <v>2.7088899999999998</v>
      </c>
      <c r="M597" s="5">
        <v>2.5638899999999998</v>
      </c>
      <c r="N597">
        <f>-(Table2462633113433754074394715033583[[#This Row],[time]]-2)*2</f>
        <v>-1.1277799999999996</v>
      </c>
      <c r="O597" s="7">
        <v>3.5200000000000002E-5</v>
      </c>
      <c r="P597" s="5">
        <v>2.5638899999999998</v>
      </c>
      <c r="Q597">
        <f>-(Table42573053373694014334654972977[[#This Row],[time]]-2)*2</f>
        <v>-1.1277799999999996</v>
      </c>
      <c r="R597" s="6">
        <v>1.97238</v>
      </c>
      <c r="S597" s="5">
        <v>2.5638899999999998</v>
      </c>
      <c r="T597">
        <f>-(Table2472643123443764084404725043684[[#This Row],[time]]-2)*2</f>
        <v>-1.1277799999999996</v>
      </c>
      <c r="U597" s="7">
        <v>3.5800000000000003E-5</v>
      </c>
      <c r="V597" s="5">
        <v>2.5638899999999998</v>
      </c>
      <c r="W597">
        <f>-(Table52583063383704024344664983078[[#This Row],[time]]-2)*2</f>
        <v>-1.1277799999999996</v>
      </c>
      <c r="X597" s="6">
        <v>1.9114199999999999</v>
      </c>
      <c r="Y597" s="5">
        <v>2.5638899999999998</v>
      </c>
      <c r="Z597">
        <f>-(Table2482653133453774094414735053785[[#This Row],[time]]-2)*2</f>
        <v>-1.1277799999999996</v>
      </c>
      <c r="AA597" s="7">
        <v>6.7700000000000006E-5</v>
      </c>
      <c r="AB597" s="5">
        <v>2.5638899999999998</v>
      </c>
      <c r="AC597">
        <f>-(Table62593073393714034354674993179[[#This Row],[time]]-2)*2</f>
        <v>-1.1277799999999996</v>
      </c>
      <c r="AD597" s="6">
        <v>3.6234799999999998</v>
      </c>
      <c r="AE597" s="5">
        <v>2.5638899999999998</v>
      </c>
      <c r="AF597">
        <f>-(Table2492663143463784104424745063886[[#This Row],[time]]-2)*2</f>
        <v>-1.1277799999999996</v>
      </c>
      <c r="AG597" s="7">
        <v>7.1000000000000005E-5</v>
      </c>
      <c r="AH597" s="5">
        <v>2.5638899999999998</v>
      </c>
      <c r="AI597">
        <f>-(Table72603083403724044364685003280[[#This Row],[time]]-2)*2</f>
        <v>-1.1277799999999996</v>
      </c>
      <c r="AJ597" s="6">
        <v>4.8457299999999996</v>
      </c>
      <c r="AK597" s="5">
        <v>2.5638899999999998</v>
      </c>
      <c r="AL597">
        <f>-(Table2502673153473794114434755073987[[#This Row],[time]]-2)*2</f>
        <v>-1.1277799999999996</v>
      </c>
      <c r="AM597" s="6">
        <v>1.7034800000000001</v>
      </c>
      <c r="AN597" s="5">
        <v>2.5638899999999998</v>
      </c>
      <c r="AO597">
        <f>-(Table82613093413734054374695013381[[#This Row],[time]]-2)*2</f>
        <v>-1.1277799999999996</v>
      </c>
      <c r="AP597" s="6">
        <v>4.1338400000000002</v>
      </c>
      <c r="AQ597" s="5">
        <v>2.5638899999999998</v>
      </c>
      <c r="AR597">
        <f>-(Table2522683163483804124444765084088[[#This Row],[time]]-2)*2</f>
        <v>-1.1277799999999996</v>
      </c>
      <c r="AS597" s="6">
        <v>1.1101399999999999</v>
      </c>
      <c r="AT597" s="5">
        <v>2.5638899999999998</v>
      </c>
      <c r="AU597">
        <f>-(Table2532693173493814134454775094189[[#This Row],[time]]-2)*2</f>
        <v>-1.1277799999999996</v>
      </c>
      <c r="AV597" s="6">
        <v>3.02278</v>
      </c>
    </row>
    <row r="598" spans="1:48">
      <c r="A598" s="5">
        <v>2.6173899999999999</v>
      </c>
      <c r="B598">
        <f>-(Table12543023343663984304624942674[[#This Row],[time]]-2)*2</f>
        <v>-1.2347799999999998</v>
      </c>
      <c r="C598" s="7">
        <v>8.6000000000000003E-5</v>
      </c>
      <c r="D598" s="5">
        <v>2.6173899999999999</v>
      </c>
      <c r="E598">
        <f>-(Table22553033353673994314634952775[[#This Row],[time]]-2)*2</f>
        <v>-1.2347799999999998</v>
      </c>
      <c r="F598" s="6">
        <v>3.5815199999999998</v>
      </c>
      <c r="G598" s="5">
        <v>2.6173899999999999</v>
      </c>
      <c r="H598" s="2">
        <f t="shared" si="537"/>
        <v>-1.2347799999999998</v>
      </c>
      <c r="I598" s="7">
        <v>8.5599999999999994E-5</v>
      </c>
      <c r="J598" s="5">
        <v>2.6173899999999999</v>
      </c>
      <c r="K598">
        <f>-(Table32563043363684004324644962876[[#This Row],[time]]-2)*2</f>
        <v>-1.2347799999999998</v>
      </c>
      <c r="L598" s="6">
        <v>3.01288</v>
      </c>
      <c r="M598" s="5">
        <v>2.6173899999999999</v>
      </c>
      <c r="N598">
        <f>-(Table2462633113433754074394715033583[[#This Row],[time]]-2)*2</f>
        <v>-1.2347799999999998</v>
      </c>
      <c r="O598" s="7">
        <v>3.4499999999999998E-5</v>
      </c>
      <c r="P598" s="5">
        <v>2.6173899999999999</v>
      </c>
      <c r="Q598">
        <f>-(Table42573053373694014334654972977[[#This Row],[time]]-2)*2</f>
        <v>-1.2347799999999998</v>
      </c>
      <c r="R598" s="6">
        <v>2.2522700000000002</v>
      </c>
      <c r="S598" s="5">
        <v>2.6173899999999999</v>
      </c>
      <c r="T598">
        <f>-(Table2472643123443764084404725043684[[#This Row],[time]]-2)*2</f>
        <v>-1.2347799999999998</v>
      </c>
      <c r="U598" s="7">
        <v>3.57E-5</v>
      </c>
      <c r="V598" s="5">
        <v>2.6173899999999999</v>
      </c>
      <c r="W598">
        <f>-(Table52583063383704024344664983078[[#This Row],[time]]-2)*2</f>
        <v>-1.2347799999999998</v>
      </c>
      <c r="X598" s="6">
        <v>2.0407899999999999</v>
      </c>
      <c r="Y598" s="5">
        <v>2.6173899999999999</v>
      </c>
      <c r="Z598">
        <f>-(Table2482653133453774094414735053785[[#This Row],[time]]-2)*2</f>
        <v>-1.2347799999999998</v>
      </c>
      <c r="AA598" s="7">
        <v>6.6600000000000006E-5</v>
      </c>
      <c r="AB598" s="5">
        <v>2.6173899999999999</v>
      </c>
      <c r="AC598">
        <f>-(Table62593073393714034354674993179[[#This Row],[time]]-2)*2</f>
        <v>-1.2347799999999998</v>
      </c>
      <c r="AD598" s="6">
        <v>4.0364000000000004</v>
      </c>
      <c r="AE598" s="5">
        <v>2.6173899999999999</v>
      </c>
      <c r="AF598">
        <f>-(Table2492663143463784104424745063886[[#This Row],[time]]-2)*2</f>
        <v>-1.2347799999999998</v>
      </c>
      <c r="AG598" s="7">
        <v>7.0199999999999999E-5</v>
      </c>
      <c r="AH598" s="5">
        <v>2.6173899999999999</v>
      </c>
      <c r="AI598">
        <f>-(Table72603083403724044364685003280[[#This Row],[time]]-2)*2</f>
        <v>-1.2347799999999998</v>
      </c>
      <c r="AJ598" s="6">
        <v>5.2844699999999998</v>
      </c>
      <c r="AK598" s="5">
        <v>2.6173899999999999</v>
      </c>
      <c r="AL598">
        <f>-(Table2502673153473794114434755073987[[#This Row],[time]]-2)*2</f>
        <v>-1.2347799999999998</v>
      </c>
      <c r="AM598" s="6">
        <v>1.57517</v>
      </c>
      <c r="AN598" s="5">
        <v>2.6173899999999999</v>
      </c>
      <c r="AO598">
        <f>-(Table82613093413734054374695013381[[#This Row],[time]]-2)*2</f>
        <v>-1.2347799999999998</v>
      </c>
      <c r="AP598" s="6">
        <v>4.3539300000000001</v>
      </c>
      <c r="AQ598" s="5">
        <v>2.6173899999999999</v>
      </c>
      <c r="AR598">
        <f>-(Table2522683163483804124444765084088[[#This Row],[time]]-2)*2</f>
        <v>-1.2347799999999998</v>
      </c>
      <c r="AS598" s="6">
        <v>1.0344</v>
      </c>
      <c r="AT598" s="5">
        <v>2.6173899999999999</v>
      </c>
      <c r="AU598">
        <f>-(Table2532693173493814134454775094189[[#This Row],[time]]-2)*2</f>
        <v>-1.2347799999999998</v>
      </c>
      <c r="AV598" s="6">
        <v>3.4665699999999999</v>
      </c>
    </row>
    <row r="599" spans="1:48">
      <c r="A599" s="5">
        <v>2.6554000000000002</v>
      </c>
      <c r="B599">
        <f>-(Table12543023343663984304624942674[[#This Row],[time]]-2)*2</f>
        <v>-1.3108000000000004</v>
      </c>
      <c r="C599" s="7">
        <v>8.3999999999999995E-5</v>
      </c>
      <c r="D599" s="5">
        <v>2.6554000000000002</v>
      </c>
      <c r="E599">
        <f>-(Table22553033353673994314634952775[[#This Row],[time]]-2)*2</f>
        <v>-1.3108000000000004</v>
      </c>
      <c r="F599" s="6">
        <v>3.7871899999999998</v>
      </c>
      <c r="G599" s="5">
        <v>2.6554000000000002</v>
      </c>
      <c r="H599" s="2">
        <f t="shared" si="537"/>
        <v>-1.3108000000000004</v>
      </c>
      <c r="I599" s="7">
        <v>8.3900000000000006E-5</v>
      </c>
      <c r="J599" s="5">
        <v>2.6554000000000002</v>
      </c>
      <c r="K599">
        <f>-(Table32563043363684004324644962876[[#This Row],[time]]-2)*2</f>
        <v>-1.3108000000000004</v>
      </c>
      <c r="L599" s="6">
        <v>3.2419899999999999</v>
      </c>
      <c r="M599" s="5">
        <v>2.6554000000000002</v>
      </c>
      <c r="N599">
        <f>-(Table2462633113433754074394715033583[[#This Row],[time]]-2)*2</f>
        <v>-1.3108000000000004</v>
      </c>
      <c r="O599" s="7">
        <v>3.3599999999999997E-5</v>
      </c>
      <c r="P599" s="5">
        <v>2.6554000000000002</v>
      </c>
      <c r="Q599">
        <f>-(Table42573053373694014334654972977[[#This Row],[time]]-2)*2</f>
        <v>-1.3108000000000004</v>
      </c>
      <c r="R599" s="6">
        <v>2.4554100000000001</v>
      </c>
      <c r="S599" s="5">
        <v>2.6554000000000002</v>
      </c>
      <c r="T599">
        <f>-(Table2472643123443764084404725043684[[#This Row],[time]]-2)*2</f>
        <v>-1.3108000000000004</v>
      </c>
      <c r="U599" s="7">
        <v>3.5299999999999997E-5</v>
      </c>
      <c r="V599" s="5">
        <v>2.6554000000000002</v>
      </c>
      <c r="W599">
        <f>-(Table52583063383704024344664983078[[#This Row],[time]]-2)*2</f>
        <v>-1.3108000000000004</v>
      </c>
      <c r="X599" s="6">
        <v>2.1419700000000002</v>
      </c>
      <c r="Y599" s="5">
        <v>2.6554000000000002</v>
      </c>
      <c r="Z599">
        <f>-(Table2482653133453774094414735053785[[#This Row],[time]]-2)*2</f>
        <v>-1.3108000000000004</v>
      </c>
      <c r="AA599" s="7">
        <v>6.5900000000000003E-5</v>
      </c>
      <c r="AB599" s="5">
        <v>2.6554000000000002</v>
      </c>
      <c r="AC599">
        <f>-(Table62593073393714034354674993179[[#This Row],[time]]-2)*2</f>
        <v>-1.3108000000000004</v>
      </c>
      <c r="AD599" s="6">
        <v>4.3753099999999998</v>
      </c>
      <c r="AE599" s="5">
        <v>2.6554000000000002</v>
      </c>
      <c r="AF599">
        <f>-(Table2492663143463784104424745063886[[#This Row],[time]]-2)*2</f>
        <v>-1.3108000000000004</v>
      </c>
      <c r="AG599" s="7">
        <v>6.9599999999999998E-5</v>
      </c>
      <c r="AH599" s="5">
        <v>2.6554000000000002</v>
      </c>
      <c r="AI599">
        <f>-(Table72603083403724044364685003280[[#This Row],[time]]-2)*2</f>
        <v>-1.3108000000000004</v>
      </c>
      <c r="AJ599" s="6">
        <v>5.5835100000000004</v>
      </c>
      <c r="AK599" s="5">
        <v>2.6554000000000002</v>
      </c>
      <c r="AL599">
        <f>-(Table2502673153473794114434755073987[[#This Row],[time]]-2)*2</f>
        <v>-1.3108000000000004</v>
      </c>
      <c r="AM599" s="6">
        <v>1.4651700000000001</v>
      </c>
      <c r="AN599" s="5">
        <v>2.6554000000000002</v>
      </c>
      <c r="AO599">
        <f>-(Table82613093413734054374695013381[[#This Row],[time]]-2)*2</f>
        <v>-1.3108000000000004</v>
      </c>
      <c r="AP599" s="6">
        <v>4.5056099999999999</v>
      </c>
      <c r="AQ599" s="5">
        <v>2.6554000000000002</v>
      </c>
      <c r="AR599">
        <f>-(Table2522683163483804124444765084088[[#This Row],[time]]-2)*2</f>
        <v>-1.3108000000000004</v>
      </c>
      <c r="AS599" s="6">
        <v>0.96736299999999997</v>
      </c>
      <c r="AT599" s="5">
        <v>2.6554000000000002</v>
      </c>
      <c r="AU599">
        <f>-(Table2532693173493814134454775094189[[#This Row],[time]]-2)*2</f>
        <v>-1.3108000000000004</v>
      </c>
      <c r="AV599" s="6">
        <v>3.7660900000000002</v>
      </c>
    </row>
    <row r="600" spans="1:48">
      <c r="A600" s="5">
        <v>2.7054</v>
      </c>
      <c r="B600">
        <f>-(Table12543023343663984304624942674[[#This Row],[time]]-2)*2</f>
        <v>-1.4108000000000001</v>
      </c>
      <c r="C600" s="7">
        <v>8.14E-5</v>
      </c>
      <c r="D600" s="5">
        <v>2.7054</v>
      </c>
      <c r="E600">
        <f>-(Table22553033353673994314634952775[[#This Row],[time]]-2)*2</f>
        <v>-1.4108000000000001</v>
      </c>
      <c r="F600" s="6">
        <v>4.0263900000000001</v>
      </c>
      <c r="G600" s="5">
        <v>2.7054</v>
      </c>
      <c r="H600" s="2">
        <f t="shared" si="537"/>
        <v>-1.4108000000000001</v>
      </c>
      <c r="I600" s="7">
        <v>8.1500000000000002E-5</v>
      </c>
      <c r="J600" s="5">
        <v>2.7054</v>
      </c>
      <c r="K600">
        <f>-(Table32563043363684004324644962876[[#This Row],[time]]-2)*2</f>
        <v>-1.4108000000000001</v>
      </c>
      <c r="L600" s="6">
        <v>3.5258799999999999</v>
      </c>
      <c r="M600" s="5">
        <v>2.7054</v>
      </c>
      <c r="N600">
        <f>-(Table2462633113433754074394715033583[[#This Row],[time]]-2)*2</f>
        <v>-1.4108000000000001</v>
      </c>
      <c r="O600" s="7">
        <v>3.1399999999999998E-5</v>
      </c>
      <c r="P600" s="5">
        <v>2.7054</v>
      </c>
      <c r="Q600">
        <f>-(Table42573053373694014334654972977[[#This Row],[time]]-2)*2</f>
        <v>-1.4108000000000001</v>
      </c>
      <c r="R600" s="6">
        <v>2.6956799999999999</v>
      </c>
      <c r="S600" s="5">
        <v>2.7054</v>
      </c>
      <c r="T600">
        <f>-(Table2472643123443764084404725043684[[#This Row],[time]]-2)*2</f>
        <v>-1.4108000000000001</v>
      </c>
      <c r="U600" s="7">
        <v>3.4400000000000003E-5</v>
      </c>
      <c r="V600" s="5">
        <v>2.7054</v>
      </c>
      <c r="W600">
        <f>-(Table52583063383704024344664983078[[#This Row],[time]]-2)*2</f>
        <v>-1.4108000000000001</v>
      </c>
      <c r="X600" s="6">
        <v>2.2845399999999998</v>
      </c>
      <c r="Y600" s="5">
        <v>2.7054</v>
      </c>
      <c r="Z600">
        <f>-(Table2482653133453774094414735053785[[#This Row],[time]]-2)*2</f>
        <v>-1.4108000000000001</v>
      </c>
      <c r="AA600" s="7">
        <v>6.4900000000000005E-5</v>
      </c>
      <c r="AB600" s="5">
        <v>2.7054</v>
      </c>
      <c r="AC600">
        <f>-(Table62593073393714034354674993179[[#This Row],[time]]-2)*2</f>
        <v>-1.4108000000000001</v>
      </c>
      <c r="AD600" s="6">
        <v>4.9510800000000001</v>
      </c>
      <c r="AE600" s="5">
        <v>2.7054</v>
      </c>
      <c r="AF600">
        <f>-(Table2492663143463784104424745063886[[#This Row],[time]]-2)*2</f>
        <v>-1.4108000000000001</v>
      </c>
      <c r="AG600" s="7">
        <v>6.8700000000000003E-5</v>
      </c>
      <c r="AH600" s="5">
        <v>2.7054</v>
      </c>
      <c r="AI600">
        <f>-(Table72603083403724044364685003280[[#This Row],[time]]-2)*2</f>
        <v>-1.4108000000000001</v>
      </c>
      <c r="AJ600" s="6">
        <v>6.0138999999999996</v>
      </c>
      <c r="AK600" s="5">
        <v>2.7054</v>
      </c>
      <c r="AL600">
        <f>-(Table2502673153473794114434755073987[[#This Row],[time]]-2)*2</f>
        <v>-1.4108000000000001</v>
      </c>
      <c r="AM600" s="6">
        <v>1.3407</v>
      </c>
      <c r="AN600" s="5">
        <v>2.7054</v>
      </c>
      <c r="AO600">
        <f>-(Table82613093413734054374695013381[[#This Row],[time]]-2)*2</f>
        <v>-1.4108000000000001</v>
      </c>
      <c r="AP600" s="6">
        <v>4.7867100000000002</v>
      </c>
      <c r="AQ600" s="5">
        <v>2.7054</v>
      </c>
      <c r="AR600">
        <f>-(Table2522683163483804124444765084088[[#This Row],[time]]-2)*2</f>
        <v>-1.4108000000000001</v>
      </c>
      <c r="AS600" s="6">
        <v>0.88223399999999996</v>
      </c>
      <c r="AT600" s="5">
        <v>2.7054</v>
      </c>
      <c r="AU600">
        <f>-(Table2532693173493814134454775094189[[#This Row],[time]]-2)*2</f>
        <v>-1.4108000000000001</v>
      </c>
      <c r="AV600" s="6">
        <v>4.1511500000000003</v>
      </c>
    </row>
    <row r="601" spans="1:48">
      <c r="A601" s="5">
        <v>2.7553999999999998</v>
      </c>
      <c r="B601">
        <f>-(Table12543023343663984304624942674[[#This Row],[time]]-2)*2</f>
        <v>-1.5107999999999997</v>
      </c>
      <c r="C601" s="7">
        <v>7.8800000000000004E-5</v>
      </c>
      <c r="D601" s="5">
        <v>2.7553999999999998</v>
      </c>
      <c r="E601">
        <f>-(Table22553033353673994314634952775[[#This Row],[time]]-2)*2</f>
        <v>-1.5107999999999997</v>
      </c>
      <c r="F601" s="6">
        <v>4.2777399999999997</v>
      </c>
      <c r="G601" s="5">
        <v>2.7553999999999998</v>
      </c>
      <c r="H601" s="2">
        <f t="shared" si="537"/>
        <v>-1.5107999999999997</v>
      </c>
      <c r="I601" s="7">
        <v>7.9200000000000001E-5</v>
      </c>
      <c r="J601" s="5">
        <v>2.7553999999999998</v>
      </c>
      <c r="K601">
        <f>-(Table32563043363684004324644962876[[#This Row],[time]]-2)*2</f>
        <v>-1.5107999999999997</v>
      </c>
      <c r="L601" s="6">
        <v>3.8050700000000002</v>
      </c>
      <c r="M601" s="5">
        <v>2.7553999999999998</v>
      </c>
      <c r="N601">
        <f>-(Table2462633113433754074394715033583[[#This Row],[time]]-2)*2</f>
        <v>-1.5107999999999997</v>
      </c>
      <c r="O601" s="7">
        <v>2.8799999999999999E-5</v>
      </c>
      <c r="P601" s="5">
        <v>2.7553999999999998</v>
      </c>
      <c r="Q601">
        <f>-(Table42573053373694014334654972977[[#This Row],[time]]-2)*2</f>
        <v>-1.5107999999999997</v>
      </c>
      <c r="R601" s="6">
        <v>2.9150700000000001</v>
      </c>
      <c r="S601" s="5">
        <v>2.7553999999999998</v>
      </c>
      <c r="T601">
        <f>-(Table2472643123443764084404725043684[[#This Row],[time]]-2)*2</f>
        <v>-1.5107999999999997</v>
      </c>
      <c r="U601" s="7">
        <v>3.3399999999999999E-5</v>
      </c>
      <c r="V601" s="5">
        <v>2.7553999999999998</v>
      </c>
      <c r="W601">
        <f>-(Table52583063383704024344664983078[[#This Row],[time]]-2)*2</f>
        <v>-1.5107999999999997</v>
      </c>
      <c r="X601" s="6">
        <v>2.4369900000000002</v>
      </c>
      <c r="Y601" s="5">
        <v>2.7553999999999998</v>
      </c>
      <c r="Z601">
        <f>-(Table2482653133453774094414735053785[[#This Row],[time]]-2)*2</f>
        <v>-1.5107999999999997</v>
      </c>
      <c r="AA601" s="7">
        <v>6.3899999999999995E-5</v>
      </c>
      <c r="AB601" s="5">
        <v>2.7553999999999998</v>
      </c>
      <c r="AC601">
        <f>-(Table62593073393714034354674993179[[#This Row],[time]]-2)*2</f>
        <v>-1.5107999999999997</v>
      </c>
      <c r="AD601" s="6">
        <v>5.5744699999999998</v>
      </c>
      <c r="AE601" s="5">
        <v>2.7553999999999998</v>
      </c>
      <c r="AF601">
        <f>-(Table2492663143463784104424745063886[[#This Row],[time]]-2)*2</f>
        <v>-1.5107999999999997</v>
      </c>
      <c r="AG601" s="7">
        <v>6.7600000000000003E-5</v>
      </c>
      <c r="AH601" s="5">
        <v>2.7553999999999998</v>
      </c>
      <c r="AI601">
        <f>-(Table72603083403724044364685003280[[#This Row],[time]]-2)*2</f>
        <v>-1.5107999999999997</v>
      </c>
      <c r="AJ601" s="6">
        <v>6.3970900000000004</v>
      </c>
      <c r="AK601" s="5">
        <v>2.7553999999999998</v>
      </c>
      <c r="AL601">
        <f>-(Table2502673153473794114434755073987[[#This Row],[time]]-2)*2</f>
        <v>-1.5107999999999997</v>
      </c>
      <c r="AM601" s="6">
        <v>1.2328300000000001</v>
      </c>
      <c r="AN601" s="5">
        <v>2.7553999999999998</v>
      </c>
      <c r="AO601">
        <f>-(Table82613093413734054374695013381[[#This Row],[time]]-2)*2</f>
        <v>-1.5107999999999997</v>
      </c>
      <c r="AP601" s="6">
        <v>5.0760199999999998</v>
      </c>
      <c r="AQ601" s="5">
        <v>2.7553999999999998</v>
      </c>
      <c r="AR601">
        <f>-(Table2522683163483804124444765084088[[#This Row],[time]]-2)*2</f>
        <v>-1.5107999999999997</v>
      </c>
      <c r="AS601" s="6">
        <v>0.79591000000000001</v>
      </c>
      <c r="AT601" s="5">
        <v>2.7553999999999998</v>
      </c>
      <c r="AU601">
        <f>-(Table2532693173493814134454775094189[[#This Row],[time]]-2)*2</f>
        <v>-1.5107999999999997</v>
      </c>
      <c r="AV601" s="6">
        <v>4.4930399999999997</v>
      </c>
    </row>
    <row r="602" spans="1:48">
      <c r="A602" s="5">
        <v>2.8054000000000001</v>
      </c>
      <c r="B602">
        <f>-(Table12543023343663984304624942674[[#This Row],[time]]-2)*2</f>
        <v>-1.6108000000000002</v>
      </c>
      <c r="C602" s="7">
        <v>7.6199999999999995E-5</v>
      </c>
      <c r="D602" s="5">
        <v>2.8054000000000001</v>
      </c>
      <c r="E602">
        <f>-(Table22553033353673994314634952775[[#This Row],[time]]-2)*2</f>
        <v>-1.6108000000000002</v>
      </c>
      <c r="F602" s="6">
        <v>4.5394399999999999</v>
      </c>
      <c r="G602" s="5">
        <v>2.8054000000000001</v>
      </c>
      <c r="H602" s="2">
        <f t="shared" si="537"/>
        <v>-1.6108000000000002</v>
      </c>
      <c r="I602" s="7">
        <v>7.6899999999999999E-5</v>
      </c>
      <c r="J602" s="5">
        <v>2.8054000000000001</v>
      </c>
      <c r="K602">
        <f>-(Table32563043363684004324644962876[[#This Row],[time]]-2)*2</f>
        <v>-1.6108000000000002</v>
      </c>
      <c r="L602" s="6">
        <v>4.0722899999999997</v>
      </c>
      <c r="M602" s="5">
        <v>2.8054000000000001</v>
      </c>
      <c r="N602">
        <f>-(Table2462633113433754074394715033583[[#This Row],[time]]-2)*2</f>
        <v>-1.6108000000000002</v>
      </c>
      <c r="O602" s="7">
        <v>2.5899999999999999E-5</v>
      </c>
      <c r="P602" s="5">
        <v>2.8054000000000001</v>
      </c>
      <c r="Q602">
        <f>-(Table42573053373694014334654972977[[#This Row],[time]]-2)*2</f>
        <v>-1.6108000000000002</v>
      </c>
      <c r="R602" s="6">
        <v>3.0916100000000002</v>
      </c>
      <c r="S602" s="5">
        <v>2.8054000000000001</v>
      </c>
      <c r="T602">
        <f>-(Table2472643123443764084404725043684[[#This Row],[time]]-2)*2</f>
        <v>-1.6108000000000002</v>
      </c>
      <c r="U602" s="7">
        <v>3.2199999999999997E-5</v>
      </c>
      <c r="V602" s="5">
        <v>2.8054000000000001</v>
      </c>
      <c r="W602">
        <f>-(Table52583063383704024344664983078[[#This Row],[time]]-2)*2</f>
        <v>-1.6108000000000002</v>
      </c>
      <c r="X602" s="6">
        <v>2.59884</v>
      </c>
      <c r="Y602" s="5">
        <v>2.8054000000000001</v>
      </c>
      <c r="Z602">
        <f>-(Table2482653133453774094414735053785[[#This Row],[time]]-2)*2</f>
        <v>-1.6108000000000002</v>
      </c>
      <c r="AA602" s="7">
        <v>6.2899999999999997E-5</v>
      </c>
      <c r="AB602" s="5">
        <v>2.8054000000000001</v>
      </c>
      <c r="AC602">
        <f>-(Table62593073393714034354674993179[[#This Row],[time]]-2)*2</f>
        <v>-1.6108000000000002</v>
      </c>
      <c r="AD602" s="6">
        <v>6.2708000000000004</v>
      </c>
      <c r="AE602" s="5">
        <v>2.8054000000000001</v>
      </c>
      <c r="AF602">
        <f>-(Table2492663143463784104424745063886[[#This Row],[time]]-2)*2</f>
        <v>-1.6108000000000002</v>
      </c>
      <c r="AG602" s="7">
        <v>6.6500000000000004E-5</v>
      </c>
      <c r="AH602" s="5">
        <v>2.8054000000000001</v>
      </c>
      <c r="AI602">
        <f>-(Table72603083403724044364685003280[[#This Row],[time]]-2)*2</f>
        <v>-1.6108000000000002</v>
      </c>
      <c r="AJ602" s="6">
        <v>6.7793900000000002</v>
      </c>
      <c r="AK602" s="5">
        <v>2.8054000000000001</v>
      </c>
      <c r="AL602">
        <f>-(Table2502673153473794114434755073987[[#This Row],[time]]-2)*2</f>
        <v>-1.6108000000000002</v>
      </c>
      <c r="AM602" s="6">
        <v>1.0954600000000001</v>
      </c>
      <c r="AN602" s="5">
        <v>2.8054000000000001</v>
      </c>
      <c r="AO602">
        <f>-(Table82613093413734054374695013381[[#This Row],[time]]-2)*2</f>
        <v>-1.6108000000000002</v>
      </c>
      <c r="AP602" s="6">
        <v>5.3822400000000004</v>
      </c>
      <c r="AQ602" s="5">
        <v>2.8054000000000001</v>
      </c>
      <c r="AR602">
        <f>-(Table2522683163483804124444765084088[[#This Row],[time]]-2)*2</f>
        <v>-1.6108000000000002</v>
      </c>
      <c r="AS602" s="6">
        <v>0.69499</v>
      </c>
      <c r="AT602" s="5">
        <v>2.8054000000000001</v>
      </c>
      <c r="AU602">
        <f>-(Table2532693173493814134454775094189[[#This Row],[time]]-2)*2</f>
        <v>-1.6108000000000002</v>
      </c>
      <c r="AV602" s="6">
        <v>4.7642100000000003</v>
      </c>
    </row>
    <row r="603" spans="1:48">
      <c r="A603" s="5">
        <v>2.8553999999999999</v>
      </c>
      <c r="B603">
        <f>-(Table12543023343663984304624942674[[#This Row],[time]]-2)*2</f>
        <v>-1.7107999999999999</v>
      </c>
      <c r="C603" s="7">
        <v>7.36E-5</v>
      </c>
      <c r="D603" s="5">
        <v>2.8553999999999999</v>
      </c>
      <c r="E603">
        <f>-(Table22553033353673994314634952775[[#This Row],[time]]-2)*2</f>
        <v>-1.7107999999999999</v>
      </c>
      <c r="F603" s="6">
        <v>4.7945599999999997</v>
      </c>
      <c r="G603" s="5">
        <v>2.8553999999999999</v>
      </c>
      <c r="H603" s="2">
        <f t="shared" si="537"/>
        <v>-1.7107999999999999</v>
      </c>
      <c r="I603" s="7">
        <v>7.4499999999999995E-5</v>
      </c>
      <c r="J603" s="5">
        <v>2.8553999999999999</v>
      </c>
      <c r="K603">
        <f>-(Table32563043363684004324644962876[[#This Row],[time]]-2)*2</f>
        <v>-1.7107999999999999</v>
      </c>
      <c r="L603" s="6">
        <v>4.33101</v>
      </c>
      <c r="M603" s="5">
        <v>2.8553999999999999</v>
      </c>
      <c r="N603">
        <f>-(Table2462633113433754074394715033583[[#This Row],[time]]-2)*2</f>
        <v>-1.7107999999999999</v>
      </c>
      <c r="O603" s="7">
        <v>2.2799999999999999E-5</v>
      </c>
      <c r="P603" s="5">
        <v>2.8553999999999999</v>
      </c>
      <c r="Q603">
        <f>-(Table42573053373694014334654972977[[#This Row],[time]]-2)*2</f>
        <v>-1.7107999999999999</v>
      </c>
      <c r="R603" s="6">
        <v>3.2559</v>
      </c>
      <c r="S603" s="5">
        <v>2.8553999999999999</v>
      </c>
      <c r="T603">
        <f>-(Table2472643123443764084404725043684[[#This Row],[time]]-2)*2</f>
        <v>-1.7107999999999999</v>
      </c>
      <c r="U603" s="7">
        <v>3.1000000000000001E-5</v>
      </c>
      <c r="V603" s="5">
        <v>2.8553999999999999</v>
      </c>
      <c r="W603">
        <f>-(Table52583063383704024344664983078[[#This Row],[time]]-2)*2</f>
        <v>-1.7107999999999999</v>
      </c>
      <c r="X603" s="6">
        <v>2.7686000000000002</v>
      </c>
      <c r="Y603" s="5">
        <v>2.8553999999999999</v>
      </c>
      <c r="Z603">
        <f>-(Table2482653133453774094414735053785[[#This Row],[time]]-2)*2</f>
        <v>-1.7107999999999999</v>
      </c>
      <c r="AA603" s="7">
        <v>6.1799999999999998E-5</v>
      </c>
      <c r="AB603" s="5">
        <v>2.8553999999999999</v>
      </c>
      <c r="AC603">
        <f>-(Table62593073393714034354674993179[[#This Row],[time]]-2)*2</f>
        <v>-1.7107999999999999</v>
      </c>
      <c r="AD603" s="6">
        <v>7.0864000000000003</v>
      </c>
      <c r="AE603" s="5">
        <v>2.8553999999999999</v>
      </c>
      <c r="AF603">
        <f>-(Table2492663143463784104424745063886[[#This Row],[time]]-2)*2</f>
        <v>-1.7107999999999999</v>
      </c>
      <c r="AG603" s="7">
        <v>6.5300000000000002E-5</v>
      </c>
      <c r="AH603" s="5">
        <v>2.8553999999999999</v>
      </c>
      <c r="AI603">
        <f>-(Table72603083403724044364685003280[[#This Row],[time]]-2)*2</f>
        <v>-1.7107999999999999</v>
      </c>
      <c r="AJ603" s="6">
        <v>7.1692400000000003</v>
      </c>
      <c r="AK603" s="5">
        <v>2.8553999999999999</v>
      </c>
      <c r="AL603">
        <f>-(Table2502673153473794114434755073987[[#This Row],[time]]-2)*2</f>
        <v>-1.7107999999999999</v>
      </c>
      <c r="AM603" s="6">
        <v>0.94139200000000001</v>
      </c>
      <c r="AN603" s="5">
        <v>2.8553999999999999</v>
      </c>
      <c r="AO603">
        <f>-(Table82613093413734054374695013381[[#This Row],[time]]-2)*2</f>
        <v>-1.7107999999999999</v>
      </c>
      <c r="AP603" s="6">
        <v>5.7377099999999999</v>
      </c>
      <c r="AQ603" s="5">
        <v>2.8553999999999999</v>
      </c>
      <c r="AR603">
        <f>-(Table2522683163483804124444765084088[[#This Row],[time]]-2)*2</f>
        <v>-1.7107999999999999</v>
      </c>
      <c r="AS603" s="6">
        <v>0.59340300000000001</v>
      </c>
      <c r="AT603" s="5">
        <v>2.8553999999999999</v>
      </c>
      <c r="AU603">
        <f>-(Table2532693173493814134454775094189[[#This Row],[time]]-2)*2</f>
        <v>-1.7107999999999999</v>
      </c>
      <c r="AV603" s="6">
        <v>5.0564999999999998</v>
      </c>
    </row>
    <row r="604" spans="1:48">
      <c r="A604" s="5">
        <v>2.9272800000000001</v>
      </c>
      <c r="B604">
        <f>-(Table12543023343663984304624942674[[#This Row],[time]]-2)*2</f>
        <v>-1.8545600000000002</v>
      </c>
      <c r="C604" s="7">
        <v>6.9800000000000003E-5</v>
      </c>
      <c r="D604" s="5">
        <v>2.9272800000000001</v>
      </c>
      <c r="E604">
        <f>-(Table22553033353673994314634952775[[#This Row],[time]]-2)*2</f>
        <v>-1.8545600000000002</v>
      </c>
      <c r="F604" s="6">
        <v>5.1448200000000002</v>
      </c>
      <c r="G604" s="5">
        <v>2.9272800000000001</v>
      </c>
      <c r="H604" s="2">
        <f t="shared" si="537"/>
        <v>-1.8545600000000002</v>
      </c>
      <c r="I604" s="7">
        <v>7.1099999999999994E-5</v>
      </c>
      <c r="J604" s="5">
        <v>2.9272800000000001</v>
      </c>
      <c r="K604">
        <f>-(Table32563043363684004324644962876[[#This Row],[time]]-2)*2</f>
        <v>-1.8545600000000002</v>
      </c>
      <c r="L604" s="6">
        <v>4.6729500000000002</v>
      </c>
      <c r="M604" s="5">
        <v>2.9272800000000001</v>
      </c>
      <c r="N604">
        <f>-(Table2462633113433754074394715033583[[#This Row],[time]]-2)*2</f>
        <v>-1.8545600000000002</v>
      </c>
      <c r="O604" s="7">
        <v>1.84E-5</v>
      </c>
      <c r="P604" s="5">
        <v>2.9272800000000001</v>
      </c>
      <c r="Q604">
        <f>-(Table42573053373694014334654972977[[#This Row],[time]]-2)*2</f>
        <v>-1.8545600000000002</v>
      </c>
      <c r="R604" s="6">
        <v>3.4302899999999998</v>
      </c>
      <c r="S604" s="5">
        <v>2.9272800000000001</v>
      </c>
      <c r="T604">
        <f>-(Table2472643123443764084404725043684[[#This Row],[time]]-2)*2</f>
        <v>-1.8545600000000002</v>
      </c>
      <c r="U604" s="7">
        <v>2.9E-5</v>
      </c>
      <c r="V604" s="5">
        <v>2.9272800000000001</v>
      </c>
      <c r="W604">
        <f>-(Table52583063383704024344664983078[[#This Row],[time]]-2)*2</f>
        <v>-1.8545600000000002</v>
      </c>
      <c r="X604" s="6">
        <v>3.04304</v>
      </c>
      <c r="Y604" s="5">
        <v>2.9272800000000001</v>
      </c>
      <c r="Z604">
        <f>-(Table2482653133453774094414735053785[[#This Row],[time]]-2)*2</f>
        <v>-1.8545600000000002</v>
      </c>
      <c r="AA604" s="7">
        <v>6.0099999999999997E-5</v>
      </c>
      <c r="AB604" s="5">
        <v>2.9272800000000001</v>
      </c>
      <c r="AC604">
        <f>-(Table62593073393714034354674993179[[#This Row],[time]]-2)*2</f>
        <v>-1.8545600000000002</v>
      </c>
      <c r="AD604" s="6">
        <v>8.5108300000000003</v>
      </c>
      <c r="AE604" s="5">
        <v>2.9272800000000001</v>
      </c>
      <c r="AF604">
        <f>-(Table2492663143463784104424745063886[[#This Row],[time]]-2)*2</f>
        <v>-1.8545600000000002</v>
      </c>
      <c r="AG604" s="7">
        <v>6.3399999999999996E-5</v>
      </c>
      <c r="AH604" s="5">
        <v>2.9272800000000001</v>
      </c>
      <c r="AI604">
        <f>-(Table72603083403724044364685003280[[#This Row],[time]]-2)*2</f>
        <v>-1.8545600000000002</v>
      </c>
      <c r="AJ604" s="6">
        <v>7.7130200000000002</v>
      </c>
      <c r="AK604" s="5">
        <v>2.9272800000000001</v>
      </c>
      <c r="AL604">
        <f>-(Table2502673153473794114434755073987[[#This Row],[time]]-2)*2</f>
        <v>-1.8545600000000002</v>
      </c>
      <c r="AM604" s="6">
        <v>0.70411900000000005</v>
      </c>
      <c r="AN604" s="5">
        <v>2.9272800000000001</v>
      </c>
      <c r="AO604">
        <f>-(Table82613093413734054374695013381[[#This Row],[time]]-2)*2</f>
        <v>-1.8545600000000002</v>
      </c>
      <c r="AP604" s="6">
        <v>6.2537000000000003</v>
      </c>
      <c r="AQ604" s="5">
        <v>2.9272800000000001</v>
      </c>
      <c r="AR604">
        <f>-(Table2522683163483804124444765084088[[#This Row],[time]]-2)*2</f>
        <v>-1.8545600000000002</v>
      </c>
      <c r="AS604" s="6">
        <v>0.43695800000000001</v>
      </c>
      <c r="AT604" s="5">
        <v>2.9272800000000001</v>
      </c>
      <c r="AU604">
        <f>-(Table2532693173493814134454775094189[[#This Row],[time]]-2)*2</f>
        <v>-1.8545600000000002</v>
      </c>
      <c r="AV604" s="6">
        <v>5.4605800000000002</v>
      </c>
    </row>
    <row r="605" spans="1:48">
      <c r="A605" s="5">
        <v>2.9554</v>
      </c>
      <c r="B605">
        <f>-(Table12543023343663984304624942674[[#This Row],[time]]-2)*2</f>
        <v>-1.9108000000000001</v>
      </c>
      <c r="C605" s="7">
        <v>6.8399999999999996E-5</v>
      </c>
      <c r="D605" s="5">
        <v>2.9554</v>
      </c>
      <c r="E605">
        <f>-(Table22553033353673994314634952775[[#This Row],[time]]-2)*2</f>
        <v>-1.9108000000000001</v>
      </c>
      <c r="F605" s="6">
        <v>5.2545700000000002</v>
      </c>
      <c r="G605" s="5">
        <v>2.9554</v>
      </c>
      <c r="H605" s="2">
        <f t="shared" si="537"/>
        <v>-1.9108000000000001</v>
      </c>
      <c r="I605" s="7">
        <v>6.9800000000000003E-5</v>
      </c>
      <c r="J605" s="5">
        <v>2.9554</v>
      </c>
      <c r="K605">
        <f>-(Table32563043363684004324644962876[[#This Row],[time]]-2)*2</f>
        <v>-1.9108000000000001</v>
      </c>
      <c r="L605" s="6">
        <v>4.7931600000000003</v>
      </c>
      <c r="M605" s="5">
        <v>2.9554</v>
      </c>
      <c r="N605">
        <f>-(Table2462633113433754074394715033583[[#This Row],[time]]-2)*2</f>
        <v>-1.9108000000000001</v>
      </c>
      <c r="O605" s="7">
        <v>1.6699999999999999E-5</v>
      </c>
      <c r="P605" s="5">
        <v>2.9554</v>
      </c>
      <c r="Q605">
        <f>-(Table42573053373694014334654972977[[#This Row],[time]]-2)*2</f>
        <v>-1.9108000000000001</v>
      </c>
      <c r="R605" s="6">
        <v>3.4767800000000002</v>
      </c>
      <c r="S605" s="5">
        <v>2.9554</v>
      </c>
      <c r="T605">
        <f>-(Table2472643123443764084404725043684[[#This Row],[time]]-2)*2</f>
        <v>-1.9108000000000001</v>
      </c>
      <c r="U605" s="7">
        <v>2.8099999999999999E-5</v>
      </c>
      <c r="V605" s="5">
        <v>2.9554</v>
      </c>
      <c r="W605">
        <f>-(Table52583063383704024344664983078[[#This Row],[time]]-2)*2</f>
        <v>-1.9108000000000001</v>
      </c>
      <c r="X605" s="6">
        <v>3.15665</v>
      </c>
      <c r="Y605" s="5">
        <v>2.9554</v>
      </c>
      <c r="Z605">
        <f>-(Table2482653133453774094414735053785[[#This Row],[time]]-2)*2</f>
        <v>-1.9108000000000001</v>
      </c>
      <c r="AA605" s="7">
        <v>5.9500000000000003E-5</v>
      </c>
      <c r="AB605" s="5">
        <v>2.9554</v>
      </c>
      <c r="AC605">
        <f>-(Table62593073393714034354674993179[[#This Row],[time]]-2)*2</f>
        <v>-1.9108000000000001</v>
      </c>
      <c r="AD605" s="6">
        <v>9.0624300000000009</v>
      </c>
      <c r="AE605" s="5">
        <v>2.9554</v>
      </c>
      <c r="AF605">
        <f>-(Table2492663143463784104424745063886[[#This Row],[time]]-2)*2</f>
        <v>-1.9108000000000001</v>
      </c>
      <c r="AG605" s="7">
        <v>6.2700000000000006E-5</v>
      </c>
      <c r="AH605" s="5">
        <v>2.9554</v>
      </c>
      <c r="AI605">
        <f>-(Table72603083403724044364685003280[[#This Row],[time]]-2)*2</f>
        <v>-1.9108000000000001</v>
      </c>
      <c r="AJ605" s="6">
        <v>7.9113600000000002</v>
      </c>
      <c r="AK605" s="5">
        <v>2.9554</v>
      </c>
      <c r="AL605">
        <f>-(Table2502673153473794114434755073987[[#This Row],[time]]-2)*2</f>
        <v>-1.9108000000000001</v>
      </c>
      <c r="AM605" s="6">
        <v>0.61018799999999995</v>
      </c>
      <c r="AN605" s="5">
        <v>2.9554</v>
      </c>
      <c r="AO605">
        <f>-(Table82613093413734054374695013381[[#This Row],[time]]-2)*2</f>
        <v>-1.9108000000000001</v>
      </c>
      <c r="AP605" s="6">
        <v>6.4523000000000001</v>
      </c>
      <c r="AQ605" s="5">
        <v>2.9554</v>
      </c>
      <c r="AR605">
        <f>-(Table2522683163483804124444765084088[[#This Row],[time]]-2)*2</f>
        <v>-1.9108000000000001</v>
      </c>
      <c r="AS605" s="6">
        <v>0.375002</v>
      </c>
      <c r="AT605" s="5">
        <v>2.9554</v>
      </c>
      <c r="AU605">
        <f>-(Table2532693173493814134454775094189[[#This Row],[time]]-2)*2</f>
        <v>-1.9108000000000001</v>
      </c>
      <c r="AV605" s="6">
        <v>5.6106800000000003</v>
      </c>
    </row>
    <row r="606" spans="1:48">
      <c r="A606" s="8">
        <v>3</v>
      </c>
      <c r="B606">
        <f>-(Table12543023343663984304624942674[[#This Row],[time]]-2)*2</f>
        <v>-2</v>
      </c>
      <c r="C606" s="10">
        <v>6.6099999999999994E-5</v>
      </c>
      <c r="D606" s="8">
        <v>3</v>
      </c>
      <c r="E606">
        <f>-(Table22553033353673994314634952775[[#This Row],[time]]-2)*2</f>
        <v>-2</v>
      </c>
      <c r="F606" s="9">
        <v>5.4354100000000001</v>
      </c>
      <c r="G606" s="8">
        <v>3</v>
      </c>
      <c r="H606" s="2">
        <f t="shared" si="537"/>
        <v>-2</v>
      </c>
      <c r="I606" s="10">
        <v>6.7600000000000003E-5</v>
      </c>
      <c r="J606" s="8">
        <v>3</v>
      </c>
      <c r="K606">
        <f>-(Table32563043363684004324644962876[[#This Row],[time]]-2)*2</f>
        <v>-2</v>
      </c>
      <c r="L606" s="9">
        <v>4.9842899999999997</v>
      </c>
      <c r="M606" s="8">
        <v>3</v>
      </c>
      <c r="N606">
        <f>-(Table2462633113433754074394715033583[[#This Row],[time]]-2)*2</f>
        <v>-2</v>
      </c>
      <c r="O606" s="10">
        <v>1.4100000000000001E-5</v>
      </c>
      <c r="P606" s="8">
        <v>3</v>
      </c>
      <c r="Q606">
        <f>-(Table42573053373694014334654972977[[#This Row],[time]]-2)*2</f>
        <v>-2</v>
      </c>
      <c r="R606" s="9">
        <v>3.55</v>
      </c>
      <c r="S606" s="8">
        <v>3</v>
      </c>
      <c r="T606">
        <f>-(Table2472643123443764084404725043684[[#This Row],[time]]-2)*2</f>
        <v>-2</v>
      </c>
      <c r="U606" s="10">
        <v>2.6699999999999998E-5</v>
      </c>
      <c r="V606" s="8">
        <v>3</v>
      </c>
      <c r="W606">
        <f>-(Table52583063383704024344664983078[[#This Row],[time]]-2)*2</f>
        <v>-2</v>
      </c>
      <c r="X606" s="9">
        <v>3.33317</v>
      </c>
      <c r="Y606" s="8">
        <v>3</v>
      </c>
      <c r="Z606">
        <f>-(Table2482653133453774094414735053785[[#This Row],[time]]-2)*2</f>
        <v>-2</v>
      </c>
      <c r="AA606" s="10">
        <v>5.8499999999999999E-5</v>
      </c>
      <c r="AB606" s="8">
        <v>3</v>
      </c>
      <c r="AC606">
        <f>-(Table62593073393714034354674993179[[#This Row],[time]]-2)*2</f>
        <v>-2</v>
      </c>
      <c r="AD606" s="9">
        <v>10.1379</v>
      </c>
      <c r="AE606" s="8">
        <v>3</v>
      </c>
      <c r="AF606">
        <f>-(Table2492663143463784104424745063886[[#This Row],[time]]-2)*2</f>
        <v>-2</v>
      </c>
      <c r="AG606" s="10">
        <v>6.1600000000000007E-5</v>
      </c>
      <c r="AH606" s="8">
        <v>3</v>
      </c>
      <c r="AI606">
        <f>-(Table72603083403724044364685003280[[#This Row],[time]]-2)*2</f>
        <v>-2</v>
      </c>
      <c r="AJ606" s="9">
        <v>8.1693200000000008</v>
      </c>
      <c r="AK606" s="8">
        <v>3</v>
      </c>
      <c r="AL606">
        <f>-(Table2502673153473794114434755073987[[#This Row],[time]]-2)*2</f>
        <v>-2</v>
      </c>
      <c r="AM606" s="9">
        <v>0.45522800000000002</v>
      </c>
      <c r="AN606" s="8">
        <v>3</v>
      </c>
      <c r="AO606">
        <f>-(Table82613093413734054374695013381[[#This Row],[time]]-2)*2</f>
        <v>-2</v>
      </c>
      <c r="AP606" s="9">
        <v>6.7534400000000003</v>
      </c>
      <c r="AQ606" s="8">
        <v>3</v>
      </c>
      <c r="AR606">
        <f>-(Table2522683163483804124444765084088[[#This Row],[time]]-2)*2</f>
        <v>-2</v>
      </c>
      <c r="AS606" s="9">
        <v>0.27098800000000001</v>
      </c>
      <c r="AT606" s="8">
        <v>3</v>
      </c>
      <c r="AU606">
        <f>-(Table2532693173493814134454775094189[[#This Row],[time]]-2)*2</f>
        <v>-2</v>
      </c>
      <c r="AV606" s="9">
        <v>5.8430099999999996</v>
      </c>
    </row>
    <row r="607" spans="1:48">
      <c r="A607" t="s">
        <v>26</v>
      </c>
      <c r="C607">
        <f>AVERAGE(C586:C606)</f>
        <v>0.44021656190476177</v>
      </c>
      <c r="D607" t="s">
        <v>26</v>
      </c>
      <c r="F607">
        <f t="shared" ref="F607" si="538">AVERAGE(F586:F606)</f>
        <v>2.8190828904761904</v>
      </c>
      <c r="G607" t="s">
        <v>26</v>
      </c>
      <c r="I607">
        <f t="shared" ref="I607" si="539">AVERAGE(I586:I606)</f>
        <v>0.13787082485714283</v>
      </c>
      <c r="J607" t="s">
        <v>26</v>
      </c>
      <c r="L607">
        <f t="shared" ref="L607" si="540">AVERAGE(L586:L606)</f>
        <v>2.4515096619047618</v>
      </c>
      <c r="M607" t="s">
        <v>26</v>
      </c>
      <c r="O607">
        <f t="shared" ref="O607" si="541">AVERAGE(O586:O606)</f>
        <v>3.7714285714285718E-5</v>
      </c>
      <c r="P607" t="s">
        <v>26</v>
      </c>
      <c r="R607">
        <f t="shared" ref="R607" si="542">AVERAGE(R586:R606)</f>
        <v>1.768375036190476</v>
      </c>
      <c r="S607" t="s">
        <v>26</v>
      </c>
      <c r="U607">
        <f t="shared" ref="U607" si="543">AVERAGE(U586:U606)</f>
        <v>3.2499999999999997E-5</v>
      </c>
      <c r="V607" t="s">
        <v>26</v>
      </c>
      <c r="X607">
        <f t="shared" ref="X607" si="544">AVERAGE(X586:X606)</f>
        <v>1.8038439714285719</v>
      </c>
      <c r="Y607" t="s">
        <v>26</v>
      </c>
      <c r="AA607">
        <f t="shared" ref="AA607" si="545">AVERAGE(AA586:AA606)</f>
        <v>6.9947619047619047E-5</v>
      </c>
      <c r="AB607" t="s">
        <v>26</v>
      </c>
      <c r="AD607">
        <f t="shared" ref="AD607" si="546">AVERAGE(AD586:AD606)</f>
        <v>3.9820107761904766</v>
      </c>
      <c r="AE607" t="s">
        <v>26</v>
      </c>
      <c r="AG607">
        <f t="shared" ref="AG607" si="547">AVERAGE(AG586:AG606)</f>
        <v>7.0766666666666661E-5</v>
      </c>
      <c r="AH607" t="s">
        <v>26</v>
      </c>
      <c r="AJ607">
        <f t="shared" ref="AJ607" si="548">AVERAGE(AJ586:AJ606)</f>
        <v>4.0409189857142858</v>
      </c>
      <c r="AK607" t="s">
        <v>26</v>
      </c>
      <c r="AM607">
        <f t="shared" ref="AM607" si="549">AVERAGE(AM586:AM606)</f>
        <v>1.6253860476190474</v>
      </c>
      <c r="AN607" t="s">
        <v>26</v>
      </c>
      <c r="AP607">
        <f t="shared" ref="AP607" si="550">AVERAGE(AP586:AP606)</f>
        <v>4.1258238095238093</v>
      </c>
      <c r="AQ607" t="s">
        <v>26</v>
      </c>
      <c r="AS607">
        <f t="shared" ref="AS607" si="551">AVERAGE(AS586:AS606)</f>
        <v>0.83290990476190463</v>
      </c>
      <c r="AT607" t="s">
        <v>26</v>
      </c>
      <c r="AV607">
        <f t="shared" ref="AV607" si="552">AVERAGE(AV586:AV606)</f>
        <v>2.6935470523809526</v>
      </c>
    </row>
    <row r="608" spans="1:48">
      <c r="A608" t="s">
        <v>27</v>
      </c>
      <c r="C608">
        <f>MAX(C586:C606)</f>
        <v>2.0397699999999999</v>
      </c>
      <c r="D608" t="s">
        <v>27</v>
      </c>
      <c r="F608">
        <f t="shared" ref="F608" si="553">MAX(F586:F606)</f>
        <v>5.4354100000000001</v>
      </c>
      <c r="G608" t="s">
        <v>27</v>
      </c>
      <c r="I608">
        <f t="shared" ref="I608" si="554">MAX(I586:I606)</f>
        <v>0.86176299999999995</v>
      </c>
      <c r="J608" t="s">
        <v>27</v>
      </c>
      <c r="L608">
        <f t="shared" ref="L608" si="555">MAX(L586:L606)</f>
        <v>4.9842899999999997</v>
      </c>
      <c r="M608" t="s">
        <v>27</v>
      </c>
      <c r="O608">
        <f t="shared" ref="O608" si="556">MAX(O586:O606)</f>
        <v>6.6600000000000006E-5</v>
      </c>
      <c r="P608" t="s">
        <v>27</v>
      </c>
      <c r="R608">
        <f t="shared" ref="R608" si="557">MAX(R586:R606)</f>
        <v>3.55</v>
      </c>
      <c r="S608" t="s">
        <v>27</v>
      </c>
      <c r="U608">
        <f t="shared" ref="U608" si="558">MAX(U586:U606)</f>
        <v>3.6100000000000003E-5</v>
      </c>
      <c r="V608" t="s">
        <v>27</v>
      </c>
      <c r="X608">
        <f t="shared" ref="X608" si="559">MAX(X586:X606)</f>
        <v>3.33317</v>
      </c>
      <c r="Y608" t="s">
        <v>27</v>
      </c>
      <c r="AA608">
        <f t="shared" ref="AA608" si="560">MAX(AA586:AA606)</f>
        <v>8.2399999999999997E-5</v>
      </c>
      <c r="AB608" t="s">
        <v>27</v>
      </c>
      <c r="AD608">
        <f t="shared" ref="AD608" si="561">MAX(AD586:AD606)</f>
        <v>10.1379</v>
      </c>
      <c r="AE608" t="s">
        <v>27</v>
      </c>
      <c r="AG608">
        <f t="shared" ref="AG608" si="562">MAX(AG586:AG606)</f>
        <v>7.9200000000000001E-5</v>
      </c>
      <c r="AH608" t="s">
        <v>27</v>
      </c>
      <c r="AJ608">
        <f t="shared" ref="AJ608" si="563">MAX(AJ586:AJ606)</f>
        <v>8.1693200000000008</v>
      </c>
      <c r="AK608" t="s">
        <v>27</v>
      </c>
      <c r="AM608">
        <f t="shared" ref="AM608" si="564">MAX(AM586:AM606)</f>
        <v>2.2803200000000001</v>
      </c>
      <c r="AN608" t="s">
        <v>27</v>
      </c>
      <c r="AP608">
        <f t="shared" ref="AP608" si="565">MAX(AP586:AP606)</f>
        <v>6.7534400000000003</v>
      </c>
      <c r="AQ608" t="s">
        <v>27</v>
      </c>
      <c r="AS608">
        <f t="shared" ref="AS608" si="566">MAX(AS586:AS606)</f>
        <v>1.1369199999999999</v>
      </c>
      <c r="AT608" t="s">
        <v>27</v>
      </c>
      <c r="AV608">
        <f t="shared" ref="AV608" si="567">MAX(AV586:AV606)</f>
        <v>5.8430099999999996</v>
      </c>
    </row>
    <row r="611" spans="1:48">
      <c r="A611" s="1" t="s">
        <v>77</v>
      </c>
    </row>
    <row r="612" spans="1:48">
      <c r="A612" t="s">
        <v>78</v>
      </c>
      <c r="D612" t="s">
        <v>2</v>
      </c>
    </row>
    <row r="613" spans="1:48">
      <c r="A613" t="s">
        <v>79</v>
      </c>
      <c r="D613" t="s">
        <v>4</v>
      </c>
      <c r="E613" t="s">
        <v>5</v>
      </c>
    </row>
    <row r="615" spans="1:48">
      <c r="A615" t="s">
        <v>6</v>
      </c>
      <c r="D615" t="s">
        <v>7</v>
      </c>
      <c r="G615" t="s">
        <v>8</v>
      </c>
      <c r="J615" t="s">
        <v>9</v>
      </c>
      <c r="M615" t="s">
        <v>10</v>
      </c>
      <c r="P615" t="s">
        <v>11</v>
      </c>
      <c r="S615" t="s">
        <v>12</v>
      </c>
      <c r="V615" t="s">
        <v>13</v>
      </c>
      <c r="Y615" t="s">
        <v>14</v>
      </c>
      <c r="AB615" t="s">
        <v>15</v>
      </c>
      <c r="AE615" t="s">
        <v>16</v>
      </c>
      <c r="AH615" t="s">
        <v>17</v>
      </c>
      <c r="AK615" t="s">
        <v>18</v>
      </c>
      <c r="AN615" t="s">
        <v>19</v>
      </c>
      <c r="AQ615" t="s">
        <v>20</v>
      </c>
      <c r="AT615" t="s">
        <v>21</v>
      </c>
    </row>
    <row r="616" spans="1:48">
      <c r="A616" t="s">
        <v>22</v>
      </c>
      <c r="B616" t="s">
        <v>23</v>
      </c>
      <c r="C616" t="s">
        <v>24</v>
      </c>
      <c r="D616" t="s">
        <v>22</v>
      </c>
      <c r="E616" t="s">
        <v>23</v>
      </c>
      <c r="F616" t="s">
        <v>25</v>
      </c>
      <c r="G616" t="s">
        <v>22</v>
      </c>
      <c r="H616" t="s">
        <v>23</v>
      </c>
      <c r="I616" t="s">
        <v>24</v>
      </c>
      <c r="J616" t="s">
        <v>22</v>
      </c>
      <c r="K616" t="s">
        <v>23</v>
      </c>
      <c r="L616" t="s">
        <v>24</v>
      </c>
      <c r="M616" t="s">
        <v>22</v>
      </c>
      <c r="N616" t="s">
        <v>23</v>
      </c>
      <c r="O616" t="s">
        <v>24</v>
      </c>
      <c r="P616" t="s">
        <v>22</v>
      </c>
      <c r="Q616" t="s">
        <v>23</v>
      </c>
      <c r="R616" t="s">
        <v>24</v>
      </c>
      <c r="S616" t="s">
        <v>22</v>
      </c>
      <c r="T616" t="s">
        <v>23</v>
      </c>
      <c r="U616" t="s">
        <v>24</v>
      </c>
      <c r="V616" t="s">
        <v>22</v>
      </c>
      <c r="W616" t="s">
        <v>23</v>
      </c>
      <c r="X616" t="s">
        <v>24</v>
      </c>
      <c r="Y616" t="s">
        <v>22</v>
      </c>
      <c r="Z616" t="s">
        <v>23</v>
      </c>
      <c r="AA616" t="s">
        <v>24</v>
      </c>
      <c r="AB616" t="s">
        <v>22</v>
      </c>
      <c r="AC616" t="s">
        <v>23</v>
      </c>
      <c r="AD616" t="s">
        <v>24</v>
      </c>
      <c r="AE616" t="s">
        <v>22</v>
      </c>
      <c r="AF616" t="s">
        <v>23</v>
      </c>
      <c r="AG616" t="s">
        <v>24</v>
      </c>
      <c r="AH616" t="s">
        <v>22</v>
      </c>
      <c r="AI616" t="s">
        <v>23</v>
      </c>
      <c r="AJ616" t="s">
        <v>24</v>
      </c>
      <c r="AK616" t="s">
        <v>22</v>
      </c>
      <c r="AL616" t="s">
        <v>23</v>
      </c>
      <c r="AM616" t="s">
        <v>24</v>
      </c>
      <c r="AN616" t="s">
        <v>22</v>
      </c>
      <c r="AO616" t="s">
        <v>23</v>
      </c>
      <c r="AP616" t="s">
        <v>24</v>
      </c>
      <c r="AQ616" t="s">
        <v>22</v>
      </c>
      <c r="AR616" t="s">
        <v>23</v>
      </c>
      <c r="AS616" t="s">
        <v>24</v>
      </c>
      <c r="AT616" t="s">
        <v>22</v>
      </c>
      <c r="AU616" t="s">
        <v>23</v>
      </c>
      <c r="AV616" t="s">
        <v>24</v>
      </c>
    </row>
    <row r="617" spans="1:48">
      <c r="A617" s="2">
        <v>2</v>
      </c>
      <c r="B617">
        <f>(Table1286318350382414446478104290[[#This Row],[time]]-2)*2</f>
        <v>0</v>
      </c>
      <c r="C617" s="3">
        <v>5.9295500000000004E-4</v>
      </c>
      <c r="D617" s="2">
        <v>2</v>
      </c>
      <c r="E617">
        <f>(Table2287319351383415447479114391[[#This Row],[time]]-2)*2</f>
        <v>0</v>
      </c>
      <c r="F617" s="3">
        <v>1.28551E-4</v>
      </c>
      <c r="G617" s="2">
        <v>2</v>
      </c>
      <c r="H617">
        <f>(Table245294326358390422454486185098[[#This Row],[time]]-2)*2</f>
        <v>0</v>
      </c>
      <c r="I617" s="3">
        <v>1.0241999999999999E-2</v>
      </c>
      <c r="J617" s="2">
        <v>2</v>
      </c>
      <c r="K617">
        <f>(Table3288320352384416448480124492[[#This Row],[time]]-2)*2</f>
        <v>0</v>
      </c>
      <c r="L617" s="3">
        <v>1.1923500000000001E-4</v>
      </c>
      <c r="M617" s="2">
        <v>2</v>
      </c>
      <c r="N617">
        <f>(Table246295327359391423455487195199[[#This Row],[time]]-2)*2</f>
        <v>0</v>
      </c>
      <c r="O617" s="3">
        <v>0.12832499999999999</v>
      </c>
      <c r="P617" s="2">
        <v>2</v>
      </c>
      <c r="Q617">
        <f>(Table4289321353385417449481134593[[#This Row],[time]]-2)*2</f>
        <v>0</v>
      </c>
      <c r="R617" s="3">
        <v>1.6375200000000001</v>
      </c>
      <c r="S617" s="2">
        <v>2</v>
      </c>
      <c r="T617">
        <f>(Table2472963283603924244564882052100[[#This Row],[time]]-2)*2</f>
        <v>0</v>
      </c>
      <c r="U617" s="3">
        <v>5.3911000000000001E-2</v>
      </c>
      <c r="V617" s="2">
        <v>2</v>
      </c>
      <c r="W617">
        <f>(Table5290322354386418450482144694[[#This Row],[time]]-2)*2</f>
        <v>0</v>
      </c>
      <c r="X617" s="3">
        <v>0.39008500000000002</v>
      </c>
      <c r="Y617" s="2">
        <v>2</v>
      </c>
      <c r="Z617">
        <f>(Table2482973293613934254574892153101[[#This Row],[time]]-2)*2</f>
        <v>0</v>
      </c>
      <c r="AA617" s="3">
        <v>0.61495599999999995</v>
      </c>
      <c r="AB617" s="2">
        <v>2</v>
      </c>
      <c r="AC617">
        <f>(Table6291323355387419451483154795[[#This Row],[time]]-2)*2</f>
        <v>0</v>
      </c>
      <c r="AD617" s="3">
        <v>1.07572</v>
      </c>
      <c r="AE617" s="2">
        <v>2</v>
      </c>
      <c r="AF617">
        <f>(Table2492983303623944264584902254102[[#This Row],[time]]-2)*2</f>
        <v>0</v>
      </c>
      <c r="AG617" s="3">
        <v>0.307309</v>
      </c>
      <c r="AH617" s="2">
        <v>2</v>
      </c>
      <c r="AI617">
        <f>(Table7292324356388420452484164896[[#This Row],[time]]-2)*2</f>
        <v>0</v>
      </c>
      <c r="AJ617" s="3">
        <v>0.673898</v>
      </c>
      <c r="AK617" s="2">
        <v>2</v>
      </c>
      <c r="AL617">
        <f>(Table2502993313633954274594912355103[[#This Row],[time]]-2)*2</f>
        <v>0</v>
      </c>
      <c r="AM617" s="3">
        <v>2.8337400000000001</v>
      </c>
      <c r="AN617" s="2">
        <v>2</v>
      </c>
      <c r="AO617">
        <f>(Table8293325357389421453485174997[[#This Row],[time]]-2)*2</f>
        <v>0</v>
      </c>
      <c r="AP617" s="3">
        <v>2.5238100000000001</v>
      </c>
      <c r="AQ617" s="2">
        <v>2</v>
      </c>
      <c r="AR617">
        <f>(Table2523003323643964284604922456104[[#This Row],[time]]-2)*2</f>
        <v>0</v>
      </c>
      <c r="AS617" s="3">
        <v>0.34168199999999999</v>
      </c>
      <c r="AT617" s="2">
        <v>2</v>
      </c>
      <c r="AU617">
        <f>(Table2533013333653974294614932557105[[#This Row],[time]]-2)*2</f>
        <v>0</v>
      </c>
      <c r="AV617" s="3">
        <v>1.08232E-2</v>
      </c>
    </row>
    <row r="618" spans="1:48">
      <c r="A618" s="5">
        <v>2.0512600000000001</v>
      </c>
      <c r="B618">
        <f>(Table1286318350382414446478104290[[#This Row],[time]]-2)*2</f>
        <v>0.10252000000000017</v>
      </c>
      <c r="C618" s="6">
        <v>1.5784499999999999E-3</v>
      </c>
      <c r="D618" s="5">
        <v>2.0512600000000001</v>
      </c>
      <c r="E618">
        <f>(Table2287319351383415447479114391[[#This Row],[time]]-2)*2</f>
        <v>0.10252000000000017</v>
      </c>
      <c r="F618" s="7">
        <v>9.4300000000000002E-5</v>
      </c>
      <c r="G618" s="5">
        <v>2.0512600000000001</v>
      </c>
      <c r="H618">
        <f>(Table245294326358390422454486185098[[#This Row],[time]]-2)*2</f>
        <v>0.10252000000000017</v>
      </c>
      <c r="I618" s="6">
        <v>2.67662E-2</v>
      </c>
      <c r="J618" s="5">
        <v>2.0512600000000001</v>
      </c>
      <c r="K618">
        <f>(Table3288320352384416448480124492[[#This Row],[time]]-2)*2</f>
        <v>0.10252000000000017</v>
      </c>
      <c r="L618" s="7">
        <v>8.8800000000000004E-5</v>
      </c>
      <c r="M618" s="5">
        <v>2.0512600000000001</v>
      </c>
      <c r="N618">
        <f>(Table246295327359391423455487195199[[#This Row],[time]]-2)*2</f>
        <v>0.10252000000000017</v>
      </c>
      <c r="O618" s="6">
        <v>0.197718</v>
      </c>
      <c r="P618" s="5">
        <v>2.0512600000000001</v>
      </c>
      <c r="Q618">
        <f>(Table4289321353385417449481134593[[#This Row],[time]]-2)*2</f>
        <v>0.10252000000000017</v>
      </c>
      <c r="R618" s="6">
        <v>1.58127</v>
      </c>
      <c r="S618" s="5">
        <v>2.0512600000000001</v>
      </c>
      <c r="T618">
        <f>(Table2472963283603924244564882052100[[#This Row],[time]]-2)*2</f>
        <v>0.10252000000000017</v>
      </c>
      <c r="U618" s="6">
        <v>8.6420899999999995E-2</v>
      </c>
      <c r="V618" s="5">
        <v>2.0512600000000001</v>
      </c>
      <c r="W618">
        <f>(Table5290322354386418450482144694[[#This Row],[time]]-2)*2</f>
        <v>0.10252000000000017</v>
      </c>
      <c r="X618" s="6">
        <v>0.37868099999999999</v>
      </c>
      <c r="Y618" s="5">
        <v>2.0512600000000001</v>
      </c>
      <c r="Z618">
        <f>(Table2482973293613934254574892153101[[#This Row],[time]]-2)*2</f>
        <v>0.10252000000000017</v>
      </c>
      <c r="AA618" s="6">
        <v>0.713978</v>
      </c>
      <c r="AB618" s="5">
        <v>2.0512600000000001</v>
      </c>
      <c r="AC618">
        <f>(Table6291323355387419451483154795[[#This Row],[time]]-2)*2</f>
        <v>0.10252000000000017</v>
      </c>
      <c r="AD618" s="6">
        <v>1.06365</v>
      </c>
      <c r="AE618" s="5">
        <v>2.0512600000000001</v>
      </c>
      <c r="AF618">
        <f>(Table2492983303623944264584902254102[[#This Row],[time]]-2)*2</f>
        <v>0.10252000000000017</v>
      </c>
      <c r="AG618" s="6">
        <v>0.35184199999999999</v>
      </c>
      <c r="AH618" s="5">
        <v>2.0512600000000001</v>
      </c>
      <c r="AI618">
        <f>(Table7292324356388420452484164896[[#This Row],[time]]-2)*2</f>
        <v>0.10252000000000017</v>
      </c>
      <c r="AJ618" s="6">
        <v>0.74723700000000004</v>
      </c>
      <c r="AK618" s="5">
        <v>2.0512600000000001</v>
      </c>
      <c r="AL618">
        <f>(Table2502993313633954274594912355103[[#This Row],[time]]-2)*2</f>
        <v>0.10252000000000017</v>
      </c>
      <c r="AM618" s="6">
        <v>3.1273200000000001</v>
      </c>
      <c r="AN618" s="5">
        <v>2.0512600000000001</v>
      </c>
      <c r="AO618">
        <f>(Table8293325357389421453485174997[[#This Row],[time]]-2)*2</f>
        <v>0.10252000000000017</v>
      </c>
      <c r="AP618" s="6">
        <v>2.4852699999999999</v>
      </c>
      <c r="AQ618" s="5">
        <v>2.0512600000000001</v>
      </c>
      <c r="AR618">
        <f>(Table2523003323643964284604922456104[[#This Row],[time]]-2)*2</f>
        <v>0.10252000000000017</v>
      </c>
      <c r="AS618" s="6">
        <v>0.48778500000000002</v>
      </c>
      <c r="AT618" s="5">
        <v>2.0512600000000001</v>
      </c>
      <c r="AU618">
        <f>(Table2533013333653974294614932557105[[#This Row],[time]]-2)*2</f>
        <v>0.10252000000000017</v>
      </c>
      <c r="AV618" s="6">
        <v>1.3846300000000001E-2</v>
      </c>
    </row>
    <row r="619" spans="1:48">
      <c r="A619" s="5">
        <v>2.1153300000000002</v>
      </c>
      <c r="B619">
        <f>(Table1286318350382414446478104290[[#This Row],[time]]-2)*2</f>
        <v>0.23066000000000031</v>
      </c>
      <c r="C619" s="6">
        <v>7.8968399999999994E-2</v>
      </c>
      <c r="D619" s="5">
        <v>2.1153300000000002</v>
      </c>
      <c r="E619">
        <f>(Table2287319351383415447479114391[[#This Row],[time]]-2)*2</f>
        <v>0.23066000000000031</v>
      </c>
      <c r="F619" s="7">
        <v>8.8599999999999999E-5</v>
      </c>
      <c r="G619" s="5">
        <v>2.1153300000000002</v>
      </c>
      <c r="H619">
        <f>(Table245294326358390422454486185098[[#This Row],[time]]-2)*2</f>
        <v>0.23066000000000031</v>
      </c>
      <c r="I619" s="6">
        <v>7.5592699999999999E-2</v>
      </c>
      <c r="J619" s="5">
        <v>2.1153300000000002</v>
      </c>
      <c r="K619">
        <f>(Table3288320352384416448480124492[[#This Row],[time]]-2)*2</f>
        <v>0.23066000000000031</v>
      </c>
      <c r="L619" s="7">
        <v>8.3900000000000006E-5</v>
      </c>
      <c r="M619" s="5">
        <v>2.1153300000000002</v>
      </c>
      <c r="N619">
        <f>(Table246295327359391423455487195199[[#This Row],[time]]-2)*2</f>
        <v>0.23066000000000031</v>
      </c>
      <c r="O619" s="6">
        <v>0.37968099999999999</v>
      </c>
      <c r="P619" s="5">
        <v>2.1153300000000002</v>
      </c>
      <c r="Q619">
        <f>(Table4289321353385417449481134593[[#This Row],[time]]-2)*2</f>
        <v>0.23066000000000031</v>
      </c>
      <c r="R619" s="6">
        <v>1.4036999999999999</v>
      </c>
      <c r="S619" s="5">
        <v>2.1153300000000002</v>
      </c>
      <c r="T619">
        <f>(Table2472963283603924244564882052100[[#This Row],[time]]-2)*2</f>
        <v>0.23066000000000031</v>
      </c>
      <c r="U619" s="6">
        <v>0.21288399999999999</v>
      </c>
      <c r="V619" s="5">
        <v>2.1153300000000002</v>
      </c>
      <c r="W619">
        <f>(Table5290322354386418450482144694[[#This Row],[time]]-2)*2</f>
        <v>0.23066000000000031</v>
      </c>
      <c r="X619" s="6">
        <v>0.34666999999999998</v>
      </c>
      <c r="Y619" s="5">
        <v>2.1153300000000002</v>
      </c>
      <c r="Z619">
        <f>(Table2482973293613934254574892153101[[#This Row],[time]]-2)*2</f>
        <v>0.23066000000000031</v>
      </c>
      <c r="AA619" s="6">
        <v>0.96241600000000005</v>
      </c>
      <c r="AB619" s="5">
        <v>2.1153300000000002</v>
      </c>
      <c r="AC619">
        <f>(Table6291323355387419451483154795[[#This Row],[time]]-2)*2</f>
        <v>0.23066000000000031</v>
      </c>
      <c r="AD619" s="6">
        <v>1.13297</v>
      </c>
      <c r="AE619" s="5">
        <v>2.1153300000000002</v>
      </c>
      <c r="AF619">
        <f>(Table2492983303623944264584902254102[[#This Row],[time]]-2)*2</f>
        <v>0.23066000000000031</v>
      </c>
      <c r="AG619" s="6">
        <v>0.45091399999999998</v>
      </c>
      <c r="AH619" s="5">
        <v>2.1153300000000002</v>
      </c>
      <c r="AI619">
        <f>(Table7292324356388420452484164896[[#This Row],[time]]-2)*2</f>
        <v>0.23066000000000031</v>
      </c>
      <c r="AJ619" s="6">
        <v>0.92280700000000004</v>
      </c>
      <c r="AK619" s="5">
        <v>2.1153300000000002</v>
      </c>
      <c r="AL619">
        <f>(Table2502993313633954274594912355103[[#This Row],[time]]-2)*2</f>
        <v>0.23066000000000031</v>
      </c>
      <c r="AM619" s="6">
        <v>3.5434800000000002</v>
      </c>
      <c r="AN619" s="5">
        <v>2.1153300000000002</v>
      </c>
      <c r="AO619">
        <f>(Table8293325357389421453485174997[[#This Row],[time]]-2)*2</f>
        <v>0.23066000000000031</v>
      </c>
      <c r="AP619" s="6">
        <v>2.4233199999999999</v>
      </c>
      <c r="AQ619" s="5">
        <v>2.1153300000000002</v>
      </c>
      <c r="AR619">
        <f>(Table2523003323643964284604922456104[[#This Row],[time]]-2)*2</f>
        <v>0.23066000000000031</v>
      </c>
      <c r="AS619" s="6">
        <v>0.75594499999999998</v>
      </c>
      <c r="AT619" s="5">
        <v>2.1153300000000002</v>
      </c>
      <c r="AU619">
        <f>(Table2533013333653974294614932557105[[#This Row],[time]]-2)*2</f>
        <v>0.23066000000000031</v>
      </c>
      <c r="AV619" s="6">
        <v>1.86781E-2</v>
      </c>
    </row>
    <row r="620" spans="1:48">
      <c r="A620" s="5">
        <v>2.16533</v>
      </c>
      <c r="B620">
        <f>(Table1286318350382414446478104290[[#This Row],[time]]-2)*2</f>
        <v>0.33065999999999995</v>
      </c>
      <c r="C620" s="6">
        <v>0.198433</v>
      </c>
      <c r="D620" s="5">
        <v>2.16533</v>
      </c>
      <c r="E620">
        <f>(Table2287319351383415447479114391[[#This Row],[time]]-2)*2</f>
        <v>0.33065999999999995</v>
      </c>
      <c r="F620" s="7">
        <v>8.6799999999999996E-5</v>
      </c>
      <c r="G620" s="5">
        <v>2.16533</v>
      </c>
      <c r="H620">
        <f>(Table245294326358390422454486185098[[#This Row],[time]]-2)*2</f>
        <v>0.33065999999999995</v>
      </c>
      <c r="I620" s="6">
        <v>0.16161500000000001</v>
      </c>
      <c r="J620" s="5">
        <v>2.16533</v>
      </c>
      <c r="K620">
        <f>(Table3288320352384416448480124492[[#This Row],[time]]-2)*2</f>
        <v>0.33065999999999995</v>
      </c>
      <c r="L620" s="7">
        <v>8.25E-5</v>
      </c>
      <c r="M620" s="5">
        <v>2.16533</v>
      </c>
      <c r="N620">
        <f>(Table246295327359391423455487195199[[#This Row],[time]]-2)*2</f>
        <v>0.33065999999999995</v>
      </c>
      <c r="O620" s="6">
        <v>0.589036</v>
      </c>
      <c r="P620" s="5">
        <v>2.16533</v>
      </c>
      <c r="Q620">
        <f>(Table4289321353385417449481134593[[#This Row],[time]]-2)*2</f>
        <v>0.33065999999999995</v>
      </c>
      <c r="R620" s="6">
        <v>0.97019599999999995</v>
      </c>
      <c r="S620" s="5">
        <v>2.16533</v>
      </c>
      <c r="T620">
        <f>(Table2472963283603924244564882052100[[#This Row],[time]]-2)*2</f>
        <v>0.33065999999999995</v>
      </c>
      <c r="U620" s="6">
        <v>0.34490500000000002</v>
      </c>
      <c r="V620" s="5">
        <v>2.16533</v>
      </c>
      <c r="W620">
        <f>(Table5290322354386418450482144694[[#This Row],[time]]-2)*2</f>
        <v>0.33065999999999995</v>
      </c>
      <c r="X620" s="6">
        <v>0.26316400000000001</v>
      </c>
      <c r="Y620" s="5">
        <v>2.16533</v>
      </c>
      <c r="Z620">
        <f>(Table2482973293613934254574892153101[[#This Row],[time]]-2)*2</f>
        <v>0.33065999999999995</v>
      </c>
      <c r="AA620" s="6">
        <v>1.24559</v>
      </c>
      <c r="AB620" s="5">
        <v>2.16533</v>
      </c>
      <c r="AC620">
        <f>(Table6291323355387419451483154795[[#This Row],[time]]-2)*2</f>
        <v>0.33065999999999995</v>
      </c>
      <c r="AD620" s="6">
        <v>1.26288</v>
      </c>
      <c r="AE620" s="5">
        <v>2.16533</v>
      </c>
      <c r="AF620">
        <f>(Table2492983303623944264584902254102[[#This Row],[time]]-2)*2</f>
        <v>0.33065999999999995</v>
      </c>
      <c r="AG620" s="6">
        <v>0.55394399999999999</v>
      </c>
      <c r="AH620" s="5">
        <v>2.16533</v>
      </c>
      <c r="AI620">
        <f>(Table7292324356388420452484164896[[#This Row],[time]]-2)*2</f>
        <v>0.33065999999999995</v>
      </c>
      <c r="AJ620" s="6">
        <v>1.1999899999999999</v>
      </c>
      <c r="AK620" s="5">
        <v>2.16533</v>
      </c>
      <c r="AL620">
        <f>(Table2502993313633954274594912355103[[#This Row],[time]]-2)*2</f>
        <v>0.33065999999999995</v>
      </c>
      <c r="AM620" s="6">
        <v>3.9108100000000001</v>
      </c>
      <c r="AN620" s="5">
        <v>2.16533</v>
      </c>
      <c r="AO620">
        <f>(Table8293325357389421453485174997[[#This Row],[time]]-2)*2</f>
        <v>0.33065999999999995</v>
      </c>
      <c r="AP620" s="6">
        <v>2.3382499999999999</v>
      </c>
      <c r="AQ620" s="5">
        <v>2.16533</v>
      </c>
      <c r="AR620">
        <f>(Table2523003323643964284604922456104[[#This Row],[time]]-2)*2</f>
        <v>0.33065999999999995</v>
      </c>
      <c r="AS620" s="6">
        <v>1.1359900000000001</v>
      </c>
      <c r="AT620" s="5">
        <v>2.16533</v>
      </c>
      <c r="AU620">
        <f>(Table2533013333653974294614932557105[[#This Row],[time]]-2)*2</f>
        <v>0.33065999999999995</v>
      </c>
      <c r="AV620" s="6">
        <v>2.20524E-2</v>
      </c>
    </row>
    <row r="621" spans="1:48">
      <c r="A621" s="5">
        <v>2.2036099999999998</v>
      </c>
      <c r="B621">
        <f>(Table1286318350382414446478104290[[#This Row],[time]]-2)*2</f>
        <v>0.40721999999999969</v>
      </c>
      <c r="C621" s="6">
        <v>0.31346000000000002</v>
      </c>
      <c r="D621" s="5">
        <v>2.2036099999999998</v>
      </c>
      <c r="E621">
        <f>(Table2287319351383415447479114391[[#This Row],[time]]-2)*2</f>
        <v>0.40721999999999969</v>
      </c>
      <c r="F621" s="7">
        <v>8.4599999999999996E-5</v>
      </c>
      <c r="G621" s="5">
        <v>2.2036099999999998</v>
      </c>
      <c r="H621">
        <f>(Table245294326358390422454486185098[[#This Row],[time]]-2)*2</f>
        <v>0.40721999999999969</v>
      </c>
      <c r="I621" s="6">
        <v>0.38346000000000002</v>
      </c>
      <c r="J621" s="5">
        <v>2.2036099999999998</v>
      </c>
      <c r="K621">
        <f>(Table3288320352384416448480124492[[#This Row],[time]]-2)*2</f>
        <v>0.40721999999999969</v>
      </c>
      <c r="L621" s="7">
        <v>8.0900000000000001E-5</v>
      </c>
      <c r="M621" s="5">
        <v>2.2036099999999998</v>
      </c>
      <c r="N621">
        <f>(Table246295327359391423455487195199[[#This Row],[time]]-2)*2</f>
        <v>0.40721999999999969</v>
      </c>
      <c r="O621" s="6">
        <v>0.75506300000000004</v>
      </c>
      <c r="P621" s="5">
        <v>2.2036099999999998</v>
      </c>
      <c r="Q621">
        <f>(Table4289321353385417449481134593[[#This Row],[time]]-2)*2</f>
        <v>0.40721999999999969</v>
      </c>
      <c r="R621" s="6">
        <v>0.612653</v>
      </c>
      <c r="S621" s="5">
        <v>2.2036099999999998</v>
      </c>
      <c r="T621">
        <f>(Table2472963283603924244564882052100[[#This Row],[time]]-2)*2</f>
        <v>0.40721999999999969</v>
      </c>
      <c r="U621" s="6">
        <v>0.44414300000000001</v>
      </c>
      <c r="V621" s="5">
        <v>2.2036099999999998</v>
      </c>
      <c r="W621">
        <f>(Table5290322354386418450482144694[[#This Row],[time]]-2)*2</f>
        <v>0.40721999999999969</v>
      </c>
      <c r="X621" s="6">
        <v>0.17627799999999999</v>
      </c>
      <c r="Y621" s="5">
        <v>2.2036099999999998</v>
      </c>
      <c r="Z621">
        <f>(Table2482973293613934254574892153101[[#This Row],[time]]-2)*2</f>
        <v>0.40721999999999969</v>
      </c>
      <c r="AA621" s="6">
        <v>1.55206</v>
      </c>
      <c r="AB621" s="5">
        <v>2.2036099999999998</v>
      </c>
      <c r="AC621">
        <f>(Table6291323355387419451483154795[[#This Row],[time]]-2)*2</f>
        <v>0.40721999999999969</v>
      </c>
      <c r="AD621" s="6">
        <v>1.3851199999999999</v>
      </c>
      <c r="AE621" s="5">
        <v>2.2036099999999998</v>
      </c>
      <c r="AF621">
        <f>(Table2492983303623944264584902254102[[#This Row],[time]]-2)*2</f>
        <v>0.40721999999999969</v>
      </c>
      <c r="AG621" s="6">
        <v>0.63278500000000004</v>
      </c>
      <c r="AH621" s="5">
        <v>2.2036099999999998</v>
      </c>
      <c r="AI621">
        <f>(Table7292324356388420452484164896[[#This Row],[time]]-2)*2</f>
        <v>0.40721999999999969</v>
      </c>
      <c r="AJ621" s="6">
        <v>1.44065</v>
      </c>
      <c r="AK621" s="5">
        <v>2.2036099999999998</v>
      </c>
      <c r="AL621">
        <f>(Table2502993313633954274594912355103[[#This Row],[time]]-2)*2</f>
        <v>0.40721999999999969</v>
      </c>
      <c r="AM621" s="6">
        <v>4.0692599999999999</v>
      </c>
      <c r="AN621" s="5">
        <v>2.2036099999999998</v>
      </c>
      <c r="AO621">
        <f>(Table8293325357389421453485174997[[#This Row],[time]]-2)*2</f>
        <v>0.40721999999999969</v>
      </c>
      <c r="AP621" s="6">
        <v>2.2538499999999999</v>
      </c>
      <c r="AQ621" s="5">
        <v>2.2036099999999998</v>
      </c>
      <c r="AR621">
        <f>(Table2523003323643964284604922456104[[#This Row],[time]]-2)*2</f>
        <v>0.40721999999999969</v>
      </c>
      <c r="AS621" s="6">
        <v>1.64578</v>
      </c>
      <c r="AT621" s="5">
        <v>2.2036099999999998</v>
      </c>
      <c r="AU621">
        <f>(Table2533013333653974294614932557105[[#This Row],[time]]-2)*2</f>
        <v>0.40721999999999969</v>
      </c>
      <c r="AV621" s="6">
        <v>2.4270400000000001E-2</v>
      </c>
    </row>
    <row r="622" spans="1:48">
      <c r="A622" s="5">
        <v>2.2531500000000002</v>
      </c>
      <c r="B622">
        <f>(Table1286318350382414446478104290[[#This Row],[time]]-2)*2</f>
        <v>0.50630000000000042</v>
      </c>
      <c r="C622" s="6">
        <v>0.54961599999999999</v>
      </c>
      <c r="D622" s="5">
        <v>2.2531500000000002</v>
      </c>
      <c r="E622">
        <f>(Table2287319351383415447479114391[[#This Row],[time]]-2)*2</f>
        <v>0.50630000000000042</v>
      </c>
      <c r="F622" s="7">
        <v>8.0099999999999995E-5</v>
      </c>
      <c r="G622" s="5">
        <v>2.2531500000000002</v>
      </c>
      <c r="H622">
        <f>(Table245294326358390422454486185098[[#This Row],[time]]-2)*2</f>
        <v>0.50630000000000042</v>
      </c>
      <c r="I622" s="6">
        <v>0.74564900000000001</v>
      </c>
      <c r="J622" s="5">
        <v>2.2531500000000002</v>
      </c>
      <c r="K622">
        <f>(Table3288320352384416448480124492[[#This Row],[time]]-2)*2</f>
        <v>0.50630000000000042</v>
      </c>
      <c r="L622" s="7">
        <v>7.7100000000000004E-5</v>
      </c>
      <c r="M622" s="5">
        <v>2.2531500000000002</v>
      </c>
      <c r="N622">
        <f>(Table246295327359391423455487195199[[#This Row],[time]]-2)*2</f>
        <v>0.50630000000000042</v>
      </c>
      <c r="O622" s="6">
        <v>0.98571799999999998</v>
      </c>
      <c r="P622" s="5">
        <v>2.2531500000000002</v>
      </c>
      <c r="Q622">
        <f>(Table4289321353385417449481134593[[#This Row],[time]]-2)*2</f>
        <v>0.50630000000000042</v>
      </c>
      <c r="R622" s="6">
        <v>0.15387200000000001</v>
      </c>
      <c r="S622" s="5">
        <v>2.2531500000000002</v>
      </c>
      <c r="T622">
        <f>(Table2472963283603924244564882052100[[#This Row],[time]]-2)*2</f>
        <v>0.50630000000000042</v>
      </c>
      <c r="U622" s="6">
        <v>0.58185299999999995</v>
      </c>
      <c r="V622" s="5">
        <v>2.2531500000000002</v>
      </c>
      <c r="W622">
        <f>(Table5290322354386418450482144694[[#This Row],[time]]-2)*2</f>
        <v>0.50630000000000042</v>
      </c>
      <c r="X622" s="6">
        <v>4.6524200000000002E-2</v>
      </c>
      <c r="Y622" s="5">
        <v>2.2531500000000002</v>
      </c>
      <c r="Z622">
        <f>(Table2482973293613934254574892153101[[#This Row],[time]]-2)*2</f>
        <v>0.50630000000000042</v>
      </c>
      <c r="AA622" s="6">
        <v>2.05769</v>
      </c>
      <c r="AB622" s="5">
        <v>2.2531500000000002</v>
      </c>
      <c r="AC622">
        <f>(Table6291323355387419451483154795[[#This Row],[time]]-2)*2</f>
        <v>0.50630000000000042</v>
      </c>
      <c r="AD622" s="6">
        <v>1.5674999999999999</v>
      </c>
      <c r="AE622" s="5">
        <v>2.2531500000000002</v>
      </c>
      <c r="AF622">
        <f>(Table2492983303623944264584902254102[[#This Row],[time]]-2)*2</f>
        <v>0.50630000000000042</v>
      </c>
      <c r="AG622" s="6">
        <v>0.91896299999999997</v>
      </c>
      <c r="AH622" s="5">
        <v>2.2531500000000002</v>
      </c>
      <c r="AI622">
        <f>(Table7292324356388420452484164896[[#This Row],[time]]-2)*2</f>
        <v>0.50630000000000042</v>
      </c>
      <c r="AJ622" s="6">
        <v>1.8318300000000001</v>
      </c>
      <c r="AK622" s="5">
        <v>2.2531500000000002</v>
      </c>
      <c r="AL622">
        <f>(Table2502993313633954274594912355103[[#This Row],[time]]-2)*2</f>
        <v>0.50630000000000042</v>
      </c>
      <c r="AM622" s="6">
        <v>4.3305999999999996</v>
      </c>
      <c r="AN622" s="5">
        <v>2.2531500000000002</v>
      </c>
      <c r="AO622">
        <f>(Table8293325357389421453485174997[[#This Row],[time]]-2)*2</f>
        <v>0.50630000000000042</v>
      </c>
      <c r="AP622" s="6">
        <v>2.10832</v>
      </c>
      <c r="AQ622" s="5">
        <v>2.2531500000000002</v>
      </c>
      <c r="AR622">
        <f>(Table2523003323643964284604922456104[[#This Row],[time]]-2)*2</f>
        <v>0.50630000000000042</v>
      </c>
      <c r="AS622" s="6">
        <v>2.3558699999999999</v>
      </c>
      <c r="AT622" s="5">
        <v>2.2531500000000002</v>
      </c>
      <c r="AU622">
        <f>(Table2533013333653974294614932557105[[#This Row],[time]]-2)*2</f>
        <v>0.50630000000000042</v>
      </c>
      <c r="AV622" s="6">
        <v>3.6708900000000003E-2</v>
      </c>
    </row>
    <row r="623" spans="1:48">
      <c r="A623" s="5">
        <v>2.3141600000000002</v>
      </c>
      <c r="B623">
        <f>(Table1286318350382414446478104290[[#This Row],[time]]-2)*2</f>
        <v>0.62832000000000043</v>
      </c>
      <c r="C623" s="6">
        <v>0.94731600000000005</v>
      </c>
      <c r="D623" s="5">
        <v>2.3141600000000002</v>
      </c>
      <c r="E623">
        <f>(Table2287319351383415447479114391[[#This Row],[time]]-2)*2</f>
        <v>0.62832000000000043</v>
      </c>
      <c r="F623" s="7">
        <v>7.3499999999999998E-5</v>
      </c>
      <c r="G623" s="5">
        <v>2.3141600000000002</v>
      </c>
      <c r="H623">
        <f>(Table245294326358390422454486185098[[#This Row],[time]]-2)*2</f>
        <v>0.62832000000000043</v>
      </c>
      <c r="I623" s="6">
        <v>1.2790299999999999</v>
      </c>
      <c r="J623" s="5">
        <v>2.3141600000000002</v>
      </c>
      <c r="K623">
        <f>(Table3288320352384416448480124492[[#This Row],[time]]-2)*2</f>
        <v>0.62832000000000043</v>
      </c>
      <c r="L623" s="7">
        <v>7.1299999999999998E-5</v>
      </c>
      <c r="M623" s="5">
        <v>2.3141600000000002</v>
      </c>
      <c r="N623">
        <f>(Table246295327359391423455487195199[[#This Row],[time]]-2)*2</f>
        <v>0.62832000000000043</v>
      </c>
      <c r="O623" s="6">
        <v>1.3329800000000001</v>
      </c>
      <c r="P623" s="5">
        <v>2.3141600000000002</v>
      </c>
      <c r="Q623">
        <f>(Table4289321353385417449481134593[[#This Row],[time]]-2)*2</f>
        <v>0.62832000000000043</v>
      </c>
      <c r="R623" s="7">
        <v>8.7700000000000004E-5</v>
      </c>
      <c r="S623" s="5">
        <v>2.3141600000000002</v>
      </c>
      <c r="T623">
        <f>(Table2472963283603924244564882052100[[#This Row],[time]]-2)*2</f>
        <v>0.62832000000000043</v>
      </c>
      <c r="U623" s="6">
        <v>0.79554899999999995</v>
      </c>
      <c r="V623" s="5">
        <v>2.3141600000000002</v>
      </c>
      <c r="W623">
        <f>(Table5290322354386418450482144694[[#This Row],[time]]-2)*2</f>
        <v>0.62832000000000043</v>
      </c>
      <c r="X623" s="7">
        <v>7.2200000000000007E-5</v>
      </c>
      <c r="Y623" s="5">
        <v>2.3141600000000002</v>
      </c>
      <c r="Z623">
        <f>(Table2482973293613934254574892153101[[#This Row],[time]]-2)*2</f>
        <v>0.62832000000000043</v>
      </c>
      <c r="AA623" s="6">
        <v>2.7384599999999999</v>
      </c>
      <c r="AB623" s="5">
        <v>2.3141600000000002</v>
      </c>
      <c r="AC623">
        <f>(Table6291323355387419451483154795[[#This Row],[time]]-2)*2</f>
        <v>0.62832000000000043</v>
      </c>
      <c r="AD623" s="6">
        <v>1.7195199999999999</v>
      </c>
      <c r="AE623" s="5">
        <v>2.3141600000000002</v>
      </c>
      <c r="AF623">
        <f>(Table2492983303623944264584902254102[[#This Row],[time]]-2)*2</f>
        <v>0.62832000000000043</v>
      </c>
      <c r="AG623" s="6">
        <v>1.6375999999999999</v>
      </c>
      <c r="AH623" s="5">
        <v>2.3141600000000002</v>
      </c>
      <c r="AI623">
        <f>(Table7292324356388420452484164896[[#This Row],[time]]-2)*2</f>
        <v>0.62832000000000043</v>
      </c>
      <c r="AJ623" s="6">
        <v>2.2583199999999999</v>
      </c>
      <c r="AK623" s="5">
        <v>2.3141600000000002</v>
      </c>
      <c r="AL623">
        <f>(Table2502993313633954274594912355103[[#This Row],[time]]-2)*2</f>
        <v>0.62832000000000043</v>
      </c>
      <c r="AM623" s="6">
        <v>4.5651000000000002</v>
      </c>
      <c r="AN623" s="5">
        <v>2.3141600000000002</v>
      </c>
      <c r="AO623">
        <f>(Table8293325357389421453485174997[[#This Row],[time]]-2)*2</f>
        <v>0.62832000000000043</v>
      </c>
      <c r="AP623" s="6">
        <v>1.8911800000000001</v>
      </c>
      <c r="AQ623" s="5">
        <v>2.3141600000000002</v>
      </c>
      <c r="AR623">
        <f>(Table2523003323643964284604922456104[[#This Row],[time]]-2)*2</f>
        <v>0.62832000000000043</v>
      </c>
      <c r="AS623" s="6">
        <v>3.0849299999999999</v>
      </c>
      <c r="AT623" s="5">
        <v>2.3141600000000002</v>
      </c>
      <c r="AU623">
        <f>(Table2533013333653974294614932557105[[#This Row],[time]]-2)*2</f>
        <v>0.62832000000000043</v>
      </c>
      <c r="AV623" s="6">
        <v>7.4963399999999999E-2</v>
      </c>
    </row>
    <row r="624" spans="1:48">
      <c r="A624" s="5">
        <v>2.3526199999999999</v>
      </c>
      <c r="B624">
        <f>(Table1286318350382414446478104290[[#This Row],[time]]-2)*2</f>
        <v>0.70523999999999987</v>
      </c>
      <c r="C624" s="6">
        <v>1.23184</v>
      </c>
      <c r="D624" s="5">
        <v>2.3526199999999999</v>
      </c>
      <c r="E624">
        <f>(Table2287319351383415447479114391[[#This Row],[time]]-2)*2</f>
        <v>0.70523999999999987</v>
      </c>
      <c r="F624" s="7">
        <v>6.9499999999999995E-5</v>
      </c>
      <c r="G624" s="5">
        <v>2.3526199999999999</v>
      </c>
      <c r="H624">
        <f>(Table245294326358390422454486185098[[#This Row],[time]]-2)*2</f>
        <v>0.70523999999999987</v>
      </c>
      <c r="I624" s="6">
        <v>1.66018</v>
      </c>
      <c r="J624" s="5">
        <v>2.3526199999999999</v>
      </c>
      <c r="K624">
        <f>(Table3288320352384416448480124492[[#This Row],[time]]-2)*2</f>
        <v>0.70523999999999987</v>
      </c>
      <c r="L624" s="7">
        <v>6.7899999999999997E-5</v>
      </c>
      <c r="M624" s="5">
        <v>2.3526199999999999</v>
      </c>
      <c r="N624">
        <f>(Table246295327359391423455487195199[[#This Row],[time]]-2)*2</f>
        <v>0.70523999999999987</v>
      </c>
      <c r="O624" s="6">
        <v>1.6725300000000001</v>
      </c>
      <c r="P624" s="5">
        <v>2.3526199999999999</v>
      </c>
      <c r="Q624">
        <f>(Table4289321353385417449481134593[[#This Row],[time]]-2)*2</f>
        <v>0.70523999999999987</v>
      </c>
      <c r="R624" s="7">
        <v>8.0599999999999994E-5</v>
      </c>
      <c r="S624" s="5">
        <v>2.3526199999999999</v>
      </c>
      <c r="T624">
        <f>(Table2472963283603924244564882052100[[#This Row],[time]]-2)*2</f>
        <v>0.70523999999999987</v>
      </c>
      <c r="U624" s="6">
        <v>1.2343299999999999</v>
      </c>
      <c r="V624" s="5">
        <v>2.3526199999999999</v>
      </c>
      <c r="W624">
        <f>(Table5290322354386418450482144694[[#This Row],[time]]-2)*2</f>
        <v>0.70523999999999987</v>
      </c>
      <c r="X624" s="7">
        <v>6.6500000000000004E-5</v>
      </c>
      <c r="Y624" s="5">
        <v>2.3526199999999999</v>
      </c>
      <c r="Z624">
        <f>(Table2482973293613934254574892153101[[#This Row],[time]]-2)*2</f>
        <v>0.70523999999999987</v>
      </c>
      <c r="AA624" s="6">
        <v>3.1866699999999999</v>
      </c>
      <c r="AB624" s="5">
        <v>2.3526199999999999</v>
      </c>
      <c r="AC624">
        <f>(Table6291323355387419451483154795[[#This Row],[time]]-2)*2</f>
        <v>0.70523999999999987</v>
      </c>
      <c r="AD624" s="6">
        <v>1.7524</v>
      </c>
      <c r="AE624" s="5">
        <v>2.3526199999999999</v>
      </c>
      <c r="AF624">
        <f>(Table2492983303623944264584902254102[[#This Row],[time]]-2)*2</f>
        <v>0.70523999999999987</v>
      </c>
      <c r="AG624" s="6">
        <v>2.1145900000000002</v>
      </c>
      <c r="AH624" s="5">
        <v>2.3526199999999999</v>
      </c>
      <c r="AI624">
        <f>(Table7292324356388420452484164896[[#This Row],[time]]-2)*2</f>
        <v>0.70523999999999987</v>
      </c>
      <c r="AJ624" s="6">
        <v>2.4521199999999999</v>
      </c>
      <c r="AK624" s="5">
        <v>2.3526199999999999</v>
      </c>
      <c r="AL624">
        <f>(Table2502993313633954274594912355103[[#This Row],[time]]-2)*2</f>
        <v>0.70523999999999987</v>
      </c>
      <c r="AM624" s="6">
        <v>4.7003500000000003</v>
      </c>
      <c r="AN624" s="5">
        <v>2.3526199999999999</v>
      </c>
      <c r="AO624">
        <f>(Table8293325357389421453485174997[[#This Row],[time]]-2)*2</f>
        <v>0.70523999999999987</v>
      </c>
      <c r="AP624" s="6">
        <v>1.6909000000000001</v>
      </c>
      <c r="AQ624" s="5">
        <v>2.3526199999999999</v>
      </c>
      <c r="AR624">
        <f>(Table2523003323643964284604922456104[[#This Row],[time]]-2)*2</f>
        <v>0.70523999999999987</v>
      </c>
      <c r="AS624" s="6">
        <v>3.3886099999999999</v>
      </c>
      <c r="AT624" s="5">
        <v>2.3526199999999999</v>
      </c>
      <c r="AU624">
        <f>(Table2533013333653974294614932557105[[#This Row],[time]]-2)*2</f>
        <v>0.70523999999999987</v>
      </c>
      <c r="AV624" s="6">
        <v>9.7697300000000001E-2</v>
      </c>
    </row>
    <row r="625" spans="1:48">
      <c r="A625" s="5">
        <v>2.4041700000000001</v>
      </c>
      <c r="B625">
        <f>(Table1286318350382414446478104290[[#This Row],[time]]-2)*2</f>
        <v>0.80834000000000028</v>
      </c>
      <c r="C625" s="6">
        <v>1.67757</v>
      </c>
      <c r="D625" s="5">
        <v>2.4041700000000001</v>
      </c>
      <c r="E625">
        <f>(Table2287319351383415447479114391[[#This Row],[time]]-2)*2</f>
        <v>0.80834000000000028</v>
      </c>
      <c r="F625" s="7">
        <v>6.3399999999999996E-5</v>
      </c>
      <c r="G625" s="5">
        <v>2.4041700000000001</v>
      </c>
      <c r="H625">
        <f>(Table245294326358390422454486185098[[#This Row],[time]]-2)*2</f>
        <v>0.80834000000000028</v>
      </c>
      <c r="I625" s="6">
        <v>2.2710300000000001</v>
      </c>
      <c r="J625" s="5">
        <v>2.4041700000000001</v>
      </c>
      <c r="K625">
        <f>(Table3288320352384416448480124492[[#This Row],[time]]-2)*2</f>
        <v>0.80834000000000028</v>
      </c>
      <c r="L625" s="7">
        <v>5.9700000000000001E-5</v>
      </c>
      <c r="M625" s="5">
        <v>2.4041700000000001</v>
      </c>
      <c r="N625">
        <f>(Table246295327359391423455487195199[[#This Row],[time]]-2)*2</f>
        <v>0.80834000000000028</v>
      </c>
      <c r="O625" s="6">
        <v>2.2445900000000001</v>
      </c>
      <c r="P625" s="5">
        <v>2.4041700000000001</v>
      </c>
      <c r="Q625">
        <f>(Table4289321353385417449481134593[[#This Row],[time]]-2)*2</f>
        <v>0.80834000000000028</v>
      </c>
      <c r="R625" s="7">
        <v>7.1000000000000005E-5</v>
      </c>
      <c r="S625" s="5">
        <v>2.4041700000000001</v>
      </c>
      <c r="T625">
        <f>(Table2472963283603924244564882052100[[#This Row],[time]]-2)*2</f>
        <v>0.80834000000000028</v>
      </c>
      <c r="U625" s="6">
        <v>1.87734</v>
      </c>
      <c r="V625" s="5">
        <v>2.4041700000000001</v>
      </c>
      <c r="W625">
        <f>(Table5290322354386418450482144694[[#This Row],[time]]-2)*2</f>
        <v>0.80834000000000028</v>
      </c>
      <c r="X625" s="7">
        <v>5.8699999999999997E-5</v>
      </c>
      <c r="Y625" s="5">
        <v>2.4041700000000001</v>
      </c>
      <c r="Z625">
        <f>(Table2482973293613934254574892153101[[#This Row],[time]]-2)*2</f>
        <v>0.80834000000000028</v>
      </c>
      <c r="AA625" s="6">
        <v>3.8036500000000002</v>
      </c>
      <c r="AB625" s="5">
        <v>2.4041700000000001</v>
      </c>
      <c r="AC625">
        <f>(Table6291323355387419451483154795[[#This Row],[time]]-2)*2</f>
        <v>0.80834000000000028</v>
      </c>
      <c r="AD625" s="6">
        <v>1.70197</v>
      </c>
      <c r="AE625" s="5">
        <v>2.4041700000000001</v>
      </c>
      <c r="AF625">
        <f>(Table2492983303623944264584902254102[[#This Row],[time]]-2)*2</f>
        <v>0.80834000000000028</v>
      </c>
      <c r="AG625" s="6">
        <v>2.91093</v>
      </c>
      <c r="AH625" s="5">
        <v>2.4041700000000001</v>
      </c>
      <c r="AI625">
        <f>(Table7292324356388420452484164896[[#This Row],[time]]-2)*2</f>
        <v>0.80834000000000028</v>
      </c>
      <c r="AJ625" s="6">
        <v>2.5946099999999999</v>
      </c>
      <c r="AK625" s="5">
        <v>2.4041700000000001</v>
      </c>
      <c r="AL625">
        <f>(Table2502993313633954274594912355103[[#This Row],[time]]-2)*2</f>
        <v>0.80834000000000028</v>
      </c>
      <c r="AM625" s="6">
        <v>4.8315599999999996</v>
      </c>
      <c r="AN625" s="5">
        <v>2.4041700000000001</v>
      </c>
      <c r="AO625">
        <f>(Table8293325357389421453485174997[[#This Row],[time]]-2)*2</f>
        <v>0.80834000000000028</v>
      </c>
      <c r="AP625" s="6">
        <v>1.46261</v>
      </c>
      <c r="AQ625" s="5">
        <v>2.4041700000000001</v>
      </c>
      <c r="AR625">
        <f>(Table2523003323643964284604922456104[[#This Row],[time]]-2)*2</f>
        <v>0.80834000000000028</v>
      </c>
      <c r="AS625" s="6">
        <v>3.7304300000000001</v>
      </c>
      <c r="AT625" s="5">
        <v>2.4041700000000001</v>
      </c>
      <c r="AU625">
        <f>(Table2533013333653974294614932557105[[#This Row],[time]]-2)*2</f>
        <v>0.80834000000000028</v>
      </c>
      <c r="AV625" s="6">
        <v>0.14350099999999999</v>
      </c>
    </row>
    <row r="626" spans="1:48">
      <c r="A626" s="5">
        <v>2.4519500000000001</v>
      </c>
      <c r="B626">
        <f>(Table1286318350382414446478104290[[#This Row],[time]]-2)*2</f>
        <v>0.90390000000000015</v>
      </c>
      <c r="C626" s="6">
        <v>2.1875900000000001</v>
      </c>
      <c r="D626" s="5">
        <v>2.4519500000000001</v>
      </c>
      <c r="E626">
        <f>(Table2287319351383415447479114391[[#This Row],[time]]-2)*2</f>
        <v>0.90390000000000015</v>
      </c>
      <c r="F626" s="7">
        <v>5.7500000000000002E-5</v>
      </c>
      <c r="G626" s="5">
        <v>2.4519500000000001</v>
      </c>
      <c r="H626">
        <f>(Table245294326358390422454486185098[[#This Row],[time]]-2)*2</f>
        <v>0.90390000000000015</v>
      </c>
      <c r="I626" s="6">
        <v>2.91554</v>
      </c>
      <c r="J626" s="5">
        <v>2.4519500000000001</v>
      </c>
      <c r="K626">
        <f>(Table3288320352384416448480124492[[#This Row],[time]]-2)*2</f>
        <v>0.90390000000000015</v>
      </c>
      <c r="L626" s="7">
        <v>5.3699999999999997E-5</v>
      </c>
      <c r="M626" s="5">
        <v>2.4519500000000001</v>
      </c>
      <c r="N626">
        <f>(Table246295327359391423455487195199[[#This Row],[time]]-2)*2</f>
        <v>0.90390000000000015</v>
      </c>
      <c r="O626" s="6">
        <v>2.86171</v>
      </c>
      <c r="P626" s="5">
        <v>2.4519500000000001</v>
      </c>
      <c r="Q626">
        <f>(Table4289321353385417449481134593[[#This Row],[time]]-2)*2</f>
        <v>0.90390000000000015</v>
      </c>
      <c r="R626" s="7">
        <v>6.4599999999999998E-5</v>
      </c>
      <c r="S626" s="5">
        <v>2.4519500000000001</v>
      </c>
      <c r="T626">
        <f>(Table2472963283603924244564882052100[[#This Row],[time]]-2)*2</f>
        <v>0.90390000000000015</v>
      </c>
      <c r="U626" s="6">
        <v>2.4541599999999999</v>
      </c>
      <c r="V626" s="5">
        <v>2.4519500000000001</v>
      </c>
      <c r="W626">
        <f>(Table5290322354386418450482144694[[#This Row],[time]]-2)*2</f>
        <v>0.90390000000000015</v>
      </c>
      <c r="X626" s="7">
        <v>5.3199999999999999E-5</v>
      </c>
      <c r="Y626" s="5">
        <v>2.4519500000000001</v>
      </c>
      <c r="Z626">
        <f>(Table2482973293613934254574892153101[[#This Row],[time]]-2)*2</f>
        <v>0.90390000000000015</v>
      </c>
      <c r="AA626" s="6">
        <v>4.3043399999999998</v>
      </c>
      <c r="AB626" s="5">
        <v>2.4519500000000001</v>
      </c>
      <c r="AC626">
        <f>(Table6291323355387419451483154795[[#This Row],[time]]-2)*2</f>
        <v>0.90390000000000015</v>
      </c>
      <c r="AD626" s="6">
        <v>1.5621100000000001</v>
      </c>
      <c r="AE626" s="5">
        <v>2.4519500000000001</v>
      </c>
      <c r="AF626">
        <f>(Table2492983303623944264584902254102[[#This Row],[time]]-2)*2</f>
        <v>0.90390000000000015</v>
      </c>
      <c r="AG626" s="6">
        <v>3.8900700000000001</v>
      </c>
      <c r="AH626" s="5">
        <v>2.4519500000000001</v>
      </c>
      <c r="AI626">
        <f>(Table7292324356388420452484164896[[#This Row],[time]]-2)*2</f>
        <v>0.90390000000000015</v>
      </c>
      <c r="AJ626" s="6">
        <v>2.4975299999999998</v>
      </c>
      <c r="AK626" s="5">
        <v>2.4519500000000001</v>
      </c>
      <c r="AL626">
        <f>(Table2502993313633954274594912355103[[#This Row],[time]]-2)*2</f>
        <v>0.90390000000000015</v>
      </c>
      <c r="AM626" s="6">
        <v>4.9928999999999997</v>
      </c>
      <c r="AN626" s="5">
        <v>2.4519500000000001</v>
      </c>
      <c r="AO626">
        <f>(Table8293325357389421453485174997[[#This Row],[time]]-2)*2</f>
        <v>0.90390000000000015</v>
      </c>
      <c r="AP626" s="6">
        <v>1.30799</v>
      </c>
      <c r="AQ626" s="5">
        <v>2.4519500000000001</v>
      </c>
      <c r="AR626">
        <f>(Table2523003323643964284604922456104[[#This Row],[time]]-2)*2</f>
        <v>0.90390000000000015</v>
      </c>
      <c r="AS626" s="6">
        <v>4.2415099999999999</v>
      </c>
      <c r="AT626" s="5">
        <v>2.4519500000000001</v>
      </c>
      <c r="AU626">
        <f>(Table2533013333653974294614932557105[[#This Row],[time]]-2)*2</f>
        <v>0.90390000000000015</v>
      </c>
      <c r="AV626" s="6">
        <v>0.204373</v>
      </c>
    </row>
    <row r="627" spans="1:48">
      <c r="A627" s="5">
        <v>2.50583</v>
      </c>
      <c r="B627">
        <f>(Table1286318350382414446478104290[[#This Row],[time]]-2)*2</f>
        <v>1.01166</v>
      </c>
      <c r="C627" s="6">
        <v>2.8137400000000001</v>
      </c>
      <c r="D627" s="5">
        <v>2.50583</v>
      </c>
      <c r="E627">
        <f>(Table2287319351383415447479114391[[#This Row],[time]]-2)*2</f>
        <v>1.01166</v>
      </c>
      <c r="F627" s="7">
        <v>5.1199999999999998E-5</v>
      </c>
      <c r="G627" s="5">
        <v>2.50583</v>
      </c>
      <c r="H627">
        <f>(Table245294326358390422454486185098[[#This Row],[time]]-2)*2</f>
        <v>1.01166</v>
      </c>
      <c r="I627" s="6">
        <v>3.75203</v>
      </c>
      <c r="J627" s="5">
        <v>2.50583</v>
      </c>
      <c r="K627">
        <f>(Table3288320352384416448480124492[[#This Row],[time]]-2)*2</f>
        <v>1.01166</v>
      </c>
      <c r="L627" s="7">
        <v>4.8099999999999997E-5</v>
      </c>
      <c r="M627" s="5">
        <v>2.50583</v>
      </c>
      <c r="N627">
        <f>(Table246295327359391423455487195199[[#This Row],[time]]-2)*2</f>
        <v>1.01166</v>
      </c>
      <c r="O627" s="6">
        <v>3.6606100000000001</v>
      </c>
      <c r="P627" s="5">
        <v>2.50583</v>
      </c>
      <c r="Q627">
        <f>(Table4289321353385417449481134593[[#This Row],[time]]-2)*2</f>
        <v>1.01166</v>
      </c>
      <c r="R627" s="7">
        <v>5.8400000000000003E-5</v>
      </c>
      <c r="S627" s="5">
        <v>2.50583</v>
      </c>
      <c r="T627">
        <f>(Table2472963283603924244564882052100[[#This Row],[time]]-2)*2</f>
        <v>1.01166</v>
      </c>
      <c r="U627" s="6">
        <v>3.0897399999999999</v>
      </c>
      <c r="V627" s="5">
        <v>2.50583</v>
      </c>
      <c r="W627">
        <f>(Table5290322354386418450482144694[[#This Row],[time]]-2)*2</f>
        <v>1.01166</v>
      </c>
      <c r="X627" s="7">
        <v>4.8300000000000002E-5</v>
      </c>
      <c r="Y627" s="5">
        <v>2.50583</v>
      </c>
      <c r="Z627">
        <f>(Table2482973293613934254574892153101[[#This Row],[time]]-2)*2</f>
        <v>1.01166</v>
      </c>
      <c r="AA627" s="6">
        <v>4.8832800000000001</v>
      </c>
      <c r="AB627" s="5">
        <v>2.50583</v>
      </c>
      <c r="AC627">
        <f>(Table6291323355387419451483154795[[#This Row],[time]]-2)*2</f>
        <v>1.01166</v>
      </c>
      <c r="AD627" s="6">
        <v>1.38087</v>
      </c>
      <c r="AE627" s="5">
        <v>2.50583</v>
      </c>
      <c r="AF627">
        <f>(Table2492983303623944264584902254102[[#This Row],[time]]-2)*2</f>
        <v>1.01166</v>
      </c>
      <c r="AG627" s="6">
        <v>4.8643299999999998</v>
      </c>
      <c r="AH627" s="5">
        <v>2.50583</v>
      </c>
      <c r="AI627">
        <f>(Table7292324356388420452484164896[[#This Row],[time]]-2)*2</f>
        <v>1.01166</v>
      </c>
      <c r="AJ627" s="6">
        <v>2.28369</v>
      </c>
      <c r="AK627" s="5">
        <v>2.50583</v>
      </c>
      <c r="AL627">
        <f>(Table2502993313633954274594912355103[[#This Row],[time]]-2)*2</f>
        <v>1.01166</v>
      </c>
      <c r="AM627" s="6">
        <v>5.2164599999999997</v>
      </c>
      <c r="AN627" s="5">
        <v>2.50583</v>
      </c>
      <c r="AO627">
        <f>(Table8293325357389421453485174997[[#This Row],[time]]-2)*2</f>
        <v>1.01166</v>
      </c>
      <c r="AP627" s="6">
        <v>1.2895099999999999</v>
      </c>
      <c r="AQ627" s="5">
        <v>2.50583</v>
      </c>
      <c r="AR627">
        <f>(Table2523003323643964284604922456104[[#This Row],[time]]-2)*2</f>
        <v>1.01166</v>
      </c>
      <c r="AS627" s="6">
        <v>4.6033499999999998</v>
      </c>
      <c r="AT627" s="5">
        <v>2.50583</v>
      </c>
      <c r="AU627">
        <f>(Table2533013333653974294614932557105[[#This Row],[time]]-2)*2</f>
        <v>1.01166</v>
      </c>
      <c r="AV627" s="6">
        <v>0.25611600000000001</v>
      </c>
    </row>
    <row r="628" spans="1:48">
      <c r="A628" s="5">
        <v>2.5651000000000002</v>
      </c>
      <c r="B628">
        <f>(Table1286318350382414446478104290[[#This Row],[time]]-2)*2</f>
        <v>1.1302000000000003</v>
      </c>
      <c r="C628" s="6">
        <v>3.6608000000000001</v>
      </c>
      <c r="D628" s="5">
        <v>2.5651000000000002</v>
      </c>
      <c r="E628">
        <f>(Table2287319351383415447479114391[[#This Row],[time]]-2)*2</f>
        <v>1.1302000000000003</v>
      </c>
      <c r="F628" s="7">
        <v>4.5099999999999998E-5</v>
      </c>
      <c r="G628" s="5">
        <v>2.5651000000000002</v>
      </c>
      <c r="H628">
        <f>(Table245294326358390422454486185098[[#This Row],[time]]-2)*2</f>
        <v>1.1302000000000003</v>
      </c>
      <c r="I628" s="6">
        <v>4.8581500000000002</v>
      </c>
      <c r="J628" s="5">
        <v>2.5651000000000002</v>
      </c>
      <c r="K628">
        <f>(Table3288320352384416448480124492[[#This Row],[time]]-2)*2</f>
        <v>1.1302000000000003</v>
      </c>
      <c r="L628" s="7">
        <v>4.2299999999999998E-5</v>
      </c>
      <c r="M628" s="5">
        <v>2.5651000000000002</v>
      </c>
      <c r="N628">
        <f>(Table246295327359391423455487195199[[#This Row],[time]]-2)*2</f>
        <v>1.1302000000000003</v>
      </c>
      <c r="O628" s="6">
        <v>4.5475099999999999</v>
      </c>
      <c r="P628" s="5">
        <v>2.5651000000000002</v>
      </c>
      <c r="Q628">
        <f>(Table4289321353385417449481134593[[#This Row],[time]]-2)*2</f>
        <v>1.1302000000000003</v>
      </c>
      <c r="R628" s="7">
        <v>5.27E-5</v>
      </c>
      <c r="S628" s="5">
        <v>2.5651000000000002</v>
      </c>
      <c r="T628">
        <f>(Table2472963283603924244564882052100[[#This Row],[time]]-2)*2</f>
        <v>1.1302000000000003</v>
      </c>
      <c r="U628" s="6">
        <v>3.75238</v>
      </c>
      <c r="V628" s="5">
        <v>2.5651000000000002</v>
      </c>
      <c r="W628">
        <f>(Table5290322354386418450482144694[[#This Row],[time]]-2)*2</f>
        <v>1.1302000000000003</v>
      </c>
      <c r="X628" s="7">
        <v>4.3699999999999998E-5</v>
      </c>
      <c r="Y628" s="5">
        <v>2.5651000000000002</v>
      </c>
      <c r="Z628">
        <f>(Table2482973293613934254574892153101[[#This Row],[time]]-2)*2</f>
        <v>1.1302000000000003</v>
      </c>
      <c r="AA628" s="6">
        <v>5.4494300000000004</v>
      </c>
      <c r="AB628" s="5">
        <v>2.5651000000000002</v>
      </c>
      <c r="AC628">
        <f>(Table6291323355387419451483154795[[#This Row],[time]]-2)*2</f>
        <v>1.1302000000000003</v>
      </c>
      <c r="AD628" s="6">
        <v>1.18547</v>
      </c>
      <c r="AE628" s="5">
        <v>2.5651000000000002</v>
      </c>
      <c r="AF628">
        <f>(Table2492983303623944264584902254102[[#This Row],[time]]-2)*2</f>
        <v>1.1302000000000003</v>
      </c>
      <c r="AG628" s="6">
        <v>5.8347899999999999</v>
      </c>
      <c r="AH628" s="5">
        <v>2.5651000000000002</v>
      </c>
      <c r="AI628">
        <f>(Table7292324356388420452484164896[[#This Row],[time]]-2)*2</f>
        <v>1.1302000000000003</v>
      </c>
      <c r="AJ628" s="6">
        <v>2.02291</v>
      </c>
      <c r="AK628" s="5">
        <v>2.5651000000000002</v>
      </c>
      <c r="AL628">
        <f>(Table2502993313633954274594912355103[[#This Row],[time]]-2)*2</f>
        <v>1.1302000000000003</v>
      </c>
      <c r="AM628" s="6">
        <v>5.5208899999999996</v>
      </c>
      <c r="AN628" s="5">
        <v>2.5651000000000002</v>
      </c>
      <c r="AO628">
        <f>(Table8293325357389421453485174997[[#This Row],[time]]-2)*2</f>
        <v>1.1302000000000003</v>
      </c>
      <c r="AP628" s="6">
        <v>1.41405</v>
      </c>
      <c r="AQ628" s="5">
        <v>2.5651000000000002</v>
      </c>
      <c r="AR628">
        <f>(Table2523003323643964284604922456104[[#This Row],[time]]-2)*2</f>
        <v>1.1302000000000003</v>
      </c>
      <c r="AS628" s="6">
        <v>5.0626600000000002</v>
      </c>
      <c r="AT628" s="5">
        <v>2.5651000000000002</v>
      </c>
      <c r="AU628">
        <f>(Table2533013333653974294614932557105[[#This Row],[time]]-2)*2</f>
        <v>1.1302000000000003</v>
      </c>
      <c r="AV628" s="6">
        <v>0.466553</v>
      </c>
    </row>
    <row r="629" spans="1:48">
      <c r="A629" s="5">
        <v>2.6215799999999998</v>
      </c>
      <c r="B629">
        <f>(Table1286318350382414446478104290[[#This Row],[time]]-2)*2</f>
        <v>1.2431599999999996</v>
      </c>
      <c r="C629" s="6">
        <v>4.7439</v>
      </c>
      <c r="D629" s="5">
        <v>2.6215799999999998</v>
      </c>
      <c r="E629">
        <f>(Table2287319351383415447479114391[[#This Row],[time]]-2)*2</f>
        <v>1.2431599999999996</v>
      </c>
      <c r="F629" s="7">
        <v>4.0000000000000003E-5</v>
      </c>
      <c r="G629" s="5">
        <v>2.6215799999999998</v>
      </c>
      <c r="H629">
        <f>(Table245294326358390422454486185098[[#This Row],[time]]-2)*2</f>
        <v>1.2431599999999996</v>
      </c>
      <c r="I629" s="6">
        <v>6.0469900000000001</v>
      </c>
      <c r="J629" s="5">
        <v>2.6215799999999998</v>
      </c>
      <c r="K629">
        <f>(Table3288320352384416448480124492[[#This Row],[time]]-2)*2</f>
        <v>1.2431599999999996</v>
      </c>
      <c r="L629" s="7">
        <v>3.79E-5</v>
      </c>
      <c r="M629" s="5">
        <v>2.6215799999999998</v>
      </c>
      <c r="N629">
        <f>(Table246295327359391423455487195199[[#This Row],[time]]-2)*2</f>
        <v>1.2431599999999996</v>
      </c>
      <c r="O629" s="6">
        <v>5.3045799999999996</v>
      </c>
      <c r="P629" s="5">
        <v>2.6215799999999998</v>
      </c>
      <c r="Q629">
        <f>(Table4289321353385417449481134593[[#This Row],[time]]-2)*2</f>
        <v>1.2431599999999996</v>
      </c>
      <c r="R629" s="7">
        <v>4.8099999999999997E-5</v>
      </c>
      <c r="S629" s="5">
        <v>2.6215799999999998</v>
      </c>
      <c r="T629">
        <f>(Table2472963283603924244564882052100[[#This Row],[time]]-2)*2</f>
        <v>1.2431599999999996</v>
      </c>
      <c r="U629" s="6">
        <v>4.36252</v>
      </c>
      <c r="V629" s="5">
        <v>2.6215799999999998</v>
      </c>
      <c r="W629">
        <f>(Table5290322354386418450482144694[[#This Row],[time]]-2)*2</f>
        <v>1.2431599999999996</v>
      </c>
      <c r="X629" s="7">
        <v>4.0399999999999999E-5</v>
      </c>
      <c r="Y629" s="5">
        <v>2.6215799999999998</v>
      </c>
      <c r="Z629">
        <f>(Table2482973293613934254574892153101[[#This Row],[time]]-2)*2</f>
        <v>1.2431599999999996</v>
      </c>
      <c r="AA629" s="6">
        <v>5.9329400000000003</v>
      </c>
      <c r="AB629" s="5">
        <v>2.6215799999999998</v>
      </c>
      <c r="AC629">
        <f>(Table6291323355387419451483154795[[#This Row],[time]]-2)*2</f>
        <v>1.2431599999999996</v>
      </c>
      <c r="AD629" s="6">
        <v>0.98067099999999996</v>
      </c>
      <c r="AE629" s="5">
        <v>2.6215799999999998</v>
      </c>
      <c r="AF629">
        <f>(Table2492983303623944264584902254102[[#This Row],[time]]-2)*2</f>
        <v>1.2431599999999996</v>
      </c>
      <c r="AG629" s="6">
        <v>6.6688200000000002</v>
      </c>
      <c r="AH629" s="5">
        <v>2.6215799999999998</v>
      </c>
      <c r="AI629">
        <f>(Table7292324356388420452484164896[[#This Row],[time]]-2)*2</f>
        <v>1.2431599999999996</v>
      </c>
      <c r="AJ629" s="6">
        <v>1.7664200000000001</v>
      </c>
      <c r="AK629" s="5">
        <v>2.6215799999999998</v>
      </c>
      <c r="AL629">
        <f>(Table2502993313633954274594912355103[[#This Row],[time]]-2)*2</f>
        <v>1.2431599999999996</v>
      </c>
      <c r="AM629" s="6">
        <v>5.9130099999999999</v>
      </c>
      <c r="AN629" s="5">
        <v>2.6215799999999998</v>
      </c>
      <c r="AO629">
        <f>(Table8293325357389421453485174997[[#This Row],[time]]-2)*2</f>
        <v>1.2431599999999996</v>
      </c>
      <c r="AP629" s="6">
        <v>1.5318099999999999</v>
      </c>
      <c r="AQ629" s="5">
        <v>2.6215799999999998</v>
      </c>
      <c r="AR629">
        <f>(Table2523003323643964284604922456104[[#This Row],[time]]-2)*2</f>
        <v>1.2431599999999996</v>
      </c>
      <c r="AS629" s="6">
        <v>5.3439500000000004</v>
      </c>
      <c r="AT629" s="5">
        <v>2.6215799999999998</v>
      </c>
      <c r="AU629">
        <f>(Table2533013333653974294614932557105[[#This Row],[time]]-2)*2</f>
        <v>1.2431599999999996</v>
      </c>
      <c r="AV629" s="6">
        <v>0.63007500000000005</v>
      </c>
    </row>
    <row r="630" spans="1:48">
      <c r="A630" s="5">
        <v>2.6567699999999999</v>
      </c>
      <c r="B630">
        <f>(Table1286318350382414446478104290[[#This Row],[time]]-2)*2</f>
        <v>1.3135399999999997</v>
      </c>
      <c r="C630" s="6">
        <v>5.49716</v>
      </c>
      <c r="D630" s="5">
        <v>2.6567699999999999</v>
      </c>
      <c r="E630">
        <f>(Table2287319351383415447479114391[[#This Row],[time]]-2)*2</f>
        <v>1.3135399999999997</v>
      </c>
      <c r="F630" s="7">
        <v>3.7200000000000003E-5</v>
      </c>
      <c r="G630" s="5">
        <v>2.6567699999999999</v>
      </c>
      <c r="H630">
        <f>(Table245294326358390422454486185098[[#This Row],[time]]-2)*2</f>
        <v>1.3135399999999997</v>
      </c>
      <c r="I630" s="6">
        <v>6.7999799999999997</v>
      </c>
      <c r="J630" s="5">
        <v>2.6567699999999999</v>
      </c>
      <c r="K630">
        <f>(Table3288320352384416448480124492[[#This Row],[time]]-2)*2</f>
        <v>1.3135399999999997</v>
      </c>
      <c r="L630" s="7">
        <v>3.5800000000000003E-5</v>
      </c>
      <c r="M630" s="5">
        <v>2.6567699999999999</v>
      </c>
      <c r="N630">
        <f>(Table246295327359391423455487195199[[#This Row],[time]]-2)*2</f>
        <v>1.3135399999999997</v>
      </c>
      <c r="O630" s="6">
        <v>5.72471</v>
      </c>
      <c r="P630" s="5">
        <v>2.6567699999999999</v>
      </c>
      <c r="Q630">
        <f>(Table4289321353385417449481134593[[#This Row],[time]]-2)*2</f>
        <v>1.3135399999999997</v>
      </c>
      <c r="R630" s="7">
        <v>4.57E-5</v>
      </c>
      <c r="S630" s="5">
        <v>2.6567699999999999</v>
      </c>
      <c r="T630">
        <f>(Table2472963283603924244564882052100[[#This Row],[time]]-2)*2</f>
        <v>1.3135399999999997</v>
      </c>
      <c r="U630" s="6">
        <v>4.7037500000000003</v>
      </c>
      <c r="V630" s="5">
        <v>2.6567699999999999</v>
      </c>
      <c r="W630">
        <f>(Table5290322354386418450482144694[[#This Row],[time]]-2)*2</f>
        <v>1.3135399999999997</v>
      </c>
      <c r="X630" s="7">
        <v>3.9400000000000002E-5</v>
      </c>
      <c r="Y630" s="5">
        <v>2.6567699999999999</v>
      </c>
      <c r="Z630">
        <f>(Table2482973293613934254574892153101[[#This Row],[time]]-2)*2</f>
        <v>1.3135399999999997</v>
      </c>
      <c r="AA630" s="6">
        <v>6.2719300000000002</v>
      </c>
      <c r="AB630" s="5">
        <v>2.6567699999999999</v>
      </c>
      <c r="AC630">
        <f>(Table6291323355387419451483154795[[#This Row],[time]]-2)*2</f>
        <v>1.3135399999999997</v>
      </c>
      <c r="AD630" s="6">
        <v>0.86272000000000004</v>
      </c>
      <c r="AE630" s="5">
        <v>2.6567699999999999</v>
      </c>
      <c r="AF630">
        <f>(Table2492983303623944264584902254102[[#This Row],[time]]-2)*2</f>
        <v>1.3135399999999997</v>
      </c>
      <c r="AG630" s="6">
        <v>7.0636599999999996</v>
      </c>
      <c r="AH630" s="5">
        <v>2.6567699999999999</v>
      </c>
      <c r="AI630">
        <f>(Table7292324356388420452484164896[[#This Row],[time]]-2)*2</f>
        <v>1.3135399999999997</v>
      </c>
      <c r="AJ630" s="6">
        <v>1.6204400000000001</v>
      </c>
      <c r="AK630" s="5">
        <v>2.6567699999999999</v>
      </c>
      <c r="AL630">
        <f>(Table2502993313633954274594912355103[[#This Row],[time]]-2)*2</f>
        <v>1.3135399999999997</v>
      </c>
      <c r="AM630" s="6">
        <v>6.2099399999999996</v>
      </c>
      <c r="AN630" s="5">
        <v>2.6567699999999999</v>
      </c>
      <c r="AO630">
        <f>(Table8293325357389421453485174997[[#This Row],[time]]-2)*2</f>
        <v>1.3135399999999997</v>
      </c>
      <c r="AP630" s="6">
        <v>1.5820700000000001</v>
      </c>
      <c r="AQ630" s="5">
        <v>2.6567699999999999</v>
      </c>
      <c r="AR630">
        <f>(Table2523003323643964284604922456104[[#This Row],[time]]-2)*2</f>
        <v>1.3135399999999997</v>
      </c>
      <c r="AS630" s="6">
        <v>5.46549</v>
      </c>
      <c r="AT630" s="5">
        <v>2.6567699999999999</v>
      </c>
      <c r="AU630">
        <f>(Table2533013333653974294614932557105[[#This Row],[time]]-2)*2</f>
        <v>1.3135399999999997</v>
      </c>
      <c r="AV630" s="6">
        <v>0.71203700000000003</v>
      </c>
    </row>
    <row r="631" spans="1:48">
      <c r="A631" s="5">
        <v>2.7161499999999998</v>
      </c>
      <c r="B631">
        <f>(Table1286318350382414446478104290[[#This Row],[time]]-2)*2</f>
        <v>1.4322999999999997</v>
      </c>
      <c r="C631" s="6">
        <v>6.7980600000000004</v>
      </c>
      <c r="D631" s="5">
        <v>2.7161499999999998</v>
      </c>
      <c r="E631">
        <f>(Table2287319351383415447479114391[[#This Row],[time]]-2)*2</f>
        <v>1.4322999999999997</v>
      </c>
      <c r="F631" s="7">
        <v>3.3099999999999998E-5</v>
      </c>
      <c r="G631" s="5">
        <v>2.7161499999999998</v>
      </c>
      <c r="H631">
        <f>(Table245294326358390422454486185098[[#This Row],[time]]-2)*2</f>
        <v>1.4322999999999997</v>
      </c>
      <c r="I631" s="6">
        <v>8.1026399999999992</v>
      </c>
      <c r="J631" s="5">
        <v>2.7161499999999998</v>
      </c>
      <c r="K631">
        <f>(Table3288320352384416448480124492[[#This Row],[time]]-2)*2</f>
        <v>1.4322999999999997</v>
      </c>
      <c r="L631" s="7">
        <v>3.3000000000000003E-5</v>
      </c>
      <c r="M631" s="5">
        <v>2.7161499999999998</v>
      </c>
      <c r="N631">
        <f>(Table246295327359391423455487195199[[#This Row],[time]]-2)*2</f>
        <v>1.4322999999999997</v>
      </c>
      <c r="O631" s="6">
        <v>6.3992300000000002</v>
      </c>
      <c r="P631" s="5">
        <v>2.7161499999999998</v>
      </c>
      <c r="Q631">
        <f>(Table4289321353385417449481134593[[#This Row],[time]]-2)*2</f>
        <v>1.4322999999999997</v>
      </c>
      <c r="R631" s="7">
        <v>4.1900000000000002E-5</v>
      </c>
      <c r="S631" s="5">
        <v>2.7161499999999998</v>
      </c>
      <c r="T631">
        <f>(Table2472963283603924244564882052100[[#This Row],[time]]-2)*2</f>
        <v>1.4322999999999997</v>
      </c>
      <c r="U631" s="6">
        <v>5.2108499999999998</v>
      </c>
      <c r="V631" s="5">
        <v>2.7161499999999998</v>
      </c>
      <c r="W631">
        <f>(Table5290322354386418450482144694[[#This Row],[time]]-2)*2</f>
        <v>1.4322999999999997</v>
      </c>
      <c r="X631" s="7">
        <v>3.6199999999999999E-5</v>
      </c>
      <c r="Y631" s="5">
        <v>2.7161499999999998</v>
      </c>
      <c r="Z631">
        <f>(Table2482973293613934254574892153101[[#This Row],[time]]-2)*2</f>
        <v>1.4322999999999997</v>
      </c>
      <c r="AA631" s="6">
        <v>6.7816200000000002</v>
      </c>
      <c r="AB631" s="5">
        <v>2.7161499999999998</v>
      </c>
      <c r="AC631">
        <f>(Table6291323355387419451483154795[[#This Row],[time]]-2)*2</f>
        <v>1.4322999999999997</v>
      </c>
      <c r="AD631" s="6">
        <v>0.69805499999999998</v>
      </c>
      <c r="AE631" s="5">
        <v>2.7161499999999998</v>
      </c>
      <c r="AF631">
        <f>(Table2492983303623944264584902254102[[#This Row],[time]]-2)*2</f>
        <v>1.4322999999999997</v>
      </c>
      <c r="AG631" s="6">
        <v>7.7350000000000003</v>
      </c>
      <c r="AH631" s="5">
        <v>2.7161499999999998</v>
      </c>
      <c r="AI631">
        <f>(Table7292324356388420452484164896[[#This Row],[time]]-2)*2</f>
        <v>1.4322999999999997</v>
      </c>
      <c r="AJ631" s="6">
        <v>1.41123</v>
      </c>
      <c r="AK631" s="5">
        <v>2.7161499999999998</v>
      </c>
      <c r="AL631">
        <f>(Table2502993313633954274594912355103[[#This Row],[time]]-2)*2</f>
        <v>1.4322999999999997</v>
      </c>
      <c r="AM631" s="6">
        <v>6.5994900000000003</v>
      </c>
      <c r="AN631" s="5">
        <v>2.7161499999999998</v>
      </c>
      <c r="AO631">
        <f>(Table8293325357389421453485174997[[#This Row],[time]]-2)*2</f>
        <v>1.4322999999999997</v>
      </c>
      <c r="AP631" s="6">
        <v>1.6074299999999999</v>
      </c>
      <c r="AQ631" s="5">
        <v>2.7161499999999998</v>
      </c>
      <c r="AR631">
        <f>(Table2523003323643964284604922456104[[#This Row],[time]]-2)*2</f>
        <v>1.4322999999999997</v>
      </c>
      <c r="AS631" s="6">
        <v>5.6983899999999998</v>
      </c>
      <c r="AT631" s="5">
        <v>2.7161499999999998</v>
      </c>
      <c r="AU631">
        <f>(Table2533013333653974294614932557105[[#This Row],[time]]-2)*2</f>
        <v>1.4322999999999997</v>
      </c>
      <c r="AV631" s="6">
        <v>0.83167400000000002</v>
      </c>
    </row>
    <row r="632" spans="1:48">
      <c r="A632" s="5">
        <v>2.7583299999999999</v>
      </c>
      <c r="B632">
        <f>(Table1286318350382414446478104290[[#This Row],[time]]-2)*2</f>
        <v>1.5166599999999999</v>
      </c>
      <c r="C632" s="6">
        <v>7.69381</v>
      </c>
      <c r="D632" s="5">
        <v>2.7583299999999999</v>
      </c>
      <c r="E632">
        <f>(Table2287319351383415447479114391[[#This Row],[time]]-2)*2</f>
        <v>1.5166599999999999</v>
      </c>
      <c r="F632" s="7">
        <v>3.0599999999999998E-5</v>
      </c>
      <c r="G632" s="5">
        <v>2.7583299999999999</v>
      </c>
      <c r="H632">
        <f>(Table245294326358390422454486185098[[#This Row],[time]]-2)*2</f>
        <v>1.5166599999999999</v>
      </c>
      <c r="I632" s="6">
        <v>8.9629600000000007</v>
      </c>
      <c r="J632" s="5">
        <v>2.7583299999999999</v>
      </c>
      <c r="K632">
        <f>(Table3288320352384416448480124492[[#This Row],[time]]-2)*2</f>
        <v>1.5166599999999999</v>
      </c>
      <c r="L632" s="7">
        <v>3.1099999999999997E-5</v>
      </c>
      <c r="M632" s="5">
        <v>2.7583299999999999</v>
      </c>
      <c r="N632">
        <f>(Table246295327359391423455487195199[[#This Row],[time]]-2)*2</f>
        <v>1.5166599999999999</v>
      </c>
      <c r="O632" s="6">
        <v>6.8385699999999998</v>
      </c>
      <c r="P632" s="5">
        <v>2.7583299999999999</v>
      </c>
      <c r="Q632">
        <f>(Table4289321353385417449481134593[[#This Row],[time]]-2)*2</f>
        <v>1.5166599999999999</v>
      </c>
      <c r="R632" s="7">
        <v>3.9400000000000002E-5</v>
      </c>
      <c r="S632" s="5">
        <v>2.7583299999999999</v>
      </c>
      <c r="T632">
        <f>(Table2472963283603924244564882052100[[#This Row],[time]]-2)*2</f>
        <v>1.5166599999999999</v>
      </c>
      <c r="U632" s="6">
        <v>5.5289099999999998</v>
      </c>
      <c r="V632" s="5">
        <v>2.7583299999999999</v>
      </c>
      <c r="W632">
        <f>(Table5290322354386418450482144694[[#This Row],[time]]-2)*2</f>
        <v>1.5166599999999999</v>
      </c>
      <c r="X632" s="7">
        <v>3.4E-5</v>
      </c>
      <c r="Y632" s="5">
        <v>2.7583299999999999</v>
      </c>
      <c r="Z632">
        <f>(Table2482973293613934254574892153101[[#This Row],[time]]-2)*2</f>
        <v>1.5166599999999999</v>
      </c>
      <c r="AA632" s="6">
        <v>7.3977700000000004</v>
      </c>
      <c r="AB632" s="5">
        <v>2.7583299999999999</v>
      </c>
      <c r="AC632">
        <f>(Table6291323355387419451483154795[[#This Row],[time]]-2)*2</f>
        <v>1.5166599999999999</v>
      </c>
      <c r="AD632" s="6">
        <v>0.58946600000000005</v>
      </c>
      <c r="AE632" s="5">
        <v>2.7583299999999999</v>
      </c>
      <c r="AF632">
        <f>(Table2492983303623944264584902254102[[#This Row],[time]]-2)*2</f>
        <v>1.5166599999999999</v>
      </c>
      <c r="AG632" s="6">
        <v>8.1670400000000001</v>
      </c>
      <c r="AH632" s="5">
        <v>2.7583299999999999</v>
      </c>
      <c r="AI632">
        <f>(Table7292324356388420452484164896[[#This Row],[time]]-2)*2</f>
        <v>1.5166599999999999</v>
      </c>
      <c r="AJ632" s="6">
        <v>1.28061</v>
      </c>
      <c r="AK632" s="5">
        <v>2.7583299999999999</v>
      </c>
      <c r="AL632">
        <f>(Table2502993313633954274594912355103[[#This Row],[time]]-2)*2</f>
        <v>1.5166599999999999</v>
      </c>
      <c r="AM632" s="6">
        <v>6.86632</v>
      </c>
      <c r="AN632" s="5">
        <v>2.7583299999999999</v>
      </c>
      <c r="AO632">
        <f>(Table8293325357389421453485174997[[#This Row],[time]]-2)*2</f>
        <v>1.5166599999999999</v>
      </c>
      <c r="AP632" s="6">
        <v>1.5737699999999999</v>
      </c>
      <c r="AQ632" s="5">
        <v>2.7583299999999999</v>
      </c>
      <c r="AR632">
        <f>(Table2523003323643964284604922456104[[#This Row],[time]]-2)*2</f>
        <v>1.5166599999999999</v>
      </c>
      <c r="AS632" s="6">
        <v>5.9218700000000002</v>
      </c>
      <c r="AT632" s="5">
        <v>2.7583299999999999</v>
      </c>
      <c r="AU632">
        <f>(Table2533013333653974294614932557105[[#This Row],[time]]-2)*2</f>
        <v>1.5166599999999999</v>
      </c>
      <c r="AV632" s="6">
        <v>0.89973700000000001</v>
      </c>
    </row>
    <row r="633" spans="1:48">
      <c r="A633" s="5">
        <v>2.8089200000000001</v>
      </c>
      <c r="B633">
        <f>(Table1286318350382414446478104290[[#This Row],[time]]-2)*2</f>
        <v>1.6178400000000002</v>
      </c>
      <c r="C633" s="6">
        <v>8.7517099999999992</v>
      </c>
      <c r="D633" s="5">
        <v>2.8089200000000001</v>
      </c>
      <c r="E633">
        <f>(Table2287319351383415447479114391[[#This Row],[time]]-2)*2</f>
        <v>1.6178400000000002</v>
      </c>
      <c r="F633" s="7">
        <v>2.7800000000000001E-5</v>
      </c>
      <c r="G633" s="5">
        <v>2.8089200000000001</v>
      </c>
      <c r="H633">
        <f>(Table245294326358390422454486185098[[#This Row],[time]]-2)*2</f>
        <v>1.6178400000000002</v>
      </c>
      <c r="I633" s="6">
        <v>10.2148</v>
      </c>
      <c r="J633" s="5">
        <v>2.8089200000000001</v>
      </c>
      <c r="K633">
        <f>(Table3288320352384416448480124492[[#This Row],[time]]-2)*2</f>
        <v>1.6178400000000002</v>
      </c>
      <c r="L633" s="7">
        <v>2.8900000000000001E-5</v>
      </c>
      <c r="M633" s="5">
        <v>2.8089200000000001</v>
      </c>
      <c r="N633">
        <f>(Table246295327359391423455487195199[[#This Row],[time]]-2)*2</f>
        <v>1.6178400000000002</v>
      </c>
      <c r="O633" s="6">
        <v>7.28322</v>
      </c>
      <c r="P633" s="5">
        <v>2.8089200000000001</v>
      </c>
      <c r="Q633">
        <f>(Table4289321353385417449481134593[[#This Row],[time]]-2)*2</f>
        <v>1.6178400000000002</v>
      </c>
      <c r="R633" s="7">
        <v>3.6699999999999998E-5</v>
      </c>
      <c r="S633" s="5">
        <v>2.8089200000000001</v>
      </c>
      <c r="T633">
        <f>(Table2472963283603924244564882052100[[#This Row],[time]]-2)*2</f>
        <v>1.6178400000000002</v>
      </c>
      <c r="U633" s="6">
        <v>5.8780700000000001</v>
      </c>
      <c r="V633" s="5">
        <v>2.8089200000000001</v>
      </c>
      <c r="W633">
        <f>(Table5290322354386418450482144694[[#This Row],[time]]-2)*2</f>
        <v>1.6178400000000002</v>
      </c>
      <c r="X633" s="7">
        <v>3.1699999999999998E-5</v>
      </c>
      <c r="Y633" s="5">
        <v>2.8089200000000001</v>
      </c>
      <c r="Z633">
        <f>(Table2482973293613934254574892153101[[#This Row],[time]]-2)*2</f>
        <v>1.6178400000000002</v>
      </c>
      <c r="AA633" s="6">
        <v>8.3061600000000002</v>
      </c>
      <c r="AB633" s="5">
        <v>2.8089200000000001</v>
      </c>
      <c r="AC633">
        <f>(Table6291323355387419451483154795[[#This Row],[time]]-2)*2</f>
        <v>1.6178400000000002</v>
      </c>
      <c r="AD633" s="6">
        <v>0.46551999999999999</v>
      </c>
      <c r="AE633" s="5">
        <v>2.8089200000000001</v>
      </c>
      <c r="AF633">
        <f>(Table2492983303623944264584902254102[[#This Row],[time]]-2)*2</f>
        <v>1.6178400000000002</v>
      </c>
      <c r="AG633" s="6">
        <v>8.6757600000000004</v>
      </c>
      <c r="AH633" s="5">
        <v>2.8089200000000001</v>
      </c>
      <c r="AI633">
        <f>(Table7292324356388420452484164896[[#This Row],[time]]-2)*2</f>
        <v>1.6178400000000002</v>
      </c>
      <c r="AJ633" s="6">
        <v>1.11555</v>
      </c>
      <c r="AK633" s="5">
        <v>2.8089200000000001</v>
      </c>
      <c r="AL633">
        <f>(Table2502993313633954274594912355103[[#This Row],[time]]-2)*2</f>
        <v>1.6178400000000002</v>
      </c>
      <c r="AM633" s="6">
        <v>7.0883500000000002</v>
      </c>
      <c r="AN633" s="5">
        <v>2.8089200000000001</v>
      </c>
      <c r="AO633">
        <f>(Table8293325357389421453485174997[[#This Row],[time]]-2)*2</f>
        <v>1.6178400000000002</v>
      </c>
      <c r="AP633" s="6">
        <v>1.47116</v>
      </c>
      <c r="AQ633" s="5">
        <v>2.8089200000000001</v>
      </c>
      <c r="AR633">
        <f>(Table2523003323643964284604922456104[[#This Row],[time]]-2)*2</f>
        <v>1.6178400000000002</v>
      </c>
      <c r="AS633" s="6">
        <v>6.2439299999999998</v>
      </c>
      <c r="AT633" s="5">
        <v>2.8089200000000001</v>
      </c>
      <c r="AU633">
        <f>(Table2533013333653974294614932557105[[#This Row],[time]]-2)*2</f>
        <v>1.6178400000000002</v>
      </c>
      <c r="AV633" s="6">
        <v>0.95974099999999996</v>
      </c>
    </row>
    <row r="634" spans="1:48">
      <c r="A634" s="5">
        <v>2.8682500000000002</v>
      </c>
      <c r="B634">
        <f>(Table1286318350382414446478104290[[#This Row],[time]]-2)*2</f>
        <v>1.7365000000000004</v>
      </c>
      <c r="C634" s="6">
        <v>10.0939</v>
      </c>
      <c r="D634" s="5">
        <v>2.8682500000000002</v>
      </c>
      <c r="E634">
        <f>(Table2287319351383415447479114391[[#This Row],[time]]-2)*2</f>
        <v>1.7365000000000004</v>
      </c>
      <c r="F634" s="7">
        <v>2.5000000000000001E-5</v>
      </c>
      <c r="G634" s="5">
        <v>2.8682500000000002</v>
      </c>
      <c r="H634">
        <f>(Table245294326358390422454486185098[[#This Row],[time]]-2)*2</f>
        <v>1.7365000000000004</v>
      </c>
      <c r="I634" s="6">
        <v>11.720499999999999</v>
      </c>
      <c r="J634" s="5">
        <v>2.8682500000000002</v>
      </c>
      <c r="K634">
        <f>(Table3288320352384416448480124492[[#This Row],[time]]-2)*2</f>
        <v>1.7365000000000004</v>
      </c>
      <c r="L634" s="7">
        <v>2.7100000000000001E-5</v>
      </c>
      <c r="M634" s="5">
        <v>2.8682500000000002</v>
      </c>
      <c r="N634">
        <f>(Table246295327359391423455487195199[[#This Row],[time]]-2)*2</f>
        <v>1.7365000000000004</v>
      </c>
      <c r="O634" s="6">
        <v>7.7164700000000002</v>
      </c>
      <c r="P634" s="5">
        <v>2.8682500000000002</v>
      </c>
      <c r="Q634">
        <f>(Table4289321353385417449481134593[[#This Row],[time]]-2)*2</f>
        <v>1.7365000000000004</v>
      </c>
      <c r="R634" s="7">
        <v>3.3899999999999997E-5</v>
      </c>
      <c r="S634" s="5">
        <v>2.8682500000000002</v>
      </c>
      <c r="T634">
        <f>(Table2472963283603924244564882052100[[#This Row],[time]]-2)*2</f>
        <v>1.7365000000000004</v>
      </c>
      <c r="U634" s="6">
        <v>6.2339200000000003</v>
      </c>
      <c r="V634" s="5">
        <v>2.8682500000000002</v>
      </c>
      <c r="W634">
        <f>(Table5290322354386418450482144694[[#This Row],[time]]-2)*2</f>
        <v>1.7365000000000004</v>
      </c>
      <c r="X634" s="7">
        <v>2.9200000000000002E-5</v>
      </c>
      <c r="Y634" s="5">
        <v>2.8682500000000002</v>
      </c>
      <c r="Z634">
        <f>(Table2482973293613934254574892153101[[#This Row],[time]]-2)*2</f>
        <v>1.7365000000000004</v>
      </c>
      <c r="AA634" s="6">
        <v>9.4247499999999995</v>
      </c>
      <c r="AB634" s="5">
        <v>2.8682500000000002</v>
      </c>
      <c r="AC634">
        <f>(Table6291323355387419451483154795[[#This Row],[time]]-2)*2</f>
        <v>1.7365000000000004</v>
      </c>
      <c r="AD634" s="6">
        <v>0.356547</v>
      </c>
      <c r="AE634" s="5">
        <v>2.8682500000000002</v>
      </c>
      <c r="AF634">
        <f>(Table2492983303623944264584902254102[[#This Row],[time]]-2)*2</f>
        <v>1.7365000000000004</v>
      </c>
      <c r="AG634" s="6">
        <v>9.14818</v>
      </c>
      <c r="AH634" s="5">
        <v>2.8682500000000002</v>
      </c>
      <c r="AI634">
        <f>(Table7292324356388420452484164896[[#This Row],[time]]-2)*2</f>
        <v>1.7365000000000004</v>
      </c>
      <c r="AJ634" s="6">
        <v>0.950901</v>
      </c>
      <c r="AK634" s="5">
        <v>2.8682500000000002</v>
      </c>
      <c r="AL634">
        <f>(Table2502993313633954274594912355103[[#This Row],[time]]-2)*2</f>
        <v>1.7365000000000004</v>
      </c>
      <c r="AM634" s="6">
        <v>7.3965399999999999</v>
      </c>
      <c r="AN634" s="5">
        <v>2.8682500000000002</v>
      </c>
      <c r="AO634">
        <f>(Table8293325357389421453485174997[[#This Row],[time]]-2)*2</f>
        <v>1.7365000000000004</v>
      </c>
      <c r="AP634" s="6">
        <v>1.2937000000000001</v>
      </c>
      <c r="AQ634" s="5">
        <v>2.8682500000000002</v>
      </c>
      <c r="AR634">
        <f>(Table2523003323643964284604922456104[[#This Row],[time]]-2)*2</f>
        <v>1.7365000000000004</v>
      </c>
      <c r="AS634" s="6">
        <v>6.5865099999999996</v>
      </c>
      <c r="AT634" s="5">
        <v>2.8682500000000002</v>
      </c>
      <c r="AU634">
        <f>(Table2533013333653974294614932557105[[#This Row],[time]]-2)*2</f>
        <v>1.7365000000000004</v>
      </c>
      <c r="AV634" s="6">
        <v>1.0000199999999999</v>
      </c>
    </row>
    <row r="635" spans="1:48">
      <c r="A635" s="5">
        <v>2.9276200000000001</v>
      </c>
      <c r="B635">
        <f>(Table1286318350382414446478104290[[#This Row],[time]]-2)*2</f>
        <v>1.8552400000000002</v>
      </c>
      <c r="C635" s="6">
        <v>11.720700000000001</v>
      </c>
      <c r="D635" s="5">
        <v>2.9276200000000001</v>
      </c>
      <c r="E635">
        <f>(Table2287319351383415447479114391[[#This Row],[time]]-2)*2</f>
        <v>1.8552400000000002</v>
      </c>
      <c r="F635" s="7">
        <v>2.2399999999999999E-5</v>
      </c>
      <c r="G635" s="5">
        <v>2.9276200000000001</v>
      </c>
      <c r="H635">
        <f>(Table245294326358390422454486185098[[#This Row],[time]]-2)*2</f>
        <v>1.8552400000000002</v>
      </c>
      <c r="I635" s="6">
        <v>13.1027</v>
      </c>
      <c r="J635" s="5">
        <v>2.9276200000000001</v>
      </c>
      <c r="K635">
        <f>(Table3288320352384416448480124492[[#This Row],[time]]-2)*2</f>
        <v>1.8552400000000002</v>
      </c>
      <c r="L635" s="7">
        <v>2.5199999999999999E-5</v>
      </c>
      <c r="M635" s="5">
        <v>2.9276200000000001</v>
      </c>
      <c r="N635">
        <f>(Table246295327359391423455487195199[[#This Row],[time]]-2)*2</f>
        <v>1.8552400000000002</v>
      </c>
      <c r="O635" s="6">
        <v>7.9302999999999999</v>
      </c>
      <c r="P635" s="5">
        <v>2.9276200000000001</v>
      </c>
      <c r="Q635">
        <f>(Table4289321353385417449481134593[[#This Row],[time]]-2)*2</f>
        <v>1.8552400000000002</v>
      </c>
      <c r="R635" s="7">
        <v>3.1099999999999997E-5</v>
      </c>
      <c r="S635" s="5">
        <v>2.9276200000000001</v>
      </c>
      <c r="T635">
        <f>(Table2472963283603924244564882052100[[#This Row],[time]]-2)*2</f>
        <v>1.8552400000000002</v>
      </c>
      <c r="U635" s="6">
        <v>6.4904500000000001</v>
      </c>
      <c r="V635" s="5">
        <v>2.9276200000000001</v>
      </c>
      <c r="W635">
        <f>(Table5290322354386418450482144694[[#This Row],[time]]-2)*2</f>
        <v>1.8552400000000002</v>
      </c>
      <c r="X635" s="7">
        <v>2.6800000000000001E-5</v>
      </c>
      <c r="Y635" s="5">
        <v>2.9276200000000001</v>
      </c>
      <c r="Z635">
        <f>(Table2482973293613934254574892153101[[#This Row],[time]]-2)*2</f>
        <v>1.8552400000000002</v>
      </c>
      <c r="AA635" s="6">
        <v>10.797000000000001</v>
      </c>
      <c r="AB635" s="5">
        <v>2.9276200000000001</v>
      </c>
      <c r="AC635">
        <f>(Table6291323355387419451483154795[[#This Row],[time]]-2)*2</f>
        <v>1.8552400000000002</v>
      </c>
      <c r="AD635" s="6">
        <v>0.26758100000000001</v>
      </c>
      <c r="AE635" s="5">
        <v>2.9276200000000001</v>
      </c>
      <c r="AF635">
        <f>(Table2492983303623944264584902254102[[#This Row],[time]]-2)*2</f>
        <v>1.8552400000000002</v>
      </c>
      <c r="AG635" s="6">
        <v>9.62575</v>
      </c>
      <c r="AH635" s="5">
        <v>2.9276200000000001</v>
      </c>
      <c r="AI635">
        <f>(Table7292324356388420452484164896[[#This Row],[time]]-2)*2</f>
        <v>1.8552400000000002</v>
      </c>
      <c r="AJ635" s="6">
        <v>0.80532999999999999</v>
      </c>
      <c r="AK635" s="5">
        <v>2.9276200000000001</v>
      </c>
      <c r="AL635">
        <f>(Table2502993313633954274594912355103[[#This Row],[time]]-2)*2</f>
        <v>1.8552400000000002</v>
      </c>
      <c r="AM635" s="6">
        <v>7.6907100000000002</v>
      </c>
      <c r="AN635" s="5">
        <v>2.9276200000000001</v>
      </c>
      <c r="AO635">
        <f>(Table8293325357389421453485174997[[#This Row],[time]]-2)*2</f>
        <v>1.8552400000000002</v>
      </c>
      <c r="AP635" s="6">
        <v>1.0813900000000001</v>
      </c>
      <c r="AQ635" s="5">
        <v>2.9276200000000001</v>
      </c>
      <c r="AR635">
        <f>(Table2523003323643964284604922456104[[#This Row],[time]]-2)*2</f>
        <v>1.8552400000000002</v>
      </c>
      <c r="AS635" s="6">
        <v>6.9175800000000001</v>
      </c>
      <c r="AT635" s="5">
        <v>2.9276200000000001</v>
      </c>
      <c r="AU635">
        <f>(Table2533013333653974294614932557105[[#This Row],[time]]-2)*2</f>
        <v>1.8552400000000002</v>
      </c>
      <c r="AV635" s="6">
        <v>0.99598799999999998</v>
      </c>
    </row>
    <row r="636" spans="1:48">
      <c r="A636" s="5">
        <v>2.9539900000000001</v>
      </c>
      <c r="B636">
        <f>(Table1286318350382414446478104290[[#This Row],[time]]-2)*2</f>
        <v>1.9079800000000002</v>
      </c>
      <c r="C636" s="6">
        <v>12.460900000000001</v>
      </c>
      <c r="D636" s="5">
        <v>2.9539900000000001</v>
      </c>
      <c r="E636">
        <f>(Table2287319351383415447479114391[[#This Row],[time]]-2)*2</f>
        <v>1.9079800000000002</v>
      </c>
      <c r="F636" s="7">
        <v>2.1299999999999999E-5</v>
      </c>
      <c r="G636" s="5">
        <v>2.9539900000000001</v>
      </c>
      <c r="H636">
        <f>(Table245294326358390422454486185098[[#This Row],[time]]-2)*2</f>
        <v>1.9079800000000002</v>
      </c>
      <c r="I636" s="6">
        <v>13.542199999999999</v>
      </c>
      <c r="J636" s="5">
        <v>2.9539900000000001</v>
      </c>
      <c r="K636">
        <f>(Table3288320352384416448480124492[[#This Row],[time]]-2)*2</f>
        <v>1.9079800000000002</v>
      </c>
      <c r="L636" s="7">
        <v>2.4499999999999999E-5</v>
      </c>
      <c r="M636" s="5">
        <v>2.9539900000000001</v>
      </c>
      <c r="N636">
        <f>(Table246295327359391423455487195199[[#This Row],[time]]-2)*2</f>
        <v>1.9079800000000002</v>
      </c>
      <c r="O636" s="6">
        <v>7.8942899999999998</v>
      </c>
      <c r="P636" s="5">
        <v>2.9539900000000001</v>
      </c>
      <c r="Q636">
        <f>(Table4289321353385417449481134593[[#This Row],[time]]-2)*2</f>
        <v>1.9079800000000002</v>
      </c>
      <c r="R636" s="7">
        <v>3.0000000000000001E-5</v>
      </c>
      <c r="S636" s="5">
        <v>2.9539900000000001</v>
      </c>
      <c r="T636">
        <f>(Table2472963283603924244564882052100[[#This Row],[time]]-2)*2</f>
        <v>1.9079800000000002</v>
      </c>
      <c r="U636" s="6">
        <v>6.5546899999999999</v>
      </c>
      <c r="V636" s="5">
        <v>2.9539900000000001</v>
      </c>
      <c r="W636">
        <f>(Table5290322354386418450482144694[[#This Row],[time]]-2)*2</f>
        <v>1.9079800000000002</v>
      </c>
      <c r="X636" s="7">
        <v>2.5700000000000001E-5</v>
      </c>
      <c r="Y636" s="5">
        <v>2.9539900000000001</v>
      </c>
      <c r="Z636">
        <f>(Table2482973293613934254574892153101[[#This Row],[time]]-2)*2</f>
        <v>1.9079800000000002</v>
      </c>
      <c r="AA636" s="6">
        <v>11.4032</v>
      </c>
      <c r="AB636" s="5">
        <v>2.9539900000000001</v>
      </c>
      <c r="AC636">
        <f>(Table6291323355387419451483154795[[#This Row],[time]]-2)*2</f>
        <v>1.9079800000000002</v>
      </c>
      <c r="AD636" s="6">
        <v>0.231515</v>
      </c>
      <c r="AE636" s="5">
        <v>2.9539900000000001</v>
      </c>
      <c r="AF636">
        <f>(Table2492983303623944264584902254102[[#This Row],[time]]-2)*2</f>
        <v>1.9079800000000002</v>
      </c>
      <c r="AG636" s="6">
        <v>9.7815499999999993</v>
      </c>
      <c r="AH636" s="5">
        <v>2.9539900000000001</v>
      </c>
      <c r="AI636">
        <f>(Table7292324356388420452484164896[[#This Row],[time]]-2)*2</f>
        <v>1.9079800000000002</v>
      </c>
      <c r="AJ636" s="6">
        <v>0.74222299999999997</v>
      </c>
      <c r="AK636" s="5">
        <v>2.9539900000000001</v>
      </c>
      <c r="AL636">
        <f>(Table2502993313633954274594912355103[[#This Row],[time]]-2)*2</f>
        <v>1.9079800000000002</v>
      </c>
      <c r="AM636" s="6">
        <v>7.8224099999999996</v>
      </c>
      <c r="AN636" s="5">
        <v>2.9539900000000001</v>
      </c>
      <c r="AO636">
        <f>(Table8293325357389421453485174997[[#This Row],[time]]-2)*2</f>
        <v>1.9079800000000002</v>
      </c>
      <c r="AP636" s="6">
        <v>0.98688500000000001</v>
      </c>
      <c r="AQ636" s="5">
        <v>2.9539900000000001</v>
      </c>
      <c r="AR636">
        <f>(Table2523003323643964284604922456104[[#This Row],[time]]-2)*2</f>
        <v>1.9079800000000002</v>
      </c>
      <c r="AS636" s="6">
        <v>7.0232599999999996</v>
      </c>
      <c r="AT636" s="5">
        <v>2.9539900000000001</v>
      </c>
      <c r="AU636">
        <f>(Table2533013333653974294614932557105[[#This Row],[time]]-2)*2</f>
        <v>1.9079800000000002</v>
      </c>
      <c r="AV636" s="6">
        <v>0.97997500000000004</v>
      </c>
    </row>
    <row r="637" spans="1:48">
      <c r="A637" s="8">
        <v>3</v>
      </c>
      <c r="B637">
        <f>(Table1286318350382414446478104290[[#This Row],[time]]-2)*2</f>
        <v>2</v>
      </c>
      <c r="C637" s="9">
        <v>13.606999999999999</v>
      </c>
      <c r="D637" s="8">
        <v>3</v>
      </c>
      <c r="E637">
        <f>(Table2287319351383415447479114391[[#This Row],[time]]-2)*2</f>
        <v>2</v>
      </c>
      <c r="F637" s="10">
        <v>1.95E-5</v>
      </c>
      <c r="G637" s="8">
        <v>3</v>
      </c>
      <c r="H637">
        <f>(Table245294326358390422454486185098[[#This Row],[time]]-2)*2</f>
        <v>2</v>
      </c>
      <c r="I637" s="9">
        <v>13.964</v>
      </c>
      <c r="J637" s="8">
        <v>3</v>
      </c>
      <c r="K637">
        <f>(Table3288320352384416448480124492[[#This Row],[time]]-2)*2</f>
        <v>2</v>
      </c>
      <c r="L637" s="10">
        <v>2.3300000000000001E-5</v>
      </c>
      <c r="M637" s="8">
        <v>3</v>
      </c>
      <c r="N637">
        <f>(Table246295327359391423455487195199[[#This Row],[time]]-2)*2</f>
        <v>2</v>
      </c>
      <c r="O637" s="9">
        <v>7.7181800000000003</v>
      </c>
      <c r="P637" s="8">
        <v>3</v>
      </c>
      <c r="Q637">
        <f>(Table4289321353385417449481134593[[#This Row],[time]]-2)*2</f>
        <v>2</v>
      </c>
      <c r="R637" s="10">
        <v>2.8E-5</v>
      </c>
      <c r="S637" s="8">
        <v>3</v>
      </c>
      <c r="T637">
        <f>(Table2472963283603924244564882052100[[#This Row],[time]]-2)*2</f>
        <v>2</v>
      </c>
      <c r="U637" s="9">
        <v>6.6334999999999997</v>
      </c>
      <c r="V637" s="8">
        <v>3</v>
      </c>
      <c r="W637">
        <f>(Table5290322354386418450482144694[[#This Row],[time]]-2)*2</f>
        <v>2</v>
      </c>
      <c r="X637" s="10">
        <v>2.3900000000000002E-5</v>
      </c>
      <c r="Y637" s="8">
        <v>3</v>
      </c>
      <c r="Z637">
        <f>(Table2482973293613934254574892153101[[#This Row],[time]]-2)*2</f>
        <v>2</v>
      </c>
      <c r="AA637" s="9">
        <v>12.604799999999999</v>
      </c>
      <c r="AB637" s="8">
        <v>3</v>
      </c>
      <c r="AC637">
        <f>(Table6291323355387419451483154795[[#This Row],[time]]-2)*2</f>
        <v>2</v>
      </c>
      <c r="AD637" s="9">
        <v>0.179589</v>
      </c>
      <c r="AE637" s="8">
        <v>3</v>
      </c>
      <c r="AF637">
        <f>(Table2492983303623944264584902254102[[#This Row],[time]]-2)*2</f>
        <v>2</v>
      </c>
      <c r="AG637" s="9">
        <v>10.033799999999999</v>
      </c>
      <c r="AH637" s="8">
        <v>3</v>
      </c>
      <c r="AI637">
        <f>(Table7292324356388420452484164896[[#This Row],[time]]-2)*2</f>
        <v>2</v>
      </c>
      <c r="AJ637" s="9">
        <v>0.65233200000000002</v>
      </c>
      <c r="AK637" s="8">
        <v>3</v>
      </c>
      <c r="AL637">
        <f>(Table2502993313633954274594912355103[[#This Row],[time]]-2)*2</f>
        <v>2</v>
      </c>
      <c r="AM637" s="9">
        <v>8.0664200000000008</v>
      </c>
      <c r="AN637" s="8">
        <v>3</v>
      </c>
      <c r="AO637">
        <f>(Table8293325357389421453485174997[[#This Row],[time]]-2)*2</f>
        <v>2</v>
      </c>
      <c r="AP637" s="9">
        <v>0.817886</v>
      </c>
      <c r="AQ637" s="8">
        <v>3</v>
      </c>
      <c r="AR637">
        <f>(Table2523003323643964284604922456104[[#This Row],[time]]-2)*2</f>
        <v>2</v>
      </c>
      <c r="AS637" s="9">
        <v>7.1746699999999999</v>
      </c>
      <c r="AT637" s="8">
        <v>3</v>
      </c>
      <c r="AU637">
        <f>(Table2533013333653974294614932557105[[#This Row],[time]]-2)*2</f>
        <v>2</v>
      </c>
      <c r="AV637" s="9">
        <v>0.93699699999999997</v>
      </c>
    </row>
    <row r="638" spans="1:48">
      <c r="A638" t="s">
        <v>26</v>
      </c>
      <c r="C638">
        <f>AVERAGE(C617:C637)</f>
        <v>4.5251735621428573</v>
      </c>
      <c r="D638" t="s">
        <v>26</v>
      </c>
      <c r="F638">
        <f t="shared" ref="F638" si="568">AVERAGE(F617:F637)</f>
        <v>5.6192904761904746E-5</v>
      </c>
      <c r="G638" t="s">
        <v>26</v>
      </c>
      <c r="I638">
        <f t="shared" ref="I638" si="569">AVERAGE(I617:I637)</f>
        <v>5.2664788047619044</v>
      </c>
      <c r="J638" t="s">
        <v>26</v>
      </c>
      <c r="L638">
        <f t="shared" ref="L638" si="570">AVERAGE(L617:L637)</f>
        <v>5.4392142857142853E-5</v>
      </c>
      <c r="M638" t="s">
        <v>26</v>
      </c>
      <c r="O638">
        <f t="shared" ref="O638" si="571">AVERAGE(O617:O637)</f>
        <v>3.9126200476190482</v>
      </c>
      <c r="P638" t="s">
        <v>26</v>
      </c>
      <c r="R638">
        <f t="shared" ref="R638" si="572">AVERAGE(R617:R637)</f>
        <v>0.30285527619047625</v>
      </c>
      <c r="S638" t="s">
        <v>26</v>
      </c>
      <c r="U638">
        <f t="shared" ref="U638" si="573">AVERAGE(U617:U637)</f>
        <v>3.1678226619047622</v>
      </c>
      <c r="V638" t="s">
        <v>26</v>
      </c>
      <c r="X638">
        <f t="shared" ref="X638" si="574">AVERAGE(X617:X637)</f>
        <v>7.6287242857142862E-2</v>
      </c>
      <c r="Y638" t="s">
        <v>26</v>
      </c>
      <c r="AA638">
        <f t="shared" ref="AA638" si="575">AVERAGE(AA617:AA637)</f>
        <v>5.2586995238095238</v>
      </c>
      <c r="AB638" t="s">
        <v>26</v>
      </c>
      <c r="AD638">
        <f t="shared" ref="AD638" si="576">AVERAGE(AD617:AD637)</f>
        <v>1.0200878095238097</v>
      </c>
      <c r="AE638" t="s">
        <v>26</v>
      </c>
      <c r="AG638">
        <f t="shared" ref="AG638" si="577">AVERAGE(AG617:AG637)</f>
        <v>4.8270298571428567</v>
      </c>
      <c r="AH638" t="s">
        <v>26</v>
      </c>
      <c r="AJ638">
        <f t="shared" ref="AJ638" si="578">AVERAGE(AJ617:AJ637)</f>
        <v>1.4890775238095235</v>
      </c>
      <c r="AK638" t="s">
        <v>26</v>
      </c>
      <c r="AM638">
        <f t="shared" ref="AM638" si="579">AVERAGE(AM617:AM637)</f>
        <v>5.4902695238095252</v>
      </c>
      <c r="AN638" t="s">
        <v>26</v>
      </c>
      <c r="AP638">
        <f t="shared" ref="AP638" si="580">AVERAGE(AP617:AP637)</f>
        <v>1.673102904761905</v>
      </c>
      <c r="AQ638" t="s">
        <v>26</v>
      </c>
      <c r="AS638">
        <f t="shared" ref="AS638" si="581">AVERAGE(AS617:AS637)</f>
        <v>4.1528662857142855</v>
      </c>
      <c r="AT638" t="s">
        <v>26</v>
      </c>
      <c r="AV638">
        <f t="shared" ref="AV638" si="582">AVERAGE(AV617:AV637)</f>
        <v>0.44361080952380955</v>
      </c>
    </row>
    <row r="639" spans="1:48">
      <c r="A639" t="s">
        <v>27</v>
      </c>
      <c r="C639">
        <f>MAX(C617:C637)</f>
        <v>13.606999999999999</v>
      </c>
      <c r="D639" t="s">
        <v>27</v>
      </c>
      <c r="F639">
        <f t="shared" ref="F639" si="583">MAX(F617:F637)</f>
        <v>1.28551E-4</v>
      </c>
      <c r="G639" t="s">
        <v>27</v>
      </c>
      <c r="I639">
        <f t="shared" ref="I639" si="584">MAX(I617:I637)</f>
        <v>13.964</v>
      </c>
      <c r="J639" t="s">
        <v>27</v>
      </c>
      <c r="L639">
        <f t="shared" ref="L639" si="585">MAX(L617:L637)</f>
        <v>1.1923500000000001E-4</v>
      </c>
      <c r="M639" t="s">
        <v>27</v>
      </c>
      <c r="O639">
        <f t="shared" ref="O639" si="586">MAX(O617:O637)</f>
        <v>7.9302999999999999</v>
      </c>
      <c r="P639" t="s">
        <v>27</v>
      </c>
      <c r="R639">
        <f t="shared" ref="R639" si="587">MAX(R617:R637)</f>
        <v>1.6375200000000001</v>
      </c>
      <c r="S639" t="s">
        <v>27</v>
      </c>
      <c r="U639">
        <f t="shared" ref="U639" si="588">MAX(U617:U637)</f>
        <v>6.6334999999999997</v>
      </c>
      <c r="V639" t="s">
        <v>27</v>
      </c>
      <c r="X639">
        <f t="shared" ref="X639" si="589">MAX(X617:X637)</f>
        <v>0.39008500000000002</v>
      </c>
      <c r="Y639" t="s">
        <v>27</v>
      </c>
      <c r="AA639">
        <f t="shared" ref="AA639" si="590">MAX(AA617:AA637)</f>
        <v>12.604799999999999</v>
      </c>
      <c r="AB639" t="s">
        <v>27</v>
      </c>
      <c r="AD639">
        <f t="shared" ref="AD639" si="591">MAX(AD617:AD637)</f>
        <v>1.7524</v>
      </c>
      <c r="AE639" t="s">
        <v>27</v>
      </c>
      <c r="AG639">
        <f t="shared" ref="AG639" si="592">MAX(AG617:AG637)</f>
        <v>10.033799999999999</v>
      </c>
      <c r="AH639" t="s">
        <v>27</v>
      </c>
      <c r="AJ639">
        <f t="shared" ref="AJ639" si="593">MAX(AJ617:AJ637)</f>
        <v>2.5946099999999999</v>
      </c>
      <c r="AK639" t="s">
        <v>27</v>
      </c>
      <c r="AM639">
        <f t="shared" ref="AM639" si="594">MAX(AM617:AM637)</f>
        <v>8.0664200000000008</v>
      </c>
      <c r="AN639" t="s">
        <v>27</v>
      </c>
      <c r="AP639">
        <f t="shared" ref="AP639" si="595">MAX(AP617:AP637)</f>
        <v>2.5238100000000001</v>
      </c>
      <c r="AQ639" t="s">
        <v>27</v>
      </c>
      <c r="AS639">
        <f t="shared" ref="AS639" si="596">MAX(AS617:AS637)</f>
        <v>7.1746699999999999</v>
      </c>
      <c r="AT639" t="s">
        <v>27</v>
      </c>
      <c r="AV639">
        <f t="shared" ref="AV639" si="597">MAX(AV617:AV637)</f>
        <v>1.0000199999999999</v>
      </c>
    </row>
    <row r="641" spans="1:48">
      <c r="A641" t="s">
        <v>80</v>
      </c>
      <c r="D641" t="s">
        <v>2</v>
      </c>
    </row>
    <row r="642" spans="1:48">
      <c r="A642" t="s">
        <v>81</v>
      </c>
      <c r="D642" t="s">
        <v>4</v>
      </c>
      <c r="E642" t="s">
        <v>5</v>
      </c>
    </row>
    <row r="643" spans="1:48">
      <c r="D643" t="s">
        <v>30</v>
      </c>
    </row>
    <row r="645" spans="1:48">
      <c r="A645" t="s">
        <v>6</v>
      </c>
      <c r="D645" t="s">
        <v>7</v>
      </c>
      <c r="G645" t="s">
        <v>8</v>
      </c>
      <c r="J645" t="s">
        <v>9</v>
      </c>
      <c r="M645" t="s">
        <v>10</v>
      </c>
      <c r="P645" t="s">
        <v>11</v>
      </c>
      <c r="S645" t="s">
        <v>12</v>
      </c>
      <c r="V645" t="s">
        <v>13</v>
      </c>
      <c r="Y645" t="s">
        <v>14</v>
      </c>
      <c r="AB645" t="s">
        <v>15</v>
      </c>
      <c r="AE645" t="s">
        <v>16</v>
      </c>
      <c r="AH645" t="s">
        <v>17</v>
      </c>
      <c r="AK645" t="s">
        <v>18</v>
      </c>
      <c r="AN645" t="s">
        <v>19</v>
      </c>
      <c r="AQ645" t="s">
        <v>20</v>
      </c>
      <c r="AT645" t="s">
        <v>21</v>
      </c>
    </row>
    <row r="646" spans="1:48">
      <c r="A646" t="s">
        <v>22</v>
      </c>
      <c r="B646" t="s">
        <v>23</v>
      </c>
      <c r="C646" t="s">
        <v>24</v>
      </c>
      <c r="D646" t="s">
        <v>22</v>
      </c>
      <c r="E646" t="s">
        <v>23</v>
      </c>
      <c r="F646" t="s">
        <v>25</v>
      </c>
      <c r="G646" t="s">
        <v>22</v>
      </c>
      <c r="H646" t="s">
        <v>23</v>
      </c>
      <c r="I646" t="s">
        <v>24</v>
      </c>
      <c r="J646" t="s">
        <v>22</v>
      </c>
      <c r="K646" t="s">
        <v>23</v>
      </c>
      <c r="L646" t="s">
        <v>24</v>
      </c>
      <c r="M646" t="s">
        <v>22</v>
      </c>
      <c r="N646" t="s">
        <v>23</v>
      </c>
      <c r="O646" t="s">
        <v>24</v>
      </c>
      <c r="P646" t="s">
        <v>22</v>
      </c>
      <c r="Q646" t="s">
        <v>23</v>
      </c>
      <c r="R646" t="s">
        <v>24</v>
      </c>
      <c r="S646" t="s">
        <v>22</v>
      </c>
      <c r="T646" t="s">
        <v>23</v>
      </c>
      <c r="U646" t="s">
        <v>24</v>
      </c>
      <c r="V646" t="s">
        <v>22</v>
      </c>
      <c r="W646" t="s">
        <v>23</v>
      </c>
      <c r="X646" t="s">
        <v>24</v>
      </c>
      <c r="Y646" t="s">
        <v>22</v>
      </c>
      <c r="Z646" t="s">
        <v>23</v>
      </c>
      <c r="AA646" t="s">
        <v>24</v>
      </c>
      <c r="AB646" t="s">
        <v>22</v>
      </c>
      <c r="AC646" t="s">
        <v>23</v>
      </c>
      <c r="AD646" t="s">
        <v>24</v>
      </c>
      <c r="AE646" t="s">
        <v>22</v>
      </c>
      <c r="AF646" t="s">
        <v>23</v>
      </c>
      <c r="AG646" t="s">
        <v>24</v>
      </c>
      <c r="AH646" t="s">
        <v>22</v>
      </c>
      <c r="AI646" t="s">
        <v>23</v>
      </c>
      <c r="AJ646" t="s">
        <v>24</v>
      </c>
      <c r="AK646" t="s">
        <v>22</v>
      </c>
      <c r="AL646" t="s">
        <v>23</v>
      </c>
      <c r="AM646" t="s">
        <v>24</v>
      </c>
      <c r="AN646" t="s">
        <v>22</v>
      </c>
      <c r="AO646" t="s">
        <v>23</v>
      </c>
      <c r="AP646" t="s">
        <v>24</v>
      </c>
      <c r="AQ646" t="s">
        <v>22</v>
      </c>
      <c r="AR646" t="s">
        <v>23</v>
      </c>
      <c r="AS646" t="s">
        <v>24</v>
      </c>
      <c r="AT646" t="s">
        <v>22</v>
      </c>
      <c r="AU646" t="s">
        <v>23</v>
      </c>
      <c r="AV646" t="s">
        <v>24</v>
      </c>
    </row>
    <row r="647" spans="1:48">
      <c r="A647" s="2">
        <v>2</v>
      </c>
      <c r="B647">
        <f>-(Table12543023343663984304624942674106[[#This Row],[time]]-2)*2</f>
        <v>0</v>
      </c>
      <c r="C647" s="3">
        <v>3.0843799999999999</v>
      </c>
      <c r="D647" s="2">
        <v>2</v>
      </c>
      <c r="E647">
        <f>-(Table22553033353673994314634952775107[[#This Row],[time]]-2)*2</f>
        <v>0</v>
      </c>
      <c r="F647" s="3">
        <v>0.69613000000000003</v>
      </c>
      <c r="G647" s="2">
        <v>2</v>
      </c>
      <c r="H647" s="2">
        <f t="shared" ref="H647:H667" si="598">-(G647-2)*2</f>
        <v>0</v>
      </c>
      <c r="I647" s="3">
        <v>2.9262899999999998</v>
      </c>
      <c r="J647" s="2">
        <v>2</v>
      </c>
      <c r="K647">
        <f>-(Table32563043363684004324644962876108[[#This Row],[time]]-2)*2</f>
        <v>0</v>
      </c>
      <c r="L647" s="3">
        <v>0.83163299999999996</v>
      </c>
      <c r="M647" s="2">
        <v>2</v>
      </c>
      <c r="N647">
        <f>-(Table2462633113433754074394715033583115[[#This Row],[time]]-2)*2</f>
        <v>0</v>
      </c>
      <c r="O647" s="3">
        <v>1.0349999999999999</v>
      </c>
      <c r="P647" s="2">
        <v>2</v>
      </c>
      <c r="Q647">
        <f>-(Table42573053373694014334654972977109[[#This Row],[time]]-2)*2</f>
        <v>0</v>
      </c>
      <c r="R647" s="3">
        <v>0.28136499999999998</v>
      </c>
      <c r="S647" s="2">
        <v>2</v>
      </c>
      <c r="T647">
        <f>-(Table2472643123443764084404725043684116[[#This Row],[time]]-2)*2</f>
        <v>0</v>
      </c>
      <c r="U647" s="3">
        <v>2.4932099999999999E-2</v>
      </c>
      <c r="V647" s="2">
        <v>2</v>
      </c>
      <c r="W647">
        <f>-(Table52583063383704024344664983078110[[#This Row],[time]]-2)*2</f>
        <v>0</v>
      </c>
      <c r="X647" s="3">
        <v>0.36258099999999999</v>
      </c>
      <c r="Y647" s="2">
        <v>2</v>
      </c>
      <c r="Z647">
        <f>-(Table2482653133453774094414735053785117[[#This Row],[time]]-2)*2</f>
        <v>0</v>
      </c>
      <c r="AA647" s="3">
        <v>0.883911</v>
      </c>
      <c r="AB647" s="2">
        <v>2</v>
      </c>
      <c r="AC647">
        <f>-(Table62593073393714034354674993179111[[#This Row],[time]]-2)*2</f>
        <v>0</v>
      </c>
      <c r="AD647" s="3">
        <v>1.6442499999999999E-2</v>
      </c>
      <c r="AE647" s="2">
        <v>2</v>
      </c>
      <c r="AF647">
        <f>-(Table2492663143463784104424745063886118[[#This Row],[time]]-2)*2</f>
        <v>0</v>
      </c>
      <c r="AG647" s="3">
        <v>8.5343699999999995E-2</v>
      </c>
      <c r="AH647" s="2">
        <v>2</v>
      </c>
      <c r="AI647">
        <f>-(Table72603083403724044364685003280112[[#This Row],[time]]-2)*2</f>
        <v>0</v>
      </c>
      <c r="AJ647" s="4">
        <v>6.8399999999999996E-5</v>
      </c>
      <c r="AK647" s="2">
        <v>2</v>
      </c>
      <c r="AL647">
        <f>-(Table2502673153473794114434755073987119[[#This Row],[time]]-2)*2</f>
        <v>0</v>
      </c>
      <c r="AM647" s="3">
        <v>1.6884399999999999</v>
      </c>
      <c r="AN647" s="2">
        <v>2</v>
      </c>
      <c r="AO647">
        <f>-(Table82613093413734054374695013381113[[#This Row],[time]]-2)*2</f>
        <v>0</v>
      </c>
      <c r="AP647" s="3">
        <v>3.2192799999999999</v>
      </c>
      <c r="AQ647" s="2">
        <v>2</v>
      </c>
      <c r="AR647">
        <f>-(Table2522683163483804124444765084088120[[#This Row],[time]]-2)*2</f>
        <v>0</v>
      </c>
      <c r="AS647" s="3">
        <v>0.64615299999999998</v>
      </c>
      <c r="AT647" s="2">
        <v>2</v>
      </c>
      <c r="AU647">
        <f>-(Table2532693173493814134454775094189121[[#This Row],[time]]-2)*2</f>
        <v>0</v>
      </c>
      <c r="AV647" s="3">
        <v>0.87412999999999996</v>
      </c>
    </row>
    <row r="648" spans="1:48">
      <c r="A648" s="5">
        <v>2.0502600000000002</v>
      </c>
      <c r="B648">
        <f>-(Table12543023343663984304624942674106[[#This Row],[time]]-2)*2</f>
        <v>-0.10052000000000039</v>
      </c>
      <c r="C648" s="6">
        <v>3.0663299999999998</v>
      </c>
      <c r="D648" s="5">
        <v>2.0502600000000002</v>
      </c>
      <c r="E648">
        <f>-(Table22553033353673994314634952775107[[#This Row],[time]]-2)*2</f>
        <v>-0.10052000000000039</v>
      </c>
      <c r="F648" s="6">
        <v>0.70878699999999994</v>
      </c>
      <c r="G648" s="5">
        <v>2.0502600000000002</v>
      </c>
      <c r="H648" s="2">
        <f t="shared" si="598"/>
        <v>-0.10052000000000039</v>
      </c>
      <c r="I648" s="6">
        <v>2.9130199999999999</v>
      </c>
      <c r="J648" s="5">
        <v>2.0502600000000002</v>
      </c>
      <c r="K648">
        <f>-(Table32563043363684004324644962876108[[#This Row],[time]]-2)*2</f>
        <v>-0.10052000000000039</v>
      </c>
      <c r="L648" s="6">
        <v>0.84514500000000004</v>
      </c>
      <c r="M648" s="5">
        <v>2.0502600000000002</v>
      </c>
      <c r="N648">
        <f>-(Table2462633113433754074394715033583115[[#This Row],[time]]-2)*2</f>
        <v>-0.10052000000000039</v>
      </c>
      <c r="O648" s="6">
        <v>0.99757200000000001</v>
      </c>
      <c r="P648" s="5">
        <v>2.0502600000000002</v>
      </c>
      <c r="Q648">
        <f>-(Table42573053373694014334654972977109[[#This Row],[time]]-2)*2</f>
        <v>-0.10052000000000039</v>
      </c>
      <c r="R648" s="6">
        <v>0.30492200000000003</v>
      </c>
      <c r="S648" s="5">
        <v>2.0502600000000002</v>
      </c>
      <c r="T648">
        <f>-(Table2472643123443764084404725043684116[[#This Row],[time]]-2)*2</f>
        <v>-0.10052000000000039</v>
      </c>
      <c r="U648" s="6">
        <v>2.2684200000000002E-2</v>
      </c>
      <c r="V648" s="5">
        <v>2.0502600000000002</v>
      </c>
      <c r="W648">
        <f>-(Table52583063383704024344664983078110[[#This Row],[time]]-2)*2</f>
        <v>-0.10052000000000039</v>
      </c>
      <c r="X648" s="6">
        <v>0.386992</v>
      </c>
      <c r="Y648" s="5">
        <v>2.0502600000000002</v>
      </c>
      <c r="Z648">
        <f>-(Table2482653133453774094414735053785117[[#This Row],[time]]-2)*2</f>
        <v>-0.10052000000000039</v>
      </c>
      <c r="AA648" s="6">
        <v>0.839113</v>
      </c>
      <c r="AB648" s="5">
        <v>2.0502600000000002</v>
      </c>
      <c r="AC648">
        <f>-(Table62593073393714034354674993179111[[#This Row],[time]]-2)*2</f>
        <v>-0.10052000000000039</v>
      </c>
      <c r="AD648" s="6">
        <v>2.7186700000000001E-2</v>
      </c>
      <c r="AE648" s="5">
        <v>2.0502600000000002</v>
      </c>
      <c r="AF648">
        <f>-(Table2492663143463784104424745063886118[[#This Row],[time]]-2)*2</f>
        <v>-0.10052000000000039</v>
      </c>
      <c r="AG648" s="6">
        <v>8.1823599999999996E-2</v>
      </c>
      <c r="AH648" s="5">
        <v>2.0502600000000002</v>
      </c>
      <c r="AI648">
        <f>-(Table72603083403724044364685003280112[[#This Row],[time]]-2)*2</f>
        <v>-0.10052000000000039</v>
      </c>
      <c r="AJ648" s="7">
        <v>6.8700000000000003E-5</v>
      </c>
      <c r="AK648" s="5">
        <v>2.0502600000000002</v>
      </c>
      <c r="AL648">
        <f>-(Table2502673153473794114434755073987119[[#This Row],[time]]-2)*2</f>
        <v>-0.10052000000000039</v>
      </c>
      <c r="AM648" s="6">
        <v>1.64022</v>
      </c>
      <c r="AN648" s="5">
        <v>2.0502600000000002</v>
      </c>
      <c r="AO648">
        <f>-(Table82613093413734054374695013381113[[#This Row],[time]]-2)*2</f>
        <v>-0.10052000000000039</v>
      </c>
      <c r="AP648" s="6">
        <v>3.3668499999999999</v>
      </c>
      <c r="AQ648" s="5">
        <v>2.0502600000000002</v>
      </c>
      <c r="AR648">
        <f>-(Table2522683163483804124444765084088120[[#This Row],[time]]-2)*2</f>
        <v>-0.10052000000000039</v>
      </c>
      <c r="AS648" s="6">
        <v>0.62285999999999997</v>
      </c>
      <c r="AT648" s="5">
        <v>2.0502600000000002</v>
      </c>
      <c r="AU648">
        <f>-(Table2532693173493814134454775094189121[[#This Row],[time]]-2)*2</f>
        <v>-0.10052000000000039</v>
      </c>
      <c r="AV648" s="6">
        <v>0.90280099999999996</v>
      </c>
    </row>
    <row r="649" spans="1:48">
      <c r="A649" s="5">
        <v>2.1143299999999998</v>
      </c>
      <c r="B649">
        <f>-(Table12543023343663984304624942674106[[#This Row],[time]]-2)*2</f>
        <v>-0.22865999999999964</v>
      </c>
      <c r="C649" s="6">
        <v>2.9615200000000002</v>
      </c>
      <c r="D649" s="5">
        <v>2.1143299999999998</v>
      </c>
      <c r="E649">
        <f>-(Table22553033353673994314634952775107[[#This Row],[time]]-2)*2</f>
        <v>-0.22865999999999964</v>
      </c>
      <c r="F649" s="6">
        <v>0.77395499999999995</v>
      </c>
      <c r="G649" s="5">
        <v>2.1143299999999998</v>
      </c>
      <c r="H649" s="2">
        <f t="shared" si="598"/>
        <v>-0.22865999999999964</v>
      </c>
      <c r="I649" s="6">
        <v>2.8410099999999998</v>
      </c>
      <c r="J649" s="5">
        <v>2.1143299999999998</v>
      </c>
      <c r="K649">
        <f>-(Table32563043363684004324644962876108[[#This Row],[time]]-2)*2</f>
        <v>-0.22865999999999964</v>
      </c>
      <c r="L649" s="6">
        <v>0.91593800000000003</v>
      </c>
      <c r="M649" s="5">
        <v>2.1143299999999998</v>
      </c>
      <c r="N649">
        <f>-(Table2462633113433754074394715033583115[[#This Row],[time]]-2)*2</f>
        <v>-0.22865999999999964</v>
      </c>
      <c r="O649" s="6">
        <v>0.85882899999999995</v>
      </c>
      <c r="P649" s="5">
        <v>2.1143299999999998</v>
      </c>
      <c r="Q649">
        <f>-(Table42573053373694014334654972977109[[#This Row],[time]]-2)*2</f>
        <v>-0.22865999999999964</v>
      </c>
      <c r="R649" s="6">
        <v>0.38477699999999998</v>
      </c>
      <c r="S649" s="5">
        <v>2.1143299999999998</v>
      </c>
      <c r="T649">
        <f>-(Table2472643123443764084404725043684116[[#This Row],[time]]-2)*2</f>
        <v>-0.22865999999999964</v>
      </c>
      <c r="U649" s="6">
        <v>1.3974200000000001E-2</v>
      </c>
      <c r="V649" s="5">
        <v>2.1143299999999998</v>
      </c>
      <c r="W649">
        <f>-(Table52583063383704024344664983078110[[#This Row],[time]]-2)*2</f>
        <v>-0.22865999999999964</v>
      </c>
      <c r="X649" s="6">
        <v>0.47174199999999999</v>
      </c>
      <c r="Y649" s="5">
        <v>2.1143299999999998</v>
      </c>
      <c r="Z649">
        <f>-(Table2482653133453774094414735053785117[[#This Row],[time]]-2)*2</f>
        <v>-0.22865999999999964</v>
      </c>
      <c r="AA649" s="6">
        <v>0.73730499999999999</v>
      </c>
      <c r="AB649" s="5">
        <v>2.1143299999999998</v>
      </c>
      <c r="AC649">
        <f>-(Table62593073393714034354674993179111[[#This Row],[time]]-2)*2</f>
        <v>-0.22865999999999964</v>
      </c>
      <c r="AD649" s="6">
        <v>7.2660100000000005E-2</v>
      </c>
      <c r="AE649" s="5">
        <v>2.1143299999999998</v>
      </c>
      <c r="AF649">
        <f>-(Table2492663143463784104424745063886118[[#This Row],[time]]-2)*2</f>
        <v>-0.22865999999999964</v>
      </c>
      <c r="AG649" s="6">
        <v>7.4939800000000001E-2</v>
      </c>
      <c r="AH649" s="5">
        <v>2.1143299999999998</v>
      </c>
      <c r="AI649">
        <f>-(Table72603083403724044364685003280112[[#This Row],[time]]-2)*2</f>
        <v>-0.22865999999999964</v>
      </c>
      <c r="AJ649" s="7">
        <v>6.7700000000000006E-5</v>
      </c>
      <c r="AK649" s="5">
        <v>2.1143299999999998</v>
      </c>
      <c r="AL649">
        <f>-(Table2502673153473794114434755073987119[[#This Row],[time]]-2)*2</f>
        <v>-0.22865999999999964</v>
      </c>
      <c r="AM649" s="6">
        <v>1.5821099999999999</v>
      </c>
      <c r="AN649" s="5">
        <v>2.1143299999999998</v>
      </c>
      <c r="AO649">
        <f>-(Table82613093413734054374695013381113[[#This Row],[time]]-2)*2</f>
        <v>-0.22865999999999964</v>
      </c>
      <c r="AP649" s="6">
        <v>3.6271100000000001</v>
      </c>
      <c r="AQ649" s="5">
        <v>2.1143299999999998</v>
      </c>
      <c r="AR649">
        <f>-(Table2522683163483804124444765084088120[[#This Row],[time]]-2)*2</f>
        <v>-0.22865999999999964</v>
      </c>
      <c r="AS649" s="6">
        <v>0.607402</v>
      </c>
      <c r="AT649" s="5">
        <v>2.1143299999999998</v>
      </c>
      <c r="AU649">
        <f>-(Table2532693173493814134454775094189121[[#This Row],[time]]-2)*2</f>
        <v>-0.22865999999999964</v>
      </c>
      <c r="AV649" s="6">
        <v>1.15998</v>
      </c>
    </row>
    <row r="650" spans="1:48">
      <c r="A650" s="5">
        <v>2.1643300000000001</v>
      </c>
      <c r="B650">
        <f>-(Table12543023343663984304624942674106[[#This Row],[time]]-2)*2</f>
        <v>-0.32866000000000017</v>
      </c>
      <c r="C650" s="6">
        <v>2.8112900000000001</v>
      </c>
      <c r="D650" s="5">
        <v>2.1643300000000001</v>
      </c>
      <c r="E650">
        <f>-(Table22553033353673994314634952775107[[#This Row],[time]]-2)*2</f>
        <v>-0.32866000000000017</v>
      </c>
      <c r="F650" s="6">
        <v>0.85665199999999997</v>
      </c>
      <c r="G650" s="5">
        <v>2.1643300000000001</v>
      </c>
      <c r="H650" s="2">
        <f t="shared" si="598"/>
        <v>-0.32866000000000017</v>
      </c>
      <c r="I650" s="6">
        <v>2.7422</v>
      </c>
      <c r="J650" s="5">
        <v>2.1643300000000001</v>
      </c>
      <c r="K650">
        <f>-(Table32563043363684004324644962876108[[#This Row],[time]]-2)*2</f>
        <v>-0.32866000000000017</v>
      </c>
      <c r="L650" s="6">
        <v>1.0065299999999999</v>
      </c>
      <c r="M650" s="5">
        <v>2.1643300000000001</v>
      </c>
      <c r="N650">
        <f>-(Table2462633113433754074394715033583115[[#This Row],[time]]-2)*2</f>
        <v>-0.32866000000000017</v>
      </c>
      <c r="O650" s="6">
        <v>0.69295300000000004</v>
      </c>
      <c r="P650" s="5">
        <v>2.1643300000000001</v>
      </c>
      <c r="Q650">
        <f>-(Table42573053373694014334654972977109[[#This Row],[time]]-2)*2</f>
        <v>-0.32866000000000017</v>
      </c>
      <c r="R650" s="6">
        <v>0.464754</v>
      </c>
      <c r="S650" s="5">
        <v>2.1643300000000001</v>
      </c>
      <c r="T650">
        <f>-(Table2472643123443764084404725043684116[[#This Row],[time]]-2)*2</f>
        <v>-0.32866000000000017</v>
      </c>
      <c r="U650" s="6">
        <v>1.1469099999999999E-2</v>
      </c>
      <c r="V650" s="5">
        <v>2.1643300000000001</v>
      </c>
      <c r="W650">
        <f>-(Table52583063383704024344664983078110[[#This Row],[time]]-2)*2</f>
        <v>-0.32866000000000017</v>
      </c>
      <c r="X650" s="6">
        <v>0.55506200000000006</v>
      </c>
      <c r="Y650" s="5">
        <v>2.1643300000000001</v>
      </c>
      <c r="Z650">
        <f>-(Table2482653133453774094414735053785117[[#This Row],[time]]-2)*2</f>
        <v>-0.32866000000000017</v>
      </c>
      <c r="AA650" s="6">
        <v>0.64397499999999996</v>
      </c>
      <c r="AB650" s="5">
        <v>2.1643300000000001</v>
      </c>
      <c r="AC650">
        <f>-(Table62593073393714034354674993179111[[#This Row],[time]]-2)*2</f>
        <v>-0.32866000000000017</v>
      </c>
      <c r="AD650" s="6">
        <v>0.16884199999999999</v>
      </c>
      <c r="AE650" s="5">
        <v>2.1643300000000001</v>
      </c>
      <c r="AF650">
        <f>-(Table2492663143463784104424745063886118[[#This Row],[time]]-2)*2</f>
        <v>-0.32866000000000017</v>
      </c>
      <c r="AG650" s="6">
        <v>6.9643200000000002E-2</v>
      </c>
      <c r="AH650" s="5">
        <v>2.1643300000000001</v>
      </c>
      <c r="AI650">
        <f>-(Table72603083403724044364685003280112[[#This Row],[time]]-2)*2</f>
        <v>-0.32866000000000017</v>
      </c>
      <c r="AJ650" s="7">
        <v>6.5400000000000004E-5</v>
      </c>
      <c r="AK650" s="5">
        <v>2.1643300000000001</v>
      </c>
      <c r="AL650">
        <f>-(Table2502673153473794114434755073987119[[#This Row],[time]]-2)*2</f>
        <v>-0.32866000000000017</v>
      </c>
      <c r="AM650" s="6">
        <v>1.5374000000000001</v>
      </c>
      <c r="AN650" s="5">
        <v>2.1643300000000001</v>
      </c>
      <c r="AO650">
        <f>-(Table82613093413734054374695013381113[[#This Row],[time]]-2)*2</f>
        <v>-0.32866000000000017</v>
      </c>
      <c r="AP650" s="6">
        <v>3.8561899999999998</v>
      </c>
      <c r="AQ650" s="5">
        <v>2.1643300000000001</v>
      </c>
      <c r="AR650">
        <f>-(Table2522683163483804124444765084088120[[#This Row],[time]]-2)*2</f>
        <v>-0.32866000000000017</v>
      </c>
      <c r="AS650" s="6">
        <v>0.61023899999999998</v>
      </c>
      <c r="AT650" s="5">
        <v>2.1643300000000001</v>
      </c>
      <c r="AU650">
        <f>-(Table2532693173493814134454775094189121[[#This Row],[time]]-2)*2</f>
        <v>-0.32866000000000017</v>
      </c>
      <c r="AV650" s="6">
        <v>1.3728</v>
      </c>
    </row>
    <row r="651" spans="1:48">
      <c r="A651" s="5">
        <v>2.2143299999999999</v>
      </c>
      <c r="B651">
        <f>-(Table12543023343663984304624942674106[[#This Row],[time]]-2)*2</f>
        <v>-0.42865999999999982</v>
      </c>
      <c r="C651" s="6">
        <v>2.6207600000000002</v>
      </c>
      <c r="D651" s="5">
        <v>2.2143299999999999</v>
      </c>
      <c r="E651">
        <f>-(Table22553033353673994314634952775107[[#This Row],[time]]-2)*2</f>
        <v>-0.42865999999999982</v>
      </c>
      <c r="F651" s="6">
        <v>0.95150500000000005</v>
      </c>
      <c r="G651" s="5">
        <v>2.2143299999999999</v>
      </c>
      <c r="H651" s="2">
        <f t="shared" si="598"/>
        <v>-0.42865999999999982</v>
      </c>
      <c r="I651" s="6">
        <v>2.6189900000000002</v>
      </c>
      <c r="J651" s="5">
        <v>2.2143299999999999</v>
      </c>
      <c r="K651">
        <f>-(Table32563043363684004324644962876108[[#This Row],[time]]-2)*2</f>
        <v>-0.42865999999999982</v>
      </c>
      <c r="L651" s="6">
        <v>1.1117600000000001</v>
      </c>
      <c r="M651" s="5">
        <v>2.2143299999999999</v>
      </c>
      <c r="N651">
        <f>-(Table2462633113433754074394715033583115[[#This Row],[time]]-2)*2</f>
        <v>-0.42865999999999982</v>
      </c>
      <c r="O651" s="6">
        <v>0.48557</v>
      </c>
      <c r="P651" s="5">
        <v>2.2143299999999999</v>
      </c>
      <c r="Q651">
        <f>-(Table42573053373694014334654972977109[[#This Row],[time]]-2)*2</f>
        <v>-0.42865999999999982</v>
      </c>
      <c r="R651" s="6">
        <v>0.56115400000000004</v>
      </c>
      <c r="S651" s="5">
        <v>2.2143299999999999</v>
      </c>
      <c r="T651">
        <f>-(Table2472643123443764084404725043684116[[#This Row],[time]]-2)*2</f>
        <v>-0.42865999999999982</v>
      </c>
      <c r="U651" s="6">
        <v>8.2276399999999996E-3</v>
      </c>
      <c r="V651" s="5">
        <v>2.2143299999999999</v>
      </c>
      <c r="W651">
        <f>-(Table52583063383704024344664983078110[[#This Row],[time]]-2)*2</f>
        <v>-0.42865999999999982</v>
      </c>
      <c r="X651" s="6">
        <v>0.65336899999999998</v>
      </c>
      <c r="Y651" s="5">
        <v>2.2143299999999999</v>
      </c>
      <c r="Z651">
        <f>-(Table2482653133453774094414735053785117[[#This Row],[time]]-2)*2</f>
        <v>-0.42865999999999982</v>
      </c>
      <c r="AA651" s="6">
        <v>0.53784799999999999</v>
      </c>
      <c r="AB651" s="5">
        <v>2.2143299999999999</v>
      </c>
      <c r="AC651">
        <f>-(Table62593073393714034354674993179111[[#This Row],[time]]-2)*2</f>
        <v>-0.42865999999999982</v>
      </c>
      <c r="AD651" s="6">
        <v>0.26285999999999998</v>
      </c>
      <c r="AE651" s="5">
        <v>2.2143299999999999</v>
      </c>
      <c r="AF651">
        <f>-(Table2492663143463784104424745063886118[[#This Row],[time]]-2)*2</f>
        <v>-0.42865999999999982</v>
      </c>
      <c r="AG651" s="6">
        <v>6.1907299999999998E-2</v>
      </c>
      <c r="AH651" s="5">
        <v>2.2143299999999999</v>
      </c>
      <c r="AI651">
        <f>-(Table72603083403724044364685003280112[[#This Row],[time]]-2)*2</f>
        <v>-0.42865999999999982</v>
      </c>
      <c r="AJ651" s="7">
        <v>6.0699999999999998E-5</v>
      </c>
      <c r="AK651" s="5">
        <v>2.2143299999999999</v>
      </c>
      <c r="AL651">
        <f>-(Table2502673153473794114434755073987119[[#This Row],[time]]-2)*2</f>
        <v>-0.42865999999999982</v>
      </c>
      <c r="AM651" s="6">
        <v>1.4941899999999999</v>
      </c>
      <c r="AN651" s="5">
        <v>2.2143299999999999</v>
      </c>
      <c r="AO651">
        <f>-(Table82613093413734054374695013381113[[#This Row],[time]]-2)*2</f>
        <v>-0.42865999999999982</v>
      </c>
      <c r="AP651" s="6">
        <v>4.0065299999999997</v>
      </c>
      <c r="AQ651" s="5">
        <v>2.2143299999999999</v>
      </c>
      <c r="AR651">
        <f>-(Table2522683163483804124444765084088120[[#This Row],[time]]-2)*2</f>
        <v>-0.42865999999999982</v>
      </c>
      <c r="AS651" s="6">
        <v>0.62431899999999996</v>
      </c>
      <c r="AT651" s="5">
        <v>2.2143299999999999</v>
      </c>
      <c r="AU651">
        <f>-(Table2532693173493814134454775094189121[[#This Row],[time]]-2)*2</f>
        <v>-0.42865999999999982</v>
      </c>
      <c r="AV651" s="6">
        <v>1.6374200000000001</v>
      </c>
    </row>
    <row r="652" spans="1:48">
      <c r="A652" s="5">
        <v>2.2643300000000002</v>
      </c>
      <c r="B652">
        <f>-(Table12543023343663984304624942674106[[#This Row],[time]]-2)*2</f>
        <v>-0.52866000000000035</v>
      </c>
      <c r="C652" s="6">
        <v>2.3986000000000001</v>
      </c>
      <c r="D652" s="5">
        <v>2.2643300000000002</v>
      </c>
      <c r="E652">
        <f>-(Table22553033353673994314634952775107[[#This Row],[time]]-2)*2</f>
        <v>-0.52866000000000035</v>
      </c>
      <c r="F652" s="6">
        <v>1.05122</v>
      </c>
      <c r="G652" s="5">
        <v>2.2643300000000002</v>
      </c>
      <c r="H652" s="2">
        <f t="shared" si="598"/>
        <v>-0.52866000000000035</v>
      </c>
      <c r="I652" s="6">
        <v>2.4759500000000001</v>
      </c>
      <c r="J652" s="5">
        <v>2.2643300000000002</v>
      </c>
      <c r="K652">
        <f>-(Table32563043363684004324644962876108[[#This Row],[time]]-2)*2</f>
        <v>-0.52866000000000035</v>
      </c>
      <c r="L652" s="6">
        <v>1.22418</v>
      </c>
      <c r="M652" s="5">
        <v>2.2643300000000002</v>
      </c>
      <c r="N652">
        <f>-(Table2462633113433754074394715033583115[[#This Row],[time]]-2)*2</f>
        <v>-0.52866000000000035</v>
      </c>
      <c r="O652" s="6">
        <v>0.238043</v>
      </c>
      <c r="P652" s="5">
        <v>2.2643300000000002</v>
      </c>
      <c r="Q652">
        <f>-(Table42573053373694014334654972977109[[#This Row],[time]]-2)*2</f>
        <v>-0.52866000000000035</v>
      </c>
      <c r="R652" s="6">
        <v>0.67642199999999997</v>
      </c>
      <c r="S652" s="5">
        <v>2.2643300000000002</v>
      </c>
      <c r="T652">
        <f>-(Table2472643123443764084404725043684116[[#This Row],[time]]-2)*2</f>
        <v>-0.52866000000000035</v>
      </c>
      <c r="U652" s="6">
        <v>4.1446299999999998E-3</v>
      </c>
      <c r="V652" s="5">
        <v>2.2643300000000002</v>
      </c>
      <c r="W652">
        <f>-(Table52583063383704024344664983078110[[#This Row],[time]]-2)*2</f>
        <v>-0.52866000000000035</v>
      </c>
      <c r="X652" s="6">
        <v>0.76606099999999999</v>
      </c>
      <c r="Y652" s="5">
        <v>2.2643300000000002</v>
      </c>
      <c r="Z652">
        <f>-(Table2482653133453774094414735053785117[[#This Row],[time]]-2)*2</f>
        <v>-0.52866000000000035</v>
      </c>
      <c r="AA652" s="6">
        <v>0.416827</v>
      </c>
      <c r="AB652" s="5">
        <v>2.2643300000000002</v>
      </c>
      <c r="AC652">
        <f>-(Table62593073393714034354674993179111[[#This Row],[time]]-2)*2</f>
        <v>-0.52866000000000035</v>
      </c>
      <c r="AD652" s="6">
        <v>0.34978900000000002</v>
      </c>
      <c r="AE652" s="5">
        <v>2.2643300000000002</v>
      </c>
      <c r="AF652">
        <f>-(Table2492663143463784104424745063886118[[#This Row],[time]]-2)*2</f>
        <v>-0.52866000000000035</v>
      </c>
      <c r="AG652" s="6">
        <v>5.2736100000000001E-2</v>
      </c>
      <c r="AH652" s="5">
        <v>2.2643300000000002</v>
      </c>
      <c r="AI652">
        <f>-(Table72603083403724044364685003280112[[#This Row],[time]]-2)*2</f>
        <v>-0.52866000000000035</v>
      </c>
      <c r="AJ652" s="7">
        <v>6.0000000000000002E-5</v>
      </c>
      <c r="AK652" s="5">
        <v>2.2643300000000002</v>
      </c>
      <c r="AL652">
        <f>-(Table2502673153473794114434755073987119[[#This Row],[time]]-2)*2</f>
        <v>-0.52866000000000035</v>
      </c>
      <c r="AM652" s="6">
        <v>1.44319</v>
      </c>
      <c r="AN652" s="5">
        <v>2.2643300000000002</v>
      </c>
      <c r="AO652">
        <f>-(Table82613093413734054374695013381113[[#This Row],[time]]-2)*2</f>
        <v>-0.52866000000000035</v>
      </c>
      <c r="AP652" s="6">
        <v>4.1759199999999996</v>
      </c>
      <c r="AQ652" s="5">
        <v>2.2643300000000002</v>
      </c>
      <c r="AR652">
        <f>-(Table2522683163483804124444765084088120[[#This Row],[time]]-2)*2</f>
        <v>-0.52866000000000035</v>
      </c>
      <c r="AS652" s="6">
        <v>0.63940200000000003</v>
      </c>
      <c r="AT652" s="5">
        <v>2.2643300000000002</v>
      </c>
      <c r="AU652">
        <f>-(Table2532693173493814134454775094189121[[#This Row],[time]]-2)*2</f>
        <v>-0.52866000000000035</v>
      </c>
      <c r="AV652" s="6">
        <v>1.9119600000000001</v>
      </c>
    </row>
    <row r="653" spans="1:48">
      <c r="A653" s="5">
        <v>2.31433</v>
      </c>
      <c r="B653">
        <f>-(Table12543023343663984304624942674106[[#This Row],[time]]-2)*2</f>
        <v>-0.62866</v>
      </c>
      <c r="C653" s="6">
        <v>2.1506500000000002</v>
      </c>
      <c r="D653" s="5">
        <v>2.31433</v>
      </c>
      <c r="E653">
        <f>-(Table22553033353673994314634952775107[[#This Row],[time]]-2)*2</f>
        <v>-0.62866</v>
      </c>
      <c r="F653" s="6">
        <v>1.1583600000000001</v>
      </c>
      <c r="G653" s="5">
        <v>2.31433</v>
      </c>
      <c r="H653" s="2">
        <f t="shared" si="598"/>
        <v>-0.62866</v>
      </c>
      <c r="I653" s="6">
        <v>2.3134000000000001</v>
      </c>
      <c r="J653" s="5">
        <v>2.31433</v>
      </c>
      <c r="K653">
        <f>-(Table32563043363684004324644962876108[[#This Row],[time]]-2)*2</f>
        <v>-0.62866</v>
      </c>
      <c r="L653" s="6">
        <v>1.34399</v>
      </c>
      <c r="M653" s="5">
        <v>2.31433</v>
      </c>
      <c r="N653">
        <f>-(Table2462633113433754074394715033583115[[#This Row],[time]]-2)*2</f>
        <v>-0.62866</v>
      </c>
      <c r="O653" s="6">
        <v>5.43339E-4</v>
      </c>
      <c r="P653" s="5">
        <v>2.31433</v>
      </c>
      <c r="Q653">
        <f>-(Table42573053373694014334654972977109[[#This Row],[time]]-2)*2</f>
        <v>-0.62866</v>
      </c>
      <c r="R653" s="6">
        <v>0.81183399999999994</v>
      </c>
      <c r="S653" s="5">
        <v>2.31433</v>
      </c>
      <c r="T653">
        <f>-(Table2472643123443764084404725043684116[[#This Row],[time]]-2)*2</f>
        <v>-0.62866</v>
      </c>
      <c r="U653" s="7">
        <v>8.6500000000000002E-5</v>
      </c>
      <c r="V653" s="5">
        <v>2.31433</v>
      </c>
      <c r="W653">
        <f>-(Table52583063383704024344664983078110[[#This Row],[time]]-2)*2</f>
        <v>-0.62866</v>
      </c>
      <c r="X653" s="6">
        <v>0.88563400000000003</v>
      </c>
      <c r="Y653" s="5">
        <v>2.31433</v>
      </c>
      <c r="Z653">
        <f>-(Table2482653133453774094414735053785117[[#This Row],[time]]-2)*2</f>
        <v>-0.62866</v>
      </c>
      <c r="AA653" s="6">
        <v>0.27042500000000003</v>
      </c>
      <c r="AB653" s="5">
        <v>2.31433</v>
      </c>
      <c r="AC653">
        <f>-(Table62593073393714034354674993179111[[#This Row],[time]]-2)*2</f>
        <v>-0.62866</v>
      </c>
      <c r="AD653" s="6">
        <v>0.44272600000000001</v>
      </c>
      <c r="AE653" s="5">
        <v>2.31433</v>
      </c>
      <c r="AF653">
        <f>-(Table2492663143463784104424745063886118[[#This Row],[time]]-2)*2</f>
        <v>-0.62866</v>
      </c>
      <c r="AG653" s="6">
        <v>4.0931700000000001E-2</v>
      </c>
      <c r="AH653" s="5">
        <v>2.31433</v>
      </c>
      <c r="AI653">
        <f>-(Table72603083403724044364685003280112[[#This Row],[time]]-2)*2</f>
        <v>-0.62866</v>
      </c>
      <c r="AJ653" s="7">
        <v>7.9699999999999999E-5</v>
      </c>
      <c r="AK653" s="5">
        <v>2.31433</v>
      </c>
      <c r="AL653">
        <f>-(Table2502673153473794114434755073987119[[#This Row],[time]]-2)*2</f>
        <v>-0.62866</v>
      </c>
      <c r="AM653" s="6">
        <v>1.3723000000000001</v>
      </c>
      <c r="AN653" s="5">
        <v>2.31433</v>
      </c>
      <c r="AO653">
        <f>-(Table82613093413734054374695013381113[[#This Row],[time]]-2)*2</f>
        <v>-0.62866</v>
      </c>
      <c r="AP653" s="6">
        <v>4.3223500000000001</v>
      </c>
      <c r="AQ653" s="5">
        <v>2.31433</v>
      </c>
      <c r="AR653">
        <f>-(Table2522683163483804124444765084088120[[#This Row],[time]]-2)*2</f>
        <v>-0.62866</v>
      </c>
      <c r="AS653" s="6">
        <v>0.65056899999999995</v>
      </c>
      <c r="AT653" s="5">
        <v>2.31433</v>
      </c>
      <c r="AU653">
        <f>-(Table2532693173493814134454775094189121[[#This Row],[time]]-2)*2</f>
        <v>-0.62866</v>
      </c>
      <c r="AV653" s="6">
        <v>2.13415</v>
      </c>
    </row>
    <row r="654" spans="1:48">
      <c r="A654" s="5">
        <v>2.3643299999999998</v>
      </c>
      <c r="B654">
        <f>-(Table12543023343663984304624942674106[[#This Row],[time]]-2)*2</f>
        <v>-0.72865999999999964</v>
      </c>
      <c r="C654" s="6">
        <v>1.94234</v>
      </c>
      <c r="D654" s="5">
        <v>2.3643299999999998</v>
      </c>
      <c r="E654">
        <f>-(Table22553033353673994314634952775107[[#This Row],[time]]-2)*2</f>
        <v>-0.72865999999999964</v>
      </c>
      <c r="F654" s="6">
        <v>1.2653700000000001</v>
      </c>
      <c r="G654" s="5">
        <v>2.3643299999999998</v>
      </c>
      <c r="H654" s="2">
        <f t="shared" si="598"/>
        <v>-0.72865999999999964</v>
      </c>
      <c r="I654" s="6">
        <v>2.1777899999999999</v>
      </c>
      <c r="J654" s="5">
        <v>2.3643299999999998</v>
      </c>
      <c r="K654">
        <f>-(Table32563043363684004324644962876108[[#This Row],[time]]-2)*2</f>
        <v>-0.72865999999999964</v>
      </c>
      <c r="L654" s="6">
        <v>1.4676400000000001</v>
      </c>
      <c r="M654" s="5">
        <v>2.3643299999999998</v>
      </c>
      <c r="N654">
        <f>-(Table2462633113433754074394715033583115[[#This Row],[time]]-2)*2</f>
        <v>-0.72865999999999964</v>
      </c>
      <c r="O654" s="7">
        <v>9.3399999999999993E-5</v>
      </c>
      <c r="P654" s="5">
        <v>2.3643299999999998</v>
      </c>
      <c r="Q654">
        <f>-(Table42573053373694014334654972977109[[#This Row],[time]]-2)*2</f>
        <v>-0.72865999999999964</v>
      </c>
      <c r="R654" s="6">
        <v>0.96307699999999996</v>
      </c>
      <c r="S654" s="5">
        <v>2.3643299999999998</v>
      </c>
      <c r="T654">
        <f>-(Table2472643123443764084404725043684116[[#This Row],[time]]-2)*2</f>
        <v>-0.72865999999999964</v>
      </c>
      <c r="U654" s="7">
        <v>7.36E-5</v>
      </c>
      <c r="V654" s="5">
        <v>2.3643299999999998</v>
      </c>
      <c r="W654">
        <f>-(Table52583063383704024344664983078110[[#This Row],[time]]-2)*2</f>
        <v>-0.72865999999999964</v>
      </c>
      <c r="X654" s="6">
        <v>0.999139</v>
      </c>
      <c r="Y654" s="5">
        <v>2.3643299999999998</v>
      </c>
      <c r="Z654">
        <f>-(Table2482653133453774094414735053785117[[#This Row],[time]]-2)*2</f>
        <v>-0.72865999999999964</v>
      </c>
      <c r="AA654" s="6">
        <v>0.12812599999999999</v>
      </c>
      <c r="AB654" s="5">
        <v>2.3643299999999998</v>
      </c>
      <c r="AC654">
        <f>-(Table62593073393714034354674993179111[[#This Row],[time]]-2)*2</f>
        <v>-0.72865999999999964</v>
      </c>
      <c r="AD654" s="6">
        <v>0.54142599999999996</v>
      </c>
      <c r="AE654" s="5">
        <v>2.3643299999999998</v>
      </c>
      <c r="AF654">
        <f>-(Table2492663143463784104424745063886118[[#This Row],[time]]-2)*2</f>
        <v>-0.72865999999999964</v>
      </c>
      <c r="AG654" s="6">
        <v>2.5227699999999999E-2</v>
      </c>
      <c r="AH654" s="5">
        <v>2.3643299999999998</v>
      </c>
      <c r="AI654">
        <f>-(Table72603083403724044364685003280112[[#This Row],[time]]-2)*2</f>
        <v>-0.72865999999999964</v>
      </c>
      <c r="AJ654" s="6">
        <v>3.9348500000000002E-3</v>
      </c>
      <c r="AK654" s="5">
        <v>2.3643299999999998</v>
      </c>
      <c r="AL654">
        <f>-(Table2502673153473794114434755073987119[[#This Row],[time]]-2)*2</f>
        <v>-0.72865999999999964</v>
      </c>
      <c r="AM654" s="6">
        <v>1.3039499999999999</v>
      </c>
      <c r="AN654" s="5">
        <v>2.3643299999999998</v>
      </c>
      <c r="AO654">
        <f>-(Table82613093413734054374695013381113[[#This Row],[time]]-2)*2</f>
        <v>-0.72865999999999964</v>
      </c>
      <c r="AP654" s="6">
        <v>4.3373200000000001</v>
      </c>
      <c r="AQ654" s="5">
        <v>2.3643299999999998</v>
      </c>
      <c r="AR654">
        <f>-(Table2522683163483804124444765084088120[[#This Row],[time]]-2)*2</f>
        <v>-0.72865999999999964</v>
      </c>
      <c r="AS654" s="6">
        <v>0.66648300000000005</v>
      </c>
      <c r="AT654" s="5">
        <v>2.3643299999999998</v>
      </c>
      <c r="AU654">
        <f>-(Table2532693173493814134454775094189121[[#This Row],[time]]-2)*2</f>
        <v>-0.72865999999999964</v>
      </c>
      <c r="AV654" s="6">
        <v>2.39615</v>
      </c>
    </row>
    <row r="655" spans="1:48">
      <c r="A655" s="5">
        <v>2.4143300000000001</v>
      </c>
      <c r="B655">
        <f>-(Table12543023343663984304624942674106[[#This Row],[time]]-2)*2</f>
        <v>-0.82866000000000017</v>
      </c>
      <c r="C655" s="6">
        <v>1.7325600000000001</v>
      </c>
      <c r="D655" s="5">
        <v>2.4143300000000001</v>
      </c>
      <c r="E655">
        <f>-(Table22553033353673994314634952775107[[#This Row],[time]]-2)*2</f>
        <v>-0.82866000000000017</v>
      </c>
      <c r="F655" s="6">
        <v>1.3723799999999999</v>
      </c>
      <c r="G655" s="5">
        <v>2.4143300000000001</v>
      </c>
      <c r="H655" s="2">
        <f t="shared" si="598"/>
        <v>-0.82866000000000017</v>
      </c>
      <c r="I655" s="6">
        <v>2.03864</v>
      </c>
      <c r="J655" s="5">
        <v>2.4143300000000001</v>
      </c>
      <c r="K655">
        <f>-(Table32563043363684004324644962876108[[#This Row],[time]]-2)*2</f>
        <v>-0.82866000000000017</v>
      </c>
      <c r="L655" s="6">
        <v>1.59443</v>
      </c>
      <c r="M655" s="5">
        <v>2.4143300000000001</v>
      </c>
      <c r="N655">
        <f>-(Table2462633113433754074394715033583115[[#This Row],[time]]-2)*2</f>
        <v>-0.82866000000000017</v>
      </c>
      <c r="O655" s="7">
        <v>8.7700000000000004E-5</v>
      </c>
      <c r="P655" s="5">
        <v>2.4143300000000001</v>
      </c>
      <c r="Q655">
        <f>-(Table42573053373694014334654972977109[[#This Row],[time]]-2)*2</f>
        <v>-0.82866000000000017</v>
      </c>
      <c r="R655" s="6">
        <v>1.12799</v>
      </c>
      <c r="S655" s="5">
        <v>2.4143300000000001</v>
      </c>
      <c r="T655">
        <f>-(Table2472643123443764084404725043684116[[#This Row],[time]]-2)*2</f>
        <v>-0.82866000000000017</v>
      </c>
      <c r="U655" s="7">
        <v>7.0099999999999996E-5</v>
      </c>
      <c r="V655" s="5">
        <v>2.4143300000000001</v>
      </c>
      <c r="W655">
        <f>-(Table52583063383704024344664983078110[[#This Row],[time]]-2)*2</f>
        <v>-0.82866000000000017</v>
      </c>
      <c r="X655" s="6">
        <v>1.1267199999999999</v>
      </c>
      <c r="Y655" s="5">
        <v>2.4143300000000001</v>
      </c>
      <c r="Z655">
        <f>-(Table2482653133453774094414735053785117[[#This Row],[time]]-2)*2</f>
        <v>-0.82866000000000017</v>
      </c>
      <c r="AA655" s="6">
        <v>2.7722599999999999E-3</v>
      </c>
      <c r="AB655" s="5">
        <v>2.4143300000000001</v>
      </c>
      <c r="AC655">
        <f>-(Table62593073393714034354674993179111[[#This Row],[time]]-2)*2</f>
        <v>-0.82866000000000017</v>
      </c>
      <c r="AD655" s="6">
        <v>0.65268000000000004</v>
      </c>
      <c r="AE655" s="5">
        <v>2.4143300000000001</v>
      </c>
      <c r="AF655">
        <f>-(Table2492663143463784104424745063886118[[#This Row],[time]]-2)*2</f>
        <v>-0.82866000000000017</v>
      </c>
      <c r="AG655" s="6">
        <v>9.7459100000000002E-4</v>
      </c>
      <c r="AH655" s="5">
        <v>2.4143300000000001</v>
      </c>
      <c r="AI655">
        <f>-(Table72603083403724044364685003280112[[#This Row],[time]]-2)*2</f>
        <v>-0.82866000000000017</v>
      </c>
      <c r="AJ655" s="6">
        <v>1.1827300000000001E-2</v>
      </c>
      <c r="AK655" s="5">
        <v>2.4143300000000001</v>
      </c>
      <c r="AL655">
        <f>-(Table2502673153473794114434755073987119[[#This Row],[time]]-2)*2</f>
        <v>-0.82866000000000017</v>
      </c>
      <c r="AM655" s="6">
        <v>1.2564200000000001</v>
      </c>
      <c r="AN655" s="5">
        <v>2.4143300000000001</v>
      </c>
      <c r="AO655">
        <f>-(Table82613093413734054374695013381113[[#This Row],[time]]-2)*2</f>
        <v>-0.82866000000000017</v>
      </c>
      <c r="AP655" s="6">
        <v>4.2953700000000001</v>
      </c>
      <c r="AQ655" s="5">
        <v>2.4143300000000001</v>
      </c>
      <c r="AR655">
        <f>-(Table2522683163483804124444765084088120[[#This Row],[time]]-2)*2</f>
        <v>-0.82866000000000017</v>
      </c>
      <c r="AS655" s="6">
        <v>0.68374100000000004</v>
      </c>
      <c r="AT655" s="5">
        <v>2.4143300000000001</v>
      </c>
      <c r="AU655">
        <f>-(Table2532693173493814134454775094189121[[#This Row],[time]]-2)*2</f>
        <v>-0.82866000000000017</v>
      </c>
      <c r="AV655" s="6">
        <v>2.6240700000000001</v>
      </c>
    </row>
    <row r="656" spans="1:48">
      <c r="A656" s="5">
        <v>2.4643299999999999</v>
      </c>
      <c r="B656">
        <f>-(Table12543023343663984304624942674106[[#This Row],[time]]-2)*2</f>
        <v>-0.92865999999999982</v>
      </c>
      <c r="C656" s="6">
        <v>1.5225</v>
      </c>
      <c r="D656" s="5">
        <v>2.4643299999999999</v>
      </c>
      <c r="E656">
        <f>-(Table22553033353673994314634952775107[[#This Row],[time]]-2)*2</f>
        <v>-0.92865999999999982</v>
      </c>
      <c r="F656" s="6">
        <v>1.4842900000000001</v>
      </c>
      <c r="G656" s="5">
        <v>2.4643299999999999</v>
      </c>
      <c r="H656" s="2">
        <f t="shared" si="598"/>
        <v>-0.92865999999999982</v>
      </c>
      <c r="I656" s="6">
        <v>1.89577</v>
      </c>
      <c r="J656" s="5">
        <v>2.4643299999999999</v>
      </c>
      <c r="K656">
        <f>-(Table32563043363684004324644962876108[[#This Row],[time]]-2)*2</f>
        <v>-0.92865999999999982</v>
      </c>
      <c r="L656" s="6">
        <v>1.7276899999999999</v>
      </c>
      <c r="M656" s="5">
        <v>2.4643299999999999</v>
      </c>
      <c r="N656">
        <f>-(Table2462633113433754074394715033583115[[#This Row],[time]]-2)*2</f>
        <v>-0.92865999999999982</v>
      </c>
      <c r="O656" s="7">
        <v>8.1799999999999996E-5</v>
      </c>
      <c r="P656" s="5">
        <v>2.4643299999999999</v>
      </c>
      <c r="Q656">
        <f>-(Table42573053373694014334654972977109[[#This Row],[time]]-2)*2</f>
        <v>-0.92865999999999982</v>
      </c>
      <c r="R656" s="6">
        <v>1.3010299999999999</v>
      </c>
      <c r="S656" s="5">
        <v>2.4643299999999999</v>
      </c>
      <c r="T656">
        <f>-(Table2472643123443764084404725043684116[[#This Row],[time]]-2)*2</f>
        <v>-0.92865999999999982</v>
      </c>
      <c r="U656" s="7">
        <v>6.6699999999999995E-5</v>
      </c>
      <c r="V656" s="5">
        <v>2.4643299999999999</v>
      </c>
      <c r="W656">
        <f>-(Table52583063383704024344664983078110[[#This Row],[time]]-2)*2</f>
        <v>-0.92865999999999982</v>
      </c>
      <c r="X656" s="6">
        <v>1.26031</v>
      </c>
      <c r="Y656" s="5">
        <v>2.4643299999999999</v>
      </c>
      <c r="Z656">
        <f>-(Table2482653133453774094414735053785117[[#This Row],[time]]-2)*2</f>
        <v>-0.92865999999999982</v>
      </c>
      <c r="AA656" s="6">
        <v>1.0731E-4</v>
      </c>
      <c r="AB656" s="5">
        <v>2.4643299999999999</v>
      </c>
      <c r="AC656">
        <f>-(Table62593073393714034354674993179111[[#This Row],[time]]-2)*2</f>
        <v>-0.92865999999999982</v>
      </c>
      <c r="AD656" s="6">
        <v>0.80212300000000003</v>
      </c>
      <c r="AE656" s="5">
        <v>2.4643299999999999</v>
      </c>
      <c r="AF656">
        <f>-(Table2492663143463784104424745063886118[[#This Row],[time]]-2)*2</f>
        <v>-0.92865999999999982</v>
      </c>
      <c r="AG656" s="7">
        <v>9.2100000000000003E-5</v>
      </c>
      <c r="AH656" s="5">
        <v>2.4643299999999999</v>
      </c>
      <c r="AI656">
        <f>-(Table72603083403724044364685003280112[[#This Row],[time]]-2)*2</f>
        <v>-0.92865999999999982</v>
      </c>
      <c r="AJ656" s="6">
        <v>1.9160900000000002E-2</v>
      </c>
      <c r="AK656" s="5">
        <v>2.4643299999999999</v>
      </c>
      <c r="AL656">
        <f>-(Table2502673153473794114434755073987119[[#This Row],[time]]-2)*2</f>
        <v>-0.92865999999999982</v>
      </c>
      <c r="AM656" s="6">
        <v>1.2390099999999999</v>
      </c>
      <c r="AN656" s="5">
        <v>2.4643299999999999</v>
      </c>
      <c r="AO656">
        <f>-(Table82613093413734054374695013381113[[#This Row],[time]]-2)*2</f>
        <v>-0.92865999999999982</v>
      </c>
      <c r="AP656" s="6">
        <v>4.25115</v>
      </c>
      <c r="AQ656" s="5">
        <v>2.4643299999999999</v>
      </c>
      <c r="AR656">
        <f>-(Table2522683163483804124444765084088120[[#This Row],[time]]-2)*2</f>
        <v>-0.92865999999999982</v>
      </c>
      <c r="AS656" s="6">
        <v>0.70723800000000003</v>
      </c>
      <c r="AT656" s="5">
        <v>2.4643299999999999</v>
      </c>
      <c r="AU656">
        <f>-(Table2532693173493814134454775094189121[[#This Row],[time]]-2)*2</f>
        <v>-0.92865999999999982</v>
      </c>
      <c r="AV656" s="6">
        <v>2.8614299999999999</v>
      </c>
    </row>
    <row r="657" spans="1:48">
      <c r="A657" s="5">
        <v>2.5143300000000002</v>
      </c>
      <c r="B657">
        <f>-(Table12543023343663984304624942674106[[#This Row],[time]]-2)*2</f>
        <v>-1.0286600000000004</v>
      </c>
      <c r="C657" s="6">
        <v>1.30653</v>
      </c>
      <c r="D657" s="5">
        <v>2.5143300000000002</v>
      </c>
      <c r="E657">
        <f>-(Table22553033353673994314634952775107[[#This Row],[time]]-2)*2</f>
        <v>-1.0286600000000004</v>
      </c>
      <c r="F657" s="6">
        <v>1.6045</v>
      </c>
      <c r="G657" s="5">
        <v>2.5143300000000002</v>
      </c>
      <c r="H657" s="2">
        <f t="shared" si="598"/>
        <v>-1.0286600000000004</v>
      </c>
      <c r="I657" s="6">
        <v>1.7390000000000001</v>
      </c>
      <c r="J657" s="5">
        <v>2.5143300000000002</v>
      </c>
      <c r="K657">
        <f>-(Table32563043363684004324644962876108[[#This Row],[time]]-2)*2</f>
        <v>-1.0286600000000004</v>
      </c>
      <c r="L657" s="6">
        <v>1.8690500000000001</v>
      </c>
      <c r="M657" s="5">
        <v>2.5143300000000002</v>
      </c>
      <c r="N657">
        <f>-(Table2462633113433754074394715033583115[[#This Row],[time]]-2)*2</f>
        <v>-1.0286600000000004</v>
      </c>
      <c r="O657" s="7">
        <v>7.5699999999999997E-5</v>
      </c>
      <c r="P657" s="5">
        <v>2.5143300000000002</v>
      </c>
      <c r="Q657">
        <f>-(Table42573053373694014334654972977109[[#This Row],[time]]-2)*2</f>
        <v>-1.0286600000000004</v>
      </c>
      <c r="R657" s="6">
        <v>1.4854499999999999</v>
      </c>
      <c r="S657" s="5">
        <v>2.5143300000000002</v>
      </c>
      <c r="T657">
        <f>-(Table2472643123443764084404725043684116[[#This Row],[time]]-2)*2</f>
        <v>-1.0286600000000004</v>
      </c>
      <c r="U657" s="7">
        <v>6.3399999999999996E-5</v>
      </c>
      <c r="V657" s="5">
        <v>2.5143300000000002</v>
      </c>
      <c r="W657">
        <f>-(Table52583063383704024344664983078110[[#This Row],[time]]-2)*2</f>
        <v>-1.0286600000000004</v>
      </c>
      <c r="X657" s="6">
        <v>1.40588</v>
      </c>
      <c r="Y657" s="5">
        <v>2.5143300000000002</v>
      </c>
      <c r="Z657">
        <f>-(Table2482653133453774094414735053785117[[#This Row],[time]]-2)*2</f>
        <v>-1.0286600000000004</v>
      </c>
      <c r="AA657" s="7">
        <v>8.7100000000000003E-5</v>
      </c>
      <c r="AB657" s="5">
        <v>2.5143300000000002</v>
      </c>
      <c r="AC657">
        <f>-(Table62593073393714034354674993179111[[#This Row],[time]]-2)*2</f>
        <v>-1.0286600000000004</v>
      </c>
      <c r="AD657" s="6">
        <v>0.93715099999999996</v>
      </c>
      <c r="AE657" s="5">
        <v>2.5143300000000002</v>
      </c>
      <c r="AF657">
        <f>-(Table2492663143463784104424745063886118[[#This Row],[time]]-2)*2</f>
        <v>-1.0286600000000004</v>
      </c>
      <c r="AG657" s="7">
        <v>9.0199999999999997E-5</v>
      </c>
      <c r="AH657" s="5">
        <v>2.5143300000000002</v>
      </c>
      <c r="AI657">
        <f>-(Table72603083403724044364685003280112[[#This Row],[time]]-2)*2</f>
        <v>-1.0286600000000004</v>
      </c>
      <c r="AJ657" s="6">
        <v>2.6317699999999999E-2</v>
      </c>
      <c r="AK657" s="5">
        <v>2.5143300000000002</v>
      </c>
      <c r="AL657">
        <f>-(Table2502673153473794114434755073987119[[#This Row],[time]]-2)*2</f>
        <v>-1.0286600000000004</v>
      </c>
      <c r="AM657" s="6">
        <v>1.2117100000000001</v>
      </c>
      <c r="AN657" s="5">
        <v>2.5143300000000002</v>
      </c>
      <c r="AO657">
        <f>-(Table82613093413734054374695013381113[[#This Row],[time]]-2)*2</f>
        <v>-1.0286600000000004</v>
      </c>
      <c r="AP657" s="6">
        <v>4.2096600000000004</v>
      </c>
      <c r="AQ657" s="5">
        <v>2.5143300000000002</v>
      </c>
      <c r="AR657">
        <f>-(Table2522683163483804124444765084088120[[#This Row],[time]]-2)*2</f>
        <v>-1.0286600000000004</v>
      </c>
      <c r="AS657" s="6">
        <v>0.72347099999999998</v>
      </c>
      <c r="AT657" s="5">
        <v>2.5143300000000002</v>
      </c>
      <c r="AU657">
        <f>-(Table2532693173493814134454775094189121[[#This Row],[time]]-2)*2</f>
        <v>-1.0286600000000004</v>
      </c>
      <c r="AV657" s="6">
        <v>3.10284</v>
      </c>
    </row>
    <row r="658" spans="1:48">
      <c r="A658" s="5">
        <v>2.5737100000000002</v>
      </c>
      <c r="B658">
        <f>-(Table12543023343663984304624942674106[[#This Row],[time]]-2)*2</f>
        <v>-1.1474200000000003</v>
      </c>
      <c r="C658" s="6">
        <v>1.0300800000000001</v>
      </c>
      <c r="D658" s="5">
        <v>2.5737100000000002</v>
      </c>
      <c r="E658">
        <f>-(Table22553033353673994314634952775107[[#This Row],[time]]-2)*2</f>
        <v>-1.1474200000000003</v>
      </c>
      <c r="F658" s="6">
        <v>1.75353</v>
      </c>
      <c r="G658" s="5">
        <v>2.5737100000000002</v>
      </c>
      <c r="H658" s="2">
        <f t="shared" si="598"/>
        <v>-1.1474200000000003</v>
      </c>
      <c r="I658" s="6">
        <v>1.5101500000000001</v>
      </c>
      <c r="J658" s="5">
        <v>2.5737100000000002</v>
      </c>
      <c r="K658">
        <f>-(Table32563043363684004324644962876108[[#This Row],[time]]-2)*2</f>
        <v>-1.1474200000000003</v>
      </c>
      <c r="L658" s="6">
        <v>2.0390700000000002</v>
      </c>
      <c r="M658" s="5">
        <v>2.5737100000000002</v>
      </c>
      <c r="N658">
        <f>-(Table2462633113433754074394715033583115[[#This Row],[time]]-2)*2</f>
        <v>-1.1474200000000003</v>
      </c>
      <c r="O658" s="7">
        <v>6.9200000000000002E-5</v>
      </c>
      <c r="P658" s="5">
        <v>2.5737100000000002</v>
      </c>
      <c r="Q658">
        <f>-(Table42573053373694014334654972977109[[#This Row],[time]]-2)*2</f>
        <v>-1.1474200000000003</v>
      </c>
      <c r="R658" s="6">
        <v>1.71404</v>
      </c>
      <c r="S658" s="5">
        <v>2.5737100000000002</v>
      </c>
      <c r="T658">
        <f>-(Table2472643123443764084404725043684116[[#This Row],[time]]-2)*2</f>
        <v>-1.1474200000000003</v>
      </c>
      <c r="U658" s="7">
        <v>6.05E-5</v>
      </c>
      <c r="V658" s="5">
        <v>2.5737100000000002</v>
      </c>
      <c r="W658">
        <f>-(Table52583063383704024344664983078110[[#This Row],[time]]-2)*2</f>
        <v>-1.1474200000000003</v>
      </c>
      <c r="X658" s="6">
        <v>1.5996600000000001</v>
      </c>
      <c r="Y658" s="5">
        <v>2.5737100000000002</v>
      </c>
      <c r="Z658">
        <f>-(Table2482653133453774094414735053785117[[#This Row],[time]]-2)*2</f>
        <v>-1.1474200000000003</v>
      </c>
      <c r="AA658" s="7">
        <v>8.2999999999999998E-5</v>
      </c>
      <c r="AB658" s="5">
        <v>2.5737100000000002</v>
      </c>
      <c r="AC658">
        <f>-(Table62593073393714034354674993179111[[#This Row],[time]]-2)*2</f>
        <v>-1.1474200000000003</v>
      </c>
      <c r="AD658" s="6">
        <v>1.1577999999999999</v>
      </c>
      <c r="AE658" s="5">
        <v>2.5737100000000002</v>
      </c>
      <c r="AF658">
        <f>-(Table2492663143463784104424745063886118[[#This Row],[time]]-2)*2</f>
        <v>-1.1474200000000003</v>
      </c>
      <c r="AG658" s="7">
        <v>8.7000000000000001E-5</v>
      </c>
      <c r="AH658" s="5">
        <v>2.5737100000000002</v>
      </c>
      <c r="AI658">
        <f>-(Table72603083403724044364685003280112[[#This Row],[time]]-2)*2</f>
        <v>-1.1474200000000003</v>
      </c>
      <c r="AJ658" s="6">
        <v>0.15835099999999999</v>
      </c>
      <c r="AK658" s="5">
        <v>2.5737100000000002</v>
      </c>
      <c r="AL658">
        <f>-(Table2502673153473794114434755073987119[[#This Row],[time]]-2)*2</f>
        <v>-1.1474200000000003</v>
      </c>
      <c r="AM658" s="6">
        <v>1.20886</v>
      </c>
      <c r="AN658" s="5">
        <v>2.5737100000000002</v>
      </c>
      <c r="AO658">
        <f>-(Table82613093413734054374695013381113[[#This Row],[time]]-2)*2</f>
        <v>-1.1474200000000003</v>
      </c>
      <c r="AP658" s="6">
        <v>4.2967300000000002</v>
      </c>
      <c r="AQ658" s="5">
        <v>2.5737100000000002</v>
      </c>
      <c r="AR658">
        <f>-(Table2522683163483804124444765084088120[[#This Row],[time]]-2)*2</f>
        <v>-1.1474200000000003</v>
      </c>
      <c r="AS658" s="6">
        <v>0.72952499999999998</v>
      </c>
      <c r="AT658" s="5">
        <v>2.5737100000000002</v>
      </c>
      <c r="AU658">
        <f>-(Table2532693173493814134454775094189121[[#This Row],[time]]-2)*2</f>
        <v>-1.1474200000000003</v>
      </c>
      <c r="AV658" s="6">
        <v>3.4025099999999999</v>
      </c>
    </row>
    <row r="659" spans="1:48">
      <c r="A659" s="5">
        <v>2.6158899999999998</v>
      </c>
      <c r="B659">
        <f>-(Table12543023343663984304624942674106[[#This Row],[time]]-2)*2</f>
        <v>-1.2317799999999997</v>
      </c>
      <c r="C659" s="6">
        <v>0.81579500000000005</v>
      </c>
      <c r="D659" s="5">
        <v>2.6158899999999998</v>
      </c>
      <c r="E659">
        <f>-(Table22553033353673994314634952775107[[#This Row],[time]]-2)*2</f>
        <v>-1.2317799999999997</v>
      </c>
      <c r="F659" s="6">
        <v>1.86077</v>
      </c>
      <c r="G659" s="5">
        <v>2.6158899999999998</v>
      </c>
      <c r="H659" s="2">
        <f t="shared" si="598"/>
        <v>-1.2317799999999997</v>
      </c>
      <c r="I659" s="6">
        <v>1.32745</v>
      </c>
      <c r="J659" s="5">
        <v>2.6158899999999998</v>
      </c>
      <c r="K659">
        <f>-(Table32563043363684004324644962876108[[#This Row],[time]]-2)*2</f>
        <v>-1.2317799999999997</v>
      </c>
      <c r="L659" s="6">
        <v>2.1594899999999999</v>
      </c>
      <c r="M659" s="5">
        <v>2.6158899999999998</v>
      </c>
      <c r="N659">
        <f>-(Table2462633113433754074394715033583115[[#This Row],[time]]-2)*2</f>
        <v>-1.2317799999999997</v>
      </c>
      <c r="O659" s="7">
        <v>6.5099999999999997E-5</v>
      </c>
      <c r="P659" s="5">
        <v>2.6158899999999998</v>
      </c>
      <c r="Q659">
        <f>-(Table42573053373694014334654972977109[[#This Row],[time]]-2)*2</f>
        <v>-1.2317799999999997</v>
      </c>
      <c r="R659" s="6">
        <v>1.8834</v>
      </c>
      <c r="S659" s="5">
        <v>2.6158899999999998</v>
      </c>
      <c r="T659">
        <f>-(Table2472643123443764084404725043684116[[#This Row],[time]]-2)*2</f>
        <v>-1.2317799999999997</v>
      </c>
      <c r="U659" s="7">
        <v>5.8799999999999999E-5</v>
      </c>
      <c r="V659" s="5">
        <v>2.6158899999999998</v>
      </c>
      <c r="W659">
        <f>-(Table52583063383704024344664983078110[[#This Row],[time]]-2)*2</f>
        <v>-1.2317799999999997</v>
      </c>
      <c r="X659" s="6">
        <v>1.75284</v>
      </c>
      <c r="Y659" s="5">
        <v>2.6158899999999998</v>
      </c>
      <c r="Z659">
        <f>-(Table2482653133453774094414735053785117[[#This Row],[time]]-2)*2</f>
        <v>-1.2317799999999997</v>
      </c>
      <c r="AA659" s="7">
        <v>7.8800000000000004E-5</v>
      </c>
      <c r="AB659" s="5">
        <v>2.6158899999999998</v>
      </c>
      <c r="AC659">
        <f>-(Table62593073393714034354674993179111[[#This Row],[time]]-2)*2</f>
        <v>-1.2317799999999997</v>
      </c>
      <c r="AD659" s="6">
        <v>1.39089</v>
      </c>
      <c r="AE659" s="5">
        <v>2.6158899999999998</v>
      </c>
      <c r="AF659">
        <f>-(Table2492663143463784104424745063886118[[#This Row],[time]]-2)*2</f>
        <v>-1.2317799999999997</v>
      </c>
      <c r="AG659" s="7">
        <v>8.42E-5</v>
      </c>
      <c r="AH659" s="5">
        <v>2.6158899999999998</v>
      </c>
      <c r="AI659">
        <f>-(Table72603083403724044364685003280112[[#This Row],[time]]-2)*2</f>
        <v>-1.2317799999999997</v>
      </c>
      <c r="AJ659" s="6">
        <v>0.27137299999999998</v>
      </c>
      <c r="AK659" s="5">
        <v>2.6158899999999998</v>
      </c>
      <c r="AL659">
        <f>-(Table2502673153473794114434755073987119[[#This Row],[time]]-2)*2</f>
        <v>-1.2317799999999997</v>
      </c>
      <c r="AM659" s="6">
        <v>1.19224</v>
      </c>
      <c r="AN659" s="5">
        <v>2.6158899999999998</v>
      </c>
      <c r="AO659">
        <f>-(Table82613093413734054374695013381113[[#This Row],[time]]-2)*2</f>
        <v>-1.2317799999999997</v>
      </c>
      <c r="AP659" s="6">
        <v>4.3539899999999996</v>
      </c>
      <c r="AQ659" s="5">
        <v>2.6158899999999998</v>
      </c>
      <c r="AR659">
        <f>-(Table2522683163483804124444765084088120[[#This Row],[time]]-2)*2</f>
        <v>-1.2317799999999997</v>
      </c>
      <c r="AS659" s="6">
        <v>0.72110799999999997</v>
      </c>
      <c r="AT659" s="5">
        <v>2.6158899999999998</v>
      </c>
      <c r="AU659">
        <f>-(Table2532693173493814134454775094189121[[#This Row],[time]]-2)*2</f>
        <v>-1.2317799999999997</v>
      </c>
      <c r="AV659" s="6">
        <v>3.6154600000000001</v>
      </c>
    </row>
    <row r="660" spans="1:48">
      <c r="A660" s="5">
        <v>2.6541700000000001</v>
      </c>
      <c r="B660">
        <f>-(Table12543023343663984304624942674106[[#This Row],[time]]-2)*2</f>
        <v>-1.3083400000000003</v>
      </c>
      <c r="C660" s="6">
        <v>0.71681700000000004</v>
      </c>
      <c r="D660" s="5">
        <v>2.6541700000000001</v>
      </c>
      <c r="E660">
        <f>-(Table22553033353673994314634952775107[[#This Row],[time]]-2)*2</f>
        <v>-1.3083400000000003</v>
      </c>
      <c r="F660" s="6">
        <v>1.9555199999999999</v>
      </c>
      <c r="G660" s="5">
        <v>2.6541700000000001</v>
      </c>
      <c r="H660" s="2">
        <f t="shared" si="598"/>
        <v>-1.3083400000000003</v>
      </c>
      <c r="I660" s="6">
        <v>1.1480900000000001</v>
      </c>
      <c r="J660" s="5">
        <v>2.6541700000000001</v>
      </c>
      <c r="K660">
        <f>-(Table32563043363684004324644962876108[[#This Row],[time]]-2)*2</f>
        <v>-1.3083400000000003</v>
      </c>
      <c r="L660" s="6">
        <v>2.2646999999999999</v>
      </c>
      <c r="M660" s="5">
        <v>2.6541700000000001</v>
      </c>
      <c r="N660">
        <f>-(Table2462633113433754074394715033583115[[#This Row],[time]]-2)*2</f>
        <v>-1.3083400000000003</v>
      </c>
      <c r="O660" s="7">
        <v>6.1799999999999998E-5</v>
      </c>
      <c r="P660" s="5">
        <v>2.6541700000000001</v>
      </c>
      <c r="Q660">
        <f>-(Table42573053373694014334654972977109[[#This Row],[time]]-2)*2</f>
        <v>-1.3083400000000003</v>
      </c>
      <c r="R660" s="6">
        <v>2.01905</v>
      </c>
      <c r="S660" s="5">
        <v>2.6541700000000001</v>
      </c>
      <c r="T660">
        <f>-(Table2472643123443764084404725043684116[[#This Row],[time]]-2)*2</f>
        <v>-1.3083400000000003</v>
      </c>
      <c r="U660" s="7">
        <v>5.7299999999999997E-5</v>
      </c>
      <c r="V660" s="5">
        <v>2.6541700000000001</v>
      </c>
      <c r="W660">
        <f>-(Table52583063383704024344664983078110[[#This Row],[time]]-2)*2</f>
        <v>-1.3083400000000003</v>
      </c>
      <c r="X660" s="6">
        <v>1.9000900000000001</v>
      </c>
      <c r="Y660" s="5">
        <v>2.6541700000000001</v>
      </c>
      <c r="Z660">
        <f>-(Table2482653133453774094414735053785117[[#This Row],[time]]-2)*2</f>
        <v>-1.3083400000000003</v>
      </c>
      <c r="AA660" s="7">
        <v>7.4900000000000005E-5</v>
      </c>
      <c r="AB660" s="5">
        <v>2.6541700000000001</v>
      </c>
      <c r="AC660">
        <f>-(Table62593073393714034354674993179111[[#This Row],[time]]-2)*2</f>
        <v>-1.3083400000000003</v>
      </c>
      <c r="AD660" s="6">
        <v>1.67889</v>
      </c>
      <c r="AE660" s="5">
        <v>2.6541700000000001</v>
      </c>
      <c r="AF660">
        <f>-(Table2492663143463784104424745063886118[[#This Row],[time]]-2)*2</f>
        <v>-1.3083400000000003</v>
      </c>
      <c r="AG660" s="7">
        <v>8.1299999999999997E-5</v>
      </c>
      <c r="AH660" s="5">
        <v>2.6541700000000001</v>
      </c>
      <c r="AI660">
        <f>-(Table72603083403724044364685003280112[[#This Row],[time]]-2)*2</f>
        <v>-1.3083400000000003</v>
      </c>
      <c r="AJ660" s="6">
        <v>0.36811199999999999</v>
      </c>
      <c r="AK660" s="5">
        <v>2.6541700000000001</v>
      </c>
      <c r="AL660">
        <f>-(Table2502673153473794114434755073987119[[#This Row],[time]]-2)*2</f>
        <v>-1.3083400000000003</v>
      </c>
      <c r="AM660" s="6">
        <v>1.18544</v>
      </c>
      <c r="AN660" s="5">
        <v>2.6541700000000001</v>
      </c>
      <c r="AO660">
        <f>-(Table82613093413734054374695013381113[[#This Row],[time]]-2)*2</f>
        <v>-1.3083400000000003</v>
      </c>
      <c r="AP660" s="6">
        <v>4.4302700000000002</v>
      </c>
      <c r="AQ660" s="5">
        <v>2.6541700000000001</v>
      </c>
      <c r="AR660">
        <f>-(Table2522683163483804124444765084088120[[#This Row],[time]]-2)*2</f>
        <v>-1.3083400000000003</v>
      </c>
      <c r="AS660" s="6">
        <v>0.70832399999999995</v>
      </c>
      <c r="AT660" s="5">
        <v>2.6541700000000001</v>
      </c>
      <c r="AU660">
        <f>-(Table2532693173493814134454775094189121[[#This Row],[time]]-2)*2</f>
        <v>-1.3083400000000003</v>
      </c>
      <c r="AV660" s="6">
        <v>3.8092299999999999</v>
      </c>
    </row>
    <row r="661" spans="1:48">
      <c r="A661" s="5">
        <v>2.7042700000000002</v>
      </c>
      <c r="B661">
        <f>-(Table12543023343663984304624942674106[[#This Row],[time]]-2)*2</f>
        <v>-1.4085400000000003</v>
      </c>
      <c r="C661" s="6">
        <v>0.58332399999999995</v>
      </c>
      <c r="D661" s="5">
        <v>2.7042700000000002</v>
      </c>
      <c r="E661">
        <f>-(Table22553033353673994314634952775107[[#This Row],[time]]-2)*2</f>
        <v>-1.4085400000000003</v>
      </c>
      <c r="F661" s="6">
        <v>2.0767099999999998</v>
      </c>
      <c r="G661" s="5">
        <v>2.7042700000000002</v>
      </c>
      <c r="H661" s="2">
        <f t="shared" si="598"/>
        <v>-1.4085400000000003</v>
      </c>
      <c r="I661" s="6">
        <v>0.89651899999999995</v>
      </c>
      <c r="J661" s="5">
        <v>2.7042700000000002</v>
      </c>
      <c r="K661">
        <f>-(Table32563043363684004324644962876108[[#This Row],[time]]-2)*2</f>
        <v>-1.4085400000000003</v>
      </c>
      <c r="L661" s="6">
        <v>2.3948</v>
      </c>
      <c r="M661" s="5">
        <v>2.7042700000000002</v>
      </c>
      <c r="N661">
        <f>-(Table2462633113433754074394715033583115[[#This Row],[time]]-2)*2</f>
        <v>-1.4085400000000003</v>
      </c>
      <c r="O661" s="7">
        <v>5.8100000000000003E-5</v>
      </c>
      <c r="P661" s="5">
        <v>2.7042700000000002</v>
      </c>
      <c r="Q661">
        <f>-(Table42573053373694014334654972977109[[#This Row],[time]]-2)*2</f>
        <v>-1.4085400000000003</v>
      </c>
      <c r="R661" s="6">
        <v>2.1829999999999998</v>
      </c>
      <c r="S661" s="5">
        <v>2.7042700000000002</v>
      </c>
      <c r="T661">
        <f>-(Table2472643123443764084404725043684116[[#This Row],[time]]-2)*2</f>
        <v>-1.4085400000000003</v>
      </c>
      <c r="U661" s="7">
        <v>5.52E-5</v>
      </c>
      <c r="V661" s="5">
        <v>2.7042700000000002</v>
      </c>
      <c r="W661">
        <f>-(Table52583063383704024344664983078110[[#This Row],[time]]-2)*2</f>
        <v>-1.4085400000000003</v>
      </c>
      <c r="X661" s="6">
        <v>2.0839699999999999</v>
      </c>
      <c r="Y661" s="5">
        <v>2.7042700000000002</v>
      </c>
      <c r="Z661">
        <f>-(Table2482653133453774094414735053785117[[#This Row],[time]]-2)*2</f>
        <v>-1.4085400000000003</v>
      </c>
      <c r="AA661" s="7">
        <v>6.9300000000000004E-5</v>
      </c>
      <c r="AB661" s="5">
        <v>2.7042700000000002</v>
      </c>
      <c r="AC661">
        <f>-(Table62593073393714034354674993179111[[#This Row],[time]]-2)*2</f>
        <v>-1.4085400000000003</v>
      </c>
      <c r="AD661" s="6">
        <v>2.1635399999999998</v>
      </c>
      <c r="AE661" s="5">
        <v>2.7042700000000002</v>
      </c>
      <c r="AF661">
        <f>-(Table2492663143463784104424745063886118[[#This Row],[time]]-2)*2</f>
        <v>-1.4085400000000003</v>
      </c>
      <c r="AG661" s="7">
        <v>7.7200000000000006E-5</v>
      </c>
      <c r="AH661" s="5">
        <v>2.7042700000000002</v>
      </c>
      <c r="AI661">
        <f>-(Table72603083403724044364685003280112[[#This Row],[time]]-2)*2</f>
        <v>-1.4085400000000003</v>
      </c>
      <c r="AJ661" s="6">
        <v>0.50239699999999998</v>
      </c>
      <c r="AK661" s="5">
        <v>2.7042700000000002</v>
      </c>
      <c r="AL661">
        <f>-(Table2502673153473794114434755073987119[[#This Row],[time]]-2)*2</f>
        <v>-1.4085400000000003</v>
      </c>
      <c r="AM661" s="6">
        <v>1.15777</v>
      </c>
      <c r="AN661" s="5">
        <v>2.7042700000000002</v>
      </c>
      <c r="AO661">
        <f>-(Table82613093413734054374695013381113[[#This Row],[time]]-2)*2</f>
        <v>-1.4085400000000003</v>
      </c>
      <c r="AP661" s="6">
        <v>4.6200700000000001</v>
      </c>
      <c r="AQ661" s="5">
        <v>2.7042700000000002</v>
      </c>
      <c r="AR661">
        <f>-(Table2522683163483804124444765084088120[[#This Row],[time]]-2)*2</f>
        <v>-1.4085400000000003</v>
      </c>
      <c r="AS661" s="6">
        <v>0.67967999999999995</v>
      </c>
      <c r="AT661" s="5">
        <v>2.7042700000000002</v>
      </c>
      <c r="AU661">
        <f>-(Table2532693173493814134454775094189121[[#This Row],[time]]-2)*2</f>
        <v>-1.4085400000000003</v>
      </c>
      <c r="AV661" s="6">
        <v>4.0402800000000001</v>
      </c>
    </row>
    <row r="662" spans="1:48">
      <c r="A662" s="5">
        <v>2.77658</v>
      </c>
      <c r="B662">
        <f>-(Table12543023343663984304624942674106[[#This Row],[time]]-2)*2</f>
        <v>-1.5531600000000001</v>
      </c>
      <c r="C662" s="6">
        <v>0.34230300000000002</v>
      </c>
      <c r="D662" s="5">
        <v>2.77658</v>
      </c>
      <c r="E662">
        <f>-(Table22553033353673994314634952775107[[#This Row],[time]]-2)*2</f>
        <v>-1.5531600000000001</v>
      </c>
      <c r="F662" s="6">
        <v>2.2648199999999998</v>
      </c>
      <c r="G662" s="5">
        <v>2.77658</v>
      </c>
      <c r="H662" s="2">
        <f t="shared" si="598"/>
        <v>-1.5531600000000001</v>
      </c>
      <c r="I662" s="6">
        <v>0.50817999999999997</v>
      </c>
      <c r="J662" s="5">
        <v>2.77658</v>
      </c>
      <c r="K662">
        <f>-(Table32563043363684004324644962876108[[#This Row],[time]]-2)*2</f>
        <v>-1.5531600000000001</v>
      </c>
      <c r="L662" s="6">
        <v>2.5863200000000002</v>
      </c>
      <c r="M662" s="5">
        <v>2.77658</v>
      </c>
      <c r="N662">
        <f>-(Table2462633113433754074394715033583115[[#This Row],[time]]-2)*2</f>
        <v>-1.5531600000000001</v>
      </c>
      <c r="O662" s="7">
        <v>5.38E-5</v>
      </c>
      <c r="P662" s="5">
        <v>2.77658</v>
      </c>
      <c r="Q662">
        <f>-(Table42573053373694014334654972977109[[#This Row],[time]]-2)*2</f>
        <v>-1.5531600000000001</v>
      </c>
      <c r="R662" s="6">
        <v>2.46089</v>
      </c>
      <c r="S662" s="5">
        <v>2.77658</v>
      </c>
      <c r="T662">
        <f>-(Table2472643123443764084404725043684116[[#This Row],[time]]-2)*2</f>
        <v>-1.5531600000000001</v>
      </c>
      <c r="U662" s="7">
        <v>5.1900000000000001E-5</v>
      </c>
      <c r="V662" s="5">
        <v>2.77658</v>
      </c>
      <c r="W662">
        <f>-(Table52583063383704024344664983078110[[#This Row],[time]]-2)*2</f>
        <v>-1.5531600000000001</v>
      </c>
      <c r="X662" s="6">
        <v>2.3566500000000001</v>
      </c>
      <c r="Y662" s="5">
        <v>2.77658</v>
      </c>
      <c r="Z662">
        <f>-(Table2482653133453774094414735053785117[[#This Row],[time]]-2)*2</f>
        <v>-1.5531600000000001</v>
      </c>
      <c r="AA662" s="7">
        <v>6.0600000000000003E-5</v>
      </c>
      <c r="AB662" s="5">
        <v>2.77658</v>
      </c>
      <c r="AC662">
        <f>-(Table62593073393714034354674993179111[[#This Row],[time]]-2)*2</f>
        <v>-1.5531600000000001</v>
      </c>
      <c r="AD662" s="6">
        <v>2.8992</v>
      </c>
      <c r="AE662" s="5">
        <v>2.77658</v>
      </c>
      <c r="AF662">
        <f>-(Table2492663143463784104424745063886118[[#This Row],[time]]-2)*2</f>
        <v>-1.5531600000000001</v>
      </c>
      <c r="AG662" s="7">
        <v>7.08E-5</v>
      </c>
      <c r="AH662" s="5">
        <v>2.77658</v>
      </c>
      <c r="AI662">
        <f>-(Table72603083403724044364685003280112[[#This Row],[time]]-2)*2</f>
        <v>-1.5531600000000001</v>
      </c>
      <c r="AJ662" s="6">
        <v>1.3181499999999999</v>
      </c>
      <c r="AK662" s="5">
        <v>2.77658</v>
      </c>
      <c r="AL662">
        <f>-(Table2502673153473794114434755073987119[[#This Row],[time]]-2)*2</f>
        <v>-1.5531600000000001</v>
      </c>
      <c r="AM662" s="6">
        <v>1.0803499999999999</v>
      </c>
      <c r="AN662" s="5">
        <v>2.77658</v>
      </c>
      <c r="AO662">
        <f>-(Table82613093413734054374695013381113[[#This Row],[time]]-2)*2</f>
        <v>-1.5531600000000001</v>
      </c>
      <c r="AP662" s="6">
        <v>4.9398600000000004</v>
      </c>
      <c r="AQ662" s="5">
        <v>2.77658</v>
      </c>
      <c r="AR662">
        <f>-(Table2522683163483804124444765084088120[[#This Row],[time]]-2)*2</f>
        <v>-1.5531600000000001</v>
      </c>
      <c r="AS662" s="6">
        <v>0.63284499999999999</v>
      </c>
      <c r="AT662" s="5">
        <v>2.77658</v>
      </c>
      <c r="AU662">
        <f>-(Table2532693173493814134454775094189121[[#This Row],[time]]-2)*2</f>
        <v>-1.5531600000000001</v>
      </c>
      <c r="AV662" s="6">
        <v>4.3852500000000001</v>
      </c>
    </row>
    <row r="663" spans="1:48">
      <c r="A663" s="5">
        <v>2.8137099999999999</v>
      </c>
      <c r="B663">
        <f>-(Table12543023343663984304624942674106[[#This Row],[time]]-2)*2</f>
        <v>-1.6274199999999999</v>
      </c>
      <c r="C663" s="6">
        <v>0.20589399999999999</v>
      </c>
      <c r="D663" s="5">
        <v>2.8137099999999999</v>
      </c>
      <c r="E663">
        <f>-(Table22553033353673994314634952775107[[#This Row],[time]]-2)*2</f>
        <v>-1.6274199999999999</v>
      </c>
      <c r="F663" s="6">
        <v>2.3669699999999998</v>
      </c>
      <c r="G663" s="5">
        <v>2.8137099999999999</v>
      </c>
      <c r="H663" s="2">
        <f t="shared" si="598"/>
        <v>-1.6274199999999999</v>
      </c>
      <c r="I663" s="6">
        <v>0.30576100000000001</v>
      </c>
      <c r="J663" s="5">
        <v>2.8137099999999999</v>
      </c>
      <c r="K663">
        <f>-(Table32563043363684004324644962876108[[#This Row],[time]]-2)*2</f>
        <v>-1.6274199999999999</v>
      </c>
      <c r="L663" s="6">
        <v>2.6857799999999998</v>
      </c>
      <c r="M663" s="5">
        <v>2.8137099999999999</v>
      </c>
      <c r="N663">
        <f>-(Table2462633113433754074394715033583115[[#This Row],[time]]-2)*2</f>
        <v>-1.6274199999999999</v>
      </c>
      <c r="O663" s="7">
        <v>5.1600000000000001E-5</v>
      </c>
      <c r="P663" s="5">
        <v>2.8137099999999999</v>
      </c>
      <c r="Q663">
        <f>-(Table42573053373694014334654972977109[[#This Row],[time]]-2)*2</f>
        <v>-1.6274199999999999</v>
      </c>
      <c r="R663" s="6">
        <v>2.6116100000000002</v>
      </c>
      <c r="S663" s="5">
        <v>2.8137099999999999</v>
      </c>
      <c r="T663">
        <f>-(Table2472643123443764084404725043684116[[#This Row],[time]]-2)*2</f>
        <v>-1.6274199999999999</v>
      </c>
      <c r="U663" s="7">
        <v>4.99E-5</v>
      </c>
      <c r="V663" s="5">
        <v>2.8137099999999999</v>
      </c>
      <c r="W663">
        <f>-(Table52583063383704024344664983078110[[#This Row],[time]]-2)*2</f>
        <v>-1.6274199999999999</v>
      </c>
      <c r="X663" s="6">
        <v>2.5150800000000002</v>
      </c>
      <c r="Y663" s="5">
        <v>2.8137099999999999</v>
      </c>
      <c r="Z663">
        <f>-(Table2482653133453774094414735053785117[[#This Row],[time]]-2)*2</f>
        <v>-1.6274199999999999</v>
      </c>
      <c r="AA663" s="7">
        <v>5.6199999999999997E-5</v>
      </c>
      <c r="AB663" s="5">
        <v>2.8137099999999999</v>
      </c>
      <c r="AC663">
        <f>-(Table62593073393714034354674993179111[[#This Row],[time]]-2)*2</f>
        <v>-1.6274199999999999</v>
      </c>
      <c r="AD663" s="6">
        <v>3.3115600000000001</v>
      </c>
      <c r="AE663" s="5">
        <v>2.8137099999999999</v>
      </c>
      <c r="AF663">
        <f>-(Table2492663143463784104424745063886118[[#This Row],[time]]-2)*2</f>
        <v>-1.6274199999999999</v>
      </c>
      <c r="AG663" s="7">
        <v>6.7399999999999998E-5</v>
      </c>
      <c r="AH663" s="5">
        <v>2.8137099999999999</v>
      </c>
      <c r="AI663">
        <f>-(Table72603083403724044364685003280112[[#This Row],[time]]-2)*2</f>
        <v>-1.6274199999999999</v>
      </c>
      <c r="AJ663" s="6">
        <v>1.91839</v>
      </c>
      <c r="AK663" s="5">
        <v>2.8137099999999999</v>
      </c>
      <c r="AL663">
        <f>-(Table2502673153473794114434755073987119[[#This Row],[time]]-2)*2</f>
        <v>-1.6274199999999999</v>
      </c>
      <c r="AM663" s="6">
        <v>1.01999</v>
      </c>
      <c r="AN663" s="5">
        <v>2.8137099999999999</v>
      </c>
      <c r="AO663">
        <f>-(Table82613093413734054374695013381113[[#This Row],[time]]-2)*2</f>
        <v>-1.6274199999999999</v>
      </c>
      <c r="AP663" s="6">
        <v>5.1389899999999997</v>
      </c>
      <c r="AQ663" s="5">
        <v>2.8137099999999999</v>
      </c>
      <c r="AR663">
        <f>-(Table2522683163483804124444765084088120[[#This Row],[time]]-2)*2</f>
        <v>-1.6274199999999999</v>
      </c>
      <c r="AS663" s="6">
        <v>0.59564300000000003</v>
      </c>
      <c r="AT663" s="5">
        <v>2.8137099999999999</v>
      </c>
      <c r="AU663">
        <f>-(Table2532693173493814134454775094189121[[#This Row],[time]]-2)*2</f>
        <v>-1.6274199999999999</v>
      </c>
      <c r="AV663" s="6">
        <v>4.5533999999999999</v>
      </c>
    </row>
    <row r="664" spans="1:48">
      <c r="A664" s="5">
        <v>2.8671600000000002</v>
      </c>
      <c r="B664">
        <f>-(Table12543023343663984304624942674106[[#This Row],[time]]-2)*2</f>
        <v>-1.7343200000000003</v>
      </c>
      <c r="C664" s="6">
        <v>4.5951999999999999E-4</v>
      </c>
      <c r="D664" s="5">
        <v>2.8671600000000002</v>
      </c>
      <c r="E664">
        <f>-(Table22553033353673994314634952775107[[#This Row],[time]]-2)*2</f>
        <v>-1.7343200000000003</v>
      </c>
      <c r="F664" s="6">
        <v>2.5092599999999998</v>
      </c>
      <c r="G664" s="5">
        <v>2.8671600000000002</v>
      </c>
      <c r="H664" s="2">
        <f t="shared" si="598"/>
        <v>-1.7343200000000003</v>
      </c>
      <c r="I664" s="6">
        <v>6.2403999999999997E-4</v>
      </c>
      <c r="J664" s="5">
        <v>2.8671600000000002</v>
      </c>
      <c r="K664">
        <f>-(Table32563043363684004324644962876108[[#This Row],[time]]-2)*2</f>
        <v>-1.7343200000000003</v>
      </c>
      <c r="L664" s="6">
        <v>2.8149999999999999</v>
      </c>
      <c r="M664" s="5">
        <v>2.8671600000000002</v>
      </c>
      <c r="N664">
        <f>-(Table2462633113433754074394715033583115[[#This Row],[time]]-2)*2</f>
        <v>-1.7343200000000003</v>
      </c>
      <c r="O664" s="7">
        <v>4.7899999999999999E-5</v>
      </c>
      <c r="P664" s="5">
        <v>2.8671600000000002</v>
      </c>
      <c r="Q664">
        <f>-(Table42573053373694014334654972977109[[#This Row],[time]]-2)*2</f>
        <v>-1.7343200000000003</v>
      </c>
      <c r="R664" s="6">
        <v>2.8778000000000001</v>
      </c>
      <c r="S664" s="5">
        <v>2.8671600000000002</v>
      </c>
      <c r="T664">
        <f>-(Table2472643123443764084404725043684116[[#This Row],[time]]-2)*2</f>
        <v>-1.7343200000000003</v>
      </c>
      <c r="U664" s="7">
        <v>4.6400000000000003E-5</v>
      </c>
      <c r="V664" s="5">
        <v>2.8671600000000002</v>
      </c>
      <c r="W664">
        <f>-(Table52583063383704024344664983078110[[#This Row],[time]]-2)*2</f>
        <v>-1.7343200000000003</v>
      </c>
      <c r="X664" s="6">
        <v>2.7350500000000002</v>
      </c>
      <c r="Y664" s="5">
        <v>2.8671600000000002</v>
      </c>
      <c r="Z664">
        <f>-(Table2482653133453774094414735053785117[[#This Row],[time]]-2)*2</f>
        <v>-1.7343200000000003</v>
      </c>
      <c r="AA664" s="7">
        <v>5.0599999999999997E-5</v>
      </c>
      <c r="AB664" s="5">
        <v>2.8671600000000002</v>
      </c>
      <c r="AC664">
        <f>-(Table62593073393714034354674993179111[[#This Row],[time]]-2)*2</f>
        <v>-1.7343200000000003</v>
      </c>
      <c r="AD664" s="6">
        <v>3.9135800000000001</v>
      </c>
      <c r="AE664" s="5">
        <v>2.8671600000000002</v>
      </c>
      <c r="AF664">
        <f>-(Table2492663143463784104424745063886118[[#This Row],[time]]-2)*2</f>
        <v>-1.7343200000000003</v>
      </c>
      <c r="AG664" s="7">
        <v>6.3299999999999994E-5</v>
      </c>
      <c r="AH664" s="5">
        <v>2.8671600000000002</v>
      </c>
      <c r="AI664">
        <f>-(Table72603083403724044364685003280112[[#This Row],[time]]-2)*2</f>
        <v>-1.7343200000000003</v>
      </c>
      <c r="AJ664" s="6">
        <v>2.7524700000000002</v>
      </c>
      <c r="AK664" s="5">
        <v>2.8671600000000002</v>
      </c>
      <c r="AL664">
        <f>-(Table2502673153473794114434755073987119[[#This Row],[time]]-2)*2</f>
        <v>-1.7343200000000003</v>
      </c>
      <c r="AM664" s="6">
        <v>0.88085999999999998</v>
      </c>
      <c r="AN664" s="5">
        <v>2.8671600000000002</v>
      </c>
      <c r="AO664">
        <f>-(Table82613093413734054374695013381113[[#This Row],[time]]-2)*2</f>
        <v>-1.7343200000000003</v>
      </c>
      <c r="AP664" s="6">
        <v>5.46366</v>
      </c>
      <c r="AQ664" s="5">
        <v>2.8671600000000002</v>
      </c>
      <c r="AR664">
        <f>-(Table2522683163483804124444765084088120[[#This Row],[time]]-2)*2</f>
        <v>-1.7343200000000003</v>
      </c>
      <c r="AS664" s="6">
        <v>0.52486299999999997</v>
      </c>
      <c r="AT664" s="5">
        <v>2.8671600000000002</v>
      </c>
      <c r="AU664">
        <f>-(Table2532693173493814134454775094189121[[#This Row],[time]]-2)*2</f>
        <v>-1.7343200000000003</v>
      </c>
      <c r="AV664" s="6">
        <v>4.7840100000000003</v>
      </c>
    </row>
    <row r="665" spans="1:48">
      <c r="A665" s="5">
        <v>2.9006099999999999</v>
      </c>
      <c r="B665">
        <f>-(Table12543023343663984304624942674106[[#This Row],[time]]-2)*2</f>
        <v>-1.8012199999999998</v>
      </c>
      <c r="C665" s="7">
        <v>9.3800000000000003E-5</v>
      </c>
      <c r="D665" s="5">
        <v>2.9006099999999999</v>
      </c>
      <c r="E665">
        <f>-(Table22553033353673994314634952775107[[#This Row],[time]]-2)*2</f>
        <v>-1.8012199999999998</v>
      </c>
      <c r="F665" s="6">
        <v>2.5867599999999999</v>
      </c>
      <c r="G665" s="5">
        <v>2.9006099999999999</v>
      </c>
      <c r="H665" s="2">
        <f t="shared" si="598"/>
        <v>-1.8012199999999998</v>
      </c>
      <c r="I665" s="7">
        <v>9.6000000000000002E-5</v>
      </c>
      <c r="J665" s="5">
        <v>2.9006099999999999</v>
      </c>
      <c r="K665">
        <f>-(Table32563043363684004324644962876108[[#This Row],[time]]-2)*2</f>
        <v>-1.8012199999999998</v>
      </c>
      <c r="L665" s="6">
        <v>2.8816600000000001</v>
      </c>
      <c r="M665" s="5">
        <v>2.9006099999999999</v>
      </c>
      <c r="N665">
        <f>-(Table2462633113433754074394715033583115[[#This Row],[time]]-2)*2</f>
        <v>-1.8012199999999998</v>
      </c>
      <c r="O665" s="7">
        <v>4.5500000000000001E-5</v>
      </c>
      <c r="P665" s="5">
        <v>2.9006099999999999</v>
      </c>
      <c r="Q665">
        <f>-(Table42573053373694014334654972977109[[#This Row],[time]]-2)*2</f>
        <v>-1.8012199999999998</v>
      </c>
      <c r="R665" s="6">
        <v>3.0556199999999998</v>
      </c>
      <c r="S665" s="5">
        <v>2.9006099999999999</v>
      </c>
      <c r="T665">
        <f>-(Table2472643123443764084404725043684116[[#This Row],[time]]-2)*2</f>
        <v>-1.8012199999999998</v>
      </c>
      <c r="U665" s="7">
        <v>4.4100000000000001E-5</v>
      </c>
      <c r="V665" s="5">
        <v>2.9006099999999999</v>
      </c>
      <c r="W665">
        <f>-(Table52583063383704024344664983078110[[#This Row],[time]]-2)*2</f>
        <v>-1.8012199999999998</v>
      </c>
      <c r="X665" s="6">
        <v>2.8718599999999999</v>
      </c>
      <c r="Y665" s="5">
        <v>2.9006099999999999</v>
      </c>
      <c r="Z665">
        <f>-(Table2482653133453774094414735053785117[[#This Row],[time]]-2)*2</f>
        <v>-1.8012199999999998</v>
      </c>
      <c r="AA665" s="7">
        <v>4.71E-5</v>
      </c>
      <c r="AB665" s="5">
        <v>2.9006099999999999</v>
      </c>
      <c r="AC665">
        <f>-(Table62593073393714034354674993179111[[#This Row],[time]]-2)*2</f>
        <v>-1.8012199999999998</v>
      </c>
      <c r="AD665" s="6">
        <v>4.3361200000000002</v>
      </c>
      <c r="AE665" s="5">
        <v>2.9006099999999999</v>
      </c>
      <c r="AF665">
        <f>-(Table2492663143463784104424745063886118[[#This Row],[time]]-2)*2</f>
        <v>-1.8012199999999998</v>
      </c>
      <c r="AG665" s="7">
        <v>6.0699999999999998E-5</v>
      </c>
      <c r="AH665" s="5">
        <v>2.9006099999999999</v>
      </c>
      <c r="AI665">
        <f>-(Table72603083403724044364685003280112[[#This Row],[time]]-2)*2</f>
        <v>-1.8012199999999998</v>
      </c>
      <c r="AJ665" s="6">
        <v>3.2763300000000002</v>
      </c>
      <c r="AK665" s="5">
        <v>2.9006099999999999</v>
      </c>
      <c r="AL665">
        <f>-(Table2502673153473794114434755073987119[[#This Row],[time]]-2)*2</f>
        <v>-1.8012199999999998</v>
      </c>
      <c r="AM665" s="6">
        <v>0.77959000000000001</v>
      </c>
      <c r="AN665" s="5">
        <v>2.9006099999999999</v>
      </c>
      <c r="AO665">
        <f>-(Table82613093413734054374695013381113[[#This Row],[time]]-2)*2</f>
        <v>-1.8012199999999998</v>
      </c>
      <c r="AP665" s="6">
        <v>5.64283</v>
      </c>
      <c r="AQ665" s="5">
        <v>2.9006099999999999</v>
      </c>
      <c r="AR665">
        <f>-(Table2522683163483804124444765084088120[[#This Row],[time]]-2)*2</f>
        <v>-1.8012199999999998</v>
      </c>
      <c r="AS665" s="6">
        <v>0.46947100000000003</v>
      </c>
      <c r="AT665" s="5">
        <v>2.9006099999999999</v>
      </c>
      <c r="AU665">
        <f>-(Table2532693173493814134454775094189121[[#This Row],[time]]-2)*2</f>
        <v>-1.8012199999999998</v>
      </c>
      <c r="AV665" s="6">
        <v>4.9254699999999998</v>
      </c>
    </row>
    <row r="666" spans="1:48">
      <c r="A666" s="5">
        <v>2.9544100000000002</v>
      </c>
      <c r="B666">
        <f>-(Table12543023343663984304624942674106[[#This Row],[time]]-2)*2</f>
        <v>-1.9088200000000004</v>
      </c>
      <c r="C666" s="7">
        <v>8.9900000000000003E-5</v>
      </c>
      <c r="D666" s="5">
        <v>2.9544100000000002</v>
      </c>
      <c r="E666">
        <f>-(Table22553033353673994314634952775107[[#This Row],[time]]-2)*2</f>
        <v>-1.9088200000000004</v>
      </c>
      <c r="F666" s="6">
        <v>2.6987999999999999</v>
      </c>
      <c r="G666" s="5">
        <v>2.9544100000000002</v>
      </c>
      <c r="H666" s="2">
        <f t="shared" si="598"/>
        <v>-1.9088200000000004</v>
      </c>
      <c r="I666" s="7">
        <v>9.2100000000000003E-5</v>
      </c>
      <c r="J666" s="5">
        <v>2.9544100000000002</v>
      </c>
      <c r="K666">
        <f>-(Table32563043363684004324644962876108[[#This Row],[time]]-2)*2</f>
        <v>-1.9088200000000004</v>
      </c>
      <c r="L666" s="6">
        <v>2.9721099999999998</v>
      </c>
      <c r="M666" s="5">
        <v>2.9544100000000002</v>
      </c>
      <c r="N666">
        <f>-(Table2462633113433754074394715033583115[[#This Row],[time]]-2)*2</f>
        <v>-1.9088200000000004</v>
      </c>
      <c r="O666" s="7">
        <v>4.1199999999999999E-5</v>
      </c>
      <c r="P666" s="5">
        <v>2.9544100000000002</v>
      </c>
      <c r="Q666">
        <f>-(Table42573053373694014334654972977109[[#This Row],[time]]-2)*2</f>
        <v>-1.9088200000000004</v>
      </c>
      <c r="R666" s="6">
        <v>3.3937900000000001</v>
      </c>
      <c r="S666" s="5">
        <v>2.9544100000000002</v>
      </c>
      <c r="T666">
        <f>-(Table2472643123443764084404725043684116[[#This Row],[time]]-2)*2</f>
        <v>-1.9088200000000004</v>
      </c>
      <c r="U666" s="7">
        <v>4.0200000000000001E-5</v>
      </c>
      <c r="V666" s="5">
        <v>2.9544100000000002</v>
      </c>
      <c r="W666">
        <f>-(Table52583063383704024344664983078110[[#This Row],[time]]-2)*2</f>
        <v>-1.9088200000000004</v>
      </c>
      <c r="X666" s="6">
        <v>3.11565</v>
      </c>
      <c r="Y666" s="5">
        <v>2.9544100000000002</v>
      </c>
      <c r="Z666">
        <f>-(Table2482653133453774094414735053785117[[#This Row],[time]]-2)*2</f>
        <v>-1.9088200000000004</v>
      </c>
      <c r="AA666" s="7">
        <v>4.1900000000000002E-5</v>
      </c>
      <c r="AB666" s="5">
        <v>2.9544100000000002</v>
      </c>
      <c r="AC666">
        <f>-(Table62593073393714034354674993179111[[#This Row],[time]]-2)*2</f>
        <v>-1.9088200000000004</v>
      </c>
      <c r="AD666" s="6">
        <v>4.8807900000000002</v>
      </c>
      <c r="AE666" s="5">
        <v>2.9544100000000002</v>
      </c>
      <c r="AF666">
        <f>-(Table2492663143463784104424745063886118[[#This Row],[time]]-2)*2</f>
        <v>-1.9088200000000004</v>
      </c>
      <c r="AG666" s="7">
        <v>5.6700000000000003E-5</v>
      </c>
      <c r="AH666" s="5">
        <v>2.9544100000000002</v>
      </c>
      <c r="AI666">
        <f>-(Table72603083403724044364685003280112[[#This Row],[time]]-2)*2</f>
        <v>-1.9088200000000004</v>
      </c>
      <c r="AJ666" s="6">
        <v>4.1340700000000004</v>
      </c>
      <c r="AK666" s="5">
        <v>2.9544100000000002</v>
      </c>
      <c r="AL666">
        <f>-(Table2502673153473794114434755073987119[[#This Row],[time]]-2)*2</f>
        <v>-1.9088200000000004</v>
      </c>
      <c r="AM666" s="6">
        <v>0.59832200000000002</v>
      </c>
      <c r="AN666" s="5">
        <v>2.9544100000000002</v>
      </c>
      <c r="AO666">
        <f>-(Table82613093413734054374695013381113[[#This Row],[time]]-2)*2</f>
        <v>-1.9088200000000004</v>
      </c>
      <c r="AP666" s="6">
        <v>5.9588299999999998</v>
      </c>
      <c r="AQ666" s="5">
        <v>2.9544100000000002</v>
      </c>
      <c r="AR666">
        <f>-(Table2522683163483804124444765084088120[[#This Row],[time]]-2)*2</f>
        <v>-1.9088200000000004</v>
      </c>
      <c r="AS666" s="6">
        <v>0.37818200000000002</v>
      </c>
      <c r="AT666" s="5">
        <v>2.9544100000000002</v>
      </c>
      <c r="AU666">
        <f>-(Table2532693173493814134454775094189121[[#This Row],[time]]-2)*2</f>
        <v>-1.9088200000000004</v>
      </c>
      <c r="AV666" s="6">
        <v>5.1450699999999996</v>
      </c>
    </row>
    <row r="667" spans="1:48">
      <c r="A667" s="8">
        <v>3</v>
      </c>
      <c r="B667">
        <f>-(Table12543023343663984304624942674106[[#This Row],[time]]-2)*2</f>
        <v>-2</v>
      </c>
      <c r="C667" s="10">
        <v>8.6399999999999999E-5</v>
      </c>
      <c r="D667" s="8">
        <v>3</v>
      </c>
      <c r="E667">
        <f>-(Table22553033353673994314634952775107[[#This Row],[time]]-2)*2</f>
        <v>-2</v>
      </c>
      <c r="F667" s="9">
        <v>2.78111</v>
      </c>
      <c r="G667" s="8">
        <v>3</v>
      </c>
      <c r="H667" s="2">
        <f t="shared" si="598"/>
        <v>-2</v>
      </c>
      <c r="I667" s="10">
        <v>8.8499999999999996E-5</v>
      </c>
      <c r="J667" s="8">
        <v>3</v>
      </c>
      <c r="K667">
        <f>-(Table32563043363684004324644962876108[[#This Row],[time]]-2)*2</f>
        <v>-2</v>
      </c>
      <c r="L667" s="9">
        <v>3.0342600000000002</v>
      </c>
      <c r="M667" s="8">
        <v>3</v>
      </c>
      <c r="N667">
        <f>-(Table2462633113433754074394715033583115[[#This Row],[time]]-2)*2</f>
        <v>-2</v>
      </c>
      <c r="O667" s="10">
        <v>3.7200000000000003E-5</v>
      </c>
      <c r="P667" s="8">
        <v>3</v>
      </c>
      <c r="Q667">
        <f>-(Table42573053373694014334654972977109[[#This Row],[time]]-2)*2</f>
        <v>-2</v>
      </c>
      <c r="R667" s="9">
        <v>3.6388500000000001</v>
      </c>
      <c r="S667" s="8">
        <v>3</v>
      </c>
      <c r="T667">
        <f>-(Table2472643123443764084404725043684116[[#This Row],[time]]-2)*2</f>
        <v>-2</v>
      </c>
      <c r="U667" s="10">
        <v>3.6600000000000002E-5</v>
      </c>
      <c r="V667" s="8">
        <v>3</v>
      </c>
      <c r="W667">
        <f>-(Table52583063383704024344664983078110[[#This Row],[time]]-2)*2</f>
        <v>-2</v>
      </c>
      <c r="X667" s="9">
        <v>3.2762099999999998</v>
      </c>
      <c r="Y667" s="8">
        <v>3</v>
      </c>
      <c r="Z667">
        <f>-(Table2482653133453774094414735053785117[[#This Row],[time]]-2)*2</f>
        <v>-2</v>
      </c>
      <c r="AA667" s="10">
        <v>3.8000000000000002E-5</v>
      </c>
      <c r="AB667" s="8">
        <v>3</v>
      </c>
      <c r="AC667">
        <f>-(Table62593073393714034354674993179111[[#This Row],[time]]-2)*2</f>
        <v>-2</v>
      </c>
      <c r="AD667" s="9">
        <v>5.3593700000000002</v>
      </c>
      <c r="AE667" s="8">
        <v>3</v>
      </c>
      <c r="AF667">
        <f>-(Table2492663143463784104424745063886118[[#This Row],[time]]-2)*2</f>
        <v>-2</v>
      </c>
      <c r="AG667" s="10">
        <v>5.3399999999999997E-5</v>
      </c>
      <c r="AH667" s="8">
        <v>3</v>
      </c>
      <c r="AI667">
        <f>-(Table72603083403724044364685003280112[[#This Row],[time]]-2)*2</f>
        <v>-2</v>
      </c>
      <c r="AJ667" s="9">
        <v>4.8814900000000003</v>
      </c>
      <c r="AK667" s="8">
        <v>3</v>
      </c>
      <c r="AL667">
        <f>-(Table2502673153473794114434755073987119[[#This Row],[time]]-2)*2</f>
        <v>-2</v>
      </c>
      <c r="AM667" s="9">
        <v>0.44652500000000001</v>
      </c>
      <c r="AN667" s="8">
        <v>3</v>
      </c>
      <c r="AO667">
        <f>-(Table82613093413734054374695013381113[[#This Row],[time]]-2)*2</f>
        <v>-2</v>
      </c>
      <c r="AP667" s="9">
        <v>6.2342700000000004</v>
      </c>
      <c r="AQ667" s="8">
        <v>3</v>
      </c>
      <c r="AR667">
        <f>-(Table2522683163483804124444765084088120[[#This Row],[time]]-2)*2</f>
        <v>-2</v>
      </c>
      <c r="AS667" s="9">
        <v>0.29677399999999998</v>
      </c>
      <c r="AT667" s="8">
        <v>3</v>
      </c>
      <c r="AU667">
        <f>-(Table2532693173493814134454775094189121[[#This Row],[time]]-2)*2</f>
        <v>-2</v>
      </c>
      <c r="AV667" s="9">
        <v>5.3274100000000004</v>
      </c>
    </row>
    <row r="668" spans="1:48">
      <c r="A668" t="s">
        <v>26</v>
      </c>
      <c r="C668">
        <f>AVERAGE(C647:C667)</f>
        <v>1.3948763152380954</v>
      </c>
      <c r="D668" t="s">
        <v>26</v>
      </c>
      <c r="F668">
        <f t="shared" ref="F668" si="599">AVERAGE(F647:F667)</f>
        <v>1.6560666190476188</v>
      </c>
      <c r="G668" t="s">
        <v>26</v>
      </c>
      <c r="I668">
        <f t="shared" ref="I668" si="600">AVERAGE(I647:I667)</f>
        <v>1.5418624114285715</v>
      </c>
      <c r="J668" t="s">
        <v>26</v>
      </c>
      <c r="L668">
        <f t="shared" ref="L668" si="601">AVERAGE(L647:L667)</f>
        <v>1.8938655238095241</v>
      </c>
      <c r="M668" t="s">
        <v>26</v>
      </c>
      <c r="O668">
        <f t="shared" ref="O668" si="602">AVERAGE(O647:O667)</f>
        <v>0.20520858757142862</v>
      </c>
      <c r="P668" t="s">
        <v>26</v>
      </c>
      <c r="R668">
        <f t="shared" ref="R668" si="603">AVERAGE(R647:R667)</f>
        <v>1.628610714285714</v>
      </c>
      <c r="S668" t="s">
        <v>26</v>
      </c>
      <c r="U668">
        <f t="shared" ref="U668" si="604">AVERAGE(U647:U667)</f>
        <v>4.1091938095238105E-3</v>
      </c>
      <c r="V668" t="s">
        <v>26</v>
      </c>
      <c r="X668">
        <f t="shared" ref="X668" si="605">AVERAGE(X647:X667)</f>
        <v>1.5752642857142858</v>
      </c>
      <c r="Y668" t="s">
        <v>26</v>
      </c>
      <c r="AA668">
        <f t="shared" ref="AA668" si="606">AVERAGE(AA647:AA667)</f>
        <v>0.21243319380952386</v>
      </c>
      <c r="AB668" t="s">
        <v>26</v>
      </c>
      <c r="AD668">
        <f t="shared" ref="AD668" si="607">AVERAGE(AD647:AD667)</f>
        <v>1.684077442857143</v>
      </c>
      <c r="AE668" t="s">
        <v>26</v>
      </c>
      <c r="AG668">
        <f t="shared" ref="AG668" si="608">AVERAGE(AG647:AG667)</f>
        <v>2.3543428142857141E-2</v>
      </c>
      <c r="AH668" t="s">
        <v>26</v>
      </c>
      <c r="AJ668">
        <f t="shared" ref="AJ668" si="609">AVERAGE(AJ647:AJ667)</f>
        <v>0.93537354047619048</v>
      </c>
      <c r="AK668" t="s">
        <v>26</v>
      </c>
      <c r="AM668">
        <f t="shared" ref="AM668" si="610">AVERAGE(AM647:AM667)</f>
        <v>1.2056612857142857</v>
      </c>
      <c r="AN668" t="s">
        <v>26</v>
      </c>
      <c r="AP668">
        <f t="shared" ref="AP668" si="611">AVERAGE(AP647:AP667)</f>
        <v>4.5117728571428577</v>
      </c>
      <c r="AQ668" t="s">
        <v>26</v>
      </c>
      <c r="AS668">
        <f t="shared" ref="AS668" si="612">AVERAGE(AS647:AS667)</f>
        <v>0.61515676190476187</v>
      </c>
      <c r="AT668" t="s">
        <v>26</v>
      </c>
      <c r="AV668">
        <f t="shared" ref="AV668" si="613">AVERAGE(AV647:AV667)</f>
        <v>3.0936105238095242</v>
      </c>
    </row>
    <row r="669" spans="1:48">
      <c r="A669" t="s">
        <v>27</v>
      </c>
      <c r="C669">
        <f>MAX(C647:C667)</f>
        <v>3.0843799999999999</v>
      </c>
      <c r="D669" t="s">
        <v>27</v>
      </c>
      <c r="F669">
        <f t="shared" ref="F669" si="614">MAX(F647:F667)</f>
        <v>2.78111</v>
      </c>
      <c r="G669" t="s">
        <v>27</v>
      </c>
      <c r="I669">
        <f t="shared" ref="I669" si="615">MAX(I647:I667)</f>
        <v>2.9262899999999998</v>
      </c>
      <c r="J669" t="s">
        <v>27</v>
      </c>
      <c r="L669">
        <f t="shared" ref="L669" si="616">MAX(L647:L667)</f>
        <v>3.0342600000000002</v>
      </c>
      <c r="M669" t="s">
        <v>27</v>
      </c>
      <c r="O669">
        <f t="shared" ref="O669" si="617">MAX(O647:O667)</f>
        <v>1.0349999999999999</v>
      </c>
      <c r="P669" t="s">
        <v>27</v>
      </c>
      <c r="R669">
        <f t="shared" ref="R669" si="618">MAX(R647:R667)</f>
        <v>3.6388500000000001</v>
      </c>
      <c r="S669" t="s">
        <v>27</v>
      </c>
      <c r="U669">
        <f t="shared" ref="U669" si="619">MAX(U647:U667)</f>
        <v>2.4932099999999999E-2</v>
      </c>
      <c r="V669" t="s">
        <v>27</v>
      </c>
      <c r="X669">
        <f t="shared" ref="X669" si="620">MAX(X647:X667)</f>
        <v>3.2762099999999998</v>
      </c>
      <c r="Y669" t="s">
        <v>27</v>
      </c>
      <c r="AA669">
        <f t="shared" ref="AA669" si="621">MAX(AA647:AA667)</f>
        <v>0.883911</v>
      </c>
      <c r="AB669" t="s">
        <v>27</v>
      </c>
      <c r="AD669">
        <f t="shared" ref="AD669" si="622">MAX(AD647:AD667)</f>
        <v>5.3593700000000002</v>
      </c>
      <c r="AE669" t="s">
        <v>27</v>
      </c>
      <c r="AG669">
        <f t="shared" ref="AG669" si="623">MAX(AG647:AG667)</f>
        <v>8.5343699999999995E-2</v>
      </c>
      <c r="AH669" t="s">
        <v>27</v>
      </c>
      <c r="AJ669">
        <f t="shared" ref="AJ669" si="624">MAX(AJ647:AJ667)</f>
        <v>4.8814900000000003</v>
      </c>
      <c r="AK669" t="s">
        <v>27</v>
      </c>
      <c r="AM669">
        <f t="shared" ref="AM669" si="625">MAX(AM647:AM667)</f>
        <v>1.6884399999999999</v>
      </c>
      <c r="AN669" t="s">
        <v>27</v>
      </c>
      <c r="AP669">
        <f t="shared" ref="AP669" si="626">MAX(AP647:AP667)</f>
        <v>6.2342700000000004</v>
      </c>
      <c r="AQ669" t="s">
        <v>27</v>
      </c>
      <c r="AS669">
        <f t="shared" ref="AS669" si="627">MAX(AS647:AS667)</f>
        <v>0.72952499999999998</v>
      </c>
      <c r="AT669" t="s">
        <v>27</v>
      </c>
      <c r="AV669">
        <f t="shared" ref="AV669" si="628">MAX(AV647:AV667)</f>
        <v>5.3274100000000004</v>
      </c>
    </row>
    <row r="672" spans="1:48">
      <c r="A672" s="1" t="s">
        <v>82</v>
      </c>
    </row>
    <row r="673" spans="1:48">
      <c r="A673" t="s">
        <v>83</v>
      </c>
      <c r="D673" t="s">
        <v>2</v>
      </c>
    </row>
    <row r="674" spans="1:48">
      <c r="A674" t="s">
        <v>84</v>
      </c>
      <c r="D674" t="s">
        <v>4</v>
      </c>
      <c r="E674" t="s">
        <v>5</v>
      </c>
    </row>
    <row r="676" spans="1:48">
      <c r="A676" t="s">
        <v>6</v>
      </c>
      <c r="D676" t="s">
        <v>7</v>
      </c>
      <c r="G676" t="s">
        <v>8</v>
      </c>
      <c r="J676" t="s">
        <v>9</v>
      </c>
      <c r="M676" t="s">
        <v>10</v>
      </c>
      <c r="P676" t="s">
        <v>11</v>
      </c>
      <c r="S676" t="s">
        <v>12</v>
      </c>
      <c r="V676" t="s">
        <v>13</v>
      </c>
      <c r="Y676" t="s">
        <v>14</v>
      </c>
      <c r="AB676" t="s">
        <v>15</v>
      </c>
      <c r="AE676" t="s">
        <v>16</v>
      </c>
      <c r="AH676" t="s">
        <v>17</v>
      </c>
      <c r="AK676" t="s">
        <v>18</v>
      </c>
      <c r="AN676" t="s">
        <v>19</v>
      </c>
      <c r="AQ676" t="s">
        <v>20</v>
      </c>
      <c r="AT676" t="s">
        <v>21</v>
      </c>
    </row>
    <row r="677" spans="1:48">
      <c r="A677" t="s">
        <v>22</v>
      </c>
      <c r="B677" t="s">
        <v>23</v>
      </c>
      <c r="C677" t="s">
        <v>24</v>
      </c>
      <c r="D677" t="s">
        <v>22</v>
      </c>
      <c r="E677" t="s">
        <v>23</v>
      </c>
      <c r="F677" t="s">
        <v>25</v>
      </c>
      <c r="G677" t="s">
        <v>22</v>
      </c>
      <c r="H677" t="s">
        <v>23</v>
      </c>
      <c r="I677" t="s">
        <v>24</v>
      </c>
      <c r="J677" t="s">
        <v>22</v>
      </c>
      <c r="K677" t="s">
        <v>23</v>
      </c>
      <c r="L677" t="s">
        <v>24</v>
      </c>
      <c r="M677" t="s">
        <v>22</v>
      </c>
      <c r="N677" t="s">
        <v>23</v>
      </c>
      <c r="O677" t="s">
        <v>24</v>
      </c>
      <c r="P677" t="s">
        <v>22</v>
      </c>
      <c r="Q677" t="s">
        <v>23</v>
      </c>
      <c r="R677" t="s">
        <v>24</v>
      </c>
      <c r="S677" t="s">
        <v>22</v>
      </c>
      <c r="T677" t="s">
        <v>23</v>
      </c>
      <c r="U677" t="s">
        <v>24</v>
      </c>
      <c r="V677" t="s">
        <v>22</v>
      </c>
      <c r="W677" t="s">
        <v>23</v>
      </c>
      <c r="X677" t="s">
        <v>24</v>
      </c>
      <c r="Y677" t="s">
        <v>22</v>
      </c>
      <c r="Z677" t="s">
        <v>23</v>
      </c>
      <c r="AA677" t="s">
        <v>24</v>
      </c>
      <c r="AB677" t="s">
        <v>22</v>
      </c>
      <c r="AC677" t="s">
        <v>23</v>
      </c>
      <c r="AD677" t="s">
        <v>24</v>
      </c>
      <c r="AE677" t="s">
        <v>22</v>
      </c>
      <c r="AF677" t="s">
        <v>23</v>
      </c>
      <c r="AG677" t="s">
        <v>24</v>
      </c>
      <c r="AH677" t="s">
        <v>22</v>
      </c>
      <c r="AI677" t="s">
        <v>23</v>
      </c>
      <c r="AJ677" t="s">
        <v>24</v>
      </c>
      <c r="AK677" t="s">
        <v>22</v>
      </c>
      <c r="AL677" t="s">
        <v>23</v>
      </c>
      <c r="AM677" t="s">
        <v>24</v>
      </c>
      <c r="AN677" t="s">
        <v>22</v>
      </c>
      <c r="AO677" t="s">
        <v>23</v>
      </c>
      <c r="AP677" t="s">
        <v>24</v>
      </c>
      <c r="AQ677" t="s">
        <v>22</v>
      </c>
      <c r="AR677" t="s">
        <v>23</v>
      </c>
      <c r="AS677" t="s">
        <v>24</v>
      </c>
      <c r="AT677" t="s">
        <v>22</v>
      </c>
      <c r="AU677" t="s">
        <v>23</v>
      </c>
      <c r="AV677" t="s">
        <v>24</v>
      </c>
    </row>
    <row r="678" spans="1:48">
      <c r="A678" s="2">
        <v>2</v>
      </c>
      <c r="B678">
        <f>(Table1286318350382414446478104290122[[#This Row],[time]]-2)*2</f>
        <v>0</v>
      </c>
      <c r="C678" s="4">
        <v>7.3899999999999994E-5</v>
      </c>
      <c r="D678" s="2">
        <v>2</v>
      </c>
      <c r="E678">
        <f>(Table2287319351383415447479114391123[[#This Row],[time]]-2)*2</f>
        <v>0</v>
      </c>
      <c r="F678" s="4">
        <v>7.2100000000000004E-5</v>
      </c>
      <c r="G678" s="2">
        <v>2</v>
      </c>
      <c r="H678">
        <f>(Table245294326358390422454486185098130[[#This Row],[time]]-2)*2</f>
        <v>0</v>
      </c>
      <c r="I678" s="4">
        <v>5.7800000000000002E-5</v>
      </c>
      <c r="J678" s="2">
        <v>2</v>
      </c>
      <c r="K678">
        <f>(Table3288320352384416448480124492124[[#This Row],[time]]-2)*2</f>
        <v>0</v>
      </c>
      <c r="L678" s="4">
        <v>5.7099999999999999E-5</v>
      </c>
      <c r="M678" s="2">
        <v>2</v>
      </c>
      <c r="N678">
        <f>(Table246295327359391423455487195199131[[#This Row],[time]]-2)*2</f>
        <v>0</v>
      </c>
      <c r="O678" s="4">
        <v>6.9800000000000003E-5</v>
      </c>
      <c r="P678" s="2">
        <v>2</v>
      </c>
      <c r="Q678">
        <f>(Table4289321353385417449481134593125[[#This Row],[time]]-2)*2</f>
        <v>0</v>
      </c>
      <c r="R678" s="4">
        <v>9.31E-5</v>
      </c>
      <c r="S678" s="2">
        <v>2</v>
      </c>
      <c r="T678">
        <f>(Table2472963283603924244564882052100132[[#This Row],[time]]-2)*2</f>
        <v>0</v>
      </c>
      <c r="U678" s="4">
        <v>7.7399999999999998E-5</v>
      </c>
      <c r="V678" s="2">
        <v>2</v>
      </c>
      <c r="W678">
        <f>(Table5290322354386418450482144694126[[#This Row],[time]]-2)*2</f>
        <v>0</v>
      </c>
      <c r="X678" s="4">
        <v>5.3900000000000002E-5</v>
      </c>
      <c r="Y678" s="2">
        <v>2</v>
      </c>
      <c r="Z678">
        <f>(Table2482973293613934254574892153101133[[#This Row],[time]]-2)*2</f>
        <v>0</v>
      </c>
      <c r="AA678" s="3">
        <v>2.43278E-2</v>
      </c>
      <c r="AB678" s="2">
        <v>2</v>
      </c>
      <c r="AC678">
        <f>(Table6291323355387419451483154795127[[#This Row],[time]]-2)*2</f>
        <v>0</v>
      </c>
      <c r="AD678" s="3">
        <v>6.1353699999999997E-2</v>
      </c>
      <c r="AE678" s="2">
        <v>2</v>
      </c>
      <c r="AF678">
        <f>(Table2492983303623944264584902254102134[[#This Row],[time]]-2)*2</f>
        <v>0</v>
      </c>
      <c r="AG678" s="3">
        <v>0.147482</v>
      </c>
      <c r="AH678" s="2">
        <v>2</v>
      </c>
      <c r="AI678">
        <f>(Table7292324356388420452484164896128[[#This Row],[time]]-2)*2</f>
        <v>0</v>
      </c>
      <c r="AJ678" s="3">
        <v>2.42081E-2</v>
      </c>
      <c r="AK678" s="2">
        <v>2</v>
      </c>
      <c r="AL678">
        <f>(Table2502993313633954274594912355103135[[#This Row],[time]]-2)*2</f>
        <v>0</v>
      </c>
      <c r="AM678" s="3">
        <v>2.2604500000000001</v>
      </c>
      <c r="AN678" s="2">
        <v>2</v>
      </c>
      <c r="AO678">
        <f>(Table8293325357389421453485174997129[[#This Row],[time]]-2)*2</f>
        <v>0</v>
      </c>
      <c r="AP678" s="3">
        <v>1.90032</v>
      </c>
      <c r="AQ678" s="2">
        <v>2</v>
      </c>
      <c r="AR678">
        <f>(Table2523003323643964284604922456104136[[#This Row],[time]]-2)*2</f>
        <v>0</v>
      </c>
      <c r="AS678" s="3">
        <v>4.3156999999999996E-3</v>
      </c>
      <c r="AT678" s="2">
        <v>2</v>
      </c>
      <c r="AU678">
        <f>(Table2533013333653974294614932557105137[[#This Row],[time]]-2)*2</f>
        <v>0</v>
      </c>
      <c r="AV678" s="4">
        <v>8.2700000000000004E-5</v>
      </c>
    </row>
    <row r="679" spans="1:48">
      <c r="A679" s="5">
        <v>2.0502600000000002</v>
      </c>
      <c r="B679">
        <f>(Table1286318350382414446478104290122[[#This Row],[time]]-2)*2</f>
        <v>0.10052000000000039</v>
      </c>
      <c r="C679" s="6">
        <v>4.0258500000000003E-2</v>
      </c>
      <c r="D679" s="5">
        <v>2.0502600000000002</v>
      </c>
      <c r="E679">
        <f>(Table2287319351383415447479114391123[[#This Row],[time]]-2)*2</f>
        <v>0.10052000000000039</v>
      </c>
      <c r="F679" s="7">
        <v>9.1500000000000001E-5</v>
      </c>
      <c r="G679" s="5">
        <v>2.0502600000000002</v>
      </c>
      <c r="H679">
        <f>(Table245294326358390422454486185098130[[#This Row],[time]]-2)*2</f>
        <v>0.10052000000000039</v>
      </c>
      <c r="I679" s="7">
        <v>5.9799999999999997E-5</v>
      </c>
      <c r="J679" s="5">
        <v>2.0502600000000002</v>
      </c>
      <c r="K679">
        <f>(Table3288320352384416448480124492124[[#This Row],[time]]-2)*2</f>
        <v>0.10052000000000039</v>
      </c>
      <c r="L679" s="7">
        <v>8.3300000000000005E-5</v>
      </c>
      <c r="M679" s="5">
        <v>2.0502600000000002</v>
      </c>
      <c r="N679">
        <f>(Table246295327359391423455487195199131[[#This Row],[time]]-2)*2</f>
        <v>0.10052000000000039</v>
      </c>
      <c r="O679" s="6">
        <v>6.69376E-3</v>
      </c>
      <c r="P679" s="5">
        <v>2.0502600000000002</v>
      </c>
      <c r="Q679">
        <f>(Table4289321353385417449481134593125[[#This Row],[time]]-2)*2</f>
        <v>0.10052000000000039</v>
      </c>
      <c r="R679" s="6">
        <v>1.0914999999999999</v>
      </c>
      <c r="S679" s="5">
        <v>2.0502600000000002</v>
      </c>
      <c r="T679">
        <f>(Table2472963283603924244564882052100132[[#This Row],[time]]-2)*2</f>
        <v>0.10052000000000039</v>
      </c>
      <c r="U679" s="6">
        <v>0.134437</v>
      </c>
      <c r="V679" s="5">
        <v>2.0502600000000002</v>
      </c>
      <c r="W679">
        <f>(Table5290322354386418450482144694126[[#This Row],[time]]-2)*2</f>
        <v>0.10052000000000039</v>
      </c>
      <c r="X679" s="6">
        <v>0.31655699999999998</v>
      </c>
      <c r="Y679" s="5">
        <v>2.0502600000000002</v>
      </c>
      <c r="Z679">
        <f>(Table2482973293613934254574892153101133[[#This Row],[time]]-2)*2</f>
        <v>0.10052000000000039</v>
      </c>
      <c r="AA679" s="6">
        <v>0.126082</v>
      </c>
      <c r="AB679" s="5">
        <v>2.0502600000000002</v>
      </c>
      <c r="AC679">
        <f>(Table6291323355387419451483154795127[[#This Row],[time]]-2)*2</f>
        <v>0.10052000000000039</v>
      </c>
      <c r="AD679" s="6">
        <v>0.55092600000000003</v>
      </c>
      <c r="AE679" s="5">
        <v>2.0502600000000002</v>
      </c>
      <c r="AF679">
        <f>(Table2492983303623944264584902254102134[[#This Row],[time]]-2)*2</f>
        <v>0.10052000000000039</v>
      </c>
      <c r="AG679" s="6">
        <v>0.382301</v>
      </c>
      <c r="AH679" s="5">
        <v>2.0502600000000002</v>
      </c>
      <c r="AI679">
        <f>(Table7292324356388420452484164896128[[#This Row],[time]]-2)*2</f>
        <v>0.10052000000000039</v>
      </c>
      <c r="AJ679" s="6">
        <v>0.62805999999999995</v>
      </c>
      <c r="AK679" s="5">
        <v>2.0502600000000002</v>
      </c>
      <c r="AL679">
        <f>(Table2502993313633954274594912355103135[[#This Row],[time]]-2)*2</f>
        <v>0.10052000000000039</v>
      </c>
      <c r="AM679" s="6">
        <v>3.2308300000000001</v>
      </c>
      <c r="AN679" s="5">
        <v>2.0502600000000002</v>
      </c>
      <c r="AO679">
        <f>(Table8293325357389421453485174997129[[#This Row],[time]]-2)*2</f>
        <v>0.10052000000000039</v>
      </c>
      <c r="AP679" s="6">
        <v>2.5088699999999999</v>
      </c>
      <c r="AQ679" s="5">
        <v>2.0502600000000002</v>
      </c>
      <c r="AR679">
        <f>(Table2523003323643964284604922456104136[[#This Row],[time]]-2)*2</f>
        <v>0.10052000000000039</v>
      </c>
      <c r="AS679" s="6">
        <v>2.10668E-2</v>
      </c>
      <c r="AT679" s="5">
        <v>2.0502600000000002</v>
      </c>
      <c r="AU679">
        <f>(Table2533013333653974294614932557105137[[#This Row],[time]]-2)*2</f>
        <v>0.10052000000000039</v>
      </c>
      <c r="AV679" s="6">
        <v>1.4782500000000001E-2</v>
      </c>
    </row>
    <row r="680" spans="1:48">
      <c r="A680" s="5">
        <v>2.12154</v>
      </c>
      <c r="B680">
        <f>(Table1286318350382414446478104290122[[#This Row],[time]]-2)*2</f>
        <v>0.24307999999999996</v>
      </c>
      <c r="C680" s="6">
        <v>0.36847299999999999</v>
      </c>
      <c r="D680" s="5">
        <v>2.12154</v>
      </c>
      <c r="E680">
        <f>(Table2287319351383415447479114391123[[#This Row],[time]]-2)*2</f>
        <v>0.24307999999999996</v>
      </c>
      <c r="F680" s="7">
        <v>8.7800000000000006E-5</v>
      </c>
      <c r="G680" s="5">
        <v>2.12154</v>
      </c>
      <c r="H680">
        <f>(Table245294326358390422454486185098130[[#This Row],[time]]-2)*2</f>
        <v>0.24307999999999996</v>
      </c>
      <c r="I680" s="6">
        <v>4.6820800000000003E-2</v>
      </c>
      <c r="J680" s="5">
        <v>2.12154</v>
      </c>
      <c r="K680">
        <f>(Table3288320352384416448480124492124[[#This Row],[time]]-2)*2</f>
        <v>0.24307999999999996</v>
      </c>
      <c r="L680" s="7">
        <v>8.1500000000000002E-5</v>
      </c>
      <c r="M680" s="5">
        <v>2.12154</v>
      </c>
      <c r="N680">
        <f>(Table246295327359391423455487195199131[[#This Row],[time]]-2)*2</f>
        <v>0.24307999999999996</v>
      </c>
      <c r="O680" s="6">
        <v>3.96969E-2</v>
      </c>
      <c r="P680" s="5">
        <v>2.12154</v>
      </c>
      <c r="Q680">
        <f>(Table4289321353385417449481134593125[[#This Row],[time]]-2)*2</f>
        <v>0.24307999999999996</v>
      </c>
      <c r="R680" s="6">
        <v>0.63542799999999999</v>
      </c>
      <c r="S680" s="5">
        <v>2.12154</v>
      </c>
      <c r="T680">
        <f>(Table2472963283603924244564882052100132[[#This Row],[time]]-2)*2</f>
        <v>0.24307999999999996</v>
      </c>
      <c r="U680" s="6">
        <v>0.45308300000000001</v>
      </c>
      <c r="V680" s="5">
        <v>2.12154</v>
      </c>
      <c r="W680">
        <f>(Table5290322354386418450482144694126[[#This Row],[time]]-2)*2</f>
        <v>0.24307999999999996</v>
      </c>
      <c r="X680" s="6">
        <v>0.198078</v>
      </c>
      <c r="Y680" s="5">
        <v>2.12154</v>
      </c>
      <c r="Z680">
        <f>(Table2482973293613934254574892153101133[[#This Row],[time]]-2)*2</f>
        <v>0.24307999999999996</v>
      </c>
      <c r="AA680" s="6">
        <v>0.39164300000000002</v>
      </c>
      <c r="AB680" s="5">
        <v>2.12154</v>
      </c>
      <c r="AC680">
        <f>(Table6291323355387419451483154795127[[#This Row],[time]]-2)*2</f>
        <v>0.24307999999999996</v>
      </c>
      <c r="AD680" s="6">
        <v>0.95622200000000002</v>
      </c>
      <c r="AE680" s="5">
        <v>2.12154</v>
      </c>
      <c r="AF680">
        <f>(Table2492983303623944264584902254102134[[#This Row],[time]]-2)*2</f>
        <v>0.24307999999999996</v>
      </c>
      <c r="AG680" s="6">
        <v>0.59514</v>
      </c>
      <c r="AH680" s="5">
        <v>2.12154</v>
      </c>
      <c r="AI680">
        <f>(Table7292324356388420452484164896128[[#This Row],[time]]-2)*2</f>
        <v>0.24307999999999996</v>
      </c>
      <c r="AJ680" s="6">
        <v>1.58369</v>
      </c>
      <c r="AK680" s="5">
        <v>2.12154</v>
      </c>
      <c r="AL680">
        <f>(Table2502993313633954274594912355103135[[#This Row],[time]]-2)*2</f>
        <v>0.24307999999999996</v>
      </c>
      <c r="AM680" s="6">
        <v>3.7884899999999999</v>
      </c>
      <c r="AN680" s="5">
        <v>2.12154</v>
      </c>
      <c r="AO680">
        <f>(Table8293325357389421453485174997129[[#This Row],[time]]-2)*2</f>
        <v>0.24307999999999996</v>
      </c>
      <c r="AP680" s="6">
        <v>2.4502700000000002</v>
      </c>
      <c r="AQ680" s="5">
        <v>2.12154</v>
      </c>
      <c r="AR680">
        <f>(Table2523003323643964284604922456104136[[#This Row],[time]]-2)*2</f>
        <v>0.24307999999999996</v>
      </c>
      <c r="AS680" s="6">
        <v>8.5564100000000004E-2</v>
      </c>
      <c r="AT680" s="5">
        <v>2.12154</v>
      </c>
      <c r="AU680">
        <f>(Table2533013333653974294614932557105137[[#This Row],[time]]-2)*2</f>
        <v>0.24307999999999996</v>
      </c>
      <c r="AV680" s="6">
        <v>2.2661799999999999E-2</v>
      </c>
    </row>
    <row r="681" spans="1:48">
      <c r="A681" s="5">
        <v>2.1511499999999999</v>
      </c>
      <c r="B681">
        <f>(Table1286318350382414446478104290122[[#This Row],[time]]-2)*2</f>
        <v>0.30229999999999979</v>
      </c>
      <c r="C681" s="6">
        <v>0.61332399999999998</v>
      </c>
      <c r="D681" s="5">
        <v>2.1511499999999999</v>
      </c>
      <c r="E681">
        <f>(Table2287319351383415447479114391123[[#This Row],[time]]-2)*2</f>
        <v>0.30229999999999979</v>
      </c>
      <c r="F681" s="7">
        <v>8.3900000000000006E-5</v>
      </c>
      <c r="G681" s="5">
        <v>2.1511499999999999</v>
      </c>
      <c r="H681">
        <f>(Table245294326358390422454486185098130[[#This Row],[time]]-2)*2</f>
        <v>0.30229999999999979</v>
      </c>
      <c r="I681" s="6">
        <v>0.17083200000000001</v>
      </c>
      <c r="J681" s="5">
        <v>2.1511499999999999</v>
      </c>
      <c r="K681">
        <f>(Table3288320352384416448480124492124[[#This Row],[time]]-2)*2</f>
        <v>0.30229999999999979</v>
      </c>
      <c r="L681" s="7">
        <v>7.8300000000000006E-5</v>
      </c>
      <c r="M681" s="5">
        <v>2.1511499999999999</v>
      </c>
      <c r="N681">
        <f>(Table246295327359391423455487195199131[[#This Row],[time]]-2)*2</f>
        <v>0.30229999999999979</v>
      </c>
      <c r="O681" s="6">
        <v>6.9822300000000004E-2</v>
      </c>
      <c r="P681" s="5">
        <v>2.1511499999999999</v>
      </c>
      <c r="Q681">
        <f>(Table4289321353385417449481134593125[[#This Row],[time]]-2)*2</f>
        <v>0.30229999999999979</v>
      </c>
      <c r="R681" s="6">
        <v>0.26591599999999999</v>
      </c>
      <c r="S681" s="5">
        <v>2.1511499999999999</v>
      </c>
      <c r="T681">
        <f>(Table2472963283603924244564882052100132[[#This Row],[time]]-2)*2</f>
        <v>0.30229999999999979</v>
      </c>
      <c r="U681" s="6">
        <v>0.59023300000000001</v>
      </c>
      <c r="V681" s="5">
        <v>2.1511499999999999</v>
      </c>
      <c r="W681">
        <f>(Table5290322354386418450482144694126[[#This Row],[time]]-2)*2</f>
        <v>0.30229999999999979</v>
      </c>
      <c r="X681" s="6">
        <v>8.6375599999999997E-2</v>
      </c>
      <c r="Y681" s="5">
        <v>2.1511499999999999</v>
      </c>
      <c r="Z681">
        <f>(Table2482973293613934254574892153101133[[#This Row],[time]]-2)*2</f>
        <v>0.30229999999999979</v>
      </c>
      <c r="AA681" s="6">
        <v>0.56825199999999998</v>
      </c>
      <c r="AB681" s="5">
        <v>2.1511499999999999</v>
      </c>
      <c r="AC681">
        <f>(Table6291323355387419451483154795127[[#This Row],[time]]-2)*2</f>
        <v>0.30229999999999979</v>
      </c>
      <c r="AD681" s="6">
        <v>1.14862</v>
      </c>
      <c r="AE681" s="5">
        <v>2.1511499999999999</v>
      </c>
      <c r="AF681">
        <f>(Table2492983303623944264584902254102134[[#This Row],[time]]-2)*2</f>
        <v>0.30229999999999979</v>
      </c>
      <c r="AG681" s="6">
        <v>0.99064600000000003</v>
      </c>
      <c r="AH681" s="5">
        <v>2.1511499999999999</v>
      </c>
      <c r="AI681">
        <f>(Table7292324356388420452484164896128[[#This Row],[time]]-2)*2</f>
        <v>0.30229999999999979</v>
      </c>
      <c r="AJ681" s="6">
        <v>1.9644600000000001</v>
      </c>
      <c r="AK681" s="5">
        <v>2.1511499999999999</v>
      </c>
      <c r="AL681">
        <f>(Table2502993313633954274594912355103135[[#This Row],[time]]-2)*2</f>
        <v>0.30229999999999979</v>
      </c>
      <c r="AM681" s="6">
        <v>3.9102700000000001</v>
      </c>
      <c r="AN681" s="5">
        <v>2.1511499999999999</v>
      </c>
      <c r="AO681">
        <f>(Table8293325357389421453485174997129[[#This Row],[time]]-2)*2</f>
        <v>0.30229999999999979</v>
      </c>
      <c r="AP681" s="6">
        <v>2.3833000000000002</v>
      </c>
      <c r="AQ681" s="5">
        <v>2.1511499999999999</v>
      </c>
      <c r="AR681">
        <f>(Table2523003323643964284604922456104136[[#This Row],[time]]-2)*2</f>
        <v>0.30229999999999979</v>
      </c>
      <c r="AS681" s="6">
        <v>0.18276800000000001</v>
      </c>
      <c r="AT681" s="5">
        <v>2.1511499999999999</v>
      </c>
      <c r="AU681">
        <f>(Table2533013333653974294614932557105137[[#This Row],[time]]-2)*2</f>
        <v>0.30229999999999979</v>
      </c>
      <c r="AV681" s="6">
        <v>2.50634E-2</v>
      </c>
    </row>
    <row r="682" spans="1:48">
      <c r="A682" s="5">
        <v>2.2072400000000001</v>
      </c>
      <c r="B682">
        <f>(Table1286318350382414446478104290122[[#This Row],[time]]-2)*2</f>
        <v>0.41448000000000018</v>
      </c>
      <c r="C682" s="6">
        <v>1.2743</v>
      </c>
      <c r="D682" s="5">
        <v>2.2072400000000001</v>
      </c>
      <c r="E682">
        <f>(Table2287319351383415447479114391123[[#This Row],[time]]-2)*2</f>
        <v>0.41448000000000018</v>
      </c>
      <c r="F682" s="7">
        <v>7.4999999999999993E-5</v>
      </c>
      <c r="G682" s="5">
        <v>2.2072400000000001</v>
      </c>
      <c r="H682">
        <f>(Table245294326358390422454486185098130[[#This Row],[time]]-2)*2</f>
        <v>0.41448000000000018</v>
      </c>
      <c r="I682" s="6">
        <v>0.42346899999999998</v>
      </c>
      <c r="J682" s="5">
        <v>2.2072400000000001</v>
      </c>
      <c r="K682">
        <f>(Table3288320352384416448480124492124[[#This Row],[time]]-2)*2</f>
        <v>0.41448000000000018</v>
      </c>
      <c r="L682" s="7">
        <v>6.97E-5</v>
      </c>
      <c r="M682" s="5">
        <v>2.2072400000000001</v>
      </c>
      <c r="N682">
        <f>(Table246295327359391423455487195199131[[#This Row],[time]]-2)*2</f>
        <v>0.41448000000000018</v>
      </c>
      <c r="O682" s="6">
        <v>0.20899200000000001</v>
      </c>
      <c r="P682" s="5">
        <v>2.2072400000000001</v>
      </c>
      <c r="Q682">
        <f>(Table4289321353385417449481134593125[[#This Row],[time]]-2)*2</f>
        <v>0.41448000000000018</v>
      </c>
      <c r="R682" s="7">
        <v>8.6700000000000007E-5</v>
      </c>
      <c r="S682" s="5">
        <v>2.2072400000000001</v>
      </c>
      <c r="T682">
        <f>(Table2472963283603924244564882052100132[[#This Row],[time]]-2)*2</f>
        <v>0.41448000000000018</v>
      </c>
      <c r="U682" s="6">
        <v>1.2321899999999999</v>
      </c>
      <c r="V682" s="5">
        <v>2.2072400000000001</v>
      </c>
      <c r="W682">
        <f>(Table5290322354386418450482144694126[[#This Row],[time]]-2)*2</f>
        <v>0.41448000000000018</v>
      </c>
      <c r="X682" s="7">
        <v>7.25E-5</v>
      </c>
      <c r="Y682" s="5">
        <v>2.2072400000000001</v>
      </c>
      <c r="Z682">
        <f>(Table2482973293613934254574892153101133[[#This Row],[time]]-2)*2</f>
        <v>0.41448000000000018</v>
      </c>
      <c r="AA682" s="6">
        <v>1.0795300000000001</v>
      </c>
      <c r="AB682" s="5">
        <v>2.2072400000000001</v>
      </c>
      <c r="AC682">
        <f>(Table6291323355387419451483154795127[[#This Row],[time]]-2)*2</f>
        <v>0.41448000000000018</v>
      </c>
      <c r="AD682" s="6">
        <v>1.4055800000000001</v>
      </c>
      <c r="AE682" s="5">
        <v>2.2072400000000001</v>
      </c>
      <c r="AF682">
        <f>(Table2492983303623944264584902254102134[[#This Row],[time]]-2)*2</f>
        <v>0.41448000000000018</v>
      </c>
      <c r="AG682" s="6">
        <v>1.8351999999999999</v>
      </c>
      <c r="AH682" s="5">
        <v>2.2072400000000001</v>
      </c>
      <c r="AI682">
        <f>(Table7292324356388420452484164896128[[#This Row],[time]]-2)*2</f>
        <v>0.41448000000000018</v>
      </c>
      <c r="AJ682" s="6">
        <v>2.4203100000000002</v>
      </c>
      <c r="AK682" s="5">
        <v>2.2072400000000001</v>
      </c>
      <c r="AL682">
        <f>(Table2502993313633954274594912355103135[[#This Row],[time]]-2)*2</f>
        <v>0.41448000000000018</v>
      </c>
      <c r="AM682" s="6">
        <v>4.2092900000000002</v>
      </c>
      <c r="AN682" s="5">
        <v>2.2072400000000001</v>
      </c>
      <c r="AO682">
        <f>(Table8293325357389421453485174997129[[#This Row],[time]]-2)*2</f>
        <v>0.41448000000000018</v>
      </c>
      <c r="AP682" s="6">
        <v>2.1888000000000001</v>
      </c>
      <c r="AQ682" s="5">
        <v>2.2072400000000001</v>
      </c>
      <c r="AR682">
        <f>(Table2523003323643964284604922456104136[[#This Row],[time]]-2)*2</f>
        <v>0.41448000000000018</v>
      </c>
      <c r="AS682" s="6">
        <v>0.35261100000000001</v>
      </c>
      <c r="AT682" s="5">
        <v>2.2072400000000001</v>
      </c>
      <c r="AU682">
        <f>(Table2533013333653974294614932557105137[[#This Row],[time]]-2)*2</f>
        <v>0.41448000000000018</v>
      </c>
      <c r="AV682" s="6">
        <v>5.2772100000000002E-2</v>
      </c>
    </row>
    <row r="683" spans="1:48">
      <c r="A683" s="5">
        <v>2.2511800000000002</v>
      </c>
      <c r="B683">
        <f>(Table1286318350382414446478104290122[[#This Row],[time]]-2)*2</f>
        <v>0.50236000000000036</v>
      </c>
      <c r="C683" s="6">
        <v>2.0175200000000002</v>
      </c>
      <c r="D683" s="5">
        <v>2.2511800000000002</v>
      </c>
      <c r="E683">
        <f>(Table2287319351383415447479114391123[[#This Row],[time]]-2)*2</f>
        <v>0.50236000000000036</v>
      </c>
      <c r="F683" s="7">
        <v>6.9499999999999995E-5</v>
      </c>
      <c r="G683" s="5">
        <v>2.2511800000000002</v>
      </c>
      <c r="H683">
        <f>(Table245294326358390422454486185098130[[#This Row],[time]]-2)*2</f>
        <v>0.50236000000000036</v>
      </c>
      <c r="I683" s="6">
        <v>0.65658799999999995</v>
      </c>
      <c r="J683" s="5">
        <v>2.2511800000000002</v>
      </c>
      <c r="K683">
        <f>(Table3288320352384416448480124492124[[#This Row],[time]]-2)*2</f>
        <v>0.50236000000000036</v>
      </c>
      <c r="L683" s="7">
        <v>6.3100000000000002E-5</v>
      </c>
      <c r="M683" s="5">
        <v>2.2511800000000002</v>
      </c>
      <c r="N683">
        <f>(Table246295327359391423455487195199131[[#This Row],[time]]-2)*2</f>
        <v>0.50236000000000036</v>
      </c>
      <c r="O683" s="6">
        <v>0.40701900000000002</v>
      </c>
      <c r="P683" s="5">
        <v>2.2511800000000002</v>
      </c>
      <c r="Q683">
        <f>(Table4289321353385417449481134593125[[#This Row],[time]]-2)*2</f>
        <v>0.50236000000000036</v>
      </c>
      <c r="R683" s="7">
        <v>7.7700000000000005E-5</v>
      </c>
      <c r="S683" s="5">
        <v>2.2511800000000002</v>
      </c>
      <c r="T683">
        <f>(Table2472963283603924244564882052100132[[#This Row],[time]]-2)*2</f>
        <v>0.50236000000000036</v>
      </c>
      <c r="U683" s="6">
        <v>1.71444</v>
      </c>
      <c r="V683" s="5">
        <v>2.2511800000000002</v>
      </c>
      <c r="W683">
        <f>(Table5290322354386418450482144694126[[#This Row],[time]]-2)*2</f>
        <v>0.50236000000000036</v>
      </c>
      <c r="X683" s="7">
        <v>6.4900000000000005E-5</v>
      </c>
      <c r="Y683" s="5">
        <v>2.2511800000000002</v>
      </c>
      <c r="Z683">
        <f>(Table2482973293613934254574892153101133[[#This Row],[time]]-2)*2</f>
        <v>0.50236000000000036</v>
      </c>
      <c r="AA683" s="6">
        <v>1.62256</v>
      </c>
      <c r="AB683" s="5">
        <v>2.2511800000000002</v>
      </c>
      <c r="AC683">
        <f>(Table6291323355387419451483154795127[[#This Row],[time]]-2)*2</f>
        <v>0.50236000000000036</v>
      </c>
      <c r="AD683" s="6">
        <v>1.5585</v>
      </c>
      <c r="AE683" s="5">
        <v>2.2511800000000002</v>
      </c>
      <c r="AF683">
        <f>(Table2492983303623944264584902254102134[[#This Row],[time]]-2)*2</f>
        <v>0.50236000000000036</v>
      </c>
      <c r="AG683" s="6">
        <v>2.5754000000000001</v>
      </c>
      <c r="AH683" s="5">
        <v>2.2511800000000002</v>
      </c>
      <c r="AI683">
        <f>(Table7292324356388420452484164896128[[#This Row],[time]]-2)*2</f>
        <v>0.50236000000000036</v>
      </c>
      <c r="AJ683" s="6">
        <v>2.6295199999999999</v>
      </c>
      <c r="AK683" s="5">
        <v>2.2511800000000002</v>
      </c>
      <c r="AL683">
        <f>(Table2502993313633954274594912355103135[[#This Row],[time]]-2)*2</f>
        <v>0.50236000000000036</v>
      </c>
      <c r="AM683" s="6">
        <v>4.3605700000000001</v>
      </c>
      <c r="AN683" s="5">
        <v>2.2511800000000002</v>
      </c>
      <c r="AO683">
        <f>(Table8293325357389421453485174997129[[#This Row],[time]]-2)*2</f>
        <v>0.50236000000000036</v>
      </c>
      <c r="AP683" s="6">
        <v>1.95451</v>
      </c>
      <c r="AQ683" s="5">
        <v>2.2511800000000002</v>
      </c>
      <c r="AR683">
        <f>(Table2523003323643964284604922456104136[[#This Row],[time]]-2)*2</f>
        <v>0.50236000000000036</v>
      </c>
      <c r="AS683" s="6">
        <v>0.72950999999999999</v>
      </c>
      <c r="AT683" s="5">
        <v>2.2511800000000002</v>
      </c>
      <c r="AU683">
        <f>(Table2533013333653974294614932557105137[[#This Row],[time]]-2)*2</f>
        <v>0.50236000000000036</v>
      </c>
      <c r="AV683" s="6">
        <v>8.2463800000000004E-2</v>
      </c>
    </row>
    <row r="684" spans="1:48">
      <c r="A684" s="5">
        <v>2.3033399999999999</v>
      </c>
      <c r="B684">
        <f>(Table1286318350382414446478104290122[[#This Row],[time]]-2)*2</f>
        <v>0.60667999999999989</v>
      </c>
      <c r="C684" s="6">
        <v>3.0005600000000001</v>
      </c>
      <c r="D684" s="5">
        <v>2.3033399999999999</v>
      </c>
      <c r="E684">
        <f>(Table2287319351383415447479114391123[[#This Row],[time]]-2)*2</f>
        <v>0.60667999999999989</v>
      </c>
      <c r="F684" s="7">
        <v>6.58E-5</v>
      </c>
      <c r="G684" s="5">
        <v>2.3033399999999999</v>
      </c>
      <c r="H684">
        <f>(Table245294326358390422454486185098130[[#This Row],[time]]-2)*2</f>
        <v>0.60667999999999989</v>
      </c>
      <c r="I684" s="6">
        <v>1.04375</v>
      </c>
      <c r="J684" s="5">
        <v>2.3033399999999999</v>
      </c>
      <c r="K684">
        <f>(Table3288320352384416448480124492124[[#This Row],[time]]-2)*2</f>
        <v>0.60667999999999989</v>
      </c>
      <c r="L684" s="7">
        <v>5.9799999999999997E-5</v>
      </c>
      <c r="M684" s="5">
        <v>2.3033399999999999</v>
      </c>
      <c r="N684">
        <f>(Table246295327359391423455487195199131[[#This Row],[time]]-2)*2</f>
        <v>0.60667999999999989</v>
      </c>
      <c r="O684" s="6">
        <v>0.78932899999999995</v>
      </c>
      <c r="P684" s="5">
        <v>2.3033399999999999</v>
      </c>
      <c r="Q684">
        <f>(Table4289321353385417449481134593125[[#This Row],[time]]-2)*2</f>
        <v>0.60667999999999989</v>
      </c>
      <c r="R684" s="7">
        <v>6.8999999999999997E-5</v>
      </c>
      <c r="S684" s="5">
        <v>2.3033399999999999</v>
      </c>
      <c r="T684">
        <f>(Table2472963283603924244564882052100132[[#This Row],[time]]-2)*2</f>
        <v>0.60667999999999989</v>
      </c>
      <c r="U684" s="6">
        <v>2.2153100000000001</v>
      </c>
      <c r="V684" s="5">
        <v>2.3033399999999999</v>
      </c>
      <c r="W684">
        <f>(Table5290322354386418450482144694126[[#This Row],[time]]-2)*2</f>
        <v>0.60667999999999989</v>
      </c>
      <c r="X684" s="7">
        <v>5.7599999999999997E-5</v>
      </c>
      <c r="Y684" s="5">
        <v>2.3033399999999999</v>
      </c>
      <c r="Z684">
        <f>(Table2482973293613934254574892153101133[[#This Row],[time]]-2)*2</f>
        <v>0.60667999999999989</v>
      </c>
      <c r="AA684" s="6">
        <v>2.03477</v>
      </c>
      <c r="AB684" s="5">
        <v>2.3033399999999999</v>
      </c>
      <c r="AC684">
        <f>(Table6291323355387419451483154795127[[#This Row],[time]]-2)*2</f>
        <v>0.60667999999999989</v>
      </c>
      <c r="AD684" s="6">
        <v>1.6782600000000001</v>
      </c>
      <c r="AE684" s="5">
        <v>2.3033399999999999</v>
      </c>
      <c r="AF684">
        <f>(Table2492983303623944264584902254102134[[#This Row],[time]]-2)*2</f>
        <v>0.60667999999999989</v>
      </c>
      <c r="AG684" s="6">
        <v>3.4059699999999999</v>
      </c>
      <c r="AH684" s="5">
        <v>2.3033399999999999</v>
      </c>
      <c r="AI684">
        <f>(Table7292324356388420452484164896128[[#This Row],[time]]-2)*2</f>
        <v>0.60667999999999989</v>
      </c>
      <c r="AJ684" s="6">
        <v>2.6786099999999999</v>
      </c>
      <c r="AK684" s="5">
        <v>2.3033399999999999</v>
      </c>
      <c r="AL684">
        <f>(Table2502993313633954274594912355103135[[#This Row],[time]]-2)*2</f>
        <v>0.60667999999999989</v>
      </c>
      <c r="AM684" s="6">
        <v>4.4942099999999998</v>
      </c>
      <c r="AN684" s="5">
        <v>2.3033399999999999</v>
      </c>
      <c r="AO684">
        <f>(Table8293325357389421453485174997129[[#This Row],[time]]-2)*2</f>
        <v>0.60667999999999989</v>
      </c>
      <c r="AP684" s="6">
        <v>1.7342</v>
      </c>
      <c r="AQ684" s="5">
        <v>2.3033399999999999</v>
      </c>
      <c r="AR684">
        <f>(Table2523003323643964284604922456104136[[#This Row],[time]]-2)*2</f>
        <v>0.60667999999999989</v>
      </c>
      <c r="AS684" s="6">
        <v>1.3252200000000001</v>
      </c>
      <c r="AT684" s="5">
        <v>2.3033399999999999</v>
      </c>
      <c r="AU684">
        <f>(Table2533013333653974294614932557105137[[#This Row],[time]]-2)*2</f>
        <v>0.60667999999999989</v>
      </c>
      <c r="AV684" s="6">
        <v>0.11534899999999999</v>
      </c>
    </row>
    <row r="685" spans="1:48">
      <c r="A685" s="5">
        <v>2.3660399999999999</v>
      </c>
      <c r="B685">
        <f>(Table1286318350382414446478104290122[[#This Row],[time]]-2)*2</f>
        <v>0.73207999999999984</v>
      </c>
      <c r="C685" s="6">
        <v>3.92449</v>
      </c>
      <c r="D685" s="5">
        <v>2.3660399999999999</v>
      </c>
      <c r="E685">
        <f>(Table2287319351383415447479114391123[[#This Row],[time]]-2)*2</f>
        <v>0.73207999999999984</v>
      </c>
      <c r="F685" s="7">
        <v>6.3100000000000002E-5</v>
      </c>
      <c r="G685" s="5">
        <v>2.3660399999999999</v>
      </c>
      <c r="H685">
        <f>(Table245294326358390422454486185098130[[#This Row],[time]]-2)*2</f>
        <v>0.73207999999999984</v>
      </c>
      <c r="I685" s="6">
        <v>2.2420200000000001</v>
      </c>
      <c r="J685" s="5">
        <v>2.3660399999999999</v>
      </c>
      <c r="K685">
        <f>(Table3288320352384416448480124492124[[#This Row],[time]]-2)*2</f>
        <v>0.73207999999999984</v>
      </c>
      <c r="L685" s="7">
        <v>5.9200000000000002E-5</v>
      </c>
      <c r="M685" s="5">
        <v>2.3660399999999999</v>
      </c>
      <c r="N685">
        <f>(Table246295327359391423455487195199131[[#This Row],[time]]-2)*2</f>
        <v>0.73207999999999984</v>
      </c>
      <c r="O685" s="6">
        <v>1.3880699999999999</v>
      </c>
      <c r="P685" s="5">
        <v>2.3660399999999999</v>
      </c>
      <c r="Q685">
        <f>(Table4289321353385417449481134593125[[#This Row],[time]]-2)*2</f>
        <v>0.73207999999999984</v>
      </c>
      <c r="R685" s="7">
        <v>6.3899999999999995E-5</v>
      </c>
      <c r="S685" s="5">
        <v>2.3660399999999999</v>
      </c>
      <c r="T685">
        <f>(Table2472963283603924244564882052100132[[#This Row],[time]]-2)*2</f>
        <v>0.73207999999999984</v>
      </c>
      <c r="U685" s="6">
        <v>2.7858000000000001</v>
      </c>
      <c r="V685" s="5">
        <v>2.3660399999999999</v>
      </c>
      <c r="W685">
        <f>(Table5290322354386418450482144694126[[#This Row],[time]]-2)*2</f>
        <v>0.73207999999999984</v>
      </c>
      <c r="X685" s="7">
        <v>5.4500000000000003E-5</v>
      </c>
      <c r="Y685" s="5">
        <v>2.3660399999999999</v>
      </c>
      <c r="Z685">
        <f>(Table2482973293613934254574892153101133[[#This Row],[time]]-2)*2</f>
        <v>0.73207999999999984</v>
      </c>
      <c r="AA685" s="6">
        <v>2.3639800000000002</v>
      </c>
      <c r="AB685" s="5">
        <v>2.3660399999999999</v>
      </c>
      <c r="AC685">
        <f>(Table6291323355387419451483154795127[[#This Row],[time]]-2)*2</f>
        <v>0.73207999999999984</v>
      </c>
      <c r="AD685" s="6">
        <v>1.7929200000000001</v>
      </c>
      <c r="AE685" s="5">
        <v>2.3660399999999999</v>
      </c>
      <c r="AF685">
        <f>(Table2492983303623944264584902254102134[[#This Row],[time]]-2)*2</f>
        <v>0.73207999999999984</v>
      </c>
      <c r="AG685" s="6">
        <v>4.1788800000000004</v>
      </c>
      <c r="AH685" s="5">
        <v>2.3660399999999999</v>
      </c>
      <c r="AI685">
        <f>(Table7292324356388420452484164896128[[#This Row],[time]]-2)*2</f>
        <v>0.73207999999999984</v>
      </c>
      <c r="AJ685" s="6">
        <v>2.6195400000000002</v>
      </c>
      <c r="AK685" s="5">
        <v>2.3660399999999999</v>
      </c>
      <c r="AL685">
        <f>(Table2502993313633954274594912355103135[[#This Row],[time]]-2)*2</f>
        <v>0.73207999999999984</v>
      </c>
      <c r="AM685" s="6">
        <v>4.7305400000000004</v>
      </c>
      <c r="AN685" s="5">
        <v>2.3660399999999999</v>
      </c>
      <c r="AO685">
        <f>(Table8293325357389421453485174997129[[#This Row],[time]]-2)*2</f>
        <v>0.73207999999999984</v>
      </c>
      <c r="AP685" s="6">
        <v>1.4938499999999999</v>
      </c>
      <c r="AQ685" s="5">
        <v>2.3660399999999999</v>
      </c>
      <c r="AR685">
        <f>(Table2523003323643964284604922456104136[[#This Row],[time]]-2)*2</f>
        <v>0.73207999999999984</v>
      </c>
      <c r="AS685" s="6">
        <v>1.5795600000000001</v>
      </c>
      <c r="AT685" s="5">
        <v>2.3660399999999999</v>
      </c>
      <c r="AU685">
        <f>(Table2533013333653974294614932557105137[[#This Row],[time]]-2)*2</f>
        <v>0.73207999999999984</v>
      </c>
      <c r="AV685" s="6">
        <v>0.185972</v>
      </c>
    </row>
    <row r="686" spans="1:48">
      <c r="A686" s="5">
        <v>2.4048699999999998</v>
      </c>
      <c r="B686">
        <f>(Table1286318350382414446478104290122[[#This Row],[time]]-2)*2</f>
        <v>0.80973999999999968</v>
      </c>
      <c r="C686" s="6">
        <v>4.4050900000000004</v>
      </c>
      <c r="D686" s="5">
        <v>2.4048699999999998</v>
      </c>
      <c r="E686">
        <f>(Table2287319351383415447479114391123[[#This Row],[time]]-2)*2</f>
        <v>0.80973999999999968</v>
      </c>
      <c r="F686" s="7">
        <v>6.19E-5</v>
      </c>
      <c r="G686" s="5">
        <v>2.4048699999999998</v>
      </c>
      <c r="H686">
        <f>(Table245294326358390422454486185098130[[#This Row],[time]]-2)*2</f>
        <v>0.80973999999999968</v>
      </c>
      <c r="I686" s="6">
        <v>3.24655</v>
      </c>
      <c r="J686" s="5">
        <v>2.4048699999999998</v>
      </c>
      <c r="K686">
        <f>(Table3288320352384416448480124492124[[#This Row],[time]]-2)*2</f>
        <v>0.80973999999999968</v>
      </c>
      <c r="L686" s="7">
        <v>5.91E-5</v>
      </c>
      <c r="M686" s="5">
        <v>2.4048699999999998</v>
      </c>
      <c r="N686">
        <f>(Table246295327359391423455487195199131[[#This Row],[time]]-2)*2</f>
        <v>0.80973999999999968</v>
      </c>
      <c r="O686" s="6">
        <v>1.7472799999999999</v>
      </c>
      <c r="P686" s="5">
        <v>2.4048699999999998</v>
      </c>
      <c r="Q686">
        <f>(Table4289321353385417449481134593125[[#This Row],[time]]-2)*2</f>
        <v>0.80973999999999968</v>
      </c>
      <c r="R686" s="7">
        <v>6.1299999999999999E-5</v>
      </c>
      <c r="S686" s="5">
        <v>2.4048699999999998</v>
      </c>
      <c r="T686">
        <f>(Table2472963283603924244564882052100132[[#This Row],[time]]-2)*2</f>
        <v>0.80973999999999968</v>
      </c>
      <c r="U686" s="6">
        <v>3.1103399999999999</v>
      </c>
      <c r="V686" s="5">
        <v>2.4048699999999998</v>
      </c>
      <c r="W686">
        <f>(Table5290322354386418450482144694126[[#This Row],[time]]-2)*2</f>
        <v>0.80973999999999968</v>
      </c>
      <c r="X686" s="7">
        <v>5.24E-5</v>
      </c>
      <c r="Y686" s="5">
        <v>2.4048699999999998</v>
      </c>
      <c r="Z686">
        <f>(Table2482973293613934254574892153101133[[#This Row],[time]]-2)*2</f>
        <v>0.80973999999999968</v>
      </c>
      <c r="AA686" s="6">
        <v>2.5355300000000001</v>
      </c>
      <c r="AB686" s="5">
        <v>2.4048699999999998</v>
      </c>
      <c r="AC686">
        <f>(Table6291323355387419451483154795127[[#This Row],[time]]-2)*2</f>
        <v>0.80973999999999968</v>
      </c>
      <c r="AD686" s="6">
        <v>1.87401</v>
      </c>
      <c r="AE686" s="5">
        <v>2.4048699999999998</v>
      </c>
      <c r="AF686">
        <f>(Table2492983303623944264584902254102134[[#This Row],[time]]-2)*2</f>
        <v>0.80973999999999968</v>
      </c>
      <c r="AG686" s="6">
        <v>4.6154500000000001</v>
      </c>
      <c r="AH686" s="5">
        <v>2.4048699999999998</v>
      </c>
      <c r="AI686">
        <f>(Table7292324356388420452484164896128[[#This Row],[time]]-2)*2</f>
        <v>0.80973999999999968</v>
      </c>
      <c r="AJ686" s="6">
        <v>2.5675699999999999</v>
      </c>
      <c r="AK686" s="5">
        <v>2.4048699999999998</v>
      </c>
      <c r="AL686">
        <f>(Table2502993313633954274594912355103135[[#This Row],[time]]-2)*2</f>
        <v>0.80973999999999968</v>
      </c>
      <c r="AM686" s="6">
        <v>4.8747800000000003</v>
      </c>
      <c r="AN686" s="5">
        <v>2.4048699999999998</v>
      </c>
      <c r="AO686">
        <f>(Table8293325357389421453485174997129[[#This Row],[time]]-2)*2</f>
        <v>0.80973999999999968</v>
      </c>
      <c r="AP686" s="6">
        <v>1.4452499999999999</v>
      </c>
      <c r="AQ686" s="5">
        <v>2.4048699999999998</v>
      </c>
      <c r="AR686">
        <f>(Table2523003323643964284604922456104136[[#This Row],[time]]-2)*2</f>
        <v>0.80973999999999968</v>
      </c>
      <c r="AS686" s="6">
        <v>1.68424</v>
      </c>
      <c r="AT686" s="5">
        <v>2.4048699999999998</v>
      </c>
      <c r="AU686">
        <f>(Table2533013333653974294614932557105137[[#This Row],[time]]-2)*2</f>
        <v>0.80973999999999968</v>
      </c>
      <c r="AV686" s="6">
        <v>0.22856199999999999</v>
      </c>
    </row>
    <row r="687" spans="1:48">
      <c r="A687" s="5">
        <v>2.4605399999999999</v>
      </c>
      <c r="B687">
        <f>(Table1286318350382414446478104290122[[#This Row],[time]]-2)*2</f>
        <v>0.9210799999999999</v>
      </c>
      <c r="C687" s="6">
        <v>5.2479300000000002</v>
      </c>
      <c r="D687" s="5">
        <v>2.4605399999999999</v>
      </c>
      <c r="E687">
        <f>(Table2287319351383415447479114391123[[#This Row],[time]]-2)*2</f>
        <v>0.9210799999999999</v>
      </c>
      <c r="F687" s="7">
        <v>5.8900000000000002E-5</v>
      </c>
      <c r="G687" s="5">
        <v>2.4605399999999999</v>
      </c>
      <c r="H687">
        <f>(Table245294326358390422454486185098130[[#This Row],[time]]-2)*2</f>
        <v>0.9210799999999999</v>
      </c>
      <c r="I687" s="6">
        <v>4.5170000000000003</v>
      </c>
      <c r="J687" s="5">
        <v>2.4605399999999999</v>
      </c>
      <c r="K687">
        <f>(Table3288320352384416448480124492124[[#This Row],[time]]-2)*2</f>
        <v>0.9210799999999999</v>
      </c>
      <c r="L687" s="7">
        <v>5.6700000000000003E-5</v>
      </c>
      <c r="M687" s="5">
        <v>2.4605399999999999</v>
      </c>
      <c r="N687">
        <f>(Table246295327359391423455487195199131[[#This Row],[time]]-2)*2</f>
        <v>0.9210799999999999</v>
      </c>
      <c r="O687" s="6">
        <v>2.22621</v>
      </c>
      <c r="P687" s="5">
        <v>2.4605399999999999</v>
      </c>
      <c r="Q687">
        <f>(Table4289321353385417449481134593125[[#This Row],[time]]-2)*2</f>
        <v>0.9210799999999999</v>
      </c>
      <c r="R687" s="7">
        <v>5.8E-5</v>
      </c>
      <c r="S687" s="5">
        <v>2.4605399999999999</v>
      </c>
      <c r="T687">
        <f>(Table2472963283603924244564882052100132[[#This Row],[time]]-2)*2</f>
        <v>0.9210799999999999</v>
      </c>
      <c r="U687" s="6">
        <v>3.4928599999999999</v>
      </c>
      <c r="V687" s="5">
        <v>2.4605399999999999</v>
      </c>
      <c r="W687">
        <f>(Table5290322354386418450482144694126[[#This Row],[time]]-2)*2</f>
        <v>0.9210799999999999</v>
      </c>
      <c r="X687" s="7">
        <v>4.9700000000000002E-5</v>
      </c>
      <c r="Y687" s="5">
        <v>2.4605399999999999</v>
      </c>
      <c r="Z687">
        <f>(Table2482973293613934254574892153101133[[#This Row],[time]]-2)*2</f>
        <v>0.9210799999999999</v>
      </c>
      <c r="AA687" s="6">
        <v>2.8301400000000001</v>
      </c>
      <c r="AB687" s="5">
        <v>2.4605399999999999</v>
      </c>
      <c r="AC687">
        <f>(Table6291323355387419451483154795127[[#This Row],[time]]-2)*2</f>
        <v>0.9210799999999999</v>
      </c>
      <c r="AD687" s="6">
        <v>1.984</v>
      </c>
      <c r="AE687" s="5">
        <v>2.4605399999999999</v>
      </c>
      <c r="AF687">
        <f>(Table2492983303623944264584902254102134[[#This Row],[time]]-2)*2</f>
        <v>0.9210799999999999</v>
      </c>
      <c r="AG687" s="6">
        <v>5.1845499999999998</v>
      </c>
      <c r="AH687" s="5">
        <v>2.4605399999999999</v>
      </c>
      <c r="AI687">
        <f>(Table7292324356388420452484164896128[[#This Row],[time]]-2)*2</f>
        <v>0.9210799999999999</v>
      </c>
      <c r="AJ687" s="6">
        <v>2.4517899999999999</v>
      </c>
      <c r="AK687" s="5">
        <v>2.4605399999999999</v>
      </c>
      <c r="AL687">
        <f>(Table2502993313633954274594912355103135[[#This Row],[time]]-2)*2</f>
        <v>0.9210799999999999</v>
      </c>
      <c r="AM687" s="6">
        <v>5.1718900000000003</v>
      </c>
      <c r="AN687" s="5">
        <v>2.4605399999999999</v>
      </c>
      <c r="AO687">
        <f>(Table8293325357389421453485174997129[[#This Row],[time]]-2)*2</f>
        <v>0.9210799999999999</v>
      </c>
      <c r="AP687" s="6">
        <v>1.4867999999999999</v>
      </c>
      <c r="AQ687" s="5">
        <v>2.4605399999999999</v>
      </c>
      <c r="AR687">
        <f>(Table2523003323643964284604922456104136[[#This Row],[time]]-2)*2</f>
        <v>0.9210799999999999</v>
      </c>
      <c r="AS687" s="6">
        <v>2.20886</v>
      </c>
      <c r="AT687" s="5">
        <v>2.4605399999999999</v>
      </c>
      <c r="AU687">
        <f>(Table2533013333653974294614932557105137[[#This Row],[time]]-2)*2</f>
        <v>0.9210799999999999</v>
      </c>
      <c r="AV687" s="6">
        <v>0.31202099999999999</v>
      </c>
    </row>
    <row r="688" spans="1:48">
      <c r="A688" s="5">
        <v>2.50563</v>
      </c>
      <c r="B688">
        <f>(Table1286318350382414446478104290122[[#This Row],[time]]-2)*2</f>
        <v>1.01126</v>
      </c>
      <c r="C688" s="6">
        <v>5.9998800000000001</v>
      </c>
      <c r="D688" s="5">
        <v>2.50563</v>
      </c>
      <c r="E688">
        <f>(Table2287319351383415447479114391123[[#This Row],[time]]-2)*2</f>
        <v>1.01126</v>
      </c>
      <c r="F688" s="7">
        <v>5.7000000000000003E-5</v>
      </c>
      <c r="G688" s="5">
        <v>2.50563</v>
      </c>
      <c r="H688">
        <f>(Table245294326358390422454486185098130[[#This Row],[time]]-2)*2</f>
        <v>1.01126</v>
      </c>
      <c r="I688" s="6">
        <v>5.3567600000000004</v>
      </c>
      <c r="J688" s="5">
        <v>2.50563</v>
      </c>
      <c r="K688">
        <f>(Table3288320352384416448480124492124[[#This Row],[time]]-2)*2</f>
        <v>1.01126</v>
      </c>
      <c r="L688" s="7">
        <v>5.5000000000000002E-5</v>
      </c>
      <c r="M688" s="5">
        <v>2.50563</v>
      </c>
      <c r="N688">
        <f>(Table246295327359391423455487195199131[[#This Row],[time]]-2)*2</f>
        <v>1.01126</v>
      </c>
      <c r="O688" s="6">
        <v>2.60494</v>
      </c>
      <c r="P688" s="5">
        <v>2.50563</v>
      </c>
      <c r="Q688">
        <f>(Table4289321353385417449481134593125[[#This Row],[time]]-2)*2</f>
        <v>1.01126</v>
      </c>
      <c r="R688" s="7">
        <v>5.5500000000000001E-5</v>
      </c>
      <c r="S688" s="5">
        <v>2.50563</v>
      </c>
      <c r="T688">
        <f>(Table2472963283603924244564882052100132[[#This Row],[time]]-2)*2</f>
        <v>1.01126</v>
      </c>
      <c r="U688" s="6">
        <v>3.7392500000000002</v>
      </c>
      <c r="V688" s="5">
        <v>2.50563</v>
      </c>
      <c r="W688">
        <f>(Table5290322354386418450482144694126[[#This Row],[time]]-2)*2</f>
        <v>1.01126</v>
      </c>
      <c r="X688" s="7">
        <v>4.7899999999999999E-5</v>
      </c>
      <c r="Y688" s="5">
        <v>2.50563</v>
      </c>
      <c r="Z688">
        <f>(Table2482973293613934254574892153101133[[#This Row],[time]]-2)*2</f>
        <v>1.01126</v>
      </c>
      <c r="AA688" s="6">
        <v>3.1383100000000002</v>
      </c>
      <c r="AB688" s="5">
        <v>2.50563</v>
      </c>
      <c r="AC688">
        <f>(Table6291323355387419451483154795127[[#This Row],[time]]-2)*2</f>
        <v>1.01126</v>
      </c>
      <c r="AD688" s="6">
        <v>2.01755</v>
      </c>
      <c r="AE688" s="5">
        <v>2.50563</v>
      </c>
      <c r="AF688">
        <f>(Table2492983303623944264584902254102134[[#This Row],[time]]-2)*2</f>
        <v>1.01126</v>
      </c>
      <c r="AG688" s="6">
        <v>5.5836100000000002</v>
      </c>
      <c r="AH688" s="5">
        <v>2.50563</v>
      </c>
      <c r="AI688">
        <f>(Table7292324356388420452484164896128[[#This Row],[time]]-2)*2</f>
        <v>1.01126</v>
      </c>
      <c r="AJ688" s="6">
        <v>2.2878599999999998</v>
      </c>
      <c r="AK688" s="5">
        <v>2.50563</v>
      </c>
      <c r="AL688">
        <f>(Table2502993313633954274594912355103135[[#This Row],[time]]-2)*2</f>
        <v>1.01126</v>
      </c>
      <c r="AM688" s="6">
        <v>5.4794299999999998</v>
      </c>
      <c r="AN688" s="5">
        <v>2.50563</v>
      </c>
      <c r="AO688">
        <f>(Table8293325357389421453485174997129[[#This Row],[time]]-2)*2</f>
        <v>1.01126</v>
      </c>
      <c r="AP688" s="6">
        <v>1.6067</v>
      </c>
      <c r="AQ688" s="5">
        <v>2.50563</v>
      </c>
      <c r="AR688">
        <f>(Table2523003323643964284604922456104136[[#This Row],[time]]-2)*2</f>
        <v>1.01126</v>
      </c>
      <c r="AS688" s="6">
        <v>2.52956</v>
      </c>
      <c r="AT688" s="5">
        <v>2.50563</v>
      </c>
      <c r="AU688">
        <f>(Table2533013333653974294614932557105137[[#This Row],[time]]-2)*2</f>
        <v>1.01126</v>
      </c>
      <c r="AV688" s="6">
        <v>0.46537699999999999</v>
      </c>
    </row>
    <row r="689" spans="1:48">
      <c r="A689" s="5">
        <v>2.55382</v>
      </c>
      <c r="B689">
        <f>(Table1286318350382414446478104290122[[#This Row],[time]]-2)*2</f>
        <v>1.10764</v>
      </c>
      <c r="C689" s="6">
        <v>6.7459499999999997</v>
      </c>
      <c r="D689" s="5">
        <v>2.55382</v>
      </c>
      <c r="E689">
        <f>(Table2287319351383415447479114391123[[#This Row],[time]]-2)*2</f>
        <v>1.10764</v>
      </c>
      <c r="F689" s="7">
        <v>5.5000000000000002E-5</v>
      </c>
      <c r="G689" s="5">
        <v>2.55382</v>
      </c>
      <c r="H689">
        <f>(Table245294326358390422454486185098130[[#This Row],[time]]-2)*2</f>
        <v>1.10764</v>
      </c>
      <c r="I689" s="6">
        <v>6.3145100000000003</v>
      </c>
      <c r="J689" s="5">
        <v>2.55382</v>
      </c>
      <c r="K689">
        <f>(Table3288320352384416448480124492124[[#This Row],[time]]-2)*2</f>
        <v>1.10764</v>
      </c>
      <c r="L689" s="7">
        <v>5.3100000000000003E-5</v>
      </c>
      <c r="M689" s="5">
        <v>2.55382</v>
      </c>
      <c r="N689">
        <f>(Table246295327359391423455487195199131[[#This Row],[time]]-2)*2</f>
        <v>1.10764</v>
      </c>
      <c r="O689" s="6">
        <v>2.98807</v>
      </c>
      <c r="P689" s="5">
        <v>2.55382</v>
      </c>
      <c r="Q689">
        <f>(Table4289321353385417449481134593125[[#This Row],[time]]-2)*2</f>
        <v>1.10764</v>
      </c>
      <c r="R689" s="7">
        <v>5.2899999999999998E-5</v>
      </c>
      <c r="S689" s="5">
        <v>2.55382</v>
      </c>
      <c r="T689">
        <f>(Table2472963283603924244564882052100132[[#This Row],[time]]-2)*2</f>
        <v>1.10764</v>
      </c>
      <c r="U689" s="6">
        <v>3.9409100000000001</v>
      </c>
      <c r="V689" s="5">
        <v>2.55382</v>
      </c>
      <c r="W689">
        <f>(Table5290322354386418450482144694126[[#This Row],[time]]-2)*2</f>
        <v>1.10764</v>
      </c>
      <c r="X689" s="7">
        <v>4.5800000000000002E-5</v>
      </c>
      <c r="Y689" s="5">
        <v>2.55382</v>
      </c>
      <c r="Z689">
        <f>(Table2482973293613934254574892153101133[[#This Row],[time]]-2)*2</f>
        <v>1.10764</v>
      </c>
      <c r="AA689" s="6">
        <v>3.4839899999999999</v>
      </c>
      <c r="AB689" s="5">
        <v>2.55382</v>
      </c>
      <c r="AC689">
        <f>(Table6291323355387419451483154795127[[#This Row],[time]]-2)*2</f>
        <v>1.10764</v>
      </c>
      <c r="AD689" s="6">
        <v>1.9943500000000001</v>
      </c>
      <c r="AE689" s="5">
        <v>2.55382</v>
      </c>
      <c r="AF689">
        <f>(Table2492983303623944264584902254102134[[#This Row],[time]]-2)*2</f>
        <v>1.10764</v>
      </c>
      <c r="AG689" s="6">
        <v>6.1220999999999997</v>
      </c>
      <c r="AH689" s="5">
        <v>2.55382</v>
      </c>
      <c r="AI689">
        <f>(Table7292324356388420452484164896128[[#This Row],[time]]-2)*2</f>
        <v>1.10764</v>
      </c>
      <c r="AJ689" s="6">
        <v>2.12018</v>
      </c>
      <c r="AK689" s="5">
        <v>2.55382</v>
      </c>
      <c r="AL689">
        <f>(Table2502993313633954274594912355103135[[#This Row],[time]]-2)*2</f>
        <v>1.10764</v>
      </c>
      <c r="AM689" s="6">
        <v>5.8213299999999997</v>
      </c>
      <c r="AN689" s="5">
        <v>2.55382</v>
      </c>
      <c r="AO689">
        <f>(Table8293325357389421453485174997129[[#This Row],[time]]-2)*2</f>
        <v>1.10764</v>
      </c>
      <c r="AP689" s="6">
        <v>1.7455499999999999</v>
      </c>
      <c r="AQ689" s="5">
        <v>2.55382</v>
      </c>
      <c r="AR689">
        <f>(Table2523003323643964284604922456104136[[#This Row],[time]]-2)*2</f>
        <v>1.10764</v>
      </c>
      <c r="AS689" s="6">
        <v>2.9221499999999998</v>
      </c>
      <c r="AT689" s="5">
        <v>2.55382</v>
      </c>
      <c r="AU689">
        <f>(Table2533013333653974294614932557105137[[#This Row],[time]]-2)*2</f>
        <v>1.10764</v>
      </c>
      <c r="AV689" s="6">
        <v>0.60138999999999998</v>
      </c>
    </row>
    <row r="690" spans="1:48">
      <c r="A690" s="5">
        <v>2.6044</v>
      </c>
      <c r="B690">
        <f>(Table1286318350382414446478104290122[[#This Row],[time]]-2)*2</f>
        <v>1.2088000000000001</v>
      </c>
      <c r="C690" s="6">
        <v>7.5626899999999999</v>
      </c>
      <c r="D690" s="5">
        <v>2.6044</v>
      </c>
      <c r="E690">
        <f>(Table2287319351383415447479114391123[[#This Row],[time]]-2)*2</f>
        <v>1.2088000000000001</v>
      </c>
      <c r="F690" s="7">
        <v>5.3399999999999997E-5</v>
      </c>
      <c r="G690" s="5">
        <v>2.6044</v>
      </c>
      <c r="H690">
        <f>(Table245294326358390422454486185098130[[#This Row],[time]]-2)*2</f>
        <v>1.2088000000000001</v>
      </c>
      <c r="I690" s="6">
        <v>7.3360599999999998</v>
      </c>
      <c r="J690" s="5">
        <v>2.6044</v>
      </c>
      <c r="K690">
        <f>(Table3288320352384416448480124492124[[#This Row],[time]]-2)*2</f>
        <v>1.2088000000000001</v>
      </c>
      <c r="L690" s="7">
        <v>5.1400000000000003E-5</v>
      </c>
      <c r="M690" s="5">
        <v>2.6044</v>
      </c>
      <c r="N690">
        <f>(Table246295327359391423455487195199131[[#This Row],[time]]-2)*2</f>
        <v>1.2088000000000001</v>
      </c>
      <c r="O690" s="6">
        <v>3.3635299999999999</v>
      </c>
      <c r="P690" s="5">
        <v>2.6044</v>
      </c>
      <c r="Q690">
        <f>(Table4289321353385417449481134593125[[#This Row],[time]]-2)*2</f>
        <v>1.2088000000000001</v>
      </c>
      <c r="R690" s="7">
        <v>5.0599999999999997E-5</v>
      </c>
      <c r="S690" s="5">
        <v>2.6044</v>
      </c>
      <c r="T690">
        <f>(Table2472963283603924244564882052100132[[#This Row],[time]]-2)*2</f>
        <v>1.2088000000000001</v>
      </c>
      <c r="U690" s="6">
        <v>4.1042699999999996</v>
      </c>
      <c r="V690" s="5">
        <v>2.6044</v>
      </c>
      <c r="W690">
        <f>(Table5290322354386418450482144694126[[#This Row],[time]]-2)*2</f>
        <v>1.2088000000000001</v>
      </c>
      <c r="X690" s="7">
        <v>4.32E-5</v>
      </c>
      <c r="Y690" s="5">
        <v>2.6044</v>
      </c>
      <c r="Z690">
        <f>(Table2482973293613934254574892153101133[[#This Row],[time]]-2)*2</f>
        <v>1.2088000000000001</v>
      </c>
      <c r="AA690" s="6">
        <v>4.0488900000000001</v>
      </c>
      <c r="AB690" s="5">
        <v>2.6044</v>
      </c>
      <c r="AC690">
        <f>(Table6291323355387419451483154795127[[#This Row],[time]]-2)*2</f>
        <v>1.2088000000000001</v>
      </c>
      <c r="AD690" s="6">
        <v>1.9250100000000001</v>
      </c>
      <c r="AE690" s="5">
        <v>2.6044</v>
      </c>
      <c r="AF690">
        <f>(Table2492983303623944264584902254102134[[#This Row],[time]]-2)*2</f>
        <v>1.2088000000000001</v>
      </c>
      <c r="AG690" s="6">
        <v>6.6851099999999999</v>
      </c>
      <c r="AH690" s="5">
        <v>2.6044</v>
      </c>
      <c r="AI690">
        <f>(Table7292324356388420452484164896128[[#This Row],[time]]-2)*2</f>
        <v>1.2088000000000001</v>
      </c>
      <c r="AJ690" s="6">
        <v>1.94133</v>
      </c>
      <c r="AK690" s="5">
        <v>2.6044</v>
      </c>
      <c r="AL690">
        <f>(Table2502993313633954274594912355103135[[#This Row],[time]]-2)*2</f>
        <v>1.2088000000000001</v>
      </c>
      <c r="AM690" s="6">
        <v>6.1107500000000003</v>
      </c>
      <c r="AN690" s="5">
        <v>2.6044</v>
      </c>
      <c r="AO690">
        <f>(Table8293325357389421453485174997129[[#This Row],[time]]-2)*2</f>
        <v>1.2088000000000001</v>
      </c>
      <c r="AP690" s="6">
        <v>1.8201099999999999</v>
      </c>
      <c r="AQ690" s="5">
        <v>2.6044</v>
      </c>
      <c r="AR690">
        <f>(Table2523003323643964284604922456104136[[#This Row],[time]]-2)*2</f>
        <v>1.2088000000000001</v>
      </c>
      <c r="AS690" s="6">
        <v>3.2972199999999998</v>
      </c>
      <c r="AT690" s="5">
        <v>2.6044</v>
      </c>
      <c r="AU690">
        <f>(Table2533013333653974294614932557105137[[#This Row],[time]]-2)*2</f>
        <v>1.2088000000000001</v>
      </c>
      <c r="AV690" s="6">
        <v>0.71602500000000002</v>
      </c>
    </row>
    <row r="691" spans="1:48">
      <c r="A691" s="5">
        <v>2.6555300000000002</v>
      </c>
      <c r="B691">
        <f>(Table1286318350382414446478104290122[[#This Row],[time]]-2)*2</f>
        <v>1.3110600000000003</v>
      </c>
      <c r="C691" s="6">
        <v>8.4644999999999992</v>
      </c>
      <c r="D691" s="5">
        <v>2.6555300000000002</v>
      </c>
      <c r="E691">
        <f>(Table2287319351383415447479114391123[[#This Row],[time]]-2)*2</f>
        <v>1.3110600000000003</v>
      </c>
      <c r="F691" s="7">
        <v>5.13E-5</v>
      </c>
      <c r="G691" s="5">
        <v>2.6555300000000002</v>
      </c>
      <c r="H691">
        <f>(Table245294326358390422454486185098130[[#This Row],[time]]-2)*2</f>
        <v>1.3110600000000003</v>
      </c>
      <c r="I691" s="6">
        <v>8.4202300000000001</v>
      </c>
      <c r="J691" s="5">
        <v>2.6555300000000002</v>
      </c>
      <c r="K691">
        <f>(Table3288320352384416448480124492124[[#This Row],[time]]-2)*2</f>
        <v>1.3110600000000003</v>
      </c>
      <c r="L691" s="7">
        <v>4.85E-5</v>
      </c>
      <c r="M691" s="5">
        <v>2.6555300000000002</v>
      </c>
      <c r="N691">
        <f>(Table246295327359391423455487195199131[[#This Row],[time]]-2)*2</f>
        <v>1.3110600000000003</v>
      </c>
      <c r="O691" s="6">
        <v>3.7268500000000002</v>
      </c>
      <c r="P691" s="5">
        <v>2.6555300000000002</v>
      </c>
      <c r="Q691">
        <f>(Table4289321353385417449481134593125[[#This Row],[time]]-2)*2</f>
        <v>1.3110600000000003</v>
      </c>
      <c r="R691" s="7">
        <v>4.8399999999999997E-5</v>
      </c>
      <c r="S691" s="5">
        <v>2.6555300000000002</v>
      </c>
      <c r="T691">
        <f>(Table2472963283603924244564882052100132[[#This Row],[time]]-2)*2</f>
        <v>1.3110600000000003</v>
      </c>
      <c r="U691" s="6">
        <v>4.2198900000000004</v>
      </c>
      <c r="V691" s="5">
        <v>2.6555300000000002</v>
      </c>
      <c r="W691">
        <f>(Table5290322354386418450482144694126[[#This Row],[time]]-2)*2</f>
        <v>1.3110600000000003</v>
      </c>
      <c r="X691" s="7">
        <v>4.1300000000000001E-5</v>
      </c>
      <c r="Y691" s="5">
        <v>2.6555300000000002</v>
      </c>
      <c r="Z691">
        <f>(Table2482973293613934254574892153101133[[#This Row],[time]]-2)*2</f>
        <v>1.3110600000000003</v>
      </c>
      <c r="AA691" s="6">
        <v>4.7554600000000002</v>
      </c>
      <c r="AB691" s="5">
        <v>2.6555300000000002</v>
      </c>
      <c r="AC691">
        <f>(Table6291323355387419451483154795127[[#This Row],[time]]-2)*2</f>
        <v>1.3110600000000003</v>
      </c>
      <c r="AD691" s="6">
        <v>1.80897</v>
      </c>
      <c r="AE691" s="5">
        <v>2.6555300000000002</v>
      </c>
      <c r="AF691">
        <f>(Table2492983303623944264584902254102134[[#This Row],[time]]-2)*2</f>
        <v>1.3110600000000003</v>
      </c>
      <c r="AG691" s="6">
        <v>7.1907199999999998</v>
      </c>
      <c r="AH691" s="5">
        <v>2.6555300000000002</v>
      </c>
      <c r="AI691">
        <f>(Table7292324356388420452484164896128[[#This Row],[time]]-2)*2</f>
        <v>1.3110600000000003</v>
      </c>
      <c r="AJ691" s="6">
        <v>1.7405900000000001</v>
      </c>
      <c r="AK691" s="5">
        <v>2.6555300000000002</v>
      </c>
      <c r="AL691">
        <f>(Table2502993313633954274594912355103135[[#This Row],[time]]-2)*2</f>
        <v>1.3110600000000003</v>
      </c>
      <c r="AM691" s="6">
        <v>6.3359800000000002</v>
      </c>
      <c r="AN691" s="5">
        <v>2.6555300000000002</v>
      </c>
      <c r="AO691">
        <f>(Table8293325357389421453485174997129[[#This Row],[time]]-2)*2</f>
        <v>1.3110600000000003</v>
      </c>
      <c r="AP691" s="6">
        <v>1.8649800000000001</v>
      </c>
      <c r="AQ691" s="5">
        <v>2.6555300000000002</v>
      </c>
      <c r="AR691">
        <f>(Table2523003323643964284604922456104136[[#This Row],[time]]-2)*2</f>
        <v>1.3110600000000003</v>
      </c>
      <c r="AS691" s="6">
        <v>3.7585099999999998</v>
      </c>
      <c r="AT691" s="5">
        <v>2.6555300000000002</v>
      </c>
      <c r="AU691">
        <f>(Table2533013333653974294614932557105137[[#This Row],[time]]-2)*2</f>
        <v>1.3110600000000003</v>
      </c>
      <c r="AV691" s="6">
        <v>0.81974100000000005</v>
      </c>
    </row>
    <row r="692" spans="1:48">
      <c r="A692" s="5">
        <v>2.7023600000000001</v>
      </c>
      <c r="B692">
        <f>(Table1286318350382414446478104290122[[#This Row],[time]]-2)*2</f>
        <v>1.4047200000000002</v>
      </c>
      <c r="C692" s="6">
        <v>9.4400600000000008</v>
      </c>
      <c r="D692" s="5">
        <v>2.7023600000000001</v>
      </c>
      <c r="E692">
        <f>(Table2287319351383415447479114391123[[#This Row],[time]]-2)*2</f>
        <v>1.4047200000000002</v>
      </c>
      <c r="F692" s="7">
        <v>4.9400000000000001E-5</v>
      </c>
      <c r="G692" s="5">
        <v>2.7023600000000001</v>
      </c>
      <c r="H692">
        <f>(Table245294326358390422454486185098130[[#This Row],[time]]-2)*2</f>
        <v>1.4047200000000002</v>
      </c>
      <c r="I692" s="6">
        <v>9.5262700000000002</v>
      </c>
      <c r="J692" s="5">
        <v>2.7023600000000001</v>
      </c>
      <c r="K692">
        <f>(Table3288320352384416448480124492124[[#This Row],[time]]-2)*2</f>
        <v>1.4047200000000002</v>
      </c>
      <c r="L692" s="7">
        <v>4.6699999999999997E-5</v>
      </c>
      <c r="M692" s="5">
        <v>2.7023600000000001</v>
      </c>
      <c r="N692">
        <f>(Table246295327359391423455487195199131[[#This Row],[time]]-2)*2</f>
        <v>1.4047200000000002</v>
      </c>
      <c r="O692" s="6">
        <v>4.0308000000000002</v>
      </c>
      <c r="P692" s="5">
        <v>2.7023600000000001</v>
      </c>
      <c r="Q692">
        <f>(Table4289321353385417449481134593125[[#This Row],[time]]-2)*2</f>
        <v>1.4047200000000002</v>
      </c>
      <c r="R692" s="7">
        <v>4.6300000000000001E-5</v>
      </c>
      <c r="S692" s="5">
        <v>2.7023600000000001</v>
      </c>
      <c r="T692">
        <f>(Table2472963283603924244564882052100132[[#This Row],[time]]-2)*2</f>
        <v>1.4047200000000002</v>
      </c>
      <c r="U692" s="6">
        <v>4.2883500000000003</v>
      </c>
      <c r="V692" s="5">
        <v>2.7023600000000001</v>
      </c>
      <c r="W692">
        <f>(Table5290322354386418450482144694126[[#This Row],[time]]-2)*2</f>
        <v>1.4047200000000002</v>
      </c>
      <c r="X692" s="7">
        <v>3.96E-5</v>
      </c>
      <c r="Y692" s="5">
        <v>2.7023600000000001</v>
      </c>
      <c r="Z692">
        <f>(Table2482973293613934254574892153101133[[#This Row],[time]]-2)*2</f>
        <v>1.4047200000000002</v>
      </c>
      <c r="AA692" s="6">
        <v>5.4704199999999998</v>
      </c>
      <c r="AB692" s="5">
        <v>2.7023600000000001</v>
      </c>
      <c r="AC692">
        <f>(Table6291323355387419451483154795127[[#This Row],[time]]-2)*2</f>
        <v>1.4047200000000002</v>
      </c>
      <c r="AD692" s="6">
        <v>1.70041</v>
      </c>
      <c r="AE692" s="5">
        <v>2.7023600000000001</v>
      </c>
      <c r="AF692">
        <f>(Table2492983303623944264584902254102134[[#This Row],[time]]-2)*2</f>
        <v>1.4047200000000002</v>
      </c>
      <c r="AG692" s="6">
        <v>7.5638399999999999</v>
      </c>
      <c r="AH692" s="5">
        <v>2.7023600000000001</v>
      </c>
      <c r="AI692">
        <f>(Table7292324356388420452484164896128[[#This Row],[time]]-2)*2</f>
        <v>1.4047200000000002</v>
      </c>
      <c r="AJ692" s="6">
        <v>1.59612</v>
      </c>
      <c r="AK692" s="5">
        <v>2.7023600000000001</v>
      </c>
      <c r="AL692">
        <f>(Table2502993313633954274594912355103135[[#This Row],[time]]-2)*2</f>
        <v>1.4047200000000002</v>
      </c>
      <c r="AM692" s="6">
        <v>6.5061900000000001</v>
      </c>
      <c r="AN692" s="5">
        <v>2.7023600000000001</v>
      </c>
      <c r="AO692">
        <f>(Table8293325357389421453485174997129[[#This Row],[time]]-2)*2</f>
        <v>1.4047200000000002</v>
      </c>
      <c r="AP692" s="6">
        <v>1.85721</v>
      </c>
      <c r="AQ692" s="5">
        <v>2.7023600000000001</v>
      </c>
      <c r="AR692">
        <f>(Table2523003323643964284604922456104136[[#This Row],[time]]-2)*2</f>
        <v>1.4047200000000002</v>
      </c>
      <c r="AS692" s="6">
        <v>4.1298899999999996</v>
      </c>
      <c r="AT692" s="5">
        <v>2.7023600000000001</v>
      </c>
      <c r="AU692">
        <f>(Table2533013333653974294614932557105137[[#This Row],[time]]-2)*2</f>
        <v>1.4047200000000002</v>
      </c>
      <c r="AV692" s="6">
        <v>0.90274699999999997</v>
      </c>
    </row>
    <row r="693" spans="1:48">
      <c r="A693" s="5">
        <v>2.7634500000000002</v>
      </c>
      <c r="B693">
        <f>(Table1286318350382414446478104290122[[#This Row],[time]]-2)*2</f>
        <v>1.5269000000000004</v>
      </c>
      <c r="C693" s="6">
        <v>10.863799999999999</v>
      </c>
      <c r="D693" s="5">
        <v>2.7634500000000002</v>
      </c>
      <c r="E693">
        <f>(Table2287319351383415447479114391123[[#This Row],[time]]-2)*2</f>
        <v>1.5269000000000004</v>
      </c>
      <c r="F693" s="7">
        <v>4.6999999999999997E-5</v>
      </c>
      <c r="G693" s="5">
        <v>2.7634500000000002</v>
      </c>
      <c r="H693">
        <f>(Table245294326358390422454486185098130[[#This Row],[time]]-2)*2</f>
        <v>1.5269000000000004</v>
      </c>
      <c r="I693" s="6">
        <v>10.8819</v>
      </c>
      <c r="J693" s="5">
        <v>2.7634500000000002</v>
      </c>
      <c r="K693">
        <f>(Table3288320352384416448480124492124[[#This Row],[time]]-2)*2</f>
        <v>1.5269000000000004</v>
      </c>
      <c r="L693" s="7">
        <v>4.3699999999999998E-5</v>
      </c>
      <c r="M693" s="5">
        <v>2.7634500000000002</v>
      </c>
      <c r="N693">
        <f>(Table246295327359391423455487195199131[[#This Row],[time]]-2)*2</f>
        <v>1.5269000000000004</v>
      </c>
      <c r="O693" s="6">
        <v>4.3926699999999999</v>
      </c>
      <c r="P693" s="5">
        <v>2.7634500000000002</v>
      </c>
      <c r="Q693">
        <f>(Table4289321353385417449481134593125[[#This Row],[time]]-2)*2</f>
        <v>1.5269000000000004</v>
      </c>
      <c r="R693" s="7">
        <v>4.3800000000000001E-5</v>
      </c>
      <c r="S693" s="5">
        <v>2.7634500000000002</v>
      </c>
      <c r="T693">
        <f>(Table2472963283603924244564882052100132[[#This Row],[time]]-2)*2</f>
        <v>1.5269000000000004</v>
      </c>
      <c r="U693" s="6">
        <v>4.3509200000000003</v>
      </c>
      <c r="V693" s="5">
        <v>2.7634500000000002</v>
      </c>
      <c r="W693">
        <f>(Table5290322354386418450482144694126[[#This Row],[time]]-2)*2</f>
        <v>1.5269000000000004</v>
      </c>
      <c r="X693" s="7">
        <v>3.7299999999999999E-5</v>
      </c>
      <c r="Y693" s="5">
        <v>2.7634500000000002</v>
      </c>
      <c r="Z693">
        <f>(Table2482973293613934254574892153101133[[#This Row],[time]]-2)*2</f>
        <v>1.5269000000000004</v>
      </c>
      <c r="AA693" s="6">
        <v>6.4629899999999996</v>
      </c>
      <c r="AB693" s="5">
        <v>2.7634500000000002</v>
      </c>
      <c r="AC693">
        <f>(Table6291323355387419451483154795127[[#This Row],[time]]-2)*2</f>
        <v>1.5269000000000004</v>
      </c>
      <c r="AD693" s="6">
        <v>1.5200800000000001</v>
      </c>
      <c r="AE693" s="5">
        <v>2.7634500000000002</v>
      </c>
      <c r="AF693">
        <f>(Table2492983303623944264584902254102134[[#This Row],[time]]-2)*2</f>
        <v>1.5269000000000004</v>
      </c>
      <c r="AG693" s="6">
        <v>8.0297699999999992</v>
      </c>
      <c r="AH693" s="5">
        <v>2.7634500000000002</v>
      </c>
      <c r="AI693">
        <f>(Table7292324356388420452484164896128[[#This Row],[time]]-2)*2</f>
        <v>1.5269000000000004</v>
      </c>
      <c r="AJ693" s="6">
        <v>1.4010899999999999</v>
      </c>
      <c r="AK693" s="5">
        <v>2.7634500000000002</v>
      </c>
      <c r="AL693">
        <f>(Table2502993313633954274594912355103135[[#This Row],[time]]-2)*2</f>
        <v>1.5269000000000004</v>
      </c>
      <c r="AM693" s="6">
        <v>6.7943100000000003</v>
      </c>
      <c r="AN693" s="5">
        <v>2.7634500000000002</v>
      </c>
      <c r="AO693">
        <f>(Table8293325357389421453485174997129[[#This Row],[time]]-2)*2</f>
        <v>1.5269000000000004</v>
      </c>
      <c r="AP693" s="6">
        <v>1.7627699999999999</v>
      </c>
      <c r="AQ693" s="5">
        <v>2.7634500000000002</v>
      </c>
      <c r="AR693">
        <f>(Table2523003323643964284604922456104136[[#This Row],[time]]-2)*2</f>
        <v>1.5269000000000004</v>
      </c>
      <c r="AS693" s="6">
        <v>4.7195099999999996</v>
      </c>
      <c r="AT693" s="5">
        <v>2.7634500000000002</v>
      </c>
      <c r="AU693">
        <f>(Table2533013333653974294614932557105137[[#This Row],[time]]-2)*2</f>
        <v>1.5269000000000004</v>
      </c>
      <c r="AV693" s="6">
        <v>0.98982599999999998</v>
      </c>
    </row>
    <row r="694" spans="1:48">
      <c r="A694" s="5">
        <v>2.8016700000000001</v>
      </c>
      <c r="B694">
        <f>(Table1286318350382414446478104290122[[#This Row],[time]]-2)*2</f>
        <v>1.6033400000000002</v>
      </c>
      <c r="C694" s="6">
        <v>11.8566</v>
      </c>
      <c r="D694" s="5">
        <v>2.8016700000000001</v>
      </c>
      <c r="E694">
        <f>(Table2287319351383415447479114391123[[#This Row],[time]]-2)*2</f>
        <v>1.6033400000000002</v>
      </c>
      <c r="F694" s="7">
        <v>4.5399999999999999E-5</v>
      </c>
      <c r="G694" s="5">
        <v>2.8016700000000001</v>
      </c>
      <c r="H694">
        <f>(Table245294326358390422454486185098130[[#This Row],[time]]-2)*2</f>
        <v>1.6033400000000002</v>
      </c>
      <c r="I694" s="6">
        <v>11.544600000000001</v>
      </c>
      <c r="J694" s="5">
        <v>2.8016700000000001</v>
      </c>
      <c r="K694">
        <f>(Table3288320352384416448480124492124[[#This Row],[time]]-2)*2</f>
        <v>1.6033400000000002</v>
      </c>
      <c r="L694" s="7">
        <v>4.1600000000000002E-5</v>
      </c>
      <c r="M694" s="5">
        <v>2.8016700000000001</v>
      </c>
      <c r="N694">
        <f>(Table246295327359391423455487195199131[[#This Row],[time]]-2)*2</f>
        <v>1.6033400000000002</v>
      </c>
      <c r="O694" s="6">
        <v>4.5932000000000004</v>
      </c>
      <c r="P694" s="5">
        <v>2.8016700000000001</v>
      </c>
      <c r="Q694">
        <f>(Table4289321353385417449481134593125[[#This Row],[time]]-2)*2</f>
        <v>1.6033400000000002</v>
      </c>
      <c r="R694" s="7">
        <v>4.2200000000000003E-5</v>
      </c>
      <c r="S694" s="5">
        <v>2.8016700000000001</v>
      </c>
      <c r="T694">
        <f>(Table2472963283603924244564882052100132[[#This Row],[time]]-2)*2</f>
        <v>1.6033400000000002</v>
      </c>
      <c r="U694" s="6">
        <v>4.3719200000000003</v>
      </c>
      <c r="V694" s="5">
        <v>2.8016700000000001</v>
      </c>
      <c r="W694">
        <f>(Table5290322354386418450482144694126[[#This Row],[time]]-2)*2</f>
        <v>1.6033400000000002</v>
      </c>
      <c r="X694" s="7">
        <v>3.5800000000000003E-5</v>
      </c>
      <c r="Y694" s="5">
        <v>2.8016700000000001</v>
      </c>
      <c r="Z694">
        <f>(Table2482973293613934254574892153101133[[#This Row],[time]]-2)*2</f>
        <v>1.6033400000000002</v>
      </c>
      <c r="AA694" s="6">
        <v>7.1226700000000003</v>
      </c>
      <c r="AB694" s="5">
        <v>2.8016700000000001</v>
      </c>
      <c r="AC694">
        <f>(Table6291323355387419451483154795127[[#This Row],[time]]-2)*2</f>
        <v>1.6033400000000002</v>
      </c>
      <c r="AD694" s="6">
        <v>1.3955299999999999</v>
      </c>
      <c r="AE694" s="5">
        <v>2.8016700000000001</v>
      </c>
      <c r="AF694">
        <f>(Table2492983303623944264584902254102134[[#This Row],[time]]-2)*2</f>
        <v>1.6033400000000002</v>
      </c>
      <c r="AG694" s="6">
        <v>8.3564600000000002</v>
      </c>
      <c r="AH694" s="5">
        <v>2.8016700000000001</v>
      </c>
      <c r="AI694">
        <f>(Table7292324356388420452484164896128[[#This Row],[time]]-2)*2</f>
        <v>1.6033400000000002</v>
      </c>
      <c r="AJ694" s="6">
        <v>1.27186</v>
      </c>
      <c r="AK694" s="5">
        <v>2.8016700000000001</v>
      </c>
      <c r="AL694">
        <f>(Table2502993313633954274594912355103135[[#This Row],[time]]-2)*2</f>
        <v>1.6033400000000002</v>
      </c>
      <c r="AM694" s="6">
        <v>6.9685199999999998</v>
      </c>
      <c r="AN694" s="5">
        <v>2.8016700000000001</v>
      </c>
      <c r="AO694">
        <f>(Table8293325357389421453485174997129[[#This Row],[time]]-2)*2</f>
        <v>1.6033400000000002</v>
      </c>
      <c r="AP694" s="6">
        <v>1.62795</v>
      </c>
      <c r="AQ694" s="5">
        <v>2.8016700000000001</v>
      </c>
      <c r="AR694">
        <f>(Table2523003323643964284604922456104136[[#This Row],[time]]-2)*2</f>
        <v>1.6033400000000002</v>
      </c>
      <c r="AS694" s="6">
        <v>5.1033600000000003</v>
      </c>
      <c r="AT694" s="5">
        <v>2.8016700000000001</v>
      </c>
      <c r="AU694">
        <f>(Table2533013333653974294614932557105137[[#This Row],[time]]-2)*2</f>
        <v>1.6033400000000002</v>
      </c>
      <c r="AV694" s="6">
        <v>1.02339</v>
      </c>
    </row>
    <row r="695" spans="1:48">
      <c r="A695" s="5">
        <v>2.87595</v>
      </c>
      <c r="B695">
        <f>(Table1286318350382414446478104290122[[#This Row],[time]]-2)*2</f>
        <v>1.7519</v>
      </c>
      <c r="C695" s="6">
        <v>14.3222</v>
      </c>
      <c r="D695" s="5">
        <v>2.87595</v>
      </c>
      <c r="E695">
        <f>(Table2287319351383415447479114391123[[#This Row],[time]]-2)*2</f>
        <v>1.7519</v>
      </c>
      <c r="F695" s="7">
        <v>4.2200000000000003E-5</v>
      </c>
      <c r="G695" s="5">
        <v>2.87595</v>
      </c>
      <c r="H695">
        <f>(Table245294326358390422454486185098130[[#This Row],[time]]-2)*2</f>
        <v>1.7519</v>
      </c>
      <c r="I695" s="6">
        <v>12.946</v>
      </c>
      <c r="J695" s="5">
        <v>2.87595</v>
      </c>
      <c r="K695">
        <f>(Table3288320352384416448480124492124[[#This Row],[time]]-2)*2</f>
        <v>1.7519</v>
      </c>
      <c r="L695" s="7">
        <v>3.82E-5</v>
      </c>
      <c r="M695" s="5">
        <v>2.87595</v>
      </c>
      <c r="N695">
        <f>(Table246295327359391423455487195199131[[#This Row],[time]]-2)*2</f>
        <v>1.7519</v>
      </c>
      <c r="O695" s="6">
        <v>4.9167500000000004</v>
      </c>
      <c r="P695" s="5">
        <v>2.87595</v>
      </c>
      <c r="Q695">
        <f>(Table4289321353385417449481134593125[[#This Row],[time]]-2)*2</f>
        <v>1.7519</v>
      </c>
      <c r="R695" s="7">
        <v>3.9199999999999997E-5</v>
      </c>
      <c r="S695" s="5">
        <v>2.87595</v>
      </c>
      <c r="T695">
        <f>(Table2472963283603924244564882052100132[[#This Row],[time]]-2)*2</f>
        <v>1.7519</v>
      </c>
      <c r="U695" s="6">
        <v>4.4212800000000003</v>
      </c>
      <c r="V695" s="5">
        <v>2.87595</v>
      </c>
      <c r="W695">
        <f>(Table5290322354386418450482144694126[[#This Row],[time]]-2)*2</f>
        <v>1.7519</v>
      </c>
      <c r="X695" s="7">
        <v>3.3000000000000003E-5</v>
      </c>
      <c r="Y695" s="5">
        <v>2.87595</v>
      </c>
      <c r="Z695">
        <f>(Table2482973293613934254574892153101133[[#This Row],[time]]-2)*2</f>
        <v>1.7519</v>
      </c>
      <c r="AA695" s="6">
        <v>8.4925300000000004</v>
      </c>
      <c r="AB695" s="5">
        <v>2.87595</v>
      </c>
      <c r="AC695">
        <f>(Table6291323355387419451483154795127[[#This Row],[time]]-2)*2</f>
        <v>1.7519</v>
      </c>
      <c r="AD695" s="6">
        <v>1.19614</v>
      </c>
      <c r="AE695" s="5">
        <v>2.87595</v>
      </c>
      <c r="AF695">
        <f>(Table2492983303623944264584902254102134[[#This Row],[time]]-2)*2</f>
        <v>1.7519</v>
      </c>
      <c r="AG695" s="6">
        <v>8.8970199999999995</v>
      </c>
      <c r="AH695" s="5">
        <v>2.87595</v>
      </c>
      <c r="AI695">
        <f>(Table7292324356388420452484164896128[[#This Row],[time]]-2)*2</f>
        <v>1.7519</v>
      </c>
      <c r="AJ695" s="6">
        <v>1.0817099999999999</v>
      </c>
      <c r="AK695" s="5">
        <v>2.87595</v>
      </c>
      <c r="AL695">
        <f>(Table2502993313633954274594912355103135[[#This Row],[time]]-2)*2</f>
        <v>1.7519</v>
      </c>
      <c r="AM695" s="6">
        <v>7.2803800000000001</v>
      </c>
      <c r="AN695" s="5">
        <v>2.87595</v>
      </c>
      <c r="AO695">
        <f>(Table8293325357389421453485174997129[[#This Row],[time]]-2)*2</f>
        <v>1.7519</v>
      </c>
      <c r="AP695" s="6">
        <v>1.35002</v>
      </c>
      <c r="AQ695" s="5">
        <v>2.87595</v>
      </c>
      <c r="AR695">
        <f>(Table2523003323643964284604922456104136[[#This Row],[time]]-2)*2</f>
        <v>1.7519</v>
      </c>
      <c r="AS695" s="6">
        <v>5.8776700000000002</v>
      </c>
      <c r="AT695" s="5">
        <v>2.87595</v>
      </c>
      <c r="AU695">
        <f>(Table2533013333653974294614932557105137[[#This Row],[time]]-2)*2</f>
        <v>1.7519</v>
      </c>
      <c r="AV695" s="6">
        <v>1.0571299999999999</v>
      </c>
    </row>
    <row r="696" spans="1:48">
      <c r="A696" s="5">
        <v>2.9259499999999998</v>
      </c>
      <c r="B696">
        <f>(Table1286318350382414446478104290122[[#This Row],[time]]-2)*2</f>
        <v>1.8518999999999997</v>
      </c>
      <c r="C696" s="6">
        <v>16.086400000000001</v>
      </c>
      <c r="D696" s="5">
        <v>2.9259499999999998</v>
      </c>
      <c r="E696">
        <f>(Table2287319351383415447479114391123[[#This Row],[time]]-2)*2</f>
        <v>1.8518999999999997</v>
      </c>
      <c r="F696" s="7">
        <v>4.0099999999999999E-5</v>
      </c>
      <c r="G696" s="5">
        <v>2.9259499999999998</v>
      </c>
      <c r="H696">
        <f>(Table245294326358390422454486185098130[[#This Row],[time]]-2)*2</f>
        <v>1.8518999999999997</v>
      </c>
      <c r="I696" s="6">
        <v>13.817500000000001</v>
      </c>
      <c r="J696" s="5">
        <v>2.9259499999999998</v>
      </c>
      <c r="K696">
        <f>(Table3288320352384416448480124492124[[#This Row],[time]]-2)*2</f>
        <v>1.8518999999999997</v>
      </c>
      <c r="L696" s="7">
        <v>3.6199999999999999E-5</v>
      </c>
      <c r="M696" s="5">
        <v>2.9259499999999998</v>
      </c>
      <c r="N696">
        <f>(Table246295327359391423455487195199131[[#This Row],[time]]-2)*2</f>
        <v>1.8518999999999997</v>
      </c>
      <c r="O696" s="6">
        <v>5.0848399999999998</v>
      </c>
      <c r="P696" s="5">
        <v>2.9259499999999998</v>
      </c>
      <c r="Q696">
        <f>(Table4289321353385417449481134593125[[#This Row],[time]]-2)*2</f>
        <v>1.8518999999999997</v>
      </c>
      <c r="R696" s="7">
        <v>3.7100000000000001E-5</v>
      </c>
      <c r="S696" s="5">
        <v>2.9259499999999998</v>
      </c>
      <c r="T696">
        <f>(Table2472963283603924244564882052100132[[#This Row],[time]]-2)*2</f>
        <v>1.8518999999999997</v>
      </c>
      <c r="U696" s="6">
        <v>4.4580200000000003</v>
      </c>
      <c r="V696" s="5">
        <v>2.9259499999999998</v>
      </c>
      <c r="W696">
        <f>(Table5290322354386418450482144694126[[#This Row],[time]]-2)*2</f>
        <v>1.8518999999999997</v>
      </c>
      <c r="X696" s="7">
        <v>3.1199999999999999E-5</v>
      </c>
      <c r="Y696" s="5">
        <v>2.9259499999999998</v>
      </c>
      <c r="Z696">
        <f>(Table2482973293613934254574892153101133[[#This Row],[time]]-2)*2</f>
        <v>1.8518999999999997</v>
      </c>
      <c r="AA696" s="6">
        <v>9.6191700000000004</v>
      </c>
      <c r="AB696" s="5">
        <v>2.9259499999999998</v>
      </c>
      <c r="AC696">
        <f>(Table6291323355387419451483154795127[[#This Row],[time]]-2)*2</f>
        <v>1.8518999999999997</v>
      </c>
      <c r="AD696" s="6">
        <v>1.05399</v>
      </c>
      <c r="AE696" s="5">
        <v>2.9259499999999998</v>
      </c>
      <c r="AF696">
        <f>(Table2492983303623944264584902254102134[[#This Row],[time]]-2)*2</f>
        <v>1.8518999999999997</v>
      </c>
      <c r="AG696" s="6">
        <v>9.17807</v>
      </c>
      <c r="AH696" s="5">
        <v>2.9259499999999998</v>
      </c>
      <c r="AI696">
        <f>(Table7292324356388420452484164896128[[#This Row],[time]]-2)*2</f>
        <v>1.8518999999999997</v>
      </c>
      <c r="AJ696" s="6">
        <v>0.95899900000000005</v>
      </c>
      <c r="AK696" s="5">
        <v>2.9259499999999998</v>
      </c>
      <c r="AL696">
        <f>(Table2502993313633954274594912355103135[[#This Row],[time]]-2)*2</f>
        <v>1.8518999999999997</v>
      </c>
      <c r="AM696" s="6">
        <v>7.5242300000000002</v>
      </c>
      <c r="AN696" s="5">
        <v>2.9259499999999998</v>
      </c>
      <c r="AO696">
        <f>(Table8293325357389421453485174997129[[#This Row],[time]]-2)*2</f>
        <v>1.8518999999999997</v>
      </c>
      <c r="AP696" s="6">
        <v>1.1487400000000001</v>
      </c>
      <c r="AQ696" s="5">
        <v>2.9259499999999998</v>
      </c>
      <c r="AR696">
        <f>(Table2523003323643964284604922456104136[[#This Row],[time]]-2)*2</f>
        <v>1.8518999999999997</v>
      </c>
      <c r="AS696" s="6">
        <v>6.4531000000000001</v>
      </c>
      <c r="AT696" s="5">
        <v>2.9259499999999998</v>
      </c>
      <c r="AU696">
        <f>(Table2533013333653974294614932557105137[[#This Row],[time]]-2)*2</f>
        <v>1.8518999999999997</v>
      </c>
      <c r="AV696" s="6">
        <v>1.04077</v>
      </c>
    </row>
    <row r="697" spans="1:48">
      <c r="A697" s="5">
        <v>2.95017</v>
      </c>
      <c r="B697">
        <f>(Table1286318350382414446478104290122[[#This Row],[time]]-2)*2</f>
        <v>1.9003399999999999</v>
      </c>
      <c r="C697" s="6">
        <v>15.5245</v>
      </c>
      <c r="D697" s="5">
        <v>2.95017</v>
      </c>
      <c r="E697">
        <f>(Table2287319351383415447479114391123[[#This Row],[time]]-2)*2</f>
        <v>1.9003399999999999</v>
      </c>
      <c r="F697" s="7">
        <v>3.9199999999999997E-5</v>
      </c>
      <c r="G697" s="5">
        <v>2.95017</v>
      </c>
      <c r="H697">
        <f>(Table245294326358390422454486185098130[[#This Row],[time]]-2)*2</f>
        <v>1.9003399999999999</v>
      </c>
      <c r="I697" s="6">
        <v>14.212199999999999</v>
      </c>
      <c r="J697" s="5">
        <v>2.95017</v>
      </c>
      <c r="K697">
        <f>(Table3288320352384416448480124492124[[#This Row],[time]]-2)*2</f>
        <v>1.9003399999999999</v>
      </c>
      <c r="L697" s="7">
        <v>3.54E-5</v>
      </c>
      <c r="M697" s="5">
        <v>2.95017</v>
      </c>
      <c r="N697">
        <f>(Table246295327359391423455487195199131[[#This Row],[time]]-2)*2</f>
        <v>1.9003399999999999</v>
      </c>
      <c r="O697" s="6">
        <v>5.1681400000000002</v>
      </c>
      <c r="P697" s="5">
        <v>2.95017</v>
      </c>
      <c r="Q697">
        <f>(Table4289321353385417449481134593125[[#This Row],[time]]-2)*2</f>
        <v>1.9003399999999999</v>
      </c>
      <c r="R697" s="7">
        <v>3.6100000000000003E-5</v>
      </c>
      <c r="S697" s="5">
        <v>2.95017</v>
      </c>
      <c r="T697">
        <f>(Table2472963283603924244564882052100132[[#This Row],[time]]-2)*2</f>
        <v>1.9003399999999999</v>
      </c>
      <c r="U697" s="6">
        <v>4.4842199999999997</v>
      </c>
      <c r="V697" s="5">
        <v>2.95017</v>
      </c>
      <c r="W697">
        <f>(Table5290322354386418450482144694126[[#This Row],[time]]-2)*2</f>
        <v>1.9003399999999999</v>
      </c>
      <c r="X697" s="7">
        <v>3.0199999999999999E-5</v>
      </c>
      <c r="Y697" s="5">
        <v>2.95017</v>
      </c>
      <c r="Z697">
        <f>(Table2482973293613934254574892153101133[[#This Row],[time]]-2)*2</f>
        <v>1.9003399999999999</v>
      </c>
      <c r="AA697" s="6">
        <v>10.1944</v>
      </c>
      <c r="AB697" s="5">
        <v>2.95017</v>
      </c>
      <c r="AC697">
        <f>(Table6291323355387419451483154795127[[#This Row],[time]]-2)*2</f>
        <v>1.9003399999999999</v>
      </c>
      <c r="AD697" s="6">
        <v>0.98562899999999998</v>
      </c>
      <c r="AE697" s="5">
        <v>2.95017</v>
      </c>
      <c r="AF697">
        <f>(Table2492983303623944264584902254102134[[#This Row],[time]]-2)*2</f>
        <v>1.9003399999999999</v>
      </c>
      <c r="AG697" s="6">
        <v>9.4412699999999994</v>
      </c>
      <c r="AH697" s="5">
        <v>2.95017</v>
      </c>
      <c r="AI697">
        <f>(Table7292324356388420452484164896128[[#This Row],[time]]-2)*2</f>
        <v>1.9003399999999999</v>
      </c>
      <c r="AJ697" s="6">
        <v>0.90219099999999997</v>
      </c>
      <c r="AK697" s="5">
        <v>2.95017</v>
      </c>
      <c r="AL697">
        <f>(Table2502993313633954274594912355103135[[#This Row],[time]]-2)*2</f>
        <v>1.9003399999999999</v>
      </c>
      <c r="AM697" s="6">
        <v>7.6440000000000001</v>
      </c>
      <c r="AN697" s="5">
        <v>2.95017</v>
      </c>
      <c r="AO697">
        <f>(Table8293325357389421453485174997129[[#This Row],[time]]-2)*2</f>
        <v>1.9003399999999999</v>
      </c>
      <c r="AP697" s="6">
        <v>1.0521499999999999</v>
      </c>
      <c r="AQ697" s="5">
        <v>2.95017</v>
      </c>
      <c r="AR697">
        <f>(Table2523003323643964284604922456104136[[#This Row],[time]]-2)*2</f>
        <v>1.9003399999999999</v>
      </c>
      <c r="AS697" s="6">
        <v>6.7300399999999998</v>
      </c>
      <c r="AT697" s="5">
        <v>2.95017</v>
      </c>
      <c r="AU697">
        <f>(Table2533013333653974294614932557105137[[#This Row],[time]]-2)*2</f>
        <v>1.9003399999999999</v>
      </c>
      <c r="AV697" s="6">
        <v>1.0238799999999999</v>
      </c>
    </row>
    <row r="698" spans="1:48">
      <c r="A698" s="8">
        <v>3</v>
      </c>
      <c r="B698">
        <f>(Table1286318350382414446478104290122[[#This Row],[time]]-2)*2</f>
        <v>2</v>
      </c>
      <c r="C698" s="9">
        <v>12.806100000000001</v>
      </c>
      <c r="D698" s="8">
        <v>3</v>
      </c>
      <c r="E698">
        <f>(Table2287319351383415447479114391123[[#This Row],[time]]-2)*2</f>
        <v>2</v>
      </c>
      <c r="F698" s="10">
        <v>3.7100000000000001E-5</v>
      </c>
      <c r="G698" s="8">
        <v>3</v>
      </c>
      <c r="H698">
        <f>(Table245294326358390422454486185098130[[#This Row],[time]]-2)*2</f>
        <v>2</v>
      </c>
      <c r="I698" s="9">
        <v>14.8734</v>
      </c>
      <c r="J698" s="8">
        <v>3</v>
      </c>
      <c r="K698">
        <f>(Table3288320352384416448480124492124[[#This Row],[time]]-2)*2</f>
        <v>2</v>
      </c>
      <c r="L698" s="10">
        <v>3.3500000000000001E-5</v>
      </c>
      <c r="M698" s="8">
        <v>3</v>
      </c>
      <c r="N698">
        <f>(Table246295327359391423455487195199131[[#This Row],[time]]-2)*2</f>
        <v>2</v>
      </c>
      <c r="O698" s="9">
        <v>5.3002700000000003</v>
      </c>
      <c r="P698" s="8">
        <v>3</v>
      </c>
      <c r="Q698">
        <f>(Table4289321353385417449481134593125[[#This Row],[time]]-2)*2</f>
        <v>2</v>
      </c>
      <c r="R698" s="10">
        <v>3.4E-5</v>
      </c>
      <c r="S698" s="8">
        <v>3</v>
      </c>
      <c r="T698">
        <f>(Table2472963283603924244564882052100132[[#This Row],[time]]-2)*2</f>
        <v>2</v>
      </c>
      <c r="U698" s="9">
        <v>4.5355699999999999</v>
      </c>
      <c r="V698" s="8">
        <v>3</v>
      </c>
      <c r="W698">
        <f>(Table5290322354386418450482144694126[[#This Row],[time]]-2)*2</f>
        <v>2</v>
      </c>
      <c r="X698" s="10">
        <v>2.83E-5</v>
      </c>
      <c r="Y698" s="8">
        <v>3</v>
      </c>
      <c r="Z698">
        <f>(Table2482973293613934254574892153101133[[#This Row],[time]]-2)*2</f>
        <v>2</v>
      </c>
      <c r="AA698" s="9">
        <v>11.469099999999999</v>
      </c>
      <c r="AB698" s="8">
        <v>3</v>
      </c>
      <c r="AC698">
        <f>(Table6291323355387419451483154795127[[#This Row],[time]]-2)*2</f>
        <v>2</v>
      </c>
      <c r="AD698" s="9">
        <v>0.85145999999999999</v>
      </c>
      <c r="AE698" s="8">
        <v>3</v>
      </c>
      <c r="AF698">
        <f>(Table2492983303623944264584902254102134[[#This Row],[time]]-2)*2</f>
        <v>2</v>
      </c>
      <c r="AG698" s="9">
        <v>10.021800000000001</v>
      </c>
      <c r="AH698" s="8">
        <v>3</v>
      </c>
      <c r="AI698">
        <f>(Table7292324356388420452484164896128[[#This Row],[time]]-2)*2</f>
        <v>2</v>
      </c>
      <c r="AJ698" s="9">
        <v>0.79825599999999997</v>
      </c>
      <c r="AK698" s="8">
        <v>3</v>
      </c>
      <c r="AL698">
        <f>(Table2502993313633954274594912355103135[[#This Row],[time]]-2)*2</f>
        <v>2</v>
      </c>
      <c r="AM698" s="9">
        <v>7.9204699999999999</v>
      </c>
      <c r="AN698" s="8">
        <v>3</v>
      </c>
      <c r="AO698">
        <f>(Table8293325357389421453485174997129[[#This Row],[time]]-2)*2</f>
        <v>2</v>
      </c>
      <c r="AP698" s="9">
        <v>0.85050800000000004</v>
      </c>
      <c r="AQ698" s="8">
        <v>3</v>
      </c>
      <c r="AR698">
        <f>(Table2523003323643964284604922456104136[[#This Row],[time]]-2)*2</f>
        <v>2</v>
      </c>
      <c r="AS698" s="9">
        <v>7.2832499999999998</v>
      </c>
      <c r="AT698" s="8">
        <v>3</v>
      </c>
      <c r="AU698">
        <f>(Table2533013333653974294614932557105137[[#This Row],[time]]-2)*2</f>
        <v>2</v>
      </c>
      <c r="AV698" s="9">
        <v>0.97236299999999998</v>
      </c>
    </row>
    <row r="699" spans="1:48">
      <c r="A699" t="s">
        <v>26</v>
      </c>
      <c r="C699">
        <f>AVERAGE(C678:C698)</f>
        <v>6.6935571142857144</v>
      </c>
      <c r="D699" t="s">
        <v>26</v>
      </c>
      <c r="F699">
        <f t="shared" ref="F699" si="629">AVERAGE(F678:F698)</f>
        <v>5.9361904761904756E-5</v>
      </c>
      <c r="G699" t="s">
        <v>26</v>
      </c>
      <c r="I699">
        <f>AVERAGE(I678:I698)</f>
        <v>6.0750751142857142</v>
      </c>
      <c r="J699" t="s">
        <v>26</v>
      </c>
      <c r="L699">
        <f t="shared" ref="L699" si="630">AVERAGE(L678:L698)</f>
        <v>5.4814285714285734E-5</v>
      </c>
      <c r="M699" t="s">
        <v>26</v>
      </c>
      <c r="O699">
        <f t="shared" ref="O699" si="631">AVERAGE(O678:O698)</f>
        <v>2.526344893333333</v>
      </c>
      <c r="P699" t="s">
        <v>26</v>
      </c>
      <c r="R699">
        <f t="shared" ref="R699" si="632">AVERAGE(R678:R698)</f>
        <v>9.4944752380952388E-2</v>
      </c>
      <c r="S699" t="s">
        <v>26</v>
      </c>
      <c r="U699">
        <f t="shared" ref="U699" si="633">AVERAGE(U678:U698)</f>
        <v>2.9830176380952382</v>
      </c>
      <c r="V699" t="s">
        <v>26</v>
      </c>
      <c r="X699">
        <f t="shared" ref="X699" si="634">AVERAGE(X678:X698)</f>
        <v>2.8658557142857144E-2</v>
      </c>
      <c r="Y699" t="s">
        <v>26</v>
      </c>
      <c r="AA699">
        <f t="shared" ref="AA699" si="635">AVERAGE(AA678:AA698)</f>
        <v>4.182606895238095</v>
      </c>
      <c r="AB699" t="s">
        <v>26</v>
      </c>
      <c r="AD699">
        <f t="shared" ref="AD699" si="636">AVERAGE(AD678:AD698)</f>
        <v>1.4028338428571427</v>
      </c>
      <c r="AE699" t="s">
        <v>26</v>
      </c>
      <c r="AG699">
        <f t="shared" ref="AG699" si="637">AVERAGE(AG678:AG698)</f>
        <v>5.284799476190476</v>
      </c>
      <c r="AH699" t="s">
        <v>26</v>
      </c>
      <c r="AJ699">
        <f t="shared" ref="AJ699" si="638">AVERAGE(AJ678:AJ698)</f>
        <v>1.6984735285714285</v>
      </c>
      <c r="AK699" t="s">
        <v>26</v>
      </c>
      <c r="AM699">
        <f t="shared" ref="AM699" si="639">AVERAGE(AM678:AM698)</f>
        <v>5.4960433333333327</v>
      </c>
      <c r="AN699" t="s">
        <v>26</v>
      </c>
      <c r="AP699">
        <f t="shared" ref="AP699" si="640">AVERAGE(AP678:AP698)</f>
        <v>1.7253741904761899</v>
      </c>
      <c r="AQ699" t="s">
        <v>26</v>
      </c>
      <c r="AS699">
        <f t="shared" ref="AS699" si="641">AVERAGE(AS678:AS698)</f>
        <v>2.9037131238095242</v>
      </c>
      <c r="AT699" t="s">
        <v>26</v>
      </c>
      <c r="AV699">
        <f t="shared" ref="AV699" si="642">AVERAGE(AV678:AV698)</f>
        <v>0.50725568095238094</v>
      </c>
    </row>
    <row r="700" spans="1:48">
      <c r="A700" t="s">
        <v>27</v>
      </c>
      <c r="C700">
        <f>MAX(C678:C698)</f>
        <v>16.086400000000001</v>
      </c>
      <c r="D700" t="s">
        <v>27</v>
      </c>
      <c r="F700">
        <f t="shared" ref="F700" si="643">MAX(F678:F698)</f>
        <v>9.1500000000000001E-5</v>
      </c>
      <c r="G700" t="s">
        <v>27</v>
      </c>
      <c r="I700">
        <f>MAX(I678:I698)</f>
        <v>14.8734</v>
      </c>
      <c r="J700" t="s">
        <v>27</v>
      </c>
      <c r="L700">
        <f t="shared" ref="L700" si="644">MAX(L678:L698)</f>
        <v>8.3300000000000005E-5</v>
      </c>
      <c r="M700" t="s">
        <v>27</v>
      </c>
      <c r="O700">
        <f t="shared" ref="O700" si="645">MAX(O678:O698)</f>
        <v>5.3002700000000003</v>
      </c>
      <c r="P700" t="s">
        <v>27</v>
      </c>
      <c r="R700">
        <f t="shared" ref="R700" si="646">MAX(R678:R698)</f>
        <v>1.0914999999999999</v>
      </c>
      <c r="S700" t="s">
        <v>27</v>
      </c>
      <c r="U700">
        <f t="shared" ref="U700" si="647">MAX(U678:U698)</f>
        <v>4.5355699999999999</v>
      </c>
      <c r="V700" t="s">
        <v>27</v>
      </c>
      <c r="X700">
        <f t="shared" ref="X700" si="648">MAX(X678:X698)</f>
        <v>0.31655699999999998</v>
      </c>
      <c r="Y700" t="s">
        <v>27</v>
      </c>
      <c r="AA700">
        <f t="shared" ref="AA700" si="649">MAX(AA678:AA698)</f>
        <v>11.469099999999999</v>
      </c>
      <c r="AB700" t="s">
        <v>27</v>
      </c>
      <c r="AD700">
        <f t="shared" ref="AD700" si="650">MAX(AD678:AD698)</f>
        <v>2.01755</v>
      </c>
      <c r="AE700" t="s">
        <v>27</v>
      </c>
      <c r="AG700">
        <f t="shared" ref="AG700" si="651">MAX(AG678:AG698)</f>
        <v>10.021800000000001</v>
      </c>
      <c r="AH700" t="s">
        <v>27</v>
      </c>
      <c r="AJ700">
        <f t="shared" ref="AJ700" si="652">MAX(AJ678:AJ698)</f>
        <v>2.6786099999999999</v>
      </c>
      <c r="AK700" t="s">
        <v>27</v>
      </c>
      <c r="AM700">
        <f t="shared" ref="AM700" si="653">MAX(AM678:AM698)</f>
        <v>7.9204699999999999</v>
      </c>
      <c r="AN700" t="s">
        <v>27</v>
      </c>
      <c r="AP700">
        <f t="shared" ref="AP700" si="654">MAX(AP678:AP698)</f>
        <v>2.5088699999999999</v>
      </c>
      <c r="AQ700" t="s">
        <v>27</v>
      </c>
      <c r="AS700">
        <f t="shared" ref="AS700" si="655">MAX(AS678:AS698)</f>
        <v>7.2832499999999998</v>
      </c>
      <c r="AT700" t="s">
        <v>27</v>
      </c>
      <c r="AV700">
        <f t="shared" ref="AV700" si="656">MAX(AV678:AV698)</f>
        <v>1.0571299999999999</v>
      </c>
    </row>
    <row r="702" spans="1:48">
      <c r="A702" t="s">
        <v>85</v>
      </c>
      <c r="D702" t="s">
        <v>2</v>
      </c>
    </row>
    <row r="703" spans="1:48">
      <c r="A703" t="s">
        <v>86</v>
      </c>
      <c r="D703" t="s">
        <v>4</v>
      </c>
      <c r="E703" t="s">
        <v>5</v>
      </c>
    </row>
    <row r="704" spans="1:48">
      <c r="D704" t="s">
        <v>30</v>
      </c>
    </row>
    <row r="706" spans="1:48">
      <c r="A706" t="s">
        <v>6</v>
      </c>
      <c r="D706" t="s">
        <v>7</v>
      </c>
      <c r="G706" t="s">
        <v>8</v>
      </c>
      <c r="J706" t="s">
        <v>9</v>
      </c>
      <c r="M706" t="s">
        <v>10</v>
      </c>
      <c r="P706" t="s">
        <v>11</v>
      </c>
      <c r="S706" t="s">
        <v>12</v>
      </c>
      <c r="V706" t="s">
        <v>13</v>
      </c>
      <c r="Y706" t="s">
        <v>14</v>
      </c>
      <c r="AB706" t="s">
        <v>15</v>
      </c>
      <c r="AE706" t="s">
        <v>16</v>
      </c>
      <c r="AH706" t="s">
        <v>17</v>
      </c>
      <c r="AK706" t="s">
        <v>18</v>
      </c>
      <c r="AN706" t="s">
        <v>19</v>
      </c>
      <c r="AQ706" t="s">
        <v>20</v>
      </c>
      <c r="AT706" t="s">
        <v>21</v>
      </c>
    </row>
    <row r="707" spans="1:48">
      <c r="A707" t="s">
        <v>22</v>
      </c>
      <c r="B707" t="s">
        <v>23</v>
      </c>
      <c r="C707" t="s">
        <v>24</v>
      </c>
      <c r="D707" t="s">
        <v>22</v>
      </c>
      <c r="E707" t="s">
        <v>23</v>
      </c>
      <c r="F707" t="s">
        <v>25</v>
      </c>
      <c r="G707" t="s">
        <v>22</v>
      </c>
      <c r="H707" t="s">
        <v>23</v>
      </c>
      <c r="I707" t="s">
        <v>24</v>
      </c>
      <c r="J707" t="s">
        <v>22</v>
      </c>
      <c r="K707" t="s">
        <v>23</v>
      </c>
      <c r="L707" t="s">
        <v>24</v>
      </c>
      <c r="M707" t="s">
        <v>22</v>
      </c>
      <c r="N707" t="s">
        <v>23</v>
      </c>
      <c r="O707" t="s">
        <v>24</v>
      </c>
      <c r="P707" t="s">
        <v>22</v>
      </c>
      <c r="Q707" t="s">
        <v>23</v>
      </c>
      <c r="R707" t="s">
        <v>24</v>
      </c>
      <c r="S707" t="s">
        <v>22</v>
      </c>
      <c r="T707" t="s">
        <v>23</v>
      </c>
      <c r="U707" t="s">
        <v>24</v>
      </c>
      <c r="V707" t="s">
        <v>22</v>
      </c>
      <c r="W707" t="s">
        <v>23</v>
      </c>
      <c r="X707" t="s">
        <v>24</v>
      </c>
      <c r="Y707" t="s">
        <v>22</v>
      </c>
      <c r="Z707" t="s">
        <v>23</v>
      </c>
      <c r="AA707" t="s">
        <v>24</v>
      </c>
      <c r="AB707" t="s">
        <v>22</v>
      </c>
      <c r="AC707" t="s">
        <v>23</v>
      </c>
      <c r="AD707" t="s">
        <v>24</v>
      </c>
      <c r="AE707" t="s">
        <v>22</v>
      </c>
      <c r="AF707" t="s">
        <v>23</v>
      </c>
      <c r="AG707" t="s">
        <v>24</v>
      </c>
      <c r="AH707" t="s">
        <v>22</v>
      </c>
      <c r="AI707" t="s">
        <v>23</v>
      </c>
      <c r="AJ707" t="s">
        <v>24</v>
      </c>
      <c r="AK707" t="s">
        <v>22</v>
      </c>
      <c r="AL707" t="s">
        <v>23</v>
      </c>
      <c r="AM707" t="s">
        <v>24</v>
      </c>
      <c r="AN707" t="s">
        <v>22</v>
      </c>
      <c r="AO707" t="s">
        <v>23</v>
      </c>
      <c r="AP707" t="s">
        <v>24</v>
      </c>
      <c r="AQ707" t="s">
        <v>22</v>
      </c>
      <c r="AR707" t="s">
        <v>23</v>
      </c>
      <c r="AS707" t="s">
        <v>24</v>
      </c>
      <c r="AT707" t="s">
        <v>22</v>
      </c>
      <c r="AU707" t="s">
        <v>23</v>
      </c>
      <c r="AV707" t="s">
        <v>24</v>
      </c>
    </row>
    <row r="708" spans="1:48">
      <c r="A708" s="2">
        <v>2</v>
      </c>
      <c r="B708">
        <f>-(Table12543023343663984304624942674106138[[#This Row],[time]]-2)*2</f>
        <v>0</v>
      </c>
      <c r="C708" s="3">
        <v>1.3170999999999999</v>
      </c>
      <c r="D708" s="2">
        <v>2</v>
      </c>
      <c r="E708">
        <f>-(Table22553033353673994314634952775107139[[#This Row],[time]]-2)*2</f>
        <v>0</v>
      </c>
      <c r="F708" s="4">
        <v>5.4299999999999998E-5</v>
      </c>
      <c r="G708" s="2">
        <v>2</v>
      </c>
      <c r="H708" s="2">
        <f t="shared" ref="H708:H728" si="657">-(G708-2)*2</f>
        <v>0</v>
      </c>
      <c r="I708" s="3">
        <v>5.9300199999999997E-2</v>
      </c>
      <c r="J708" s="2">
        <v>2</v>
      </c>
      <c r="K708">
        <f>-(Table32563043363684004324644962876108140[[#This Row],[time]]-2)*2</f>
        <v>0</v>
      </c>
      <c r="L708" s="4">
        <v>5.9500000000000003E-5</v>
      </c>
      <c r="M708" s="2">
        <v>2</v>
      </c>
      <c r="N708">
        <f>-(Table2462633113433754074394715033583115147[[#This Row],[time]]-2)*2</f>
        <v>0</v>
      </c>
      <c r="O708" s="4">
        <v>4.0399999999999999E-5</v>
      </c>
      <c r="P708" s="2">
        <v>2</v>
      </c>
      <c r="Q708">
        <f>-(Table42573053373694014334654972977109141[[#This Row],[time]]-2)*2</f>
        <v>0</v>
      </c>
      <c r="R708" s="4">
        <v>6.9300000000000004E-5</v>
      </c>
      <c r="S708" s="2">
        <v>2</v>
      </c>
      <c r="T708">
        <f>-(Table2472643123443764084404725043684116148[[#This Row],[time]]-2)*2</f>
        <v>0</v>
      </c>
      <c r="U708" s="4">
        <v>5.1000000000000003E-6</v>
      </c>
      <c r="V708" s="2">
        <v>2</v>
      </c>
      <c r="W708">
        <f>-(Table52583063383704024344664983078110142[[#This Row],[time]]-2)*2</f>
        <v>0</v>
      </c>
      <c r="X708" s="4">
        <v>7.1899999999999999E-5</v>
      </c>
      <c r="Y708" s="2">
        <v>2</v>
      </c>
      <c r="Z708">
        <f>-(Table2482653133453774094414735053785117149[[#This Row],[time]]-2)*2</f>
        <v>0</v>
      </c>
      <c r="AA708" s="4">
        <v>7.7999999999999999E-5</v>
      </c>
      <c r="AB708" s="2">
        <v>2</v>
      </c>
      <c r="AC708">
        <f>-(Table62593073393714034354674993179111143[[#This Row],[time]]-2)*2</f>
        <v>0</v>
      </c>
      <c r="AD708" s="3">
        <v>8.8695899999999994E-2</v>
      </c>
      <c r="AE708" s="2">
        <v>2</v>
      </c>
      <c r="AF708">
        <f>-(Table2492663143463784104424745063886118150[[#This Row],[time]]-2)*2</f>
        <v>0</v>
      </c>
      <c r="AG708" s="4">
        <v>7.5099999999999996E-5</v>
      </c>
      <c r="AH708" s="2">
        <v>2</v>
      </c>
      <c r="AI708">
        <f>-(Table72603083403724044364685003280112144[[#This Row],[time]]-2)*2</f>
        <v>0</v>
      </c>
      <c r="AJ708" s="4">
        <v>9.1500000000000001E-5</v>
      </c>
      <c r="AK708" s="2">
        <v>2</v>
      </c>
      <c r="AL708">
        <f>-(Table2502673153473794114434755073987119151[[#This Row],[time]]-2)*2</f>
        <v>0</v>
      </c>
      <c r="AM708" s="3">
        <v>1.38012</v>
      </c>
      <c r="AN708" s="2">
        <v>2</v>
      </c>
      <c r="AO708">
        <f>-(Table82613093413734054374695013381113145[[#This Row],[time]]-2)*2</f>
        <v>0</v>
      </c>
      <c r="AP708" s="3">
        <v>1.90032</v>
      </c>
      <c r="AQ708" s="2">
        <v>2</v>
      </c>
      <c r="AR708">
        <f>-(Table2522683163483804124444765084088120152[[#This Row],[time]]-2)*2</f>
        <v>0</v>
      </c>
      <c r="AS708" s="3">
        <v>0.18063000000000001</v>
      </c>
      <c r="AT708" s="2">
        <v>2</v>
      </c>
      <c r="AU708">
        <f>-(Table2532693173493814134454775094189121153[[#This Row],[time]]-2)*2</f>
        <v>0</v>
      </c>
      <c r="AV708" s="3">
        <v>8.4702100000000002E-2</v>
      </c>
    </row>
    <row r="709" spans="1:48">
      <c r="A709" s="5">
        <v>2.0546700000000002</v>
      </c>
      <c r="B709">
        <f>-(Table12543023343663984304624942674106138[[#This Row],[time]]-2)*2</f>
        <v>-0.10934000000000044</v>
      </c>
      <c r="C709" s="6">
        <v>1.9668000000000001</v>
      </c>
      <c r="D709" s="5">
        <v>2.0546700000000002</v>
      </c>
      <c r="E709">
        <f>-(Table22553033353673994314634952775107139[[#This Row],[time]]-2)*2</f>
        <v>-0.10934000000000044</v>
      </c>
      <c r="F709" s="6">
        <v>9.7535399999999994E-2</v>
      </c>
      <c r="G709" s="5">
        <v>2.0546700000000002</v>
      </c>
      <c r="H709" s="2">
        <f t="shared" si="657"/>
        <v>-0.10934000000000044</v>
      </c>
      <c r="I709" s="6">
        <v>0.83453599999999994</v>
      </c>
      <c r="J709" s="5">
        <v>2.0546700000000002</v>
      </c>
      <c r="K709">
        <f>-(Table32563043363684004324644962876108140[[#This Row],[time]]-2)*2</f>
        <v>-0.10934000000000044</v>
      </c>
      <c r="L709" s="6">
        <v>3.4743099999999999E-2</v>
      </c>
      <c r="M709" s="5">
        <v>2.0546700000000002</v>
      </c>
      <c r="N709">
        <f>-(Table2462633113433754074394715033583115147[[#This Row],[time]]-2)*2</f>
        <v>-0.10934000000000044</v>
      </c>
      <c r="O709" s="7">
        <v>6.7299999999999996E-5</v>
      </c>
      <c r="P709" s="5">
        <v>2.0546700000000002</v>
      </c>
      <c r="Q709">
        <f>-(Table42573053373694014334654972977109141[[#This Row],[time]]-2)*2</f>
        <v>-0.10934000000000044</v>
      </c>
      <c r="R709" s="6">
        <v>3.2155299999999999E-3</v>
      </c>
      <c r="S709" s="5">
        <v>2.0546700000000002</v>
      </c>
      <c r="T709">
        <f>-(Table2472643123443764084404725043684116148[[#This Row],[time]]-2)*2</f>
        <v>-0.10934000000000044</v>
      </c>
      <c r="U709" s="7">
        <v>3.3399999999999999E-5</v>
      </c>
      <c r="V709" s="5">
        <v>2.0546700000000002</v>
      </c>
      <c r="W709">
        <f>-(Table52583063383704024344664983078110142[[#This Row],[time]]-2)*2</f>
        <v>-0.10934000000000044</v>
      </c>
      <c r="X709" s="6">
        <v>0.36346200000000001</v>
      </c>
      <c r="Y709" s="5">
        <v>2.0546700000000002</v>
      </c>
      <c r="Z709">
        <f>-(Table2482653133453774094414735053785117149[[#This Row],[time]]-2)*2</f>
        <v>-0.10934000000000044</v>
      </c>
      <c r="AA709" s="7">
        <v>7.9900000000000004E-5</v>
      </c>
      <c r="AB709" s="5">
        <v>2.0546700000000002</v>
      </c>
      <c r="AC709">
        <f>-(Table62593073393714034354674993179111143[[#This Row],[time]]-2)*2</f>
        <v>-0.10934000000000044</v>
      </c>
      <c r="AD709" s="6">
        <v>0.13856199999999999</v>
      </c>
      <c r="AE709" s="5">
        <v>2.0546700000000002</v>
      </c>
      <c r="AF709">
        <f>-(Table2492663143463784104424745063886118150[[#This Row],[time]]-2)*2</f>
        <v>-0.10934000000000044</v>
      </c>
      <c r="AG709" s="7">
        <v>7.6299999999999998E-5</v>
      </c>
      <c r="AH709" s="5">
        <v>2.0546700000000002</v>
      </c>
      <c r="AI709">
        <f>-(Table72603083403724044364685003280112144[[#This Row],[time]]-2)*2</f>
        <v>-0.10934000000000044</v>
      </c>
      <c r="AJ709" s="7">
        <v>6.0600000000000003E-5</v>
      </c>
      <c r="AK709" s="5">
        <v>2.0546700000000002</v>
      </c>
      <c r="AL709">
        <f>-(Table2502673153473794114434755073987119151[[#This Row],[time]]-2)*2</f>
        <v>-0.10934000000000044</v>
      </c>
      <c r="AM709" s="6">
        <v>2.14812</v>
      </c>
      <c r="AN709" s="5">
        <v>2.0546700000000002</v>
      </c>
      <c r="AO709">
        <f>-(Table82613093413734054374695013381113145[[#This Row],[time]]-2)*2</f>
        <v>-0.10934000000000044</v>
      </c>
      <c r="AP709" s="6">
        <v>2.5779999999999998</v>
      </c>
      <c r="AQ709" s="5">
        <v>2.0546700000000002</v>
      </c>
      <c r="AR709">
        <f>-(Table2522683163483804124444765084088120152[[#This Row],[time]]-2)*2</f>
        <v>-0.10934000000000044</v>
      </c>
      <c r="AS709" s="6">
        <v>0.70698399999999995</v>
      </c>
      <c r="AT709" s="5">
        <v>2.0546700000000002</v>
      </c>
      <c r="AU709">
        <f>-(Table2532693173493814134454775094189121153[[#This Row],[time]]-2)*2</f>
        <v>-0.10934000000000044</v>
      </c>
      <c r="AV709" s="6">
        <v>0.18534100000000001</v>
      </c>
    </row>
    <row r="710" spans="1:48">
      <c r="A710" s="5">
        <v>2.10161</v>
      </c>
      <c r="B710">
        <f>-(Table12543023343663984304624942674106138[[#This Row],[time]]-2)*2</f>
        <v>-0.20321999999999996</v>
      </c>
      <c r="C710" s="6">
        <v>1.4206799999999999</v>
      </c>
      <c r="D710" s="5">
        <v>2.10161</v>
      </c>
      <c r="E710">
        <f>-(Table22553033353673994314634952775107139[[#This Row],[time]]-2)*2</f>
        <v>-0.20321999999999996</v>
      </c>
      <c r="F710" s="6">
        <v>0.46282600000000002</v>
      </c>
      <c r="G710" s="5">
        <v>2.10161</v>
      </c>
      <c r="H710" s="2">
        <f t="shared" si="657"/>
        <v>-0.20321999999999996</v>
      </c>
      <c r="I710" s="6">
        <v>0.75305699999999998</v>
      </c>
      <c r="J710" s="5">
        <v>2.10161</v>
      </c>
      <c r="K710">
        <f>-(Table32563043363684004324644962876108140[[#This Row],[time]]-2)*2</f>
        <v>-0.20321999999999996</v>
      </c>
      <c r="L710" s="6">
        <v>0.209512</v>
      </c>
      <c r="M710" s="5">
        <v>2.10161</v>
      </c>
      <c r="N710">
        <f>-(Table2462633113433754074394715033583115147[[#This Row],[time]]-2)*2</f>
        <v>-0.20321999999999996</v>
      </c>
      <c r="O710" s="7">
        <v>6.1600000000000007E-5</v>
      </c>
      <c r="P710" s="5">
        <v>2.10161</v>
      </c>
      <c r="Q710">
        <f>-(Table42573053373694014334654972977109141[[#This Row],[time]]-2)*2</f>
        <v>-0.20321999999999996</v>
      </c>
      <c r="R710" s="6">
        <v>5.7950599999999998E-2</v>
      </c>
      <c r="S710" s="5">
        <v>2.10161</v>
      </c>
      <c r="T710">
        <f>-(Table2472643123443764084404725043684116148[[#This Row],[time]]-2)*2</f>
        <v>-0.20321999999999996</v>
      </c>
      <c r="U710" s="7">
        <v>3.3500000000000001E-5</v>
      </c>
      <c r="V710" s="5">
        <v>2.10161</v>
      </c>
      <c r="W710">
        <f>-(Table52583063383704024344664983078110142[[#This Row],[time]]-2)*2</f>
        <v>-0.20321999999999996</v>
      </c>
      <c r="X710" s="6">
        <v>0.644675</v>
      </c>
      <c r="Y710" s="5">
        <v>2.10161</v>
      </c>
      <c r="Z710">
        <f>-(Table2482653133453774094414735053785117149[[#This Row],[time]]-2)*2</f>
        <v>-0.20321999999999996</v>
      </c>
      <c r="AA710" s="7">
        <v>8.0599999999999994E-5</v>
      </c>
      <c r="AB710" s="5">
        <v>2.10161</v>
      </c>
      <c r="AC710">
        <f>-(Table62593073393714034354674993179111143[[#This Row],[time]]-2)*2</f>
        <v>-0.20321999999999996</v>
      </c>
      <c r="AD710" s="6">
        <v>0.25285400000000002</v>
      </c>
      <c r="AE710" s="5">
        <v>2.10161</v>
      </c>
      <c r="AF710">
        <f>-(Table2492663143463784104424745063886118150[[#This Row],[time]]-2)*2</f>
        <v>-0.20321999999999996</v>
      </c>
      <c r="AG710" s="7">
        <v>7.7600000000000002E-5</v>
      </c>
      <c r="AH710" s="5">
        <v>2.10161</v>
      </c>
      <c r="AI710">
        <f>-(Table72603083403724044364685003280112144[[#This Row],[time]]-2)*2</f>
        <v>-0.20321999999999996</v>
      </c>
      <c r="AJ710" s="7">
        <v>7.2899999999999997E-5</v>
      </c>
      <c r="AK710" s="5">
        <v>2.10161</v>
      </c>
      <c r="AL710">
        <f>-(Table2502673153473794114434755073987119151[[#This Row],[time]]-2)*2</f>
        <v>-0.20321999999999996</v>
      </c>
      <c r="AM710" s="6">
        <v>2.2153399999999999</v>
      </c>
      <c r="AN710" s="5">
        <v>2.10161</v>
      </c>
      <c r="AO710">
        <f>-(Table82613093413734054374695013381113145[[#This Row],[time]]-2)*2</f>
        <v>-0.20321999999999996</v>
      </c>
      <c r="AP710" s="6">
        <v>2.6204000000000001</v>
      </c>
      <c r="AQ710" s="5">
        <v>2.10161</v>
      </c>
      <c r="AR710">
        <f>-(Table2522683163483804124444765084088120152[[#This Row],[time]]-2)*2</f>
        <v>-0.20321999999999996</v>
      </c>
      <c r="AS710" s="6">
        <v>0.77901799999999999</v>
      </c>
      <c r="AT710" s="5">
        <v>2.10161</v>
      </c>
      <c r="AU710">
        <f>-(Table2532693173493814134454775094189121153[[#This Row],[time]]-2)*2</f>
        <v>-0.20321999999999996</v>
      </c>
      <c r="AV710" s="6">
        <v>0.33931099999999997</v>
      </c>
    </row>
    <row r="711" spans="1:48">
      <c r="A711" s="5">
        <v>2.1523500000000002</v>
      </c>
      <c r="B711">
        <f>-(Table12543023343663984304624942674106138[[#This Row],[time]]-2)*2</f>
        <v>-0.30470000000000041</v>
      </c>
      <c r="C711" s="6">
        <v>1.2415499999999999</v>
      </c>
      <c r="D711" s="5">
        <v>2.1523500000000002</v>
      </c>
      <c r="E711">
        <f>-(Table22553033353673994314634952775107139[[#This Row],[time]]-2)*2</f>
        <v>-0.30470000000000041</v>
      </c>
      <c r="F711" s="6">
        <v>0.76453800000000005</v>
      </c>
      <c r="G711" s="5">
        <v>2.1523500000000002</v>
      </c>
      <c r="H711" s="2">
        <f t="shared" si="657"/>
        <v>-0.30470000000000041</v>
      </c>
      <c r="I711" s="6">
        <v>0.55350299999999997</v>
      </c>
      <c r="J711" s="5">
        <v>2.1523500000000002</v>
      </c>
      <c r="K711">
        <f>-(Table32563043363684004324644962876108140[[#This Row],[time]]-2)*2</f>
        <v>-0.30470000000000041</v>
      </c>
      <c r="L711" s="6">
        <v>0.58448999999999995</v>
      </c>
      <c r="M711" s="5">
        <v>2.1523500000000002</v>
      </c>
      <c r="N711">
        <f>-(Table2462633113433754074394715033583115147[[#This Row],[time]]-2)*2</f>
        <v>-0.30470000000000041</v>
      </c>
      <c r="O711" s="7">
        <v>5.3699999999999997E-5</v>
      </c>
      <c r="P711" s="5">
        <v>2.1523500000000002</v>
      </c>
      <c r="Q711">
        <f>-(Table42573053373694014334654972977109141[[#This Row],[time]]-2)*2</f>
        <v>-0.30470000000000041</v>
      </c>
      <c r="R711" s="6">
        <v>0.237345</v>
      </c>
      <c r="S711" s="5">
        <v>2.1523500000000002</v>
      </c>
      <c r="T711">
        <f>-(Table2472643123443764084404725043684116148[[#This Row],[time]]-2)*2</f>
        <v>-0.30470000000000041</v>
      </c>
      <c r="U711" s="7">
        <v>3.3500000000000001E-5</v>
      </c>
      <c r="V711" s="5">
        <v>2.1523500000000002</v>
      </c>
      <c r="W711">
        <f>-(Table52583063383704024344664983078110142[[#This Row],[time]]-2)*2</f>
        <v>-0.30470000000000041</v>
      </c>
      <c r="X711" s="6">
        <v>0.86844299999999996</v>
      </c>
      <c r="Y711" s="5">
        <v>2.1523500000000002</v>
      </c>
      <c r="Z711">
        <f>-(Table2482653133453774094414735053785117149[[#This Row],[time]]-2)*2</f>
        <v>-0.30470000000000041</v>
      </c>
      <c r="AA711" s="7">
        <v>7.8800000000000004E-5</v>
      </c>
      <c r="AB711" s="5">
        <v>2.1523500000000002</v>
      </c>
      <c r="AC711">
        <f>-(Table62593073393714034354674993179111143[[#This Row],[time]]-2)*2</f>
        <v>-0.30470000000000041</v>
      </c>
      <c r="AD711" s="6">
        <v>0.88268400000000002</v>
      </c>
      <c r="AE711" s="5">
        <v>2.1523500000000002</v>
      </c>
      <c r="AF711">
        <f>-(Table2492663143463784104424745063886118150[[#This Row],[time]]-2)*2</f>
        <v>-0.30470000000000041</v>
      </c>
      <c r="AG711" s="7">
        <v>7.5400000000000003E-5</v>
      </c>
      <c r="AH711" s="5">
        <v>2.1523500000000002</v>
      </c>
      <c r="AI711">
        <f>-(Table72603083403724044364685003280112144[[#This Row],[time]]-2)*2</f>
        <v>-0.30470000000000041</v>
      </c>
      <c r="AJ711" s="6">
        <v>0.131219</v>
      </c>
      <c r="AK711" s="5">
        <v>2.1523500000000002</v>
      </c>
      <c r="AL711">
        <f>-(Table2502673153473794114434755073987119151[[#This Row],[time]]-2)*2</f>
        <v>-0.30470000000000041</v>
      </c>
      <c r="AM711" s="6">
        <v>2.27074</v>
      </c>
      <c r="AN711" s="5">
        <v>2.1523500000000002</v>
      </c>
      <c r="AO711">
        <f>-(Table82613093413734054374695013381113145[[#This Row],[time]]-2)*2</f>
        <v>-0.30470000000000041</v>
      </c>
      <c r="AP711" s="6">
        <v>2.6324399999999999</v>
      </c>
      <c r="AQ711" s="5">
        <v>2.1523500000000002</v>
      </c>
      <c r="AR711">
        <f>-(Table2522683163483804124444765084088120152[[#This Row],[time]]-2)*2</f>
        <v>-0.30470000000000041</v>
      </c>
      <c r="AS711" s="6">
        <v>0.85230899999999998</v>
      </c>
      <c r="AT711" s="5">
        <v>2.1523500000000002</v>
      </c>
      <c r="AU711">
        <f>-(Table2532693173493814134454775094189121153[[#This Row],[time]]-2)*2</f>
        <v>-0.30470000000000041</v>
      </c>
      <c r="AV711" s="6">
        <v>0.48378300000000002</v>
      </c>
    </row>
    <row r="712" spans="1:48">
      <c r="A712" s="5">
        <v>2.20269</v>
      </c>
      <c r="B712">
        <f>-(Table12543023343663984304624942674106138[[#This Row],[time]]-2)*2</f>
        <v>-0.40538000000000007</v>
      </c>
      <c r="C712" s="6">
        <v>1.0628299999999999</v>
      </c>
      <c r="D712" s="5">
        <v>2.20269</v>
      </c>
      <c r="E712">
        <f>-(Table22553033353673994314634952775107139[[#This Row],[time]]-2)*2</f>
        <v>-0.40538000000000007</v>
      </c>
      <c r="F712" s="6">
        <v>1.0463</v>
      </c>
      <c r="G712" s="5">
        <v>2.20269</v>
      </c>
      <c r="H712" s="2">
        <f t="shared" si="657"/>
        <v>-0.40538000000000007</v>
      </c>
      <c r="I712" s="6">
        <v>0.34823199999999999</v>
      </c>
      <c r="J712" s="5">
        <v>2.20269</v>
      </c>
      <c r="K712">
        <f>-(Table32563043363684004324644962876108140[[#This Row],[time]]-2)*2</f>
        <v>-0.40538000000000007</v>
      </c>
      <c r="L712" s="6">
        <v>0.88158599999999998</v>
      </c>
      <c r="M712" s="5">
        <v>2.20269</v>
      </c>
      <c r="N712">
        <f>-(Table2462633113433754074394715033583115147[[#This Row],[time]]-2)*2</f>
        <v>-0.40538000000000007</v>
      </c>
      <c r="O712" s="7">
        <v>4.9400000000000001E-5</v>
      </c>
      <c r="P712" s="5">
        <v>2.20269</v>
      </c>
      <c r="Q712">
        <f>-(Table42573053373694014334654972977109141[[#This Row],[time]]-2)*2</f>
        <v>-0.40538000000000007</v>
      </c>
      <c r="R712" s="6">
        <v>0.47675200000000001</v>
      </c>
      <c r="S712" s="5">
        <v>2.20269</v>
      </c>
      <c r="T712">
        <f>-(Table2472643123443764084404725043684116148[[#This Row],[time]]-2)*2</f>
        <v>-0.40538000000000007</v>
      </c>
      <c r="U712" s="7">
        <v>3.4600000000000001E-5</v>
      </c>
      <c r="V712" s="5">
        <v>2.20269</v>
      </c>
      <c r="W712">
        <f>-(Table52583063383704024344664983078110142[[#This Row],[time]]-2)*2</f>
        <v>-0.40538000000000007</v>
      </c>
      <c r="X712" s="6">
        <v>1.0701700000000001</v>
      </c>
      <c r="Y712" s="5">
        <v>2.20269</v>
      </c>
      <c r="Z712">
        <f>-(Table2482653133453774094414735053785117149[[#This Row],[time]]-2)*2</f>
        <v>-0.40538000000000007</v>
      </c>
      <c r="AA712" s="7">
        <v>7.5199999999999998E-5</v>
      </c>
      <c r="AB712" s="5">
        <v>2.20269</v>
      </c>
      <c r="AC712">
        <f>-(Table62593073393714034354674993179111143[[#This Row],[time]]-2)*2</f>
        <v>-0.40538000000000007</v>
      </c>
      <c r="AD712" s="6">
        <v>1.54051</v>
      </c>
      <c r="AE712" s="5">
        <v>2.20269</v>
      </c>
      <c r="AF712">
        <f>-(Table2492663143463784104424745063886118150[[#This Row],[time]]-2)*2</f>
        <v>-0.40538000000000007</v>
      </c>
      <c r="AG712" s="7">
        <v>7.1799999999999997E-5</v>
      </c>
      <c r="AH712" s="5">
        <v>2.20269</v>
      </c>
      <c r="AI712">
        <f>-(Table72603083403724044364685003280112144[[#This Row],[time]]-2)*2</f>
        <v>-0.40538000000000007</v>
      </c>
      <c r="AJ712" s="6">
        <v>0.59118000000000004</v>
      </c>
      <c r="AK712" s="5">
        <v>2.20269</v>
      </c>
      <c r="AL712">
        <f>-(Table2502673153473794114434755073987119151[[#This Row],[time]]-2)*2</f>
        <v>-0.40538000000000007</v>
      </c>
      <c r="AM712" s="6">
        <v>2.28715</v>
      </c>
      <c r="AN712" s="5">
        <v>2.20269</v>
      </c>
      <c r="AO712">
        <f>-(Table82613093413734054374695013381113145[[#This Row],[time]]-2)*2</f>
        <v>-0.40538000000000007</v>
      </c>
      <c r="AP712" s="6">
        <v>2.6453099999999998</v>
      </c>
      <c r="AQ712" s="5">
        <v>2.20269</v>
      </c>
      <c r="AR712">
        <f>-(Table2522683163483804124444765084088120152[[#This Row],[time]]-2)*2</f>
        <v>-0.40538000000000007</v>
      </c>
      <c r="AS712" s="6">
        <v>0.92781499999999995</v>
      </c>
      <c r="AT712" s="5">
        <v>2.20269</v>
      </c>
      <c r="AU712">
        <f>-(Table2532693173493814134454775094189121153[[#This Row],[time]]-2)*2</f>
        <v>-0.40538000000000007</v>
      </c>
      <c r="AV712" s="6">
        <v>0.61525799999999997</v>
      </c>
    </row>
    <row r="713" spans="1:48">
      <c r="A713" s="5">
        <v>2.2568800000000002</v>
      </c>
      <c r="B713">
        <f>-(Table12543023343663984304624942674106138[[#This Row],[time]]-2)*2</f>
        <v>-0.51376000000000044</v>
      </c>
      <c r="C713" s="6">
        <v>0.81196299999999999</v>
      </c>
      <c r="D713" s="5">
        <v>2.2568800000000002</v>
      </c>
      <c r="E713">
        <f>-(Table22553033353673994314634952775107139[[#This Row],[time]]-2)*2</f>
        <v>-0.51376000000000044</v>
      </c>
      <c r="F713" s="6">
        <v>1.3455699999999999</v>
      </c>
      <c r="G713" s="5">
        <v>2.2568800000000002</v>
      </c>
      <c r="H713" s="2">
        <f t="shared" si="657"/>
        <v>-0.51376000000000044</v>
      </c>
      <c r="I713" s="6">
        <v>0.14274400000000001</v>
      </c>
      <c r="J713" s="5">
        <v>2.2568800000000002</v>
      </c>
      <c r="K713">
        <f>-(Table32563043363684004324644962876108140[[#This Row],[time]]-2)*2</f>
        <v>-0.51376000000000044</v>
      </c>
      <c r="L713" s="6">
        <v>1.14117</v>
      </c>
      <c r="M713" s="5">
        <v>2.2568800000000002</v>
      </c>
      <c r="N713">
        <f>-(Table2462633113433754074394715033583115147[[#This Row],[time]]-2)*2</f>
        <v>-0.51376000000000044</v>
      </c>
      <c r="O713" s="7">
        <v>4.6900000000000002E-5</v>
      </c>
      <c r="P713" s="5">
        <v>2.2568800000000002</v>
      </c>
      <c r="Q713">
        <f>-(Table42573053373694014334654972977109141[[#This Row],[time]]-2)*2</f>
        <v>-0.51376000000000044</v>
      </c>
      <c r="R713" s="6">
        <v>0.69458500000000001</v>
      </c>
      <c r="S713" s="5">
        <v>2.2568800000000002</v>
      </c>
      <c r="T713">
        <f>-(Table2472643123443764084404725043684116148[[#This Row],[time]]-2)*2</f>
        <v>-0.51376000000000044</v>
      </c>
      <c r="U713" s="7">
        <v>3.6199999999999999E-5</v>
      </c>
      <c r="V713" s="5">
        <v>2.2568800000000002</v>
      </c>
      <c r="W713">
        <f>-(Table52583063383704024344664983078110142[[#This Row],[time]]-2)*2</f>
        <v>-0.51376000000000044</v>
      </c>
      <c r="X713" s="6">
        <v>1.21943</v>
      </c>
      <c r="Y713" s="5">
        <v>2.2568800000000002</v>
      </c>
      <c r="Z713">
        <f>-(Table2482653133453774094414735053785117149[[#This Row],[time]]-2)*2</f>
        <v>-0.51376000000000044</v>
      </c>
      <c r="AA713" s="7">
        <v>7.3399999999999995E-5</v>
      </c>
      <c r="AB713" s="5">
        <v>2.2568800000000002</v>
      </c>
      <c r="AC713">
        <f>-(Table62593073393714034354674993179111143[[#This Row],[time]]-2)*2</f>
        <v>-0.51376000000000044</v>
      </c>
      <c r="AD713" s="6">
        <v>2.0068199999999998</v>
      </c>
      <c r="AE713" s="5">
        <v>2.2568800000000002</v>
      </c>
      <c r="AF713">
        <f>-(Table2492663143463784104424745063886118150[[#This Row],[time]]-2)*2</f>
        <v>-0.51376000000000044</v>
      </c>
      <c r="AG713" s="7">
        <v>7.08E-5</v>
      </c>
      <c r="AH713" s="5">
        <v>2.2568800000000002</v>
      </c>
      <c r="AI713">
        <f>-(Table72603083403724044364685003280112144[[#This Row],[time]]-2)*2</f>
        <v>-0.51376000000000044</v>
      </c>
      <c r="AJ713" s="6">
        <v>1.3416699999999999</v>
      </c>
      <c r="AK713" s="5">
        <v>2.2568800000000002</v>
      </c>
      <c r="AL713">
        <f>-(Table2502673153473794114434755073987119151[[#This Row],[time]]-2)*2</f>
        <v>-0.51376000000000044</v>
      </c>
      <c r="AM713" s="6">
        <v>2.2330399999999999</v>
      </c>
      <c r="AN713" s="5">
        <v>2.2568800000000002</v>
      </c>
      <c r="AO713">
        <f>-(Table82613093413734054374695013381113145[[#This Row],[time]]-2)*2</f>
        <v>-0.51376000000000044</v>
      </c>
      <c r="AP713" s="6">
        <v>2.8243800000000001</v>
      </c>
      <c r="AQ713" s="5">
        <v>2.2568800000000002</v>
      </c>
      <c r="AR713">
        <f>-(Table2522683163483804124444765084088120152[[#This Row],[time]]-2)*2</f>
        <v>-0.51376000000000044</v>
      </c>
      <c r="AS713" s="6">
        <v>0.99585000000000001</v>
      </c>
      <c r="AT713" s="5">
        <v>2.2568800000000002</v>
      </c>
      <c r="AU713">
        <f>-(Table2532693173493814134454775094189121153[[#This Row],[time]]-2)*2</f>
        <v>-0.51376000000000044</v>
      </c>
      <c r="AV713" s="6">
        <v>0.73026400000000002</v>
      </c>
    </row>
    <row r="714" spans="1:48">
      <c r="A714" s="5">
        <v>2.3007599999999999</v>
      </c>
      <c r="B714">
        <f>-(Table12543023343663984304624942674106138[[#This Row],[time]]-2)*2</f>
        <v>-0.60151999999999983</v>
      </c>
      <c r="C714" s="6">
        <v>0.58597200000000005</v>
      </c>
      <c r="D714" s="5">
        <v>2.3007599999999999</v>
      </c>
      <c r="E714">
        <f>-(Table22553033353673994314634952775107139[[#This Row],[time]]-2)*2</f>
        <v>-0.60151999999999983</v>
      </c>
      <c r="F714" s="6">
        <v>1.56281</v>
      </c>
      <c r="G714" s="5">
        <v>2.3007599999999999</v>
      </c>
      <c r="H714" s="2">
        <f t="shared" si="657"/>
        <v>-0.60151999999999983</v>
      </c>
      <c r="I714" s="6">
        <v>2.25279E-2</v>
      </c>
      <c r="J714" s="5">
        <v>2.3007599999999999</v>
      </c>
      <c r="K714">
        <f>-(Table32563043363684004324644962876108140[[#This Row],[time]]-2)*2</f>
        <v>-0.60151999999999983</v>
      </c>
      <c r="L714" s="6">
        <v>1.34324</v>
      </c>
      <c r="M714" s="5">
        <v>2.3007599999999999</v>
      </c>
      <c r="N714">
        <f>-(Table2462633113433754074394715033583115147[[#This Row],[time]]-2)*2</f>
        <v>-0.60151999999999983</v>
      </c>
      <c r="O714" s="7">
        <v>4.4799999999999998E-5</v>
      </c>
      <c r="P714" s="5">
        <v>2.3007599999999999</v>
      </c>
      <c r="Q714">
        <f>-(Table42573053373694014334654972977109141[[#This Row],[time]]-2)*2</f>
        <v>-0.60151999999999983</v>
      </c>
      <c r="R714" s="6">
        <v>0.85735600000000001</v>
      </c>
      <c r="S714" s="5">
        <v>2.3007599999999999</v>
      </c>
      <c r="T714">
        <f>-(Table2472643123443764084404725043684116148[[#This Row],[time]]-2)*2</f>
        <v>-0.60151999999999983</v>
      </c>
      <c r="U714" s="7">
        <v>3.5599999999999998E-5</v>
      </c>
      <c r="V714" s="5">
        <v>2.3007599999999999</v>
      </c>
      <c r="W714">
        <f>-(Table52583063383704024344664983078110142[[#This Row],[time]]-2)*2</f>
        <v>-0.60151999999999983</v>
      </c>
      <c r="X714" s="6">
        <v>1.34511</v>
      </c>
      <c r="Y714" s="5">
        <v>2.3007599999999999</v>
      </c>
      <c r="Z714">
        <f>-(Table2482653133453774094414735053785117149[[#This Row],[time]]-2)*2</f>
        <v>-0.60151999999999983</v>
      </c>
      <c r="AA714" s="7">
        <v>7.2200000000000007E-5</v>
      </c>
      <c r="AB714" s="5">
        <v>2.3007599999999999</v>
      </c>
      <c r="AC714">
        <f>-(Table62593073393714034354674993179111143[[#This Row],[time]]-2)*2</f>
        <v>-0.60151999999999983</v>
      </c>
      <c r="AD714" s="6">
        <v>2.3858799999999998</v>
      </c>
      <c r="AE714" s="5">
        <v>2.3007599999999999</v>
      </c>
      <c r="AF714">
        <f>-(Table2492663143463784104424745063886118150[[#This Row],[time]]-2)*2</f>
        <v>-0.60151999999999983</v>
      </c>
      <c r="AG714" s="7">
        <v>7.0599999999999995E-5</v>
      </c>
      <c r="AH714" s="5">
        <v>2.3007599999999999</v>
      </c>
      <c r="AI714">
        <f>-(Table72603083403724044364685003280112144[[#This Row],[time]]-2)*2</f>
        <v>-0.60151999999999983</v>
      </c>
      <c r="AJ714" s="6">
        <v>1.9432400000000001</v>
      </c>
      <c r="AK714" s="5">
        <v>2.3007599999999999</v>
      </c>
      <c r="AL714">
        <f>-(Table2502673153473794114434755073987119151[[#This Row],[time]]-2)*2</f>
        <v>-0.60151999999999983</v>
      </c>
      <c r="AM714" s="6">
        <v>2.1981099999999998</v>
      </c>
      <c r="AN714" s="5">
        <v>2.3007599999999999</v>
      </c>
      <c r="AO714">
        <f>-(Table82613093413734054374695013381113145[[#This Row],[time]]-2)*2</f>
        <v>-0.60151999999999983</v>
      </c>
      <c r="AP714" s="6">
        <v>3.0573000000000001</v>
      </c>
      <c r="AQ714" s="5">
        <v>2.3007599999999999</v>
      </c>
      <c r="AR714">
        <f>-(Table2522683163483804124444765084088120152[[#This Row],[time]]-2)*2</f>
        <v>-0.60151999999999983</v>
      </c>
      <c r="AS714" s="6">
        <v>1.0536799999999999</v>
      </c>
      <c r="AT714" s="5">
        <v>2.3007599999999999</v>
      </c>
      <c r="AU714">
        <f>-(Table2532693173493814134454775094189121153[[#This Row],[time]]-2)*2</f>
        <v>-0.60151999999999983</v>
      </c>
      <c r="AV714" s="6">
        <v>0.82127600000000001</v>
      </c>
    </row>
    <row r="715" spans="1:48">
      <c r="A715" s="5">
        <v>2.3559999999999999</v>
      </c>
      <c r="B715">
        <f>-(Table12543023343663984304624942674106138[[#This Row],[time]]-2)*2</f>
        <v>-0.71199999999999974</v>
      </c>
      <c r="C715" s="6">
        <v>0.30429800000000001</v>
      </c>
      <c r="D715" s="5">
        <v>2.3559999999999999</v>
      </c>
      <c r="E715">
        <f>-(Table22553033353673994314634952775107139[[#This Row],[time]]-2)*2</f>
        <v>-0.71199999999999974</v>
      </c>
      <c r="F715" s="6">
        <v>1.8720699999999999</v>
      </c>
      <c r="G715" s="5">
        <v>2.3559999999999999</v>
      </c>
      <c r="H715" s="2">
        <f t="shared" si="657"/>
        <v>-0.71199999999999974</v>
      </c>
      <c r="I715" s="6">
        <v>1.16141E-2</v>
      </c>
      <c r="J715" s="5">
        <v>2.3559999999999999</v>
      </c>
      <c r="K715">
        <f>-(Table32563043363684004324644962876108140[[#This Row],[time]]-2)*2</f>
        <v>-0.71199999999999974</v>
      </c>
      <c r="L715" s="6">
        <v>1.6024099999999999</v>
      </c>
      <c r="M715" s="5">
        <v>2.3559999999999999</v>
      </c>
      <c r="N715">
        <f>-(Table2462633113433754074394715033583115147[[#This Row],[time]]-2)*2</f>
        <v>-0.71199999999999974</v>
      </c>
      <c r="O715" s="7">
        <v>4.1699999999999997E-5</v>
      </c>
      <c r="P715" s="5">
        <v>2.3559999999999999</v>
      </c>
      <c r="Q715">
        <f>-(Table42573053373694014334654972977109141[[#This Row],[time]]-2)*2</f>
        <v>-0.71199999999999974</v>
      </c>
      <c r="R715" s="6">
        <v>1.0531299999999999</v>
      </c>
      <c r="S715" s="5">
        <v>2.3559999999999999</v>
      </c>
      <c r="T715">
        <f>-(Table2472643123443764084404725043684116148[[#This Row],[time]]-2)*2</f>
        <v>-0.71199999999999974</v>
      </c>
      <c r="U715" s="7">
        <v>3.5599999999999998E-5</v>
      </c>
      <c r="V715" s="5">
        <v>2.3559999999999999</v>
      </c>
      <c r="W715">
        <f>-(Table52583063383704024344664983078110142[[#This Row],[time]]-2)*2</f>
        <v>-0.71199999999999974</v>
      </c>
      <c r="X715" s="6">
        <v>1.4607300000000001</v>
      </c>
      <c r="Y715" s="5">
        <v>2.3559999999999999</v>
      </c>
      <c r="Z715">
        <f>-(Table2482653133453774094414735053785117149[[#This Row],[time]]-2)*2</f>
        <v>-0.71199999999999974</v>
      </c>
      <c r="AA715" s="7">
        <v>7.1000000000000005E-5</v>
      </c>
      <c r="AB715" s="5">
        <v>2.3559999999999999</v>
      </c>
      <c r="AC715">
        <f>-(Table62593073393714034354674993179111143[[#This Row],[time]]-2)*2</f>
        <v>-0.71199999999999974</v>
      </c>
      <c r="AD715" s="6">
        <v>2.6945700000000001</v>
      </c>
      <c r="AE715" s="5">
        <v>2.3559999999999999</v>
      </c>
      <c r="AF715">
        <f>-(Table2492663143463784104424745063886118150[[#This Row],[time]]-2)*2</f>
        <v>-0.71199999999999974</v>
      </c>
      <c r="AG715" s="7">
        <v>7.0699999999999997E-5</v>
      </c>
      <c r="AH715" s="5">
        <v>2.3559999999999999</v>
      </c>
      <c r="AI715">
        <f>-(Table72603083403724044364685003280112144[[#This Row],[time]]-2)*2</f>
        <v>-0.71199999999999974</v>
      </c>
      <c r="AJ715" s="6">
        <v>2.68058</v>
      </c>
      <c r="AK715" s="5">
        <v>2.3559999999999999</v>
      </c>
      <c r="AL715">
        <f>-(Table2502673153473794114434755073987119151[[#This Row],[time]]-2)*2</f>
        <v>-0.71199999999999974</v>
      </c>
      <c r="AM715" s="6">
        <v>2.1047600000000002</v>
      </c>
      <c r="AN715" s="5">
        <v>2.3559999999999999</v>
      </c>
      <c r="AO715">
        <f>-(Table82613093413734054374695013381113145[[#This Row],[time]]-2)*2</f>
        <v>-0.71199999999999974</v>
      </c>
      <c r="AP715" s="6">
        <v>3.3486799999999999</v>
      </c>
      <c r="AQ715" s="5">
        <v>2.3559999999999999</v>
      </c>
      <c r="AR715">
        <f>-(Table2522683163483804124444765084088120152[[#This Row],[time]]-2)*2</f>
        <v>-0.71199999999999974</v>
      </c>
      <c r="AS715" s="6">
        <v>1.0985799999999999</v>
      </c>
      <c r="AT715" s="5">
        <v>2.3559999999999999</v>
      </c>
      <c r="AU715">
        <f>-(Table2532693173493814134454775094189121153[[#This Row],[time]]-2)*2</f>
        <v>-0.71199999999999974</v>
      </c>
      <c r="AV715" s="6">
        <v>1.21827</v>
      </c>
    </row>
    <row r="716" spans="1:48">
      <c r="A716" s="5">
        <v>2.41127</v>
      </c>
      <c r="B716">
        <f>-(Table12543023343663984304624942674106138[[#This Row],[time]]-2)*2</f>
        <v>-0.82254000000000005</v>
      </c>
      <c r="C716" s="6">
        <v>7.9453700000000002E-2</v>
      </c>
      <c r="D716" s="5">
        <v>2.41127</v>
      </c>
      <c r="E716">
        <f>-(Table22553033353673994314634952775107139[[#This Row],[time]]-2)*2</f>
        <v>-0.82254000000000005</v>
      </c>
      <c r="F716" s="6">
        <v>2.2296800000000001</v>
      </c>
      <c r="G716" s="5">
        <v>2.41127</v>
      </c>
      <c r="H716" s="2">
        <f t="shared" si="657"/>
        <v>-0.82254000000000005</v>
      </c>
      <c r="I716" s="6">
        <v>3.5741599999999998E-3</v>
      </c>
      <c r="J716" s="5">
        <v>2.41127</v>
      </c>
      <c r="K716">
        <f>-(Table32563043363684004324644962876108140[[#This Row],[time]]-2)*2</f>
        <v>-0.82254000000000005</v>
      </c>
      <c r="L716" s="6">
        <v>1.88104</v>
      </c>
      <c r="M716" s="5">
        <v>2.41127</v>
      </c>
      <c r="N716">
        <f>-(Table2462633113433754074394715033583115147[[#This Row],[time]]-2)*2</f>
        <v>-0.82254000000000005</v>
      </c>
      <c r="O716" s="7">
        <v>3.8999999999999999E-5</v>
      </c>
      <c r="P716" s="5">
        <v>2.41127</v>
      </c>
      <c r="Q716">
        <f>-(Table42573053373694014334654972977109141[[#This Row],[time]]-2)*2</f>
        <v>-0.82254000000000005</v>
      </c>
      <c r="R716" s="6">
        <v>1.2753099999999999</v>
      </c>
      <c r="S716" s="5">
        <v>2.41127</v>
      </c>
      <c r="T716">
        <f>-(Table2472643123443764084404725043684116148[[#This Row],[time]]-2)*2</f>
        <v>-0.82254000000000005</v>
      </c>
      <c r="U716" s="7">
        <v>3.5599999999999998E-5</v>
      </c>
      <c r="V716" s="5">
        <v>2.41127</v>
      </c>
      <c r="W716">
        <f>-(Table52583063383704024344664983078110142[[#This Row],[time]]-2)*2</f>
        <v>-0.82254000000000005</v>
      </c>
      <c r="X716" s="6">
        <v>1.5973900000000001</v>
      </c>
      <c r="Y716" s="5">
        <v>2.41127</v>
      </c>
      <c r="Z716">
        <f>-(Table2482653133453774094414735053785117149[[#This Row],[time]]-2)*2</f>
        <v>-0.82254000000000005</v>
      </c>
      <c r="AA716" s="7">
        <v>6.9599999999999998E-5</v>
      </c>
      <c r="AB716" s="5">
        <v>2.41127</v>
      </c>
      <c r="AC716">
        <f>-(Table62593073393714034354674993179111143[[#This Row],[time]]-2)*2</f>
        <v>-0.82254000000000005</v>
      </c>
      <c r="AD716" s="6">
        <v>2.9328099999999999</v>
      </c>
      <c r="AE716" s="5">
        <v>2.41127</v>
      </c>
      <c r="AF716">
        <f>-(Table2492663143463784104424745063886118150[[#This Row],[time]]-2)*2</f>
        <v>-0.82254000000000005</v>
      </c>
      <c r="AG716" s="7">
        <v>7.0400000000000004E-5</v>
      </c>
      <c r="AH716" s="5">
        <v>2.41127</v>
      </c>
      <c r="AI716">
        <f>-(Table72603083403724044364685003280112144[[#This Row],[time]]-2)*2</f>
        <v>-0.82254000000000005</v>
      </c>
      <c r="AJ716" s="6">
        <v>3.3316400000000002</v>
      </c>
      <c r="AK716" s="5">
        <v>2.41127</v>
      </c>
      <c r="AL716">
        <f>-(Table2502673153473794114434755073987119151[[#This Row],[time]]-2)*2</f>
        <v>-0.82254000000000005</v>
      </c>
      <c r="AM716" s="6">
        <v>2.0165899999999999</v>
      </c>
      <c r="AN716" s="5">
        <v>2.41127</v>
      </c>
      <c r="AO716">
        <f>-(Table82613093413734054374695013381113145[[#This Row],[time]]-2)*2</f>
        <v>-0.82254000000000005</v>
      </c>
      <c r="AP716" s="6">
        <v>3.5528900000000001</v>
      </c>
      <c r="AQ716" s="5">
        <v>2.41127</v>
      </c>
      <c r="AR716">
        <f>-(Table2522683163483804124444765084088120152[[#This Row],[time]]-2)*2</f>
        <v>-0.82254000000000005</v>
      </c>
      <c r="AS716" s="6">
        <v>1.1374899999999999</v>
      </c>
      <c r="AT716" s="5">
        <v>2.41127</v>
      </c>
      <c r="AU716">
        <f>-(Table2532693173493814134454775094189121153[[#This Row],[time]]-2)*2</f>
        <v>-0.82254000000000005</v>
      </c>
      <c r="AV716" s="6">
        <v>1.7235499999999999</v>
      </c>
    </row>
    <row r="717" spans="1:48">
      <c r="A717" s="5">
        <v>2.4572400000000001</v>
      </c>
      <c r="B717">
        <f>-(Table12543023343663984304624942674106138[[#This Row],[time]]-2)*2</f>
        <v>-0.91448000000000018</v>
      </c>
      <c r="C717" s="6">
        <v>2.4516199999999999E-4</v>
      </c>
      <c r="D717" s="5">
        <v>2.4572400000000001</v>
      </c>
      <c r="E717">
        <f>-(Table22553033353673994314634952775107139[[#This Row],[time]]-2)*2</f>
        <v>-0.91448000000000018</v>
      </c>
      <c r="F717" s="6">
        <v>2.55484</v>
      </c>
      <c r="G717" s="5">
        <v>2.4572400000000001</v>
      </c>
      <c r="H717" s="2">
        <f t="shared" si="657"/>
        <v>-0.91448000000000018</v>
      </c>
      <c r="I717" s="7">
        <v>9.9300000000000001E-5</v>
      </c>
      <c r="J717" s="5">
        <v>2.4572400000000001</v>
      </c>
      <c r="K717">
        <f>-(Table32563043363684004324644962876108140[[#This Row],[time]]-2)*2</f>
        <v>-0.91448000000000018</v>
      </c>
      <c r="L717" s="6">
        <v>2.12181</v>
      </c>
      <c r="M717" s="5">
        <v>2.4572400000000001</v>
      </c>
      <c r="N717">
        <f>-(Table2462633113433754074394715033583115147[[#This Row],[time]]-2)*2</f>
        <v>-0.91448000000000018</v>
      </c>
      <c r="O717" s="7">
        <v>3.7400000000000001E-5</v>
      </c>
      <c r="P717" s="5">
        <v>2.4572400000000001</v>
      </c>
      <c r="Q717">
        <f>-(Table42573053373694014334654972977109141[[#This Row],[time]]-2)*2</f>
        <v>-0.91448000000000018</v>
      </c>
      <c r="R717" s="6">
        <v>1.46323</v>
      </c>
      <c r="S717" s="5">
        <v>2.4572400000000001</v>
      </c>
      <c r="T717">
        <f>-(Table2472643123443764084404725043684116148[[#This Row],[time]]-2)*2</f>
        <v>-0.91448000000000018</v>
      </c>
      <c r="U717" s="7">
        <v>3.5800000000000003E-5</v>
      </c>
      <c r="V717" s="5">
        <v>2.4572400000000001</v>
      </c>
      <c r="W717">
        <f>-(Table52583063383704024344664983078110142[[#This Row],[time]]-2)*2</f>
        <v>-0.91448000000000018</v>
      </c>
      <c r="X717" s="6">
        <v>1.68712</v>
      </c>
      <c r="Y717" s="5">
        <v>2.4572400000000001</v>
      </c>
      <c r="Z717">
        <f>-(Table2482653133453774094414735053785117149[[#This Row],[time]]-2)*2</f>
        <v>-0.91448000000000018</v>
      </c>
      <c r="AA717" s="7">
        <v>6.8300000000000007E-5</v>
      </c>
      <c r="AB717" s="5">
        <v>2.4572400000000001</v>
      </c>
      <c r="AC717">
        <f>-(Table62593073393714034354674993179111143[[#This Row],[time]]-2)*2</f>
        <v>-0.91448000000000018</v>
      </c>
      <c r="AD717" s="6">
        <v>3.05646</v>
      </c>
      <c r="AE717" s="5">
        <v>2.4572400000000001</v>
      </c>
      <c r="AF717">
        <f>-(Table2492663143463784104424745063886118150[[#This Row],[time]]-2)*2</f>
        <v>-0.91448000000000018</v>
      </c>
      <c r="AG717" s="7">
        <v>7.0300000000000001E-5</v>
      </c>
      <c r="AH717" s="5">
        <v>2.4572400000000001</v>
      </c>
      <c r="AI717">
        <f>-(Table72603083403724044364685003280112144[[#This Row],[time]]-2)*2</f>
        <v>-0.91448000000000018</v>
      </c>
      <c r="AJ717" s="6">
        <v>3.8716499999999998</v>
      </c>
      <c r="AK717" s="5">
        <v>2.4572400000000001</v>
      </c>
      <c r="AL717">
        <f>-(Table2502673153473794114434755073987119151[[#This Row],[time]]-2)*2</f>
        <v>-0.91448000000000018</v>
      </c>
      <c r="AM717" s="6">
        <v>1.91153</v>
      </c>
      <c r="AN717" s="5">
        <v>2.4572400000000001</v>
      </c>
      <c r="AO717">
        <f>-(Table82613093413734054374695013381113145[[#This Row],[time]]-2)*2</f>
        <v>-0.91448000000000018</v>
      </c>
      <c r="AP717" s="6">
        <v>3.7292200000000002</v>
      </c>
      <c r="AQ717" s="5">
        <v>2.4572400000000001</v>
      </c>
      <c r="AR717">
        <f>-(Table2522683163483804124444765084088120152[[#This Row],[time]]-2)*2</f>
        <v>-0.91448000000000018</v>
      </c>
      <c r="AS717" s="6">
        <v>1.1364799999999999</v>
      </c>
      <c r="AT717" s="5">
        <v>2.4572400000000001</v>
      </c>
      <c r="AU717">
        <f>-(Table2532693173493814134454775094189121153[[#This Row],[time]]-2)*2</f>
        <v>-0.91448000000000018</v>
      </c>
      <c r="AV717" s="6">
        <v>2.1139999999999999</v>
      </c>
    </row>
    <row r="718" spans="1:48">
      <c r="A718" s="5">
        <v>2.5072800000000002</v>
      </c>
      <c r="B718">
        <f>-(Table12543023343663984304624942674106138[[#This Row],[time]]-2)*2</f>
        <v>-1.0145600000000004</v>
      </c>
      <c r="C718" s="7">
        <v>9.1700000000000006E-5</v>
      </c>
      <c r="D718" s="5">
        <v>2.5072800000000002</v>
      </c>
      <c r="E718">
        <f>-(Table22553033353673994314634952775107139[[#This Row],[time]]-2)*2</f>
        <v>-1.0145600000000004</v>
      </c>
      <c r="F718" s="6">
        <v>2.9083299999999999</v>
      </c>
      <c r="G718" s="5">
        <v>2.5072800000000002</v>
      </c>
      <c r="H718" s="2">
        <f t="shared" si="657"/>
        <v>-1.0145600000000004</v>
      </c>
      <c r="I718" s="7">
        <v>9.0600000000000007E-5</v>
      </c>
      <c r="J718" s="5">
        <v>2.5072800000000002</v>
      </c>
      <c r="K718">
        <f>-(Table32563043363684004324644962876108140[[#This Row],[time]]-2)*2</f>
        <v>-1.0145600000000004</v>
      </c>
      <c r="L718" s="6">
        <v>2.3852000000000002</v>
      </c>
      <c r="M718" s="5">
        <v>2.5072800000000002</v>
      </c>
      <c r="N718">
        <f>-(Table2462633113433754074394715033583115147[[#This Row],[time]]-2)*2</f>
        <v>-1.0145600000000004</v>
      </c>
      <c r="O718" s="7">
        <v>3.6399999999999997E-5</v>
      </c>
      <c r="P718" s="5">
        <v>2.5072800000000002</v>
      </c>
      <c r="Q718">
        <f>-(Table42573053373694014334654972977109141[[#This Row],[time]]-2)*2</f>
        <v>-1.0145600000000004</v>
      </c>
      <c r="R718" s="6">
        <v>1.68381</v>
      </c>
      <c r="S718" s="5">
        <v>2.5072800000000002</v>
      </c>
      <c r="T718">
        <f>-(Table2472643123443764084404725043684116148[[#This Row],[time]]-2)*2</f>
        <v>-1.0145600000000004</v>
      </c>
      <c r="U718" s="7">
        <v>3.6000000000000001E-5</v>
      </c>
      <c r="V718" s="5">
        <v>2.5072800000000002</v>
      </c>
      <c r="W718">
        <f>-(Table52583063383704024344664983078110142[[#This Row],[time]]-2)*2</f>
        <v>-1.0145600000000004</v>
      </c>
      <c r="X718" s="6">
        <v>1.79287</v>
      </c>
      <c r="Y718" s="5">
        <v>2.5072800000000002</v>
      </c>
      <c r="Z718">
        <f>-(Table2482653133453774094414735053785117149[[#This Row],[time]]-2)*2</f>
        <v>-1.0145600000000004</v>
      </c>
      <c r="AA718" s="7">
        <v>6.69E-5</v>
      </c>
      <c r="AB718" s="5">
        <v>2.5072800000000002</v>
      </c>
      <c r="AC718">
        <f>-(Table62593073393714034354674993179111143[[#This Row],[time]]-2)*2</f>
        <v>-1.0145600000000004</v>
      </c>
      <c r="AD718" s="6">
        <v>3.2485900000000001</v>
      </c>
      <c r="AE718" s="5">
        <v>2.5072800000000002</v>
      </c>
      <c r="AF718">
        <f>-(Table2492663143463784104424745063886118150[[#This Row],[time]]-2)*2</f>
        <v>-1.0145600000000004</v>
      </c>
      <c r="AG718" s="7">
        <v>6.9599999999999998E-5</v>
      </c>
      <c r="AH718" s="5">
        <v>2.5072800000000002</v>
      </c>
      <c r="AI718">
        <f>-(Table72603083403724044364685003280112144[[#This Row],[time]]-2)*2</f>
        <v>-1.0145600000000004</v>
      </c>
      <c r="AJ718" s="6">
        <v>4.3794599999999999</v>
      </c>
      <c r="AK718" s="5">
        <v>2.5072800000000002</v>
      </c>
      <c r="AL718">
        <f>-(Table2502673153473794114434755073987119151[[#This Row],[time]]-2)*2</f>
        <v>-1.0145600000000004</v>
      </c>
      <c r="AM718" s="6">
        <v>1.80735</v>
      </c>
      <c r="AN718" s="5">
        <v>2.5072800000000002</v>
      </c>
      <c r="AO718">
        <f>-(Table82613093413734054374695013381113145[[#This Row],[time]]-2)*2</f>
        <v>-1.0145600000000004</v>
      </c>
      <c r="AP718" s="6">
        <v>3.90618</v>
      </c>
      <c r="AQ718" s="5">
        <v>2.5072800000000002</v>
      </c>
      <c r="AR718">
        <f>-(Table2522683163483804124444765084088120152[[#This Row],[time]]-2)*2</f>
        <v>-1.0145600000000004</v>
      </c>
      <c r="AS718" s="6">
        <v>1.13452</v>
      </c>
      <c r="AT718" s="5">
        <v>2.5072800000000002</v>
      </c>
      <c r="AU718">
        <f>-(Table2532693173493814134454775094189121153[[#This Row],[time]]-2)*2</f>
        <v>-1.0145600000000004</v>
      </c>
      <c r="AV718" s="6">
        <v>2.5416099999999999</v>
      </c>
    </row>
    <row r="719" spans="1:48">
      <c r="A719" s="5">
        <v>2.55233</v>
      </c>
      <c r="B719">
        <f>-(Table12543023343663984304624942674106138[[#This Row],[time]]-2)*2</f>
        <v>-1.10466</v>
      </c>
      <c r="C719" s="7">
        <v>8.9400000000000005E-5</v>
      </c>
      <c r="D719" s="5">
        <v>2.55233</v>
      </c>
      <c r="E719">
        <f>-(Table22553033353673994314634952775107139[[#This Row],[time]]-2)*2</f>
        <v>-1.10466</v>
      </c>
      <c r="F719" s="6">
        <v>3.19896</v>
      </c>
      <c r="G719" s="5">
        <v>2.55233</v>
      </c>
      <c r="H719" s="2">
        <f t="shared" si="657"/>
        <v>-1.10466</v>
      </c>
      <c r="I719" s="7">
        <v>8.8599999999999999E-5</v>
      </c>
      <c r="J719" s="5">
        <v>2.55233</v>
      </c>
      <c r="K719">
        <f>-(Table32563043363684004324644962876108140[[#This Row],[time]]-2)*2</f>
        <v>-1.10466</v>
      </c>
      <c r="L719" s="6">
        <v>2.6420300000000001</v>
      </c>
      <c r="M719" s="5">
        <v>2.55233</v>
      </c>
      <c r="N719">
        <f>-(Table2462633113433754074394715033583115147[[#This Row],[time]]-2)*2</f>
        <v>-1.10466</v>
      </c>
      <c r="O719" s="7">
        <v>3.5500000000000002E-5</v>
      </c>
      <c r="P719" s="5">
        <v>2.55233</v>
      </c>
      <c r="Q719">
        <f>-(Table42573053373694014334654972977109141[[#This Row],[time]]-2)*2</f>
        <v>-1.10466</v>
      </c>
      <c r="R719" s="6">
        <v>1.8922699999999999</v>
      </c>
      <c r="S719" s="5">
        <v>2.55233</v>
      </c>
      <c r="T719">
        <f>-(Table2472643123443764084404725043684116148[[#This Row],[time]]-2)*2</f>
        <v>-1.10466</v>
      </c>
      <c r="U719" s="7">
        <v>3.6000000000000001E-5</v>
      </c>
      <c r="V719" s="5">
        <v>2.55233</v>
      </c>
      <c r="W719">
        <f>-(Table52583063383704024344664983078110142[[#This Row],[time]]-2)*2</f>
        <v>-1.10466</v>
      </c>
      <c r="X719" s="6">
        <v>1.89246</v>
      </c>
      <c r="Y719" s="5">
        <v>2.55233</v>
      </c>
      <c r="Z719">
        <f>-(Table2482653133453774094414735053785117149[[#This Row],[time]]-2)*2</f>
        <v>-1.10466</v>
      </c>
      <c r="AA719" s="7">
        <v>6.58E-5</v>
      </c>
      <c r="AB719" s="5">
        <v>2.55233</v>
      </c>
      <c r="AC719">
        <f>-(Table62593073393714034354674993179111143[[#This Row],[time]]-2)*2</f>
        <v>-1.10466</v>
      </c>
      <c r="AD719" s="6">
        <v>3.5540799999999999</v>
      </c>
      <c r="AE719" s="5">
        <v>2.55233</v>
      </c>
      <c r="AF719">
        <f>-(Table2492663143463784104424745063886118150[[#This Row],[time]]-2)*2</f>
        <v>-1.10466</v>
      </c>
      <c r="AG719" s="7">
        <v>6.8899999999999994E-5</v>
      </c>
      <c r="AH719" s="5">
        <v>2.55233</v>
      </c>
      <c r="AI719">
        <f>-(Table72603083403724044364685003280112144[[#This Row],[time]]-2)*2</f>
        <v>-1.10466</v>
      </c>
      <c r="AJ719" s="6">
        <v>4.7652400000000004</v>
      </c>
      <c r="AK719" s="5">
        <v>2.55233</v>
      </c>
      <c r="AL719">
        <f>-(Table2502673153473794114434755073987119151[[#This Row],[time]]-2)*2</f>
        <v>-1.10466</v>
      </c>
      <c r="AM719" s="6">
        <v>1.7250000000000001</v>
      </c>
      <c r="AN719" s="5">
        <v>2.55233</v>
      </c>
      <c r="AO719">
        <f>-(Table82613093413734054374695013381113145[[#This Row],[time]]-2)*2</f>
        <v>-1.10466</v>
      </c>
      <c r="AP719" s="6">
        <v>4.0908300000000004</v>
      </c>
      <c r="AQ719" s="5">
        <v>2.55233</v>
      </c>
      <c r="AR719">
        <f>-(Table2522683163483804124444765084088120152[[#This Row],[time]]-2)*2</f>
        <v>-1.10466</v>
      </c>
      <c r="AS719" s="6">
        <v>1.11897</v>
      </c>
      <c r="AT719" s="5">
        <v>2.55233</v>
      </c>
      <c r="AU719">
        <f>-(Table2532693173493814134454775094189121153[[#This Row],[time]]-2)*2</f>
        <v>-1.10466</v>
      </c>
      <c r="AV719" s="6">
        <v>2.9227300000000001</v>
      </c>
    </row>
    <row r="720" spans="1:48">
      <c r="A720" s="5">
        <v>2.6029100000000001</v>
      </c>
      <c r="B720">
        <f>-(Table12543023343663984304624942674106138[[#This Row],[time]]-2)*2</f>
        <v>-1.2058200000000001</v>
      </c>
      <c r="C720" s="7">
        <v>8.6799999999999996E-5</v>
      </c>
      <c r="D720" s="5">
        <v>2.6029100000000001</v>
      </c>
      <c r="E720">
        <f>-(Table22553033353673994314634952775107139[[#This Row],[time]]-2)*2</f>
        <v>-1.2058200000000001</v>
      </c>
      <c r="F720" s="6">
        <v>3.4969299999999999</v>
      </c>
      <c r="G720" s="5">
        <v>2.6029100000000001</v>
      </c>
      <c r="H720" s="2">
        <f t="shared" si="657"/>
        <v>-1.2058200000000001</v>
      </c>
      <c r="I720" s="7">
        <v>8.6299999999999997E-5</v>
      </c>
      <c r="J720" s="5">
        <v>2.6029100000000001</v>
      </c>
      <c r="K720">
        <f>-(Table32563043363684004324644962876108140[[#This Row],[time]]-2)*2</f>
        <v>-1.2058200000000001</v>
      </c>
      <c r="L720" s="6">
        <v>2.9267500000000002</v>
      </c>
      <c r="M720" s="5">
        <v>2.6029100000000001</v>
      </c>
      <c r="N720">
        <f>-(Table2462633113433754074394715033583115147[[#This Row],[time]]-2)*2</f>
        <v>-1.2058200000000001</v>
      </c>
      <c r="O720" s="7">
        <v>3.4900000000000001E-5</v>
      </c>
      <c r="P720" s="5">
        <v>2.6029100000000001</v>
      </c>
      <c r="Q720">
        <f>-(Table42573053373694014334654972977109141[[#This Row],[time]]-2)*2</f>
        <v>-1.2058200000000001</v>
      </c>
      <c r="R720" s="6">
        <v>2.1523300000000001</v>
      </c>
      <c r="S720" s="5">
        <v>2.6029100000000001</v>
      </c>
      <c r="T720">
        <f>-(Table2472643123443764084404725043684116148[[#This Row],[time]]-2)*2</f>
        <v>-1.2058200000000001</v>
      </c>
      <c r="U720" s="7">
        <v>3.5899999999999998E-5</v>
      </c>
      <c r="V720" s="5">
        <v>2.6029100000000001</v>
      </c>
      <c r="W720">
        <f>-(Table52583063383704024344664983078110142[[#This Row],[time]]-2)*2</f>
        <v>-1.2058200000000001</v>
      </c>
      <c r="X720" s="6">
        <v>2.0145599999999999</v>
      </c>
      <c r="Y720" s="5">
        <v>2.6029100000000001</v>
      </c>
      <c r="Z720">
        <f>-(Table2482653133453774094414735053785117149[[#This Row],[time]]-2)*2</f>
        <v>-1.2058200000000001</v>
      </c>
      <c r="AA720" s="7">
        <v>6.4599999999999998E-5</v>
      </c>
      <c r="AB720" s="5">
        <v>2.6029100000000001</v>
      </c>
      <c r="AC720">
        <f>-(Table62593073393714034354674993179111143[[#This Row],[time]]-2)*2</f>
        <v>-1.2058200000000001</v>
      </c>
      <c r="AD720" s="6">
        <v>3.95364</v>
      </c>
      <c r="AE720" s="5">
        <v>2.6029100000000001</v>
      </c>
      <c r="AF720">
        <f>-(Table2492663143463784104424745063886118150[[#This Row],[time]]-2)*2</f>
        <v>-1.2058200000000001</v>
      </c>
      <c r="AG720" s="7">
        <v>6.8100000000000002E-5</v>
      </c>
      <c r="AH720" s="5">
        <v>2.6029100000000001</v>
      </c>
      <c r="AI720">
        <f>-(Table72603083403724044364685003280112144[[#This Row],[time]]-2)*2</f>
        <v>-1.2058200000000001</v>
      </c>
      <c r="AJ720" s="6">
        <v>5.1993099999999997</v>
      </c>
      <c r="AK720" s="5">
        <v>2.6029100000000001</v>
      </c>
      <c r="AL720">
        <f>-(Table2502673153473794114434755073987119151[[#This Row],[time]]-2)*2</f>
        <v>-1.2058200000000001</v>
      </c>
      <c r="AM720" s="6">
        <v>1.61412</v>
      </c>
      <c r="AN720" s="5">
        <v>2.6029100000000001</v>
      </c>
      <c r="AO720">
        <f>-(Table82613093413734054374695013381113145[[#This Row],[time]]-2)*2</f>
        <v>-1.2058200000000001</v>
      </c>
      <c r="AP720" s="6">
        <v>4.2922200000000004</v>
      </c>
      <c r="AQ720" s="5">
        <v>2.6029100000000001</v>
      </c>
      <c r="AR720">
        <f>-(Table2522683163483804124444765084088120152[[#This Row],[time]]-2)*2</f>
        <v>-1.2058200000000001</v>
      </c>
      <c r="AS720" s="6">
        <v>1.0585800000000001</v>
      </c>
      <c r="AT720" s="5">
        <v>2.6029100000000001</v>
      </c>
      <c r="AU720">
        <f>-(Table2532693173493814134454775094189121153[[#This Row],[time]]-2)*2</f>
        <v>-1.2058200000000001</v>
      </c>
      <c r="AV720" s="6">
        <v>3.3462000000000001</v>
      </c>
    </row>
    <row r="721" spans="1:48">
      <c r="A721" s="5">
        <v>2.6622400000000002</v>
      </c>
      <c r="B721">
        <f>-(Table12543023343663984304624942674106138[[#This Row],[time]]-2)*2</f>
        <v>-1.3244800000000003</v>
      </c>
      <c r="C721" s="7">
        <v>8.3700000000000002E-5</v>
      </c>
      <c r="D721" s="5">
        <v>2.6622400000000002</v>
      </c>
      <c r="E721">
        <f>-(Table22553033353673994314634952775107139[[#This Row],[time]]-2)*2</f>
        <v>-1.3244800000000003</v>
      </c>
      <c r="F721" s="6">
        <v>3.8198099999999999</v>
      </c>
      <c r="G721" s="5">
        <v>2.6622400000000002</v>
      </c>
      <c r="H721" s="2">
        <f t="shared" si="657"/>
        <v>-1.3244800000000003</v>
      </c>
      <c r="I721" s="7">
        <v>8.3599999999999999E-5</v>
      </c>
      <c r="J721" s="5">
        <v>2.6622400000000002</v>
      </c>
      <c r="K721">
        <f>-(Table32563043363684004324644962876108140[[#This Row],[time]]-2)*2</f>
        <v>-1.3244800000000003</v>
      </c>
      <c r="L721" s="6">
        <v>3.2812399999999999</v>
      </c>
      <c r="M721" s="5">
        <v>2.6622400000000002</v>
      </c>
      <c r="N721">
        <f>-(Table2462633113433754074394715033583115147[[#This Row],[time]]-2)*2</f>
        <v>-1.3244800000000003</v>
      </c>
      <c r="O721" s="7">
        <v>3.3500000000000001E-5</v>
      </c>
      <c r="P721" s="5">
        <v>2.6622400000000002</v>
      </c>
      <c r="Q721">
        <f>-(Table42573053373694014334654972977109141[[#This Row],[time]]-2)*2</f>
        <v>-1.3244800000000003</v>
      </c>
      <c r="R721" s="6">
        <v>2.45865</v>
      </c>
      <c r="S721" s="5">
        <v>2.6622400000000002</v>
      </c>
      <c r="T721">
        <f>-(Table2472643123443764084404725043684116148[[#This Row],[time]]-2)*2</f>
        <v>-1.3244800000000003</v>
      </c>
      <c r="U721" s="7">
        <v>3.54E-5</v>
      </c>
      <c r="V721" s="5">
        <v>2.6622400000000002</v>
      </c>
      <c r="W721">
        <f>-(Table52583063383704024344664983078110142[[#This Row],[time]]-2)*2</f>
        <v>-1.3244800000000003</v>
      </c>
      <c r="X721" s="6">
        <v>2.1714000000000002</v>
      </c>
      <c r="Y721" s="5">
        <v>2.6622400000000002</v>
      </c>
      <c r="Z721">
        <f>-(Table2482653133453774094414735053785117149[[#This Row],[time]]-2)*2</f>
        <v>-1.3244800000000003</v>
      </c>
      <c r="AA721" s="7">
        <v>6.3499999999999999E-5</v>
      </c>
      <c r="AB721" s="5">
        <v>2.6622400000000002</v>
      </c>
      <c r="AC721">
        <f>-(Table62593073393714034354674993179111143[[#This Row],[time]]-2)*2</f>
        <v>-1.3244800000000003</v>
      </c>
      <c r="AD721" s="6">
        <v>4.5079700000000003</v>
      </c>
      <c r="AE721" s="5">
        <v>2.6622400000000002</v>
      </c>
      <c r="AF721">
        <f>-(Table2492663143463784104424745063886118150[[#This Row],[time]]-2)*2</f>
        <v>-1.3244800000000003</v>
      </c>
      <c r="AG721" s="7">
        <v>6.7199999999999994E-5</v>
      </c>
      <c r="AH721" s="5">
        <v>2.6622400000000002</v>
      </c>
      <c r="AI721">
        <f>-(Table72603083403724044364685003280112144[[#This Row],[time]]-2)*2</f>
        <v>-1.3244800000000003</v>
      </c>
      <c r="AJ721" s="6">
        <v>5.6771099999999999</v>
      </c>
      <c r="AK721" s="5">
        <v>2.6622400000000002</v>
      </c>
      <c r="AL721">
        <f>-(Table2502673153473794114434755073987119151[[#This Row],[time]]-2)*2</f>
        <v>-1.3244800000000003</v>
      </c>
      <c r="AM721" s="6">
        <v>1.4467399999999999</v>
      </c>
      <c r="AN721" s="5">
        <v>2.6622400000000002</v>
      </c>
      <c r="AO721">
        <f>-(Table82613093413734054374695013381113145[[#This Row],[time]]-2)*2</f>
        <v>-1.3244800000000003</v>
      </c>
      <c r="AP721" s="6">
        <v>4.54087</v>
      </c>
      <c r="AQ721" s="5">
        <v>2.6622400000000002</v>
      </c>
      <c r="AR721">
        <f>-(Table2522683163483804124444765084088120152[[#This Row],[time]]-2)*2</f>
        <v>-1.3244800000000003</v>
      </c>
      <c r="AS721" s="6">
        <v>0.95583700000000005</v>
      </c>
      <c r="AT721" s="5">
        <v>2.6622400000000002</v>
      </c>
      <c r="AU721">
        <f>-(Table2532693173493814134454775094189121153[[#This Row],[time]]-2)*2</f>
        <v>-1.3244800000000003</v>
      </c>
      <c r="AV721" s="6">
        <v>3.8162500000000001</v>
      </c>
    </row>
    <row r="722" spans="1:48">
      <c r="A722" s="5">
        <v>2.71224</v>
      </c>
      <c r="B722">
        <f>-(Table12543023343663984304624942674106138[[#This Row],[time]]-2)*2</f>
        <v>-1.42448</v>
      </c>
      <c r="C722" s="7">
        <v>8.1100000000000006E-5</v>
      </c>
      <c r="D722" s="5">
        <v>2.71224</v>
      </c>
      <c r="E722">
        <f>-(Table22553033353673994314634952775107139[[#This Row],[time]]-2)*2</f>
        <v>-1.42448</v>
      </c>
      <c r="F722" s="6">
        <v>4.0576600000000003</v>
      </c>
      <c r="G722" s="5">
        <v>2.71224</v>
      </c>
      <c r="H722" s="2">
        <f t="shared" si="657"/>
        <v>-1.42448</v>
      </c>
      <c r="I722" s="7">
        <v>8.1299999999999997E-5</v>
      </c>
      <c r="J722" s="5">
        <v>2.71224</v>
      </c>
      <c r="K722">
        <f>-(Table32563043363684004324644962876108140[[#This Row],[time]]-2)*2</f>
        <v>-1.42448</v>
      </c>
      <c r="L722" s="6">
        <v>3.5621399999999999</v>
      </c>
      <c r="M722" s="5">
        <v>2.71224</v>
      </c>
      <c r="N722">
        <f>-(Table2462633113433754074394715033583115147[[#This Row],[time]]-2)*2</f>
        <v>-1.42448</v>
      </c>
      <c r="O722" s="7">
        <v>3.1000000000000001E-5</v>
      </c>
      <c r="P722" s="5">
        <v>2.71224</v>
      </c>
      <c r="Q722">
        <f>-(Table42573053373694014334654972977109141[[#This Row],[time]]-2)*2</f>
        <v>-1.42448</v>
      </c>
      <c r="R722" s="6">
        <v>2.6863299999999999</v>
      </c>
      <c r="S722" s="5">
        <v>2.71224</v>
      </c>
      <c r="T722">
        <f>-(Table2472643123443764084404725043684116148[[#This Row],[time]]-2)*2</f>
        <v>-1.42448</v>
      </c>
      <c r="U722" s="7">
        <v>3.4400000000000003E-5</v>
      </c>
      <c r="V722" s="5">
        <v>2.71224</v>
      </c>
      <c r="W722">
        <f>-(Table52583063383704024344664983078110142[[#This Row],[time]]-2)*2</f>
        <v>-1.42448</v>
      </c>
      <c r="X722" s="6">
        <v>2.3132600000000001</v>
      </c>
      <c r="Y722" s="5">
        <v>2.71224</v>
      </c>
      <c r="Z722">
        <f>-(Table2482653133453774094414735053785117149[[#This Row],[time]]-2)*2</f>
        <v>-1.42448</v>
      </c>
      <c r="AA722" s="7">
        <v>6.2500000000000001E-5</v>
      </c>
      <c r="AB722" s="5">
        <v>2.71224</v>
      </c>
      <c r="AC722">
        <f>-(Table62593073393714034354674993179111143[[#This Row],[time]]-2)*2</f>
        <v>-1.42448</v>
      </c>
      <c r="AD722" s="6">
        <v>5.1272000000000002</v>
      </c>
      <c r="AE722" s="5">
        <v>2.71224</v>
      </c>
      <c r="AF722">
        <f>-(Table2492663143463784104424745063886118150[[#This Row],[time]]-2)*2</f>
        <v>-1.42448</v>
      </c>
      <c r="AG722" s="7">
        <v>6.6199999999999996E-5</v>
      </c>
      <c r="AH722" s="5">
        <v>2.71224</v>
      </c>
      <c r="AI722">
        <f>-(Table72603083403724044364685003280112144[[#This Row],[time]]-2)*2</f>
        <v>-1.42448</v>
      </c>
      <c r="AJ722" s="6">
        <v>6.1132</v>
      </c>
      <c r="AK722" s="5">
        <v>2.71224</v>
      </c>
      <c r="AL722">
        <f>-(Table2502673153473794114434755073987119151[[#This Row],[time]]-2)*2</f>
        <v>-1.42448</v>
      </c>
      <c r="AM722" s="6">
        <v>1.3290500000000001</v>
      </c>
      <c r="AN722" s="5">
        <v>2.71224</v>
      </c>
      <c r="AO722">
        <f>-(Table82613093413734054374695013381113145[[#This Row],[time]]-2)*2</f>
        <v>-1.42448</v>
      </c>
      <c r="AP722" s="6">
        <v>4.8271300000000004</v>
      </c>
      <c r="AQ722" s="5">
        <v>2.71224</v>
      </c>
      <c r="AR722">
        <f>-(Table2522683163483804124444765084088120152[[#This Row],[time]]-2)*2</f>
        <v>-1.42448</v>
      </c>
      <c r="AS722" s="6">
        <v>0.87265400000000004</v>
      </c>
      <c r="AT722" s="5">
        <v>2.71224</v>
      </c>
      <c r="AU722">
        <f>-(Table2532693173493814134454775094189121153[[#This Row],[time]]-2)*2</f>
        <v>-1.42448</v>
      </c>
      <c r="AV722" s="6">
        <v>4.2019399999999996</v>
      </c>
    </row>
    <row r="723" spans="1:48">
      <c r="A723" s="5">
        <v>2.7622399999999998</v>
      </c>
      <c r="B723">
        <f>-(Table12543023343663984304624942674106138[[#This Row],[time]]-2)*2</f>
        <v>-1.5244799999999996</v>
      </c>
      <c r="C723" s="7">
        <v>7.8499999999999997E-5</v>
      </c>
      <c r="D723" s="5">
        <v>2.7622399999999998</v>
      </c>
      <c r="E723">
        <f>-(Table22553033353673994314634952775107139[[#This Row],[time]]-2)*2</f>
        <v>-1.5244799999999996</v>
      </c>
      <c r="F723" s="6">
        <v>4.3112500000000002</v>
      </c>
      <c r="G723" s="5">
        <v>2.7622399999999998</v>
      </c>
      <c r="H723" s="2">
        <f t="shared" si="657"/>
        <v>-1.5244799999999996</v>
      </c>
      <c r="I723" s="7">
        <v>7.8899999999999993E-5</v>
      </c>
      <c r="J723" s="5">
        <v>2.7622399999999998</v>
      </c>
      <c r="K723">
        <f>-(Table32563043363684004324644962876108140[[#This Row],[time]]-2)*2</f>
        <v>-1.5244799999999996</v>
      </c>
      <c r="L723" s="6">
        <v>3.8408199999999999</v>
      </c>
      <c r="M723" s="5">
        <v>2.7622399999999998</v>
      </c>
      <c r="N723">
        <f>-(Table2462633113433754074394715033583115147[[#This Row],[time]]-2)*2</f>
        <v>-1.5244799999999996</v>
      </c>
      <c r="O723" s="7">
        <v>2.8399999999999999E-5</v>
      </c>
      <c r="P723" s="5">
        <v>2.7622399999999998</v>
      </c>
      <c r="Q723">
        <f>-(Table42573053373694014334654972977109141[[#This Row],[time]]-2)*2</f>
        <v>-1.5244799999999996</v>
      </c>
      <c r="R723" s="6">
        <v>2.9020299999999999</v>
      </c>
      <c r="S723" s="5">
        <v>2.7622399999999998</v>
      </c>
      <c r="T723">
        <f>-(Table2472643123443764084404725043684116148[[#This Row],[time]]-2)*2</f>
        <v>-1.5244799999999996</v>
      </c>
      <c r="U723" s="7">
        <v>3.3399999999999999E-5</v>
      </c>
      <c r="V723" s="5">
        <v>2.7622399999999998</v>
      </c>
      <c r="W723">
        <f>-(Table52583063383704024344664983078110142[[#This Row],[time]]-2)*2</f>
        <v>-1.5244799999999996</v>
      </c>
      <c r="X723" s="6">
        <v>2.4700000000000002</v>
      </c>
      <c r="Y723" s="5">
        <v>2.7622399999999998</v>
      </c>
      <c r="Z723">
        <f>-(Table2482653133453774094414735053785117149[[#This Row],[time]]-2)*2</f>
        <v>-1.5244799999999996</v>
      </c>
      <c r="AA723" s="7">
        <v>6.1500000000000004E-5</v>
      </c>
      <c r="AB723" s="5">
        <v>2.7622399999999998</v>
      </c>
      <c r="AC723">
        <f>-(Table62593073393714034354674993179111143[[#This Row],[time]]-2)*2</f>
        <v>-1.5244799999999996</v>
      </c>
      <c r="AD723" s="6">
        <v>5.7755799999999997</v>
      </c>
      <c r="AE723" s="5">
        <v>2.7622399999999998</v>
      </c>
      <c r="AF723">
        <f>-(Table2492663143463784104424745063886118150[[#This Row],[time]]-2)*2</f>
        <v>-1.5244799999999996</v>
      </c>
      <c r="AG723" s="7">
        <v>6.5099999999999997E-5</v>
      </c>
      <c r="AH723" s="5">
        <v>2.7622399999999998</v>
      </c>
      <c r="AI723">
        <f>-(Table72603083403724044364685003280112144[[#This Row],[time]]-2)*2</f>
        <v>-1.5244799999999996</v>
      </c>
      <c r="AJ723" s="6">
        <v>6.4946000000000002</v>
      </c>
      <c r="AK723" s="5">
        <v>2.7622399999999998</v>
      </c>
      <c r="AL723">
        <f>-(Table2502673153473794114434755073987119151[[#This Row],[time]]-2)*2</f>
        <v>-1.5244799999999996</v>
      </c>
      <c r="AM723" s="6">
        <v>1.2170099999999999</v>
      </c>
      <c r="AN723" s="5">
        <v>2.7622399999999998</v>
      </c>
      <c r="AO723">
        <f>-(Table82613093413734054374695013381113145[[#This Row],[time]]-2)*2</f>
        <v>-1.5244799999999996</v>
      </c>
      <c r="AP723" s="6">
        <v>5.1146000000000003</v>
      </c>
      <c r="AQ723" s="5">
        <v>2.7622399999999998</v>
      </c>
      <c r="AR723">
        <f>-(Table2522683163483804124444765084088120152[[#This Row],[time]]-2)*2</f>
        <v>-1.5244799999999996</v>
      </c>
      <c r="AS723" s="6">
        <v>0.78365700000000005</v>
      </c>
      <c r="AT723" s="5">
        <v>2.7622399999999998</v>
      </c>
      <c r="AU723">
        <f>-(Table2532693173493814134454775094189121153[[#This Row],[time]]-2)*2</f>
        <v>-1.5244799999999996</v>
      </c>
      <c r="AV723" s="6">
        <v>4.5362099999999996</v>
      </c>
    </row>
    <row r="724" spans="1:48">
      <c r="A724" s="5">
        <v>2.8122400000000001</v>
      </c>
      <c r="B724">
        <f>-(Table12543023343663984304624942674106138[[#This Row],[time]]-2)*2</f>
        <v>-1.6244800000000001</v>
      </c>
      <c r="C724" s="7">
        <v>7.5900000000000002E-5</v>
      </c>
      <c r="D724" s="5">
        <v>2.8122400000000001</v>
      </c>
      <c r="E724">
        <f>-(Table22553033353673994314634952775107139[[#This Row],[time]]-2)*2</f>
        <v>-1.6244800000000001</v>
      </c>
      <c r="F724" s="6">
        <v>4.5726899999999997</v>
      </c>
      <c r="G724" s="5">
        <v>2.8122400000000001</v>
      </c>
      <c r="H724" s="2">
        <f t="shared" si="657"/>
        <v>-1.6244800000000001</v>
      </c>
      <c r="I724" s="7">
        <v>7.6600000000000005E-5</v>
      </c>
      <c r="J724" s="5">
        <v>2.8122400000000001</v>
      </c>
      <c r="K724">
        <f>-(Table32563043363684004324644962876108140[[#This Row],[time]]-2)*2</f>
        <v>-1.6244800000000001</v>
      </c>
      <c r="L724" s="6">
        <v>4.1056999999999997</v>
      </c>
      <c r="M724" s="5">
        <v>2.8122400000000001</v>
      </c>
      <c r="N724">
        <f>-(Table2462633113433754074394715033583115147[[#This Row],[time]]-2)*2</f>
        <v>-1.6244800000000001</v>
      </c>
      <c r="O724" s="7">
        <v>2.5400000000000001E-5</v>
      </c>
      <c r="P724" s="5">
        <v>2.8122400000000001</v>
      </c>
      <c r="Q724">
        <f>-(Table42573053373694014334654972977109141[[#This Row],[time]]-2)*2</f>
        <v>-1.6244800000000001</v>
      </c>
      <c r="R724" s="6">
        <v>3.0794199999999998</v>
      </c>
      <c r="S724" s="5">
        <v>2.8122400000000001</v>
      </c>
      <c r="T724">
        <f>-(Table2472643123443764084404725043684116148[[#This Row],[time]]-2)*2</f>
        <v>-1.6244800000000001</v>
      </c>
      <c r="U724" s="7">
        <v>3.2199999999999997E-5</v>
      </c>
      <c r="V724" s="5">
        <v>2.8122400000000001</v>
      </c>
      <c r="W724">
        <f>-(Table52583063383704024344664983078110142[[#This Row],[time]]-2)*2</f>
        <v>-1.6244800000000001</v>
      </c>
      <c r="X724" s="6">
        <v>2.63503</v>
      </c>
      <c r="Y724" s="5">
        <v>2.8122400000000001</v>
      </c>
      <c r="Z724">
        <f>-(Table2482653133453774094414735053785117149[[#This Row],[time]]-2)*2</f>
        <v>-1.6244800000000001</v>
      </c>
      <c r="AA724" s="7">
        <v>6.05E-5</v>
      </c>
      <c r="AB724" s="5">
        <v>2.8122400000000001</v>
      </c>
      <c r="AC724">
        <f>-(Table62593073393714034354674993179111143[[#This Row],[time]]-2)*2</f>
        <v>-1.6244800000000001</v>
      </c>
      <c r="AD724" s="6">
        <v>6.5209299999999999</v>
      </c>
      <c r="AE724" s="5">
        <v>2.8122400000000001</v>
      </c>
      <c r="AF724">
        <f>-(Table2492663143463784104424745063886118150[[#This Row],[time]]-2)*2</f>
        <v>-1.6244800000000001</v>
      </c>
      <c r="AG724" s="7">
        <v>6.3800000000000006E-5</v>
      </c>
      <c r="AH724" s="5">
        <v>2.8122400000000001</v>
      </c>
      <c r="AI724">
        <f>-(Table72603083403724044364685003280112144[[#This Row],[time]]-2)*2</f>
        <v>-1.6244800000000001</v>
      </c>
      <c r="AJ724" s="6">
        <v>6.8656100000000002</v>
      </c>
      <c r="AK724" s="5">
        <v>2.8122400000000001</v>
      </c>
      <c r="AL724">
        <f>-(Table2502673153473794114434755073987119151[[#This Row],[time]]-2)*2</f>
        <v>-1.6244800000000001</v>
      </c>
      <c r="AM724" s="6">
        <v>1.0778700000000001</v>
      </c>
      <c r="AN724" s="5">
        <v>2.8122400000000001</v>
      </c>
      <c r="AO724">
        <f>-(Table82613093413734054374695013381113145[[#This Row],[time]]-2)*2</f>
        <v>-1.6244800000000001</v>
      </c>
      <c r="AP724" s="6">
        <v>5.4282000000000004</v>
      </c>
      <c r="AQ724" s="5">
        <v>2.8122400000000001</v>
      </c>
      <c r="AR724">
        <f>-(Table2522683163483804124444765084088120152[[#This Row],[time]]-2)*2</f>
        <v>-1.6244800000000001</v>
      </c>
      <c r="AS724" s="6">
        <v>0.68265600000000004</v>
      </c>
      <c r="AT724" s="5">
        <v>2.8122400000000001</v>
      </c>
      <c r="AU724">
        <f>-(Table2532693173493814134454775094189121153[[#This Row],[time]]-2)*2</f>
        <v>-1.6244800000000001</v>
      </c>
      <c r="AV724" s="6">
        <v>4.8039199999999997</v>
      </c>
    </row>
    <row r="725" spans="1:48">
      <c r="A725" s="5">
        <v>2.8622399999999999</v>
      </c>
      <c r="B725">
        <f>-(Table12543023343663984304624942674106138[[#This Row],[time]]-2)*2</f>
        <v>-1.7244799999999998</v>
      </c>
      <c r="C725" s="7">
        <v>7.3300000000000006E-5</v>
      </c>
      <c r="D725" s="5">
        <v>2.8622399999999999</v>
      </c>
      <c r="E725">
        <f>-(Table22553033353673994314634952775107139[[#This Row],[time]]-2)*2</f>
        <v>-1.7244799999999998</v>
      </c>
      <c r="F725" s="6">
        <v>4.8261500000000002</v>
      </c>
      <c r="G725" s="5">
        <v>2.8622399999999999</v>
      </c>
      <c r="H725" s="2">
        <f t="shared" si="657"/>
        <v>-1.7244799999999998</v>
      </c>
      <c r="I725" s="7">
        <v>7.4300000000000004E-5</v>
      </c>
      <c r="J725" s="5">
        <v>2.8622399999999999</v>
      </c>
      <c r="K725">
        <f>-(Table32563043363684004324644962876108140[[#This Row],[time]]-2)*2</f>
        <v>-1.7244799999999998</v>
      </c>
      <c r="L725" s="6">
        <v>4.3631000000000002</v>
      </c>
      <c r="M725" s="5">
        <v>2.8622399999999999</v>
      </c>
      <c r="N725">
        <f>-(Table2462633113433754074394715033583115147[[#This Row],[time]]-2)*2</f>
        <v>-1.7244799999999998</v>
      </c>
      <c r="O725" s="7">
        <v>2.2399999999999999E-5</v>
      </c>
      <c r="P725" s="5">
        <v>2.8622399999999999</v>
      </c>
      <c r="Q725">
        <f>-(Table42573053373694014334654972977109141[[#This Row],[time]]-2)*2</f>
        <v>-1.7244799999999998</v>
      </c>
      <c r="R725" s="6">
        <v>3.2396799999999999</v>
      </c>
      <c r="S725" s="5">
        <v>2.8622399999999999</v>
      </c>
      <c r="T725">
        <f>-(Table2472643123443764084404725043684116148[[#This Row],[time]]-2)*2</f>
        <v>-1.7244799999999998</v>
      </c>
      <c r="U725" s="7">
        <v>3.0899999999999999E-5</v>
      </c>
      <c r="V725" s="5">
        <v>2.8622399999999999</v>
      </c>
      <c r="W725">
        <f>-(Table52583063383704024344664983078110142[[#This Row],[time]]-2)*2</f>
        <v>-1.7244799999999998</v>
      </c>
      <c r="X725" s="6">
        <v>2.8110300000000001</v>
      </c>
      <c r="Y725" s="5">
        <v>2.8622399999999999</v>
      </c>
      <c r="Z725">
        <f>-(Table2482653133453774094414735053785117149[[#This Row],[time]]-2)*2</f>
        <v>-1.7244799999999998</v>
      </c>
      <c r="AA725" s="7">
        <v>5.94E-5</v>
      </c>
      <c r="AB725" s="5">
        <v>2.8622399999999999</v>
      </c>
      <c r="AC725">
        <f>-(Table62593073393714034354674993179111143[[#This Row],[time]]-2)*2</f>
        <v>-1.7244799999999998</v>
      </c>
      <c r="AD725" s="6">
        <v>7.4197499999999996</v>
      </c>
      <c r="AE725" s="5">
        <v>2.8622399999999999</v>
      </c>
      <c r="AF725">
        <f>-(Table2492663143463784104424745063886118150[[#This Row],[time]]-2)*2</f>
        <v>-1.7244799999999998</v>
      </c>
      <c r="AG725" s="7">
        <v>6.2500000000000001E-5</v>
      </c>
      <c r="AH725" s="5">
        <v>2.8622399999999999</v>
      </c>
      <c r="AI725">
        <f>-(Table72603083403724044364685003280112144[[#This Row],[time]]-2)*2</f>
        <v>-1.7244799999999998</v>
      </c>
      <c r="AJ725" s="6">
        <v>7.2722699999999998</v>
      </c>
      <c r="AK725" s="5">
        <v>2.8622399999999999</v>
      </c>
      <c r="AL725">
        <f>-(Table2502673153473794114434755073987119151[[#This Row],[time]]-2)*2</f>
        <v>-1.7244799999999998</v>
      </c>
      <c r="AM725" s="6">
        <v>0.92188199999999998</v>
      </c>
      <c r="AN725" s="5">
        <v>2.8622399999999999</v>
      </c>
      <c r="AO725">
        <f>-(Table82613093413734054374695013381113145[[#This Row],[time]]-2)*2</f>
        <v>-1.7244799999999998</v>
      </c>
      <c r="AP725" s="6">
        <v>5.78695</v>
      </c>
      <c r="AQ725" s="5">
        <v>2.8622399999999999</v>
      </c>
      <c r="AR725">
        <f>-(Table2522683163483804124444765084088120152[[#This Row],[time]]-2)*2</f>
        <v>-1.7244799999999998</v>
      </c>
      <c r="AS725" s="6">
        <v>0.58124799999999999</v>
      </c>
      <c r="AT725" s="5">
        <v>2.8622399999999999</v>
      </c>
      <c r="AU725">
        <f>-(Table2532693173493814134454775094189121153[[#This Row],[time]]-2)*2</f>
        <v>-1.7244799999999998</v>
      </c>
      <c r="AV725" s="6">
        <v>5.0974700000000004</v>
      </c>
    </row>
    <row r="726" spans="1:48">
      <c r="A726" s="5">
        <v>2.9216099999999998</v>
      </c>
      <c r="B726">
        <f>-(Table12543023343663984304624942674106138[[#This Row],[time]]-2)*2</f>
        <v>-1.8432199999999996</v>
      </c>
      <c r="C726" s="7">
        <v>7.0199999999999999E-5</v>
      </c>
      <c r="D726" s="5">
        <v>2.9216099999999998</v>
      </c>
      <c r="E726">
        <f>-(Table22553033353673994314634952775107139[[#This Row],[time]]-2)*2</f>
        <v>-1.8432199999999996</v>
      </c>
      <c r="F726" s="6">
        <v>5.1189099999999996</v>
      </c>
      <c r="G726" s="5">
        <v>2.9216099999999998</v>
      </c>
      <c r="H726" s="2">
        <f t="shared" si="657"/>
        <v>-1.8432199999999996</v>
      </c>
      <c r="I726" s="7">
        <v>7.1400000000000001E-5</v>
      </c>
      <c r="J726" s="5">
        <v>2.9216099999999998</v>
      </c>
      <c r="K726">
        <f>-(Table32563043363684004324644962876108140[[#This Row],[time]]-2)*2</f>
        <v>-1.8432199999999996</v>
      </c>
      <c r="L726" s="6">
        <v>4.6461899999999998</v>
      </c>
      <c r="M726" s="5">
        <v>2.9216099999999998</v>
      </c>
      <c r="N726">
        <f>-(Table2462633113433754074394715033583115147[[#This Row],[time]]-2)*2</f>
        <v>-1.8432199999999996</v>
      </c>
      <c r="O726" s="7">
        <v>1.8700000000000001E-5</v>
      </c>
      <c r="P726" s="5">
        <v>2.9216099999999998</v>
      </c>
      <c r="Q726">
        <f>-(Table42573053373694014334654972977109141[[#This Row],[time]]-2)*2</f>
        <v>-1.8432199999999996</v>
      </c>
      <c r="R726" s="6">
        <v>3.3940399999999999</v>
      </c>
      <c r="S726" s="5">
        <v>2.9216099999999998</v>
      </c>
      <c r="T726">
        <f>-(Table2472643123443764084404725043684116148[[#This Row],[time]]-2)*2</f>
        <v>-1.8432199999999996</v>
      </c>
      <c r="U726" s="7">
        <v>2.9300000000000001E-5</v>
      </c>
      <c r="V726" s="5">
        <v>2.9216099999999998</v>
      </c>
      <c r="W726">
        <f>-(Table52583063383704024344664983078110142[[#This Row],[time]]-2)*2</f>
        <v>-1.8432199999999996</v>
      </c>
      <c r="X726" s="6">
        <v>3.0415199999999998</v>
      </c>
      <c r="Y726" s="5">
        <v>2.9216099999999998</v>
      </c>
      <c r="Z726">
        <f>-(Table2482653133453774094414735053785117149[[#This Row],[time]]-2)*2</f>
        <v>-1.8432199999999996</v>
      </c>
      <c r="AA726" s="7">
        <v>5.8E-5</v>
      </c>
      <c r="AB726" s="5">
        <v>2.9216099999999998</v>
      </c>
      <c r="AC726">
        <f>-(Table62593073393714034354674993179111143[[#This Row],[time]]-2)*2</f>
        <v>-1.8432199999999996</v>
      </c>
      <c r="AD726" s="6">
        <v>8.7032000000000007</v>
      </c>
      <c r="AE726" s="5">
        <v>2.9216099999999998</v>
      </c>
      <c r="AF726">
        <f>-(Table2492663143463784104424745063886118150[[#This Row],[time]]-2)*2</f>
        <v>-1.8432199999999996</v>
      </c>
      <c r="AG726" s="7">
        <v>6.0900000000000003E-5</v>
      </c>
      <c r="AH726" s="5">
        <v>2.9216099999999998</v>
      </c>
      <c r="AI726">
        <f>-(Table72603083403724044364685003280112144[[#This Row],[time]]-2)*2</f>
        <v>-1.8432199999999996</v>
      </c>
      <c r="AJ726" s="6">
        <v>7.6958700000000002</v>
      </c>
      <c r="AK726" s="5">
        <v>2.9216099999999998</v>
      </c>
      <c r="AL726">
        <f>-(Table2502673153473794114434755073987119151[[#This Row],[time]]-2)*2</f>
        <v>-1.8432199999999996</v>
      </c>
      <c r="AM726" s="6">
        <v>0.72628300000000001</v>
      </c>
      <c r="AN726" s="5">
        <v>2.9216099999999998</v>
      </c>
      <c r="AO726">
        <f>-(Table82613093413734054374695013381113145[[#This Row],[time]]-2)*2</f>
        <v>-1.8432199999999996</v>
      </c>
      <c r="AP726" s="6">
        <v>6.2140500000000003</v>
      </c>
      <c r="AQ726" s="5">
        <v>2.9216099999999998</v>
      </c>
      <c r="AR726">
        <f>-(Table2522683163483804124444765084088120152[[#This Row],[time]]-2)*2</f>
        <v>-1.8432199999999996</v>
      </c>
      <c r="AS726" s="6">
        <v>0.45129799999999998</v>
      </c>
      <c r="AT726" s="5">
        <v>2.9216099999999998</v>
      </c>
      <c r="AU726">
        <f>-(Table2532693173493814134454775094189121153[[#This Row],[time]]-2)*2</f>
        <v>-1.8432199999999996</v>
      </c>
      <c r="AV726" s="6">
        <v>5.4338600000000001</v>
      </c>
    </row>
    <row r="727" spans="1:48">
      <c r="A727" s="5">
        <v>2.9638</v>
      </c>
      <c r="B727">
        <f>-(Table12543023343663984304624942674106138[[#This Row],[time]]-2)*2</f>
        <v>-1.9276</v>
      </c>
      <c r="C727" s="7">
        <v>6.7999999999999999E-5</v>
      </c>
      <c r="D727" s="5">
        <v>2.9638</v>
      </c>
      <c r="E727">
        <f>-(Table22553033353673994314634952775107139[[#This Row],[time]]-2)*2</f>
        <v>-1.9276</v>
      </c>
      <c r="F727" s="6">
        <v>5.2869900000000003</v>
      </c>
      <c r="G727" s="5">
        <v>2.9638</v>
      </c>
      <c r="H727" s="2">
        <f t="shared" si="657"/>
        <v>-1.9276</v>
      </c>
      <c r="I727" s="7">
        <v>6.9400000000000006E-5</v>
      </c>
      <c r="J727" s="5">
        <v>2.9638</v>
      </c>
      <c r="K727">
        <f>-(Table32563043363684004324644962876108140[[#This Row],[time]]-2)*2</f>
        <v>-1.9276</v>
      </c>
      <c r="L727" s="6">
        <v>4.8272300000000001</v>
      </c>
      <c r="M727" s="5">
        <v>2.9638</v>
      </c>
      <c r="N727">
        <f>-(Table2462633113433754074394715033583115147[[#This Row],[time]]-2)*2</f>
        <v>-1.9276</v>
      </c>
      <c r="O727" s="7">
        <v>1.6200000000000001E-5</v>
      </c>
      <c r="P727" s="5">
        <v>2.9638</v>
      </c>
      <c r="Q727">
        <f>-(Table42573053373694014334654972977109141[[#This Row],[time]]-2)*2</f>
        <v>-1.9276</v>
      </c>
      <c r="R727" s="6">
        <v>3.47342</v>
      </c>
      <c r="S727" s="5">
        <v>2.9638</v>
      </c>
      <c r="T727">
        <f>-(Table2472643123443764084404725043684116148[[#This Row],[time]]-2)*2</f>
        <v>-1.9276</v>
      </c>
      <c r="U727" s="7">
        <v>2.8E-5</v>
      </c>
      <c r="V727" s="5">
        <v>2.9638</v>
      </c>
      <c r="W727">
        <f>-(Table52583063383704024344664983078110142[[#This Row],[time]]-2)*2</f>
        <v>-1.9276</v>
      </c>
      <c r="X727" s="6">
        <v>3.21407</v>
      </c>
      <c r="Y727" s="5">
        <v>2.9638</v>
      </c>
      <c r="Z727">
        <f>-(Table2482653133453774094414735053785117149[[#This Row],[time]]-2)*2</f>
        <v>-1.9276</v>
      </c>
      <c r="AA727" s="7">
        <v>5.6900000000000001E-5</v>
      </c>
      <c r="AB727" s="5">
        <v>2.9638</v>
      </c>
      <c r="AC727">
        <f>-(Table62593073393714034354674993179111143[[#This Row],[time]]-2)*2</f>
        <v>-1.9276</v>
      </c>
      <c r="AD727" s="6">
        <v>9.6333099999999998</v>
      </c>
      <c r="AE727" s="5">
        <v>2.9638</v>
      </c>
      <c r="AF727">
        <f>-(Table2492663143463784104424745063886118150[[#This Row],[time]]-2)*2</f>
        <v>-1.9276</v>
      </c>
      <c r="AG727" s="7">
        <v>5.9700000000000001E-5</v>
      </c>
      <c r="AH727" s="5">
        <v>2.9638</v>
      </c>
      <c r="AI727">
        <f>-(Table72603083403724044364685003280112144[[#This Row],[time]]-2)*2</f>
        <v>-1.9276</v>
      </c>
      <c r="AJ727" s="6">
        <v>7.9713799999999999</v>
      </c>
      <c r="AK727" s="5">
        <v>2.9638</v>
      </c>
      <c r="AL727">
        <f>-(Table2502673153473794114434755073987119151[[#This Row],[time]]-2)*2</f>
        <v>-1.9276</v>
      </c>
      <c r="AM727" s="6">
        <v>0.58515399999999995</v>
      </c>
      <c r="AN727" s="5">
        <v>2.9638</v>
      </c>
      <c r="AO727">
        <f>-(Table82613093413734054374695013381113145[[#This Row],[time]]-2)*2</f>
        <v>-1.9276</v>
      </c>
      <c r="AP727" s="6">
        <v>6.5122999999999998</v>
      </c>
      <c r="AQ727" s="5">
        <v>2.9638</v>
      </c>
      <c r="AR727">
        <f>-(Table2522683163483804124444765084088120152[[#This Row],[time]]-2)*2</f>
        <v>-1.9276</v>
      </c>
      <c r="AS727" s="6">
        <v>0.35780699999999999</v>
      </c>
      <c r="AT727" s="5">
        <v>2.9638</v>
      </c>
      <c r="AU727">
        <f>-(Table2532693173493814134454775094189121153[[#This Row],[time]]-2)*2</f>
        <v>-1.9276</v>
      </c>
      <c r="AV727" s="6">
        <v>5.65747</v>
      </c>
    </row>
    <row r="728" spans="1:48">
      <c r="A728" s="8">
        <v>3</v>
      </c>
      <c r="B728">
        <f>-(Table12543023343663984304624942674106138[[#This Row],[time]]-2)*2</f>
        <v>-2</v>
      </c>
      <c r="C728" s="10">
        <v>6.6099999999999994E-5</v>
      </c>
      <c r="D728" s="8">
        <v>3</v>
      </c>
      <c r="E728">
        <f>-(Table22553033353673994314634952775107139[[#This Row],[time]]-2)*2</f>
        <v>-2</v>
      </c>
      <c r="F728" s="9">
        <v>5.4345800000000004</v>
      </c>
      <c r="G728" s="8">
        <v>3</v>
      </c>
      <c r="H728" s="2">
        <f t="shared" si="657"/>
        <v>-2</v>
      </c>
      <c r="I728" s="10">
        <v>6.7700000000000006E-5</v>
      </c>
      <c r="J728" s="8">
        <v>3</v>
      </c>
      <c r="K728">
        <f>-(Table32563043363684004324644962876108140[[#This Row],[time]]-2)*2</f>
        <v>-2</v>
      </c>
      <c r="L728" s="9">
        <v>4.9820700000000002</v>
      </c>
      <c r="M728" s="8">
        <v>3</v>
      </c>
      <c r="N728">
        <f>-(Table2462633113433754074394715033583115147[[#This Row],[time]]-2)*2</f>
        <v>-2</v>
      </c>
      <c r="O728" s="10">
        <v>1.4100000000000001E-5</v>
      </c>
      <c r="P728" s="8">
        <v>3</v>
      </c>
      <c r="Q728">
        <f>-(Table42573053373694014334654972977109141[[#This Row],[time]]-2)*2</f>
        <v>-2</v>
      </c>
      <c r="R728" s="9">
        <v>3.5379900000000002</v>
      </c>
      <c r="S728" s="8">
        <v>3</v>
      </c>
      <c r="T728">
        <f>-(Table2472643123443764084404725043684116148[[#This Row],[time]]-2)*2</f>
        <v>-2</v>
      </c>
      <c r="U728" s="10">
        <v>2.6800000000000001E-5</v>
      </c>
      <c r="V728" s="8">
        <v>3</v>
      </c>
      <c r="W728">
        <f>-(Table52583063383704024344664983078110142[[#This Row],[time]]-2)*2</f>
        <v>-2</v>
      </c>
      <c r="X728" s="9">
        <v>3.3567100000000001</v>
      </c>
      <c r="Y728" s="8">
        <v>3</v>
      </c>
      <c r="Z728">
        <f>-(Table2482653133453774094414735053785117149[[#This Row],[time]]-2)*2</f>
        <v>-2</v>
      </c>
      <c r="AA728" s="10">
        <v>5.6100000000000002E-5</v>
      </c>
      <c r="AB728" s="8">
        <v>3</v>
      </c>
      <c r="AC728">
        <f>-(Table62593073393714034354674993179111143[[#This Row],[time]]-2)*2</f>
        <v>-2</v>
      </c>
      <c r="AD728" s="9">
        <v>10.5916</v>
      </c>
      <c r="AE728" s="8">
        <v>3</v>
      </c>
      <c r="AF728">
        <f>-(Table2492663143463784104424745063886118150[[#This Row],[time]]-2)*2</f>
        <v>-2</v>
      </c>
      <c r="AG728" s="10">
        <v>5.8699999999999997E-5</v>
      </c>
      <c r="AH728" s="8">
        <v>3</v>
      </c>
      <c r="AI728">
        <f>-(Table72603083403724044364685003280112144[[#This Row],[time]]-2)*2</f>
        <v>-2</v>
      </c>
      <c r="AJ728" s="9">
        <v>8.1530900000000006</v>
      </c>
      <c r="AK728" s="8">
        <v>3</v>
      </c>
      <c r="AL728">
        <f>-(Table2502673153473794114434755073987119151[[#This Row],[time]]-2)*2</f>
        <v>-2</v>
      </c>
      <c r="AM728" s="9">
        <v>0.45868300000000001</v>
      </c>
      <c r="AN728" s="8">
        <v>3</v>
      </c>
      <c r="AO728">
        <f>-(Table82613093413734054374695013381113145[[#This Row],[time]]-2)*2</f>
        <v>-2</v>
      </c>
      <c r="AP728" s="9">
        <v>6.7558199999999999</v>
      </c>
      <c r="AQ728" s="8">
        <v>3</v>
      </c>
      <c r="AR728">
        <f>-(Table2522683163483804124444765084088120152[[#This Row],[time]]-2)*2</f>
        <v>-2</v>
      </c>
      <c r="AS728" s="9">
        <v>0.27315200000000001</v>
      </c>
      <c r="AT728" s="8">
        <v>3</v>
      </c>
      <c r="AU728">
        <f>-(Table2532693173493814134454775094189121153[[#This Row],[time]]-2)*2</f>
        <v>-2</v>
      </c>
      <c r="AV728" s="9">
        <v>5.84701</v>
      </c>
    </row>
    <row r="729" spans="1:48">
      <c r="A729" t="s">
        <v>26</v>
      </c>
      <c r="C729">
        <f>AVERAGE(C708:C728)</f>
        <v>0.41865507438095245</v>
      </c>
      <c r="D729" t="s">
        <v>26</v>
      </c>
      <c r="F729">
        <f t="shared" ref="F729" si="658">AVERAGE(F708:F728)</f>
        <v>2.8080230333333338</v>
      </c>
      <c r="G729" t="s">
        <v>26</v>
      </c>
      <c r="I729">
        <f t="shared" ref="I729" si="659">AVERAGE(I708:I728)</f>
        <v>0.13000268380952382</v>
      </c>
      <c r="J729" t="s">
        <v>26</v>
      </c>
      <c r="L729">
        <f t="shared" ref="L729" si="660">AVERAGE(L708:L728)</f>
        <v>2.4458347904761903</v>
      </c>
      <c r="M729" t="s">
        <v>26</v>
      </c>
      <c r="O729">
        <f t="shared" ref="O729" si="661">AVERAGE(O708:O728)</f>
        <v>3.7080952380952378E-5</v>
      </c>
      <c r="P729" t="s">
        <v>26</v>
      </c>
      <c r="R729">
        <f t="shared" ref="R729" si="662">AVERAGE(R708:R728)</f>
        <v>1.7437577823809522</v>
      </c>
      <c r="S729" t="s">
        <v>26</v>
      </c>
      <c r="U729">
        <f t="shared" ref="U729" si="663">AVERAGE(U708:U728)</f>
        <v>3.2247619047619059E-5</v>
      </c>
      <c r="V729" t="s">
        <v>26</v>
      </c>
      <c r="X729">
        <f t="shared" ref="X729" si="664">AVERAGE(X708:X728)</f>
        <v>1.8080719952380953</v>
      </c>
      <c r="Y729" t="s">
        <v>26</v>
      </c>
      <c r="AA729">
        <f t="shared" ref="AA729" si="665">AVERAGE(AA708:AA728)</f>
        <v>6.7747619047619034E-5</v>
      </c>
      <c r="AB729" t="s">
        <v>26</v>
      </c>
      <c r="AD729">
        <f t="shared" ref="AD729" si="666">AVERAGE(AD708:AD728)</f>
        <v>4.0483664714285714</v>
      </c>
      <c r="AE729" t="s">
        <v>26</v>
      </c>
      <c r="AG729">
        <f t="shared" ref="AG729" si="667">AVERAGE(AG708:AG728)</f>
        <v>6.8557142857142851E-5</v>
      </c>
      <c r="AH729" t="s">
        <v>26</v>
      </c>
      <c r="AJ729">
        <f t="shared" ref="AJ729" si="668">AVERAGE(AJ708:AJ728)</f>
        <v>4.0227878095238099</v>
      </c>
      <c r="AK729" t="s">
        <v>26</v>
      </c>
      <c r="AM729">
        <f t="shared" ref="AM729" si="669">AVERAGE(AM708:AM728)</f>
        <v>1.6035543809523809</v>
      </c>
      <c r="AN729" t="s">
        <v>26</v>
      </c>
      <c r="AP729">
        <f t="shared" ref="AP729" si="670">AVERAGE(AP708:AP728)</f>
        <v>4.1122899999999998</v>
      </c>
      <c r="AQ729" t="s">
        <v>26</v>
      </c>
      <c r="AS729">
        <f t="shared" ref="AS729" si="671">AVERAGE(AS708:AS728)</f>
        <v>0.81615309523809543</v>
      </c>
      <c r="AT729" t="s">
        <v>26</v>
      </c>
      <c r="AV729">
        <f t="shared" ref="AV729" si="672">AVERAGE(AV708:AV728)</f>
        <v>2.6914488142857143</v>
      </c>
    </row>
    <row r="730" spans="1:48">
      <c r="A730" t="s">
        <v>27</v>
      </c>
      <c r="C730">
        <f>MAX(C708:C728)</f>
        <v>1.9668000000000001</v>
      </c>
      <c r="D730" t="s">
        <v>27</v>
      </c>
      <c r="F730">
        <f t="shared" ref="F730" si="673">MAX(F708:F728)</f>
        <v>5.4345800000000004</v>
      </c>
      <c r="G730" t="s">
        <v>27</v>
      </c>
      <c r="I730">
        <f t="shared" ref="I730" si="674">MAX(I708:I728)</f>
        <v>0.83453599999999994</v>
      </c>
      <c r="J730" t="s">
        <v>27</v>
      </c>
      <c r="L730">
        <f t="shared" ref="L730" si="675">MAX(L708:L728)</f>
        <v>4.9820700000000002</v>
      </c>
      <c r="M730" t="s">
        <v>27</v>
      </c>
      <c r="O730">
        <f t="shared" ref="O730" si="676">MAX(O708:O728)</f>
        <v>6.7299999999999996E-5</v>
      </c>
      <c r="P730" t="s">
        <v>27</v>
      </c>
      <c r="R730">
        <f t="shared" ref="R730" si="677">MAX(R708:R728)</f>
        <v>3.5379900000000002</v>
      </c>
      <c r="S730" t="s">
        <v>27</v>
      </c>
      <c r="U730">
        <f t="shared" ref="U730" si="678">MAX(U708:U728)</f>
        <v>3.6199999999999999E-5</v>
      </c>
      <c r="V730" t="s">
        <v>27</v>
      </c>
      <c r="X730">
        <f t="shared" ref="X730" si="679">MAX(X708:X728)</f>
        <v>3.3567100000000001</v>
      </c>
      <c r="Y730" t="s">
        <v>27</v>
      </c>
      <c r="AA730">
        <f t="shared" ref="AA730" si="680">MAX(AA708:AA728)</f>
        <v>8.0599999999999994E-5</v>
      </c>
      <c r="AB730" t="s">
        <v>27</v>
      </c>
      <c r="AD730">
        <f t="shared" ref="AD730" si="681">MAX(AD708:AD728)</f>
        <v>10.5916</v>
      </c>
      <c r="AE730" t="s">
        <v>27</v>
      </c>
      <c r="AG730">
        <f t="shared" ref="AG730" si="682">MAX(AG708:AG728)</f>
        <v>7.7600000000000002E-5</v>
      </c>
      <c r="AH730" t="s">
        <v>27</v>
      </c>
      <c r="AJ730">
        <f t="shared" ref="AJ730" si="683">MAX(AJ708:AJ728)</f>
        <v>8.1530900000000006</v>
      </c>
      <c r="AK730" t="s">
        <v>27</v>
      </c>
      <c r="AM730">
        <f t="shared" ref="AM730" si="684">MAX(AM708:AM728)</f>
        <v>2.28715</v>
      </c>
      <c r="AN730" t="s">
        <v>27</v>
      </c>
      <c r="AP730">
        <f t="shared" ref="AP730" si="685">MAX(AP708:AP728)</f>
        <v>6.7558199999999999</v>
      </c>
      <c r="AQ730" t="s">
        <v>27</v>
      </c>
      <c r="AS730">
        <f t="shared" ref="AS730" si="686">MAX(AS708:AS728)</f>
        <v>1.1374899999999999</v>
      </c>
      <c r="AT730" t="s">
        <v>27</v>
      </c>
      <c r="AV730">
        <f t="shared" ref="AV730" si="687">MAX(AV708:AV728)</f>
        <v>5.84701</v>
      </c>
    </row>
    <row r="733" spans="1:48">
      <c r="A733" s="1" t="s">
        <v>87</v>
      </c>
    </row>
    <row r="734" spans="1:48">
      <c r="A734" t="s">
        <v>88</v>
      </c>
      <c r="D734" t="s">
        <v>2</v>
      </c>
    </row>
    <row r="735" spans="1:48">
      <c r="A735" t="s">
        <v>89</v>
      </c>
      <c r="D735" t="s">
        <v>4</v>
      </c>
      <c r="E735" t="s">
        <v>5</v>
      </c>
    </row>
    <row r="737" spans="1:48">
      <c r="A737" t="s">
        <v>6</v>
      </c>
      <c r="D737" t="s">
        <v>7</v>
      </c>
      <c r="G737" t="s">
        <v>8</v>
      </c>
      <c r="J737" t="s">
        <v>9</v>
      </c>
      <c r="M737" t="s">
        <v>10</v>
      </c>
      <c r="P737" t="s">
        <v>11</v>
      </c>
      <c r="S737" t="s">
        <v>12</v>
      </c>
      <c r="V737" t="s">
        <v>13</v>
      </c>
      <c r="Y737" t="s">
        <v>14</v>
      </c>
      <c r="AB737" t="s">
        <v>15</v>
      </c>
      <c r="AE737" t="s">
        <v>16</v>
      </c>
      <c r="AH737" t="s">
        <v>17</v>
      </c>
      <c r="AK737" t="s">
        <v>18</v>
      </c>
      <c r="AN737" t="s">
        <v>19</v>
      </c>
      <c r="AQ737" t="s">
        <v>20</v>
      </c>
      <c r="AT737" t="s">
        <v>21</v>
      </c>
    </row>
    <row r="738" spans="1:48">
      <c r="A738" t="s">
        <v>22</v>
      </c>
      <c r="B738" t="s">
        <v>23</v>
      </c>
      <c r="C738" t="s">
        <v>24</v>
      </c>
      <c r="D738" t="s">
        <v>22</v>
      </c>
      <c r="E738" t="s">
        <v>23</v>
      </c>
      <c r="F738" t="s">
        <v>25</v>
      </c>
      <c r="G738" t="s">
        <v>22</v>
      </c>
      <c r="H738" t="s">
        <v>23</v>
      </c>
      <c r="I738" t="s">
        <v>24</v>
      </c>
      <c r="J738" t="s">
        <v>22</v>
      </c>
      <c r="K738" t="s">
        <v>23</v>
      </c>
      <c r="L738" t="s">
        <v>24</v>
      </c>
      <c r="M738" t="s">
        <v>22</v>
      </c>
      <c r="N738" t="s">
        <v>23</v>
      </c>
      <c r="O738" t="s">
        <v>24</v>
      </c>
      <c r="P738" t="s">
        <v>22</v>
      </c>
      <c r="Q738" t="s">
        <v>23</v>
      </c>
      <c r="R738" t="s">
        <v>24</v>
      </c>
      <c r="S738" t="s">
        <v>22</v>
      </c>
      <c r="T738" t="s">
        <v>23</v>
      </c>
      <c r="U738" t="s">
        <v>24</v>
      </c>
      <c r="V738" t="s">
        <v>22</v>
      </c>
      <c r="W738" t="s">
        <v>23</v>
      </c>
      <c r="X738" t="s">
        <v>24</v>
      </c>
      <c r="Y738" t="s">
        <v>22</v>
      </c>
      <c r="Z738" t="s">
        <v>23</v>
      </c>
      <c r="AA738" t="s">
        <v>24</v>
      </c>
      <c r="AB738" t="s">
        <v>22</v>
      </c>
      <c r="AC738" t="s">
        <v>23</v>
      </c>
      <c r="AD738" t="s">
        <v>24</v>
      </c>
      <c r="AE738" t="s">
        <v>22</v>
      </c>
      <c r="AF738" t="s">
        <v>23</v>
      </c>
      <c r="AG738" t="s">
        <v>24</v>
      </c>
      <c r="AH738" t="s">
        <v>22</v>
      </c>
      <c r="AI738" t="s">
        <v>23</v>
      </c>
      <c r="AJ738" t="s">
        <v>24</v>
      </c>
      <c r="AK738" t="s">
        <v>22</v>
      </c>
      <c r="AL738" t="s">
        <v>23</v>
      </c>
      <c r="AM738" t="s">
        <v>24</v>
      </c>
      <c r="AN738" t="s">
        <v>22</v>
      </c>
      <c r="AO738" t="s">
        <v>23</v>
      </c>
      <c r="AP738" t="s">
        <v>24</v>
      </c>
      <c r="AQ738" t="s">
        <v>22</v>
      </c>
      <c r="AR738" t="s">
        <v>23</v>
      </c>
      <c r="AS738" t="s">
        <v>24</v>
      </c>
      <c r="AT738" t="s">
        <v>22</v>
      </c>
      <c r="AU738" t="s">
        <v>23</v>
      </c>
      <c r="AV738" t="s">
        <v>24</v>
      </c>
    </row>
    <row r="739" spans="1:48">
      <c r="A739" s="2">
        <v>2</v>
      </c>
      <c r="B739">
        <f>(Table1286318350382414446478104290122154[[#This Row],[time]]-2)*2</f>
        <v>0</v>
      </c>
      <c r="C739" s="4">
        <v>8.1600000000000005E-5</v>
      </c>
      <c r="D739" s="2">
        <v>2</v>
      </c>
      <c r="E739">
        <f>(Table2287319351383415447479114391123155[[#This Row],[time]]-2)*2</f>
        <v>0</v>
      </c>
      <c r="F739" s="4">
        <v>9.09E-5</v>
      </c>
      <c r="G739" s="2">
        <v>2</v>
      </c>
      <c r="H739">
        <f>(Table245294326358390422454486185098130162[[#This Row],[time]]-2)*2</f>
        <v>0</v>
      </c>
      <c r="I739" s="4">
        <v>6.2100000000000005E-5</v>
      </c>
      <c r="J739" s="2">
        <v>2</v>
      </c>
      <c r="K739">
        <f>(Table3288320352384416448480124492124156[[#This Row],[time]]-2)*2</f>
        <v>0</v>
      </c>
      <c r="L739" s="4">
        <v>8.1799999999999996E-5</v>
      </c>
      <c r="M739" s="2">
        <v>2</v>
      </c>
      <c r="N739">
        <f>(Table246295327359391423455487195199131163[[#This Row],[time]]-2)*2</f>
        <v>0</v>
      </c>
      <c r="O739" s="3">
        <v>0.169763</v>
      </c>
      <c r="P739" s="2">
        <v>2</v>
      </c>
      <c r="Q739">
        <f>(Table4289321353385417449481134593125157[[#This Row],[time]]-2)*2</f>
        <v>0</v>
      </c>
      <c r="R739" s="3">
        <v>1.2761</v>
      </c>
      <c r="S739" s="2">
        <v>2</v>
      </c>
      <c r="T739">
        <f>(Table2472963283603924244564882052100132164[[#This Row],[time]]-2)*2</f>
        <v>0</v>
      </c>
      <c r="U739" s="3">
        <v>5.3541400000000003E-2</v>
      </c>
      <c r="V739" s="2">
        <v>2</v>
      </c>
      <c r="W739">
        <f>(Table5290322354386418450482144694126158[[#This Row],[time]]-2)*2</f>
        <v>0</v>
      </c>
      <c r="X739" s="3">
        <v>0.31998900000000002</v>
      </c>
      <c r="Y739" s="2">
        <v>2</v>
      </c>
      <c r="Z739">
        <f>(Table2482973293613934254574892153101133165[[#This Row],[time]]-2)*2</f>
        <v>0</v>
      </c>
      <c r="AA739" s="3">
        <v>0.119502</v>
      </c>
      <c r="AB739" s="2">
        <v>2</v>
      </c>
      <c r="AC739">
        <f>(Table6291323355387419451483154795127159[[#This Row],[time]]-2)*2</f>
        <v>0</v>
      </c>
      <c r="AD739" s="3">
        <v>1.04376</v>
      </c>
      <c r="AE739" s="2">
        <v>2</v>
      </c>
      <c r="AF739">
        <f>(Table2492983303623944264584902254102134166[[#This Row],[time]]-2)*2</f>
        <v>0</v>
      </c>
      <c r="AG739" s="3">
        <v>0.30451499999999998</v>
      </c>
      <c r="AH739" s="2">
        <v>2</v>
      </c>
      <c r="AI739">
        <f>(Table7292324356388420452484164896128160[[#This Row],[time]]-2)*2</f>
        <v>0</v>
      </c>
      <c r="AJ739" s="3">
        <v>0.60898600000000003</v>
      </c>
      <c r="AK739" s="2">
        <v>2</v>
      </c>
      <c r="AL739">
        <f>(Table2502993313633954274594912355103135167[[#This Row],[time]]-2)*2</f>
        <v>0</v>
      </c>
      <c r="AM739" s="3">
        <v>2.8963299999999998</v>
      </c>
      <c r="AN739" s="2">
        <v>2</v>
      </c>
      <c r="AO739">
        <f>(Table8293325357389421453485174997129161[[#This Row],[time]]-2)*2</f>
        <v>0</v>
      </c>
      <c r="AP739" s="3">
        <v>2.49607</v>
      </c>
      <c r="AQ739" s="2">
        <v>2</v>
      </c>
      <c r="AR739">
        <f>(Table2523003323643964284604922456104136168[[#This Row],[time]]-2)*2</f>
        <v>0</v>
      </c>
      <c r="AS739" s="3">
        <v>2.8725199999999999E-2</v>
      </c>
      <c r="AT739" s="2">
        <v>2</v>
      </c>
      <c r="AU739">
        <f>(Table2533013333653974294614932557105137169[[#This Row],[time]]-2)*2</f>
        <v>0</v>
      </c>
      <c r="AV739" s="3">
        <v>2.0317199999999999E-3</v>
      </c>
    </row>
    <row r="740" spans="1:48">
      <c r="A740" s="5">
        <v>2.0512600000000001</v>
      </c>
      <c r="B740">
        <f>(Table1286318350382414446478104290122154[[#This Row],[time]]-2)*2</f>
        <v>0.10252000000000017</v>
      </c>
      <c r="C740" s="7">
        <v>8.3599999999999999E-5</v>
      </c>
      <c r="D740" s="5">
        <v>2.0512600000000001</v>
      </c>
      <c r="E740">
        <f>(Table2287319351383415447479114391123155[[#This Row],[time]]-2)*2</f>
        <v>0.10252000000000017</v>
      </c>
      <c r="F740" s="7">
        <v>9.0400000000000002E-5</v>
      </c>
      <c r="G740" s="5">
        <v>2.0512600000000001</v>
      </c>
      <c r="H740">
        <f>(Table245294326358390422454486185098130162[[#This Row],[time]]-2)*2</f>
        <v>0.10252000000000017</v>
      </c>
      <c r="I740" s="7">
        <v>6.3999999999999997E-5</v>
      </c>
      <c r="J740" s="5">
        <v>2.0512600000000001</v>
      </c>
      <c r="K740">
        <f>(Table3288320352384416448480124492124156[[#This Row],[time]]-2)*2</f>
        <v>0.10252000000000017</v>
      </c>
      <c r="L740" s="7">
        <v>8.1600000000000005E-5</v>
      </c>
      <c r="M740" s="5">
        <v>2.0512600000000001</v>
      </c>
      <c r="N740">
        <f>(Table246295327359391423455487195199131163[[#This Row],[time]]-2)*2</f>
        <v>0.10252000000000017</v>
      </c>
      <c r="O740" s="6">
        <v>0.20860999999999999</v>
      </c>
      <c r="P740" s="5">
        <v>2.0512600000000001</v>
      </c>
      <c r="Q740">
        <f>(Table4289321353385417449481134593125157[[#This Row],[time]]-2)*2</f>
        <v>0.10252000000000017</v>
      </c>
      <c r="R740" s="6">
        <v>1.21933</v>
      </c>
      <c r="S740" s="5">
        <v>2.0512600000000001</v>
      </c>
      <c r="T740">
        <f>(Table2472963283603924244564882052100132164[[#This Row],[time]]-2)*2</f>
        <v>0.10252000000000017</v>
      </c>
      <c r="U740" s="6">
        <v>0.104322</v>
      </c>
      <c r="V740" s="5">
        <v>2.0512600000000001</v>
      </c>
      <c r="W740">
        <f>(Table5290322354386418450482144694126158[[#This Row],[time]]-2)*2</f>
        <v>0.10252000000000017</v>
      </c>
      <c r="X740" s="6">
        <v>0.31178099999999997</v>
      </c>
      <c r="Y740" s="5">
        <v>2.0512600000000001</v>
      </c>
      <c r="Z740">
        <f>(Table2482973293613934254574892153101133165[[#This Row],[time]]-2)*2</f>
        <v>0.10252000000000017</v>
      </c>
      <c r="AA740" s="6">
        <v>0.141148</v>
      </c>
      <c r="AB740" s="5">
        <v>2.0512600000000001</v>
      </c>
      <c r="AC740">
        <f>(Table6291323355387419451483154795127159[[#This Row],[time]]-2)*2</f>
        <v>0.10252000000000017</v>
      </c>
      <c r="AD740" s="6">
        <v>1.03773</v>
      </c>
      <c r="AE740" s="5">
        <v>2.0512600000000001</v>
      </c>
      <c r="AF740">
        <f>(Table2492983303623944264584902254102134166[[#This Row],[time]]-2)*2</f>
        <v>0.10252000000000017</v>
      </c>
      <c r="AG740" s="6">
        <v>0.35539900000000002</v>
      </c>
      <c r="AH740" s="5">
        <v>2.0512600000000001</v>
      </c>
      <c r="AI740">
        <f>(Table7292324356388420452484164896128160[[#This Row],[time]]-2)*2</f>
        <v>0.10252000000000017</v>
      </c>
      <c r="AJ740" s="6">
        <v>0.68507799999999996</v>
      </c>
      <c r="AK740" s="5">
        <v>2.0512600000000001</v>
      </c>
      <c r="AL740">
        <f>(Table2502993313633954274594912355103135167[[#This Row],[time]]-2)*2</f>
        <v>0.10252000000000017</v>
      </c>
      <c r="AM740" s="6">
        <v>3.0716899999999998</v>
      </c>
      <c r="AN740" s="5">
        <v>2.0512600000000001</v>
      </c>
      <c r="AO740">
        <f>(Table8293325357389421453485174997129161[[#This Row],[time]]-2)*2</f>
        <v>0.10252000000000017</v>
      </c>
      <c r="AP740" s="6">
        <v>2.4887899999999998</v>
      </c>
      <c r="AQ740" s="5">
        <v>2.0512600000000001</v>
      </c>
      <c r="AR740">
        <f>(Table2523003323643964284604922456104136168[[#This Row],[time]]-2)*2</f>
        <v>0.10252000000000017</v>
      </c>
      <c r="AS740" s="6">
        <v>4.84454E-2</v>
      </c>
      <c r="AT740" s="5">
        <v>2.0512600000000001</v>
      </c>
      <c r="AU740">
        <f>(Table2533013333653974294614932557105137169[[#This Row],[time]]-2)*2</f>
        <v>0.10252000000000017</v>
      </c>
      <c r="AV740" s="6">
        <v>4.2411100000000002E-3</v>
      </c>
    </row>
    <row r="741" spans="1:48">
      <c r="A741" s="5">
        <v>2.1153300000000002</v>
      </c>
      <c r="B741">
        <f>(Table1286318350382414446478104290122154[[#This Row],[time]]-2)*2</f>
        <v>0.23066000000000031</v>
      </c>
      <c r="C741" s="6">
        <v>5.24013E-3</v>
      </c>
      <c r="D741" s="5">
        <v>2.1153300000000002</v>
      </c>
      <c r="E741">
        <f>(Table2287319351383415447479114391123155[[#This Row],[time]]-2)*2</f>
        <v>0.23066000000000031</v>
      </c>
      <c r="F741" s="7">
        <v>8.8599999999999999E-5</v>
      </c>
      <c r="G741" s="5">
        <v>2.1153300000000002</v>
      </c>
      <c r="H741">
        <f>(Table245294326358390422454486185098130162[[#This Row],[time]]-2)*2</f>
        <v>0.23066000000000031</v>
      </c>
      <c r="I741" s="7">
        <v>7.0400000000000004E-5</v>
      </c>
      <c r="J741" s="5">
        <v>2.1153300000000002</v>
      </c>
      <c r="K741">
        <f>(Table3288320352384416448480124492124156[[#This Row],[time]]-2)*2</f>
        <v>0.23066000000000031</v>
      </c>
      <c r="L741" s="7">
        <v>8.0599999999999994E-5</v>
      </c>
      <c r="M741" s="5">
        <v>2.1153300000000002</v>
      </c>
      <c r="N741">
        <f>(Table246295327359391423455487195199131163[[#This Row],[time]]-2)*2</f>
        <v>0.23066000000000031</v>
      </c>
      <c r="O741" s="6">
        <v>0.35741699999999998</v>
      </c>
      <c r="P741" s="5">
        <v>2.1153300000000002</v>
      </c>
      <c r="Q741">
        <f>(Table4289321353385417449481134593125157[[#This Row],[time]]-2)*2</f>
        <v>0.23066000000000031</v>
      </c>
      <c r="R741" s="6">
        <v>0.94325999999999999</v>
      </c>
      <c r="S741" s="5">
        <v>2.1153300000000002</v>
      </c>
      <c r="T741">
        <f>(Table2472963283603924244564882052100132164[[#This Row],[time]]-2)*2</f>
        <v>0.23066000000000031</v>
      </c>
      <c r="U741" s="6">
        <v>0.24555099999999999</v>
      </c>
      <c r="V741" s="5">
        <v>2.1153300000000002</v>
      </c>
      <c r="W741">
        <f>(Table5290322354386418450482144694126158[[#This Row],[time]]-2)*2</f>
        <v>0.23066000000000031</v>
      </c>
      <c r="X741" s="6">
        <v>0.27062799999999998</v>
      </c>
      <c r="Y741" s="5">
        <v>2.1153300000000002</v>
      </c>
      <c r="Z741">
        <f>(Table2482973293613934254574892153101133165[[#This Row],[time]]-2)*2</f>
        <v>0.23066000000000031</v>
      </c>
      <c r="AA741" s="6">
        <v>0.17555399999999999</v>
      </c>
      <c r="AB741" s="5">
        <v>2.1153300000000002</v>
      </c>
      <c r="AC741">
        <f>(Table6291323355387419451483154795127159[[#This Row],[time]]-2)*2</f>
        <v>0.23066000000000031</v>
      </c>
      <c r="AD741" s="6">
        <v>1.1480999999999999</v>
      </c>
      <c r="AE741" s="5">
        <v>2.1153300000000002</v>
      </c>
      <c r="AF741">
        <f>(Table2492983303623944264584902254102134166[[#This Row],[time]]-2)*2</f>
        <v>0.23066000000000031</v>
      </c>
      <c r="AG741" s="6">
        <v>0.46728799999999998</v>
      </c>
      <c r="AH741" s="5">
        <v>2.1153300000000002</v>
      </c>
      <c r="AI741">
        <f>(Table7292324356388420452484164896128160[[#This Row],[time]]-2)*2</f>
        <v>0.23066000000000031</v>
      </c>
      <c r="AJ741" s="6">
        <v>0.95337400000000005</v>
      </c>
      <c r="AK741" s="5">
        <v>2.1153300000000002</v>
      </c>
      <c r="AL741">
        <f>(Table2502993313633954274594912355103135167[[#This Row],[time]]-2)*2</f>
        <v>0.23066000000000031</v>
      </c>
      <c r="AM741" s="6">
        <v>3.4346000000000001</v>
      </c>
      <c r="AN741" s="5">
        <v>2.1153300000000002</v>
      </c>
      <c r="AO741">
        <f>(Table8293325357389421453485174997129161[[#This Row],[time]]-2)*2</f>
        <v>0.23066000000000031</v>
      </c>
      <c r="AP741" s="6">
        <v>2.5158200000000002</v>
      </c>
      <c r="AQ741" s="5">
        <v>2.1153300000000002</v>
      </c>
      <c r="AR741">
        <f>(Table2523003323643964284604922456104136168[[#This Row],[time]]-2)*2</f>
        <v>0.23066000000000031</v>
      </c>
      <c r="AS741" s="6">
        <v>0.16128899999999999</v>
      </c>
      <c r="AT741" s="5">
        <v>2.1153300000000002</v>
      </c>
      <c r="AU741">
        <f>(Table2533013333653974294614932557105137169[[#This Row],[time]]-2)*2</f>
        <v>0.23066000000000031</v>
      </c>
      <c r="AV741" s="6">
        <v>9.8131799999999995E-3</v>
      </c>
    </row>
    <row r="742" spans="1:48">
      <c r="A742" s="5">
        <v>2.16533</v>
      </c>
      <c r="B742">
        <f>(Table1286318350382414446478104290122154[[#This Row],[time]]-2)*2</f>
        <v>0.33065999999999995</v>
      </c>
      <c r="C742" s="6">
        <v>0.164243</v>
      </c>
      <c r="D742" s="5">
        <v>2.16533</v>
      </c>
      <c r="E742">
        <f>(Table2287319351383415447479114391123155[[#This Row],[time]]-2)*2</f>
        <v>0.33065999999999995</v>
      </c>
      <c r="F742" s="7">
        <v>8.5199999999999997E-5</v>
      </c>
      <c r="G742" s="5">
        <v>2.16533</v>
      </c>
      <c r="H742">
        <f>(Table245294326358390422454486185098130162[[#This Row],[time]]-2)*2</f>
        <v>0.33065999999999995</v>
      </c>
      <c r="I742" s="6">
        <v>3.35407E-2</v>
      </c>
      <c r="J742" s="5">
        <v>2.16533</v>
      </c>
      <c r="K742">
        <f>(Table3288320352384416448480124492124156[[#This Row],[time]]-2)*2</f>
        <v>0.33065999999999995</v>
      </c>
      <c r="L742" s="7">
        <v>7.7899999999999996E-5</v>
      </c>
      <c r="M742" s="5">
        <v>2.16533</v>
      </c>
      <c r="N742">
        <f>(Table246295327359391423455487195199131163[[#This Row],[time]]-2)*2</f>
        <v>0.33065999999999995</v>
      </c>
      <c r="O742" s="6">
        <v>0.57935499999999995</v>
      </c>
      <c r="P742" s="5">
        <v>2.16533</v>
      </c>
      <c r="Q742">
        <f>(Table4289321353385417449481134593125157[[#This Row],[time]]-2)*2</f>
        <v>0.33065999999999995</v>
      </c>
      <c r="R742" s="6">
        <v>0.53243700000000005</v>
      </c>
      <c r="S742" s="5">
        <v>2.16533</v>
      </c>
      <c r="T742">
        <f>(Table2472963283603924244564882052100132164[[#This Row],[time]]-2)*2</f>
        <v>0.33065999999999995</v>
      </c>
      <c r="U742" s="6">
        <v>0.37875399999999998</v>
      </c>
      <c r="V742" s="5">
        <v>2.16533</v>
      </c>
      <c r="W742">
        <f>(Table5290322354386418450482144694126158[[#This Row],[time]]-2)*2</f>
        <v>0.33065999999999995</v>
      </c>
      <c r="X742" s="6">
        <v>0.194604</v>
      </c>
      <c r="Y742" s="5">
        <v>2.16533</v>
      </c>
      <c r="Z742">
        <f>(Table2482973293613934254574892153101133165[[#This Row],[time]]-2)*2</f>
        <v>0.33065999999999995</v>
      </c>
      <c r="AA742" s="6">
        <v>0.193158</v>
      </c>
      <c r="AB742" s="5">
        <v>2.16533</v>
      </c>
      <c r="AC742">
        <f>(Table6291323355387419451483154795127159[[#This Row],[time]]-2)*2</f>
        <v>0.33065999999999995</v>
      </c>
      <c r="AD742" s="6">
        <v>1.30674</v>
      </c>
      <c r="AE742" s="5">
        <v>2.16533</v>
      </c>
      <c r="AF742">
        <f>(Table2492983303623944264584902254102134166[[#This Row],[time]]-2)*2</f>
        <v>0.33065999999999995</v>
      </c>
      <c r="AG742" s="6">
        <v>0.58328899999999995</v>
      </c>
      <c r="AH742" s="5">
        <v>2.16533</v>
      </c>
      <c r="AI742">
        <f>(Table7292324356388420452484164896128160[[#This Row],[time]]-2)*2</f>
        <v>0.33065999999999995</v>
      </c>
      <c r="AJ742" s="6">
        <v>1.2964500000000001</v>
      </c>
      <c r="AK742" s="5">
        <v>2.16533</v>
      </c>
      <c r="AL742">
        <f>(Table2502993313633954274594912355103135167[[#This Row],[time]]-2)*2</f>
        <v>0.33065999999999995</v>
      </c>
      <c r="AM742" s="6">
        <v>3.6815799999999999</v>
      </c>
      <c r="AN742" s="5">
        <v>2.16533</v>
      </c>
      <c r="AO742">
        <f>(Table8293325357389421453485174997129161[[#This Row],[time]]-2)*2</f>
        <v>0.33065999999999995</v>
      </c>
      <c r="AP742" s="6">
        <v>2.5330300000000001</v>
      </c>
      <c r="AQ742" s="5">
        <v>2.16533</v>
      </c>
      <c r="AR742">
        <f>(Table2523003323643964284604922456104136168[[#This Row],[time]]-2)*2</f>
        <v>0.33065999999999995</v>
      </c>
      <c r="AS742" s="6">
        <v>0.25993300000000003</v>
      </c>
      <c r="AT742" s="5">
        <v>2.16533</v>
      </c>
      <c r="AU742">
        <f>(Table2533013333653974294614932557105137169[[#This Row],[time]]-2)*2</f>
        <v>0.33065999999999995</v>
      </c>
      <c r="AV742" s="6">
        <v>1.4965300000000001E-2</v>
      </c>
    </row>
    <row r="743" spans="1:48">
      <c r="A743" s="5">
        <v>2.2153299999999998</v>
      </c>
      <c r="B743">
        <f>(Table1286318350382414446478104290122154[[#This Row],[time]]-2)*2</f>
        <v>0.4306599999999996</v>
      </c>
      <c r="C743" s="6">
        <v>0.41390900000000003</v>
      </c>
      <c r="D743" s="5">
        <v>2.2153299999999998</v>
      </c>
      <c r="E743">
        <f>(Table2287319351383415447479114391123155[[#This Row],[time]]-2)*2</f>
        <v>0.4306599999999996</v>
      </c>
      <c r="F743" s="7">
        <v>8.0699999999999996E-5</v>
      </c>
      <c r="G743" s="5">
        <v>2.2153299999999998</v>
      </c>
      <c r="H743">
        <f>(Table245294326358390422454486185098130162[[#This Row],[time]]-2)*2</f>
        <v>0.4306599999999996</v>
      </c>
      <c r="I743" s="6">
        <v>0.153777</v>
      </c>
      <c r="J743" s="5">
        <v>2.2153299999999998</v>
      </c>
      <c r="K743">
        <f>(Table3288320352384416448480124492124156[[#This Row],[time]]-2)*2</f>
        <v>0.4306599999999996</v>
      </c>
      <c r="L743" s="7">
        <v>7.4099999999999999E-5</v>
      </c>
      <c r="M743" s="5">
        <v>2.2153299999999998</v>
      </c>
      <c r="N743">
        <f>(Table246295327359391423455487195199131163[[#This Row],[time]]-2)*2</f>
        <v>0.4306599999999996</v>
      </c>
      <c r="O743" s="6">
        <v>0.84957000000000005</v>
      </c>
      <c r="P743" s="5">
        <v>2.2153299999999998</v>
      </c>
      <c r="Q743">
        <f>(Table4289321353385417449481134593125157[[#This Row],[time]]-2)*2</f>
        <v>0.4306599999999996</v>
      </c>
      <c r="R743" s="6">
        <v>0.18316499999999999</v>
      </c>
      <c r="S743" s="5">
        <v>2.2153299999999998</v>
      </c>
      <c r="T743">
        <f>(Table2472963283603924244564882052100132164[[#This Row],[time]]-2)*2</f>
        <v>0.4306599999999996</v>
      </c>
      <c r="U743" s="6">
        <v>0.52731600000000001</v>
      </c>
      <c r="V743" s="5">
        <v>2.2153299999999998</v>
      </c>
      <c r="W743">
        <f>(Table5290322354386418450482144694126158[[#This Row],[time]]-2)*2</f>
        <v>0.4306599999999996</v>
      </c>
      <c r="X743" s="6">
        <v>6.90085E-2</v>
      </c>
      <c r="Y743" s="5">
        <v>2.2153299999999998</v>
      </c>
      <c r="Z743">
        <f>(Table2482973293613934254574892153101133165[[#This Row],[time]]-2)*2</f>
        <v>0.4306599999999996</v>
      </c>
      <c r="AA743" s="6">
        <v>0.21643200000000001</v>
      </c>
      <c r="AB743" s="5">
        <v>2.2153299999999998</v>
      </c>
      <c r="AC743">
        <f>(Table6291323355387419451483154795127159[[#This Row],[time]]-2)*2</f>
        <v>0.4306599999999996</v>
      </c>
      <c r="AD743" s="6">
        <v>1.4886299999999999</v>
      </c>
      <c r="AE743" s="5">
        <v>2.2153299999999998</v>
      </c>
      <c r="AF743">
        <f>(Table2492983303623944264584902254102134166[[#This Row],[time]]-2)*2</f>
        <v>0.4306599999999996</v>
      </c>
      <c r="AG743" s="6">
        <v>0.90939999999999999</v>
      </c>
      <c r="AH743" s="5">
        <v>2.2153299999999998</v>
      </c>
      <c r="AI743">
        <f>(Table7292324356388420452484164896128160[[#This Row],[time]]-2)*2</f>
        <v>0.4306599999999996</v>
      </c>
      <c r="AJ743" s="6">
        <v>1.7107000000000001</v>
      </c>
      <c r="AK743" s="5">
        <v>2.2153299999999998</v>
      </c>
      <c r="AL743">
        <f>(Table2502993313633954274594912355103135167[[#This Row],[time]]-2)*2</f>
        <v>0.4306599999999996</v>
      </c>
      <c r="AM743" s="6">
        <v>3.9139300000000001</v>
      </c>
      <c r="AN743" s="5">
        <v>2.2153299999999998</v>
      </c>
      <c r="AO743">
        <f>(Table8293325357389421453485174997129161[[#This Row],[time]]-2)*2</f>
        <v>0.4306599999999996</v>
      </c>
      <c r="AP743" s="6">
        <v>2.4603100000000002</v>
      </c>
      <c r="AQ743" s="5">
        <v>2.2153299999999998</v>
      </c>
      <c r="AR743">
        <f>(Table2523003323643964284604922456104136168[[#This Row],[time]]-2)*2</f>
        <v>0.4306599999999996</v>
      </c>
      <c r="AS743" s="6">
        <v>0.381797</v>
      </c>
      <c r="AT743" s="5">
        <v>2.2153299999999998</v>
      </c>
      <c r="AU743">
        <f>(Table2533013333653974294614932557105137169[[#This Row],[time]]-2)*2</f>
        <v>0.4306599999999996</v>
      </c>
      <c r="AV743" s="6">
        <v>1.91396E-2</v>
      </c>
    </row>
    <row r="744" spans="1:48">
      <c r="A744" s="5">
        <v>2.2536100000000001</v>
      </c>
      <c r="B744">
        <f>(Table1286318350382414446478104290122154[[#This Row],[time]]-2)*2</f>
        <v>0.50722000000000023</v>
      </c>
      <c r="C744" s="6">
        <v>0.65079200000000004</v>
      </c>
      <c r="D744" s="5">
        <v>2.2536100000000001</v>
      </c>
      <c r="E744">
        <f>(Table2287319351383415447479114391123155[[#This Row],[time]]-2)*2</f>
        <v>0.50722000000000023</v>
      </c>
      <c r="F744" s="7">
        <v>7.7000000000000001E-5</v>
      </c>
      <c r="G744" s="5">
        <v>2.2536100000000001</v>
      </c>
      <c r="H744">
        <f>(Table245294326358390422454486185098130162[[#This Row],[time]]-2)*2</f>
        <v>0.50722000000000023</v>
      </c>
      <c r="I744" s="6">
        <v>0.25089</v>
      </c>
      <c r="J744" s="5">
        <v>2.2536100000000001</v>
      </c>
      <c r="K744">
        <f>(Table3288320352384416448480124492124156[[#This Row],[time]]-2)*2</f>
        <v>0.50722000000000023</v>
      </c>
      <c r="L744" s="7">
        <v>6.9800000000000003E-5</v>
      </c>
      <c r="M744" s="5">
        <v>2.2536100000000001</v>
      </c>
      <c r="N744">
        <f>(Table246295327359391423455487195199131163[[#This Row],[time]]-2)*2</f>
        <v>0.50722000000000023</v>
      </c>
      <c r="O744" s="6">
        <v>1.09128</v>
      </c>
      <c r="P744" s="5">
        <v>2.2536100000000001</v>
      </c>
      <c r="Q744">
        <f>(Table4289321353385417449481134593125157[[#This Row],[time]]-2)*2</f>
        <v>0.50722000000000023</v>
      </c>
      <c r="R744" s="6">
        <v>1.7109100000000001E-4</v>
      </c>
      <c r="S744" s="5">
        <v>2.2536100000000001</v>
      </c>
      <c r="T744">
        <f>(Table2472963283603924244564882052100132164[[#This Row],[time]]-2)*2</f>
        <v>0.50722000000000023</v>
      </c>
      <c r="U744" s="6">
        <v>0.65198100000000003</v>
      </c>
      <c r="V744" s="5">
        <v>2.2536100000000001</v>
      </c>
      <c r="W744">
        <f>(Table5290322354386418450482144694126158[[#This Row],[time]]-2)*2</f>
        <v>0.50722000000000023</v>
      </c>
      <c r="X744" s="6">
        <v>1.0237400000000001E-4</v>
      </c>
      <c r="Y744" s="5">
        <v>2.2536100000000001</v>
      </c>
      <c r="Z744">
        <f>(Table2482973293613934254574892153101133165[[#This Row],[time]]-2)*2</f>
        <v>0.50722000000000023</v>
      </c>
      <c r="AA744" s="6">
        <v>0.23612</v>
      </c>
      <c r="AB744" s="5">
        <v>2.2536100000000001</v>
      </c>
      <c r="AC744">
        <f>(Table6291323355387419451483154795127159[[#This Row],[time]]-2)*2</f>
        <v>0.50722000000000023</v>
      </c>
      <c r="AD744" s="6">
        <v>1.5942700000000001</v>
      </c>
      <c r="AE744" s="5">
        <v>2.2536100000000001</v>
      </c>
      <c r="AF744">
        <f>(Table2492983303623944264584902254102134166[[#This Row],[time]]-2)*2</f>
        <v>0.50722000000000023</v>
      </c>
      <c r="AG744" s="6">
        <v>1.4052199999999999</v>
      </c>
      <c r="AH744" s="5">
        <v>2.2536100000000001</v>
      </c>
      <c r="AI744">
        <f>(Table7292324356388420452484164896128160[[#This Row],[time]]-2)*2</f>
        <v>0.50722000000000023</v>
      </c>
      <c r="AJ744" s="6">
        <v>1.99196</v>
      </c>
      <c r="AK744" s="5">
        <v>2.2536100000000001</v>
      </c>
      <c r="AL744">
        <f>(Table2502993313633954274594912355103135167[[#This Row],[time]]-2)*2</f>
        <v>0.50722000000000023</v>
      </c>
      <c r="AM744" s="6">
        <v>4.0631599999999999</v>
      </c>
      <c r="AN744" s="5">
        <v>2.2536100000000001</v>
      </c>
      <c r="AO744">
        <f>(Table8293325357389421453485174997129161[[#This Row],[time]]-2)*2</f>
        <v>0.50722000000000023</v>
      </c>
      <c r="AP744" s="6">
        <v>2.3784700000000001</v>
      </c>
      <c r="AQ744" s="5">
        <v>2.2536100000000001</v>
      </c>
      <c r="AR744">
        <f>(Table2523003323643964284604922456104136168[[#This Row],[time]]-2)*2</f>
        <v>0.50722000000000023</v>
      </c>
      <c r="AS744" s="6">
        <v>0.62800100000000003</v>
      </c>
      <c r="AT744" s="5">
        <v>2.2536100000000001</v>
      </c>
      <c r="AU744">
        <f>(Table2533013333653974294614932557105137169[[#This Row],[time]]-2)*2</f>
        <v>0.50722000000000023</v>
      </c>
      <c r="AV744" s="6">
        <v>2.17621E-2</v>
      </c>
    </row>
    <row r="745" spans="1:48">
      <c r="A745" s="5">
        <v>2.30816</v>
      </c>
      <c r="B745">
        <f>(Table1286318350382414446478104290122154[[#This Row],[time]]-2)*2</f>
        <v>0.61631999999999998</v>
      </c>
      <c r="C745" s="6">
        <v>1.06901</v>
      </c>
      <c r="D745" s="5">
        <v>2.30816</v>
      </c>
      <c r="E745">
        <f>(Table2287319351383415447479114391123155[[#This Row],[time]]-2)*2</f>
        <v>0.61631999999999998</v>
      </c>
      <c r="F745" s="7">
        <v>7.2100000000000004E-5</v>
      </c>
      <c r="G745" s="5">
        <v>2.30816</v>
      </c>
      <c r="H745">
        <f>(Table245294326358390422454486185098130162[[#This Row],[time]]-2)*2</f>
        <v>0.61631999999999998</v>
      </c>
      <c r="I745" s="6">
        <v>0.39439999999999997</v>
      </c>
      <c r="J745" s="5">
        <v>2.30816</v>
      </c>
      <c r="K745">
        <f>(Table3288320352384416448480124492124156[[#This Row],[time]]-2)*2</f>
        <v>0.61631999999999998</v>
      </c>
      <c r="L745" s="7">
        <v>6.3600000000000001E-5</v>
      </c>
      <c r="M745" s="5">
        <v>2.30816</v>
      </c>
      <c r="N745">
        <f>(Table246295327359391423455487195199131163[[#This Row],[time]]-2)*2</f>
        <v>0.61631999999999998</v>
      </c>
      <c r="O745" s="6">
        <v>1.53566</v>
      </c>
      <c r="P745" s="5">
        <v>2.30816</v>
      </c>
      <c r="Q745">
        <f>(Table4289321353385417449481134593125157[[#This Row],[time]]-2)*2</f>
        <v>0.61631999999999998</v>
      </c>
      <c r="R745" s="7">
        <v>8.3200000000000003E-5</v>
      </c>
      <c r="S745" s="5">
        <v>2.30816</v>
      </c>
      <c r="T745">
        <f>(Table2472963283603924244564882052100132164[[#This Row],[time]]-2)*2</f>
        <v>0.61631999999999998</v>
      </c>
      <c r="U745" s="6">
        <v>1.10097</v>
      </c>
      <c r="V745" s="5">
        <v>2.30816</v>
      </c>
      <c r="W745">
        <f>(Table5290322354386418450482144694126158[[#This Row],[time]]-2)*2</f>
        <v>0.61631999999999998</v>
      </c>
      <c r="X745" s="7">
        <v>6.5099999999999997E-5</v>
      </c>
      <c r="Y745" s="5">
        <v>2.30816</v>
      </c>
      <c r="Z745">
        <f>(Table2482973293613934254574892153101133165[[#This Row],[time]]-2)*2</f>
        <v>0.61631999999999998</v>
      </c>
      <c r="AA745" s="6">
        <v>0.30382900000000002</v>
      </c>
      <c r="AB745" s="5">
        <v>2.30816</v>
      </c>
      <c r="AC745">
        <f>(Table6291323355387419451483154795127159[[#This Row],[time]]-2)*2</f>
        <v>0.61631999999999998</v>
      </c>
      <c r="AD745" s="6">
        <v>1.65107</v>
      </c>
      <c r="AE745" s="5">
        <v>2.30816</v>
      </c>
      <c r="AF745">
        <f>(Table2492983303623944264584902254102134166[[#This Row],[time]]-2)*2</f>
        <v>0.61631999999999998</v>
      </c>
      <c r="AG745" s="6">
        <v>2.0905399999999998</v>
      </c>
      <c r="AH745" s="5">
        <v>2.30816</v>
      </c>
      <c r="AI745">
        <f>(Table7292324356388420452484164896128160[[#This Row],[time]]-2)*2</f>
        <v>0.61631999999999998</v>
      </c>
      <c r="AJ745" s="6">
        <v>2.30558</v>
      </c>
      <c r="AK745" s="5">
        <v>2.30816</v>
      </c>
      <c r="AL745">
        <f>(Table2502993313633954274594912355103135167[[#This Row],[time]]-2)*2</f>
        <v>0.61631999999999998</v>
      </c>
      <c r="AM745" s="6">
        <v>4.2227899999999998</v>
      </c>
      <c r="AN745" s="5">
        <v>2.30816</v>
      </c>
      <c r="AO745">
        <f>(Table8293325357389421453485174997129161[[#This Row],[time]]-2)*2</f>
        <v>0.61631999999999998</v>
      </c>
      <c r="AP745" s="6">
        <v>2.2074699999999998</v>
      </c>
      <c r="AQ745" s="5">
        <v>2.30816</v>
      </c>
      <c r="AR745">
        <f>(Table2523003323643964284604922456104136168[[#This Row],[time]]-2)*2</f>
        <v>0.61631999999999998</v>
      </c>
      <c r="AS745" s="6">
        <v>1.2743</v>
      </c>
      <c r="AT745" s="5">
        <v>2.30816</v>
      </c>
      <c r="AU745">
        <f>(Table2533013333653974294614932557105137169[[#This Row],[time]]-2)*2</f>
        <v>0.61631999999999998</v>
      </c>
      <c r="AV745" s="6">
        <v>2.5287500000000001E-2</v>
      </c>
    </row>
    <row r="746" spans="1:48">
      <c r="A746" s="5">
        <v>2.3551600000000001</v>
      </c>
      <c r="B746">
        <f>(Table1286318350382414446478104290122154[[#This Row],[time]]-2)*2</f>
        <v>0.71032000000000028</v>
      </c>
      <c r="C746" s="6">
        <v>1.51593</v>
      </c>
      <c r="D746" s="5">
        <v>2.3551600000000001</v>
      </c>
      <c r="E746">
        <f>(Table2287319351383415447479114391123155[[#This Row],[time]]-2)*2</f>
        <v>0.71032000000000028</v>
      </c>
      <c r="F746" s="7">
        <v>6.7299999999999996E-5</v>
      </c>
      <c r="G746" s="5">
        <v>2.3551600000000001</v>
      </c>
      <c r="H746">
        <f>(Table245294326358390422454486185098130162[[#This Row],[time]]-2)*2</f>
        <v>0.71032000000000028</v>
      </c>
      <c r="I746" s="6">
        <v>0.54225400000000001</v>
      </c>
      <c r="J746" s="5">
        <v>2.3551600000000001</v>
      </c>
      <c r="K746">
        <f>(Table3288320352384416448480124492124156[[#This Row],[time]]-2)*2</f>
        <v>0.71032000000000028</v>
      </c>
      <c r="L746" s="7">
        <v>5.8999999999999998E-5</v>
      </c>
      <c r="M746" s="5">
        <v>2.3551600000000001</v>
      </c>
      <c r="N746">
        <f>(Table246295327359391423455487195199131163[[#This Row],[time]]-2)*2</f>
        <v>0.71032000000000028</v>
      </c>
      <c r="O746" s="6">
        <v>1.9763500000000001</v>
      </c>
      <c r="P746" s="5">
        <v>2.3551600000000001</v>
      </c>
      <c r="Q746">
        <f>(Table4289321353385417449481134593125157[[#This Row],[time]]-2)*2</f>
        <v>0.71032000000000028</v>
      </c>
      <c r="R746" s="7">
        <v>7.4599999999999997E-5</v>
      </c>
      <c r="S746" s="5">
        <v>2.3551600000000001</v>
      </c>
      <c r="T746">
        <f>(Table2472963283603924244564882052100132164[[#This Row],[time]]-2)*2</f>
        <v>0.71032000000000028</v>
      </c>
      <c r="U746" s="6">
        <v>1.6528799999999999</v>
      </c>
      <c r="V746" s="5">
        <v>2.3551600000000001</v>
      </c>
      <c r="W746">
        <f>(Table5290322354386418450482144694126158[[#This Row],[time]]-2)*2</f>
        <v>0.71032000000000028</v>
      </c>
      <c r="X746" s="7">
        <v>5.8499999999999999E-5</v>
      </c>
      <c r="Y746" s="5">
        <v>2.3551600000000001</v>
      </c>
      <c r="Z746">
        <f>(Table2482973293613934254574892153101133165[[#This Row],[time]]-2)*2</f>
        <v>0.71032000000000028</v>
      </c>
      <c r="AA746" s="6">
        <v>0.56670699999999996</v>
      </c>
      <c r="AB746" s="5">
        <v>2.3551600000000001</v>
      </c>
      <c r="AC746">
        <f>(Table6291323355387419451483154795127159[[#This Row],[time]]-2)*2</f>
        <v>0.71032000000000028</v>
      </c>
      <c r="AD746" s="6">
        <v>1.6175299999999999</v>
      </c>
      <c r="AE746" s="5">
        <v>2.3551600000000001</v>
      </c>
      <c r="AF746">
        <f>(Table2492983303623944264584902254102134166[[#This Row],[time]]-2)*2</f>
        <v>0.71032000000000028</v>
      </c>
      <c r="AG746" s="6">
        <v>2.8220800000000001</v>
      </c>
      <c r="AH746" s="5">
        <v>2.3551600000000001</v>
      </c>
      <c r="AI746">
        <f>(Table7292324356388420452484164896128160[[#This Row],[time]]-2)*2</f>
        <v>0.71032000000000028</v>
      </c>
      <c r="AJ746" s="6">
        <v>2.4667699999999999</v>
      </c>
      <c r="AK746" s="5">
        <v>2.3551600000000001</v>
      </c>
      <c r="AL746">
        <f>(Table2502993313633954274594912355103135167[[#This Row],[time]]-2)*2</f>
        <v>0.71032000000000028</v>
      </c>
      <c r="AM746" s="6">
        <v>4.3435300000000003</v>
      </c>
      <c r="AN746" s="5">
        <v>2.3551600000000001</v>
      </c>
      <c r="AO746">
        <f>(Table8293325357389421453485174997129161[[#This Row],[time]]-2)*2</f>
        <v>0.71032000000000028</v>
      </c>
      <c r="AP746" s="6">
        <v>1.99915</v>
      </c>
      <c r="AQ746" s="5">
        <v>2.3551600000000001</v>
      </c>
      <c r="AR746">
        <f>(Table2523003323643964284604922456104136168[[#This Row],[time]]-2)*2</f>
        <v>0.71032000000000028</v>
      </c>
      <c r="AS746" s="6">
        <v>1.4228099999999999</v>
      </c>
      <c r="AT746" s="5">
        <v>2.3551600000000001</v>
      </c>
      <c r="AU746">
        <f>(Table2533013333653974294614932557105137169[[#This Row],[time]]-2)*2</f>
        <v>0.71032000000000028</v>
      </c>
      <c r="AV746" s="6">
        <v>5.9887000000000003E-2</v>
      </c>
    </row>
    <row r="747" spans="1:48">
      <c r="A747" s="5">
        <v>2.4112200000000001</v>
      </c>
      <c r="B747">
        <f>(Table1286318350382414446478104290122154[[#This Row],[time]]-2)*2</f>
        <v>0.82244000000000028</v>
      </c>
      <c r="C747" s="6">
        <v>2.20302</v>
      </c>
      <c r="D747" s="5">
        <v>2.4112200000000001</v>
      </c>
      <c r="E747">
        <f>(Table2287319351383415447479114391123155[[#This Row],[time]]-2)*2</f>
        <v>0.82244000000000028</v>
      </c>
      <c r="F747" s="7">
        <v>6.1299999999999999E-5</v>
      </c>
      <c r="G747" s="5">
        <v>2.4112200000000001</v>
      </c>
      <c r="H747">
        <f>(Table245294326358390422454486185098130162[[#This Row],[time]]-2)*2</f>
        <v>0.82244000000000028</v>
      </c>
      <c r="I747" s="6">
        <v>0.739811</v>
      </c>
      <c r="J747" s="5">
        <v>2.4112200000000001</v>
      </c>
      <c r="K747">
        <f>(Table3288320352384416448480124492124156[[#This Row],[time]]-2)*2</f>
        <v>0.82244000000000028</v>
      </c>
      <c r="L747" s="7">
        <v>5.3199999999999999E-5</v>
      </c>
      <c r="M747" s="5">
        <v>2.4112200000000001</v>
      </c>
      <c r="N747">
        <f>(Table246295327359391423455487195199131163[[#This Row],[time]]-2)*2</f>
        <v>0.82244000000000028</v>
      </c>
      <c r="O747" s="6">
        <v>2.5987100000000001</v>
      </c>
      <c r="P747" s="5">
        <v>2.4112200000000001</v>
      </c>
      <c r="Q747">
        <f>(Table4289321353385417449481134593125157[[#This Row],[time]]-2)*2</f>
        <v>0.82244000000000028</v>
      </c>
      <c r="R747" s="7">
        <v>6.69E-5</v>
      </c>
      <c r="S747" s="5">
        <v>2.4112200000000001</v>
      </c>
      <c r="T747">
        <f>(Table2472963283603924244564882052100132164[[#This Row],[time]]-2)*2</f>
        <v>0.82244000000000028</v>
      </c>
      <c r="U747" s="6">
        <v>2.3083</v>
      </c>
      <c r="V747" s="5">
        <v>2.4112200000000001</v>
      </c>
      <c r="W747">
        <f>(Table5290322354386418450482144694126158[[#This Row],[time]]-2)*2</f>
        <v>0.82244000000000028</v>
      </c>
      <c r="X747" s="7">
        <v>5.2800000000000003E-5</v>
      </c>
      <c r="Y747" s="5">
        <v>2.4112200000000001</v>
      </c>
      <c r="Z747">
        <f>(Table2482973293613934254574892153101133165[[#This Row],[time]]-2)*2</f>
        <v>0.82244000000000028</v>
      </c>
      <c r="AA747" s="6">
        <v>1.3546</v>
      </c>
      <c r="AB747" s="5">
        <v>2.4112200000000001</v>
      </c>
      <c r="AC747">
        <f>(Table6291323355387419451483154795127159[[#This Row],[time]]-2)*2</f>
        <v>0.82244000000000028</v>
      </c>
      <c r="AD747" s="6">
        <v>1.44957</v>
      </c>
      <c r="AE747" s="5">
        <v>2.4112200000000001</v>
      </c>
      <c r="AF747">
        <f>(Table2492983303623944264584902254102134166[[#This Row],[time]]-2)*2</f>
        <v>0.82244000000000028</v>
      </c>
      <c r="AG747" s="6">
        <v>3.9549400000000001</v>
      </c>
      <c r="AH747" s="5">
        <v>2.4112200000000001</v>
      </c>
      <c r="AI747">
        <f>(Table7292324356388420452484164896128160[[#This Row],[time]]-2)*2</f>
        <v>0.82244000000000028</v>
      </c>
      <c r="AJ747" s="6">
        <v>2.38944</v>
      </c>
      <c r="AK747" s="5">
        <v>2.4112200000000001</v>
      </c>
      <c r="AL747">
        <f>(Table2502993313633954274594912355103135167[[#This Row],[time]]-2)*2</f>
        <v>0.82244000000000028</v>
      </c>
      <c r="AM747" s="6">
        <v>4.5681000000000003</v>
      </c>
      <c r="AN747" s="5">
        <v>2.4112200000000001</v>
      </c>
      <c r="AO747">
        <f>(Table8293325357389421453485174997129161[[#This Row],[time]]-2)*2</f>
        <v>0.82244000000000028</v>
      </c>
      <c r="AP747" s="6">
        <v>1.7087000000000001</v>
      </c>
      <c r="AQ747" s="5">
        <v>2.4112200000000001</v>
      </c>
      <c r="AR747">
        <f>(Table2523003323643964284604922456104136168[[#This Row],[time]]-2)*2</f>
        <v>0.82244000000000028</v>
      </c>
      <c r="AS747" s="6">
        <v>1.7926599999999999</v>
      </c>
      <c r="AT747" s="5">
        <v>2.4112200000000001</v>
      </c>
      <c r="AU747">
        <f>(Table2533013333653974294614932557105137169[[#This Row],[time]]-2)*2</f>
        <v>0.82244000000000028</v>
      </c>
      <c r="AV747" s="6">
        <v>9.4729300000000002E-2</v>
      </c>
    </row>
    <row r="748" spans="1:48">
      <c r="A748" s="5">
        <v>2.46102</v>
      </c>
      <c r="B748">
        <f>(Table1286318350382414446478104290122154[[#This Row],[time]]-2)*2</f>
        <v>0.92203999999999997</v>
      </c>
      <c r="C748" s="6">
        <v>2.96868</v>
      </c>
      <c r="D748" s="5">
        <v>2.46102</v>
      </c>
      <c r="E748">
        <f>(Table2287319351383415447479114391123155[[#This Row],[time]]-2)*2</f>
        <v>0.92203999999999997</v>
      </c>
      <c r="F748" s="7">
        <v>5.66E-5</v>
      </c>
      <c r="G748" s="5">
        <v>2.46102</v>
      </c>
      <c r="H748">
        <f>(Table245294326358390422454486185098130162[[#This Row],[time]]-2)*2</f>
        <v>0.92203999999999997</v>
      </c>
      <c r="I748" s="6">
        <v>0.94732700000000003</v>
      </c>
      <c r="J748" s="5">
        <v>2.46102</v>
      </c>
      <c r="K748">
        <f>(Table3288320352384416448480124492124156[[#This Row],[time]]-2)*2</f>
        <v>0.92203999999999997</v>
      </c>
      <c r="L748" s="7">
        <v>4.8699999999999998E-5</v>
      </c>
      <c r="M748" s="5">
        <v>2.46102</v>
      </c>
      <c r="N748">
        <f>(Table246295327359391423455487195199131163[[#This Row],[time]]-2)*2</f>
        <v>0.92203999999999997</v>
      </c>
      <c r="O748" s="6">
        <v>3.25996</v>
      </c>
      <c r="P748" s="5">
        <v>2.46102</v>
      </c>
      <c r="Q748">
        <f>(Table4289321353385417449481134593125157[[#This Row],[time]]-2)*2</f>
        <v>0.92203999999999997</v>
      </c>
      <c r="R748" s="7">
        <v>6.1400000000000002E-5</v>
      </c>
      <c r="S748" s="5">
        <v>2.46102</v>
      </c>
      <c r="T748">
        <f>(Table2472963283603924244564882052100132164[[#This Row],[time]]-2)*2</f>
        <v>0.92203999999999997</v>
      </c>
      <c r="U748" s="6">
        <v>2.8894199999999999</v>
      </c>
      <c r="V748" s="5">
        <v>2.46102</v>
      </c>
      <c r="W748">
        <f>(Table5290322354386418450482144694126158[[#This Row],[time]]-2)*2</f>
        <v>0.92203999999999997</v>
      </c>
      <c r="X748" s="7">
        <v>4.88E-5</v>
      </c>
      <c r="Y748" s="5">
        <v>2.46102</v>
      </c>
      <c r="Z748">
        <f>(Table2482973293613934254574892153101133165[[#This Row],[time]]-2)*2</f>
        <v>0.92203999999999997</v>
      </c>
      <c r="AA748" s="6">
        <v>2.4102299999999999</v>
      </c>
      <c r="AB748" s="5">
        <v>2.46102</v>
      </c>
      <c r="AC748">
        <f>(Table6291323355387419451483154795127159[[#This Row],[time]]-2)*2</f>
        <v>0.92203999999999997</v>
      </c>
      <c r="AD748" s="6">
        <v>1.2920199999999999</v>
      </c>
      <c r="AE748" s="5">
        <v>2.46102</v>
      </c>
      <c r="AF748">
        <f>(Table2492983303623944264584902254102134166[[#This Row],[time]]-2)*2</f>
        <v>0.92203999999999997</v>
      </c>
      <c r="AG748" s="6">
        <v>4.8391099999999998</v>
      </c>
      <c r="AH748" s="5">
        <v>2.46102</v>
      </c>
      <c r="AI748">
        <f>(Table7292324356388420452484164896128160[[#This Row],[time]]-2)*2</f>
        <v>0.92203999999999997</v>
      </c>
      <c r="AJ748" s="6">
        <v>2.22675</v>
      </c>
      <c r="AK748" s="5">
        <v>2.46102</v>
      </c>
      <c r="AL748">
        <f>(Table2502993313633954274594912355103135167[[#This Row],[time]]-2)*2</f>
        <v>0.92203999999999997</v>
      </c>
      <c r="AM748" s="6">
        <v>4.8035300000000003</v>
      </c>
      <c r="AN748" s="5">
        <v>2.46102</v>
      </c>
      <c r="AO748">
        <f>(Table8293325357389421453485174997129161[[#This Row],[time]]-2)*2</f>
        <v>0.92203999999999997</v>
      </c>
      <c r="AP748" s="6">
        <v>1.43533</v>
      </c>
      <c r="AQ748" s="5">
        <v>2.46102</v>
      </c>
      <c r="AR748">
        <f>(Table2523003323643964284604922456104136168[[#This Row],[time]]-2)*2</f>
        <v>0.92203999999999997</v>
      </c>
      <c r="AS748" s="6">
        <v>2.0419200000000002</v>
      </c>
      <c r="AT748" s="5">
        <v>2.46102</v>
      </c>
      <c r="AU748">
        <f>(Table2533013333653974294614932557105137169[[#This Row],[time]]-2)*2</f>
        <v>0.92203999999999997</v>
      </c>
      <c r="AV748" s="6">
        <v>0.12514800000000001</v>
      </c>
    </row>
    <row r="749" spans="1:48">
      <c r="A749" s="5">
        <v>2.5124499999999999</v>
      </c>
      <c r="B749">
        <f>(Table1286318350382414446478104290122154[[#This Row],[time]]-2)*2</f>
        <v>1.0248999999999997</v>
      </c>
      <c r="C749" s="6">
        <v>3.88137</v>
      </c>
      <c r="D749" s="5">
        <v>2.5124499999999999</v>
      </c>
      <c r="E749">
        <f>(Table2287319351383415447479114391123155[[#This Row],[time]]-2)*2</f>
        <v>1.0248999999999997</v>
      </c>
      <c r="F749" s="7">
        <v>4.9799999999999998E-5</v>
      </c>
      <c r="G749" s="5">
        <v>2.5124499999999999</v>
      </c>
      <c r="H749">
        <f>(Table245294326358390422454486185098130162[[#This Row],[time]]-2)*2</f>
        <v>1.0248999999999997</v>
      </c>
      <c r="I749" s="6">
        <v>1.2424200000000001</v>
      </c>
      <c r="J749" s="5">
        <v>2.5124499999999999</v>
      </c>
      <c r="K749">
        <f>(Table3288320352384416448480124492124156[[#This Row],[time]]-2)*2</f>
        <v>1.0248999999999997</v>
      </c>
      <c r="L749" s="7">
        <v>4.3999999999999999E-5</v>
      </c>
      <c r="M749" s="5">
        <v>2.5124499999999999</v>
      </c>
      <c r="N749">
        <f>(Table246295327359391423455487195199131163[[#This Row],[time]]-2)*2</f>
        <v>1.0248999999999997</v>
      </c>
      <c r="O749" s="6">
        <v>3.9650699999999999</v>
      </c>
      <c r="P749" s="5">
        <v>2.5124499999999999</v>
      </c>
      <c r="Q749">
        <f>(Table4289321353385417449481134593125157[[#This Row],[time]]-2)*2</f>
        <v>1.0248999999999997</v>
      </c>
      <c r="R749" s="7">
        <v>5.63E-5</v>
      </c>
      <c r="S749" s="5">
        <v>2.5124499999999999</v>
      </c>
      <c r="T749">
        <f>(Table2472963283603924244564882052100132164[[#This Row],[time]]-2)*2</f>
        <v>1.0248999999999997</v>
      </c>
      <c r="U749" s="6">
        <v>3.4366300000000001</v>
      </c>
      <c r="V749" s="5">
        <v>2.5124499999999999</v>
      </c>
      <c r="W749">
        <f>(Table5290322354386418450482144694126158[[#This Row],[time]]-2)*2</f>
        <v>1.0248999999999997</v>
      </c>
      <c r="X749" s="7">
        <v>4.4700000000000002E-5</v>
      </c>
      <c r="Y749" s="5">
        <v>2.5124499999999999</v>
      </c>
      <c r="Z749">
        <f>(Table2482973293613934254574892153101133165[[#This Row],[time]]-2)*2</f>
        <v>1.0248999999999997</v>
      </c>
      <c r="AA749" s="6">
        <v>3.5932300000000001</v>
      </c>
      <c r="AB749" s="5">
        <v>2.5124499999999999</v>
      </c>
      <c r="AC749">
        <f>(Table6291323355387419451483154795127159[[#This Row],[time]]-2)*2</f>
        <v>1.0248999999999997</v>
      </c>
      <c r="AD749" s="6">
        <v>1.13815</v>
      </c>
      <c r="AE749" s="5">
        <v>2.5124499999999999</v>
      </c>
      <c r="AF749">
        <f>(Table2492983303623944264584902254102134166[[#This Row],[time]]-2)*2</f>
        <v>1.0248999999999997</v>
      </c>
      <c r="AG749" s="6">
        <v>5.6003400000000001</v>
      </c>
      <c r="AH749" s="5">
        <v>2.5124499999999999</v>
      </c>
      <c r="AI749">
        <f>(Table7292324356388420452484164896128160[[#This Row],[time]]-2)*2</f>
        <v>1.0248999999999997</v>
      </c>
      <c r="AJ749" s="6">
        <v>2.05124</v>
      </c>
      <c r="AK749" s="5">
        <v>2.5124499999999999</v>
      </c>
      <c r="AL749">
        <f>(Table2502993313633954274594912355103135167[[#This Row],[time]]-2)*2</f>
        <v>1.0248999999999997</v>
      </c>
      <c r="AM749" s="6">
        <v>5.0971700000000002</v>
      </c>
      <c r="AN749" s="5">
        <v>2.5124499999999999</v>
      </c>
      <c r="AO749">
        <f>(Table8293325357389421453485174997129161[[#This Row],[time]]-2)*2</f>
        <v>1.0248999999999997</v>
      </c>
      <c r="AP749" s="6">
        <v>1.2489300000000001</v>
      </c>
      <c r="AQ749" s="5">
        <v>2.5124499999999999</v>
      </c>
      <c r="AR749">
        <f>(Table2523003323643964284604922456104136168[[#This Row],[time]]-2)*2</f>
        <v>1.0248999999999997</v>
      </c>
      <c r="AS749" s="6">
        <v>2.58731</v>
      </c>
      <c r="AT749" s="5">
        <v>2.5124499999999999</v>
      </c>
      <c r="AU749">
        <f>(Table2533013333653974294614932557105137169[[#This Row],[time]]-2)*2</f>
        <v>1.0248999999999997</v>
      </c>
      <c r="AV749" s="6">
        <v>0.18268699999999999</v>
      </c>
    </row>
    <row r="750" spans="1:48">
      <c r="A750" s="5">
        <v>2.5558200000000002</v>
      </c>
      <c r="B750">
        <f>(Table1286318350382414446478104290122154[[#This Row],[time]]-2)*2</f>
        <v>1.1116400000000004</v>
      </c>
      <c r="C750" s="6">
        <v>4.6965899999999996</v>
      </c>
      <c r="D750" s="5">
        <v>2.5558200000000002</v>
      </c>
      <c r="E750">
        <f>(Table2287319351383415447479114391123155[[#This Row],[time]]-2)*2</f>
        <v>1.1116400000000004</v>
      </c>
      <c r="F750" s="7">
        <v>4.6799999999999999E-5</v>
      </c>
      <c r="G750" s="5">
        <v>2.5558200000000002</v>
      </c>
      <c r="H750">
        <f>(Table245294326358390422454486185098130162[[#This Row],[time]]-2)*2</f>
        <v>1.1116400000000004</v>
      </c>
      <c r="I750" s="6">
        <v>1.5987199999999999</v>
      </c>
      <c r="J750" s="5">
        <v>2.5558200000000002</v>
      </c>
      <c r="K750">
        <f>(Table3288320352384416448480124492124156[[#This Row],[time]]-2)*2</f>
        <v>1.1116400000000004</v>
      </c>
      <c r="L750" s="7">
        <v>4.1199999999999999E-5</v>
      </c>
      <c r="M750" s="5">
        <v>2.5558200000000002</v>
      </c>
      <c r="N750">
        <f>(Table246295327359391423455487195199131163[[#This Row],[time]]-2)*2</f>
        <v>1.1116400000000004</v>
      </c>
      <c r="O750" s="6">
        <v>4.5589500000000003</v>
      </c>
      <c r="P750" s="5">
        <v>2.5558200000000002</v>
      </c>
      <c r="Q750">
        <f>(Table4289321353385417449481134593125157[[#This Row],[time]]-2)*2</f>
        <v>1.1116400000000004</v>
      </c>
      <c r="R750" s="7">
        <v>5.2200000000000002E-5</v>
      </c>
      <c r="S750" s="5">
        <v>2.5558200000000002</v>
      </c>
      <c r="T750">
        <f>(Table2472963283603924244564882052100132164[[#This Row],[time]]-2)*2</f>
        <v>1.1116400000000004</v>
      </c>
      <c r="U750" s="6">
        <v>3.9106299999999998</v>
      </c>
      <c r="V750" s="5">
        <v>2.5558200000000002</v>
      </c>
      <c r="W750">
        <f>(Table5290322354386418450482144694126158[[#This Row],[time]]-2)*2</f>
        <v>1.1116400000000004</v>
      </c>
      <c r="X750" s="7">
        <v>4.3099999999999997E-5</v>
      </c>
      <c r="Y750" s="5">
        <v>2.5558200000000002</v>
      </c>
      <c r="Z750">
        <f>(Table2482973293613934254574892153101133165[[#This Row],[time]]-2)*2</f>
        <v>1.1116400000000004</v>
      </c>
      <c r="AA750" s="6">
        <v>4.8113900000000003</v>
      </c>
      <c r="AB750" s="5">
        <v>2.5558200000000002</v>
      </c>
      <c r="AC750">
        <f>(Table6291323355387419451483154795127159[[#This Row],[time]]-2)*2</f>
        <v>1.1116400000000004</v>
      </c>
      <c r="AD750" s="6">
        <v>1.0008999999999999</v>
      </c>
      <c r="AE750" s="5">
        <v>2.5558200000000002</v>
      </c>
      <c r="AF750">
        <f>(Table2492983303623944264584902254102134166[[#This Row],[time]]-2)*2</f>
        <v>1.1116400000000004</v>
      </c>
      <c r="AG750" s="6">
        <v>6.2767799999999996</v>
      </c>
      <c r="AH750" s="5">
        <v>2.5558200000000002</v>
      </c>
      <c r="AI750">
        <f>(Table7292324356388420452484164896128160[[#This Row],[time]]-2)*2</f>
        <v>1.1116400000000004</v>
      </c>
      <c r="AJ750" s="6">
        <v>1.8818999999999999</v>
      </c>
      <c r="AK750" s="5">
        <v>2.5558200000000002</v>
      </c>
      <c r="AL750">
        <f>(Table2502993313633954274594912355103135167[[#This Row],[time]]-2)*2</f>
        <v>1.1116400000000004</v>
      </c>
      <c r="AM750" s="6">
        <v>5.4027200000000004</v>
      </c>
      <c r="AN750" s="5">
        <v>2.5558200000000002</v>
      </c>
      <c r="AO750">
        <f>(Table8293325357389421453485174997129161[[#This Row],[time]]-2)*2</f>
        <v>1.1116400000000004</v>
      </c>
      <c r="AP750" s="6">
        <v>1.18682</v>
      </c>
      <c r="AQ750" s="5">
        <v>2.5558200000000002</v>
      </c>
      <c r="AR750">
        <f>(Table2523003323643964284604922456104136168[[#This Row],[time]]-2)*2</f>
        <v>1.1116400000000004</v>
      </c>
      <c r="AS750" s="6">
        <v>2.9134799999999998</v>
      </c>
      <c r="AT750" s="5">
        <v>2.5558200000000002</v>
      </c>
      <c r="AU750">
        <f>(Table2533013333653974294614932557105137169[[#This Row],[time]]-2)*2</f>
        <v>1.1116400000000004</v>
      </c>
      <c r="AV750" s="6">
        <v>0.22906699999999999</v>
      </c>
    </row>
    <row r="751" spans="1:48">
      <c r="A751" s="5">
        <v>2.6099899999999998</v>
      </c>
      <c r="B751">
        <f>(Table1286318350382414446478104290122154[[#This Row],[time]]-2)*2</f>
        <v>1.2199799999999996</v>
      </c>
      <c r="C751" s="6">
        <v>5.7326800000000002</v>
      </c>
      <c r="D751" s="5">
        <v>2.6099899999999998</v>
      </c>
      <c r="E751">
        <f>(Table2287319351383415447479114391123155[[#This Row],[time]]-2)*2</f>
        <v>1.2199799999999996</v>
      </c>
      <c r="F751" s="7">
        <v>4.32E-5</v>
      </c>
      <c r="G751" s="5">
        <v>2.6099899999999998</v>
      </c>
      <c r="H751">
        <f>(Table245294326358390422454486185098130162[[#This Row],[time]]-2)*2</f>
        <v>1.2199799999999996</v>
      </c>
      <c r="I751" s="6">
        <v>2.53254</v>
      </c>
      <c r="J751" s="5">
        <v>2.6099899999999998</v>
      </c>
      <c r="K751">
        <f>(Table3288320352384416448480124492124156[[#This Row],[time]]-2)*2</f>
        <v>1.2199799999999996</v>
      </c>
      <c r="L751" s="7">
        <v>3.79E-5</v>
      </c>
      <c r="M751" s="5">
        <v>2.6099899999999998</v>
      </c>
      <c r="N751">
        <f>(Table246295327359391423455487195199131163[[#This Row],[time]]-2)*2</f>
        <v>1.2199799999999996</v>
      </c>
      <c r="O751" s="6">
        <v>5.2180600000000004</v>
      </c>
      <c r="P751" s="5">
        <v>2.6099899999999998</v>
      </c>
      <c r="Q751">
        <f>(Table4289321353385417449481134593125157[[#This Row],[time]]-2)*2</f>
        <v>1.2199799999999996</v>
      </c>
      <c r="R751" s="7">
        <v>4.8300000000000002E-5</v>
      </c>
      <c r="S751" s="5">
        <v>2.6099899999999998</v>
      </c>
      <c r="T751">
        <f>(Table2472963283603924244564882052100132164[[#This Row],[time]]-2)*2</f>
        <v>1.2199799999999996</v>
      </c>
      <c r="U751" s="6">
        <v>4.41221</v>
      </c>
      <c r="V751" s="5">
        <v>2.6099899999999998</v>
      </c>
      <c r="W751">
        <f>(Table5290322354386418450482144694126158[[#This Row],[time]]-2)*2</f>
        <v>1.2199799999999996</v>
      </c>
      <c r="X751" s="7">
        <v>4.0000000000000003E-5</v>
      </c>
      <c r="Y751" s="5">
        <v>2.6099899999999998</v>
      </c>
      <c r="Z751">
        <f>(Table2482973293613934254574892153101133165[[#This Row],[time]]-2)*2</f>
        <v>1.2199799999999996</v>
      </c>
      <c r="AA751" s="6">
        <v>6.1209499999999997</v>
      </c>
      <c r="AB751" s="5">
        <v>2.6099899999999998</v>
      </c>
      <c r="AC751">
        <f>(Table6291323355387419451483154795127159[[#This Row],[time]]-2)*2</f>
        <v>1.2199799999999996</v>
      </c>
      <c r="AD751" s="6">
        <v>0.82393799999999995</v>
      </c>
      <c r="AE751" s="5">
        <v>2.6099899999999998</v>
      </c>
      <c r="AF751">
        <f>(Table2492983303623944264584902254102134166[[#This Row],[time]]-2)*2</f>
        <v>1.2199799999999996</v>
      </c>
      <c r="AG751" s="6">
        <v>6.9291700000000001</v>
      </c>
      <c r="AH751" s="5">
        <v>2.6099899999999998</v>
      </c>
      <c r="AI751">
        <f>(Table7292324356388420452484164896128160[[#This Row],[time]]-2)*2</f>
        <v>1.2199799999999996</v>
      </c>
      <c r="AJ751" s="6">
        <v>1.64663</v>
      </c>
      <c r="AK751" s="5">
        <v>2.6099899999999998</v>
      </c>
      <c r="AL751">
        <f>(Table2502993313633954274594912355103135167[[#This Row],[time]]-2)*2</f>
        <v>1.2199799999999996</v>
      </c>
      <c r="AM751" s="6">
        <v>5.8030499999999998</v>
      </c>
      <c r="AN751" s="5">
        <v>2.6099899999999998</v>
      </c>
      <c r="AO751">
        <f>(Table8293325357389421453485174997129161[[#This Row],[time]]-2)*2</f>
        <v>1.2199799999999996</v>
      </c>
      <c r="AP751" s="6">
        <v>1.21471</v>
      </c>
      <c r="AQ751" s="5">
        <v>2.6099899999999998</v>
      </c>
      <c r="AR751">
        <f>(Table2523003323643964284604922456104136168[[#This Row],[time]]-2)*2</f>
        <v>1.2199799999999996</v>
      </c>
      <c r="AS751" s="6">
        <v>3.3240400000000001</v>
      </c>
      <c r="AT751" s="5">
        <v>2.6099899999999998</v>
      </c>
      <c r="AU751">
        <f>(Table2533013333653974294614932557105137169[[#This Row],[time]]-2)*2</f>
        <v>1.2199799999999996</v>
      </c>
      <c r="AV751" s="6">
        <v>0.338227</v>
      </c>
    </row>
    <row r="752" spans="1:48">
      <c r="A752" s="5">
        <v>2.65082</v>
      </c>
      <c r="B752">
        <f>(Table1286318350382414446478104290122154[[#This Row],[time]]-2)*2</f>
        <v>1.3016399999999999</v>
      </c>
      <c r="C752" s="6">
        <v>6.4767299999999999</v>
      </c>
      <c r="D752" s="5">
        <v>2.65082</v>
      </c>
      <c r="E752">
        <f>(Table2287319351383415447479114391123155[[#This Row],[time]]-2)*2</f>
        <v>1.3016399999999999</v>
      </c>
      <c r="F752" s="7">
        <v>4.1300000000000001E-5</v>
      </c>
      <c r="G752" s="5">
        <v>2.65082</v>
      </c>
      <c r="H752">
        <f>(Table245294326358390422454486185098130162[[#This Row],[time]]-2)*2</f>
        <v>1.3016399999999999</v>
      </c>
      <c r="I752" s="6">
        <v>3.7488299999999999</v>
      </c>
      <c r="J752" s="5">
        <v>2.65082</v>
      </c>
      <c r="K752">
        <f>(Table3288320352384416448480124492124156[[#This Row],[time]]-2)*2</f>
        <v>1.3016399999999999</v>
      </c>
      <c r="L752" s="7">
        <v>3.6199999999999999E-5</v>
      </c>
      <c r="M752" s="5">
        <v>2.65082</v>
      </c>
      <c r="N752">
        <f>(Table246295327359391423455487195199131163[[#This Row],[time]]-2)*2</f>
        <v>1.3016399999999999</v>
      </c>
      <c r="O752" s="6">
        <v>5.6790900000000004</v>
      </c>
      <c r="P752" s="5">
        <v>2.65082</v>
      </c>
      <c r="Q752">
        <f>(Table4289321353385417449481134593125157[[#This Row],[time]]-2)*2</f>
        <v>1.3016399999999999</v>
      </c>
      <c r="R752" s="7">
        <v>4.5800000000000002E-5</v>
      </c>
      <c r="S752" s="5">
        <v>2.65082</v>
      </c>
      <c r="T752">
        <f>(Table2472963283603924244564882052100132164[[#This Row],[time]]-2)*2</f>
        <v>1.3016399999999999</v>
      </c>
      <c r="U752" s="6">
        <v>4.7397400000000003</v>
      </c>
      <c r="V752" s="5">
        <v>2.65082</v>
      </c>
      <c r="W752">
        <f>(Table5290322354386418450482144694126158[[#This Row],[time]]-2)*2</f>
        <v>1.3016399999999999</v>
      </c>
      <c r="X752" s="7">
        <v>3.8000000000000002E-5</v>
      </c>
      <c r="Y752" s="5">
        <v>2.65082</v>
      </c>
      <c r="Z752">
        <f>(Table2482973293613934254574892153101133165[[#This Row],[time]]-2)*2</f>
        <v>1.3016399999999999</v>
      </c>
      <c r="AA752" s="6">
        <v>7.1866899999999996</v>
      </c>
      <c r="AB752" s="5">
        <v>2.65082</v>
      </c>
      <c r="AC752">
        <f>(Table6291323355387419451483154795127159[[#This Row],[time]]-2)*2</f>
        <v>1.3016399999999999</v>
      </c>
      <c r="AD752" s="6">
        <v>0.715777</v>
      </c>
      <c r="AE752" s="5">
        <v>2.65082</v>
      </c>
      <c r="AF752">
        <f>(Table2492983303623944264584902254102134166[[#This Row],[time]]-2)*2</f>
        <v>1.3016399999999999</v>
      </c>
      <c r="AG752" s="6">
        <v>7.3574599999999997</v>
      </c>
      <c r="AH752" s="5">
        <v>2.65082</v>
      </c>
      <c r="AI752">
        <f>(Table7292324356388420452484164896128160[[#This Row],[time]]-2)*2</f>
        <v>1.3016399999999999</v>
      </c>
      <c r="AJ752" s="6">
        <v>1.5073300000000001</v>
      </c>
      <c r="AK752" s="5">
        <v>2.65082</v>
      </c>
      <c r="AL752">
        <f>(Table2502993313633954274594912355103135167[[#This Row],[time]]-2)*2</f>
        <v>1.3016399999999999</v>
      </c>
      <c r="AM752" s="6">
        <v>6.0371199999999998</v>
      </c>
      <c r="AN752" s="5">
        <v>2.65082</v>
      </c>
      <c r="AO752">
        <f>(Table8293325357389421453485174997129161[[#This Row],[time]]-2)*2</f>
        <v>1.3016399999999999</v>
      </c>
      <c r="AP752" s="6">
        <v>1.3087599999999999</v>
      </c>
      <c r="AQ752" s="5">
        <v>2.65082</v>
      </c>
      <c r="AR752">
        <f>(Table2523003323643964284604922456104136168[[#This Row],[time]]-2)*2</f>
        <v>1.3016399999999999</v>
      </c>
      <c r="AS752" s="6">
        <v>3.6440000000000001</v>
      </c>
      <c r="AT752" s="5">
        <v>2.65082</v>
      </c>
      <c r="AU752">
        <f>(Table2533013333653974294614932557105137169[[#This Row],[time]]-2)*2</f>
        <v>1.3016399999999999</v>
      </c>
      <c r="AV752" s="6">
        <v>0.48159099999999999</v>
      </c>
    </row>
    <row r="753" spans="1:48">
      <c r="A753" s="5">
        <v>2.7301500000000001</v>
      </c>
      <c r="B753">
        <f>(Table1286318350382414446478104290122154[[#This Row],[time]]-2)*2</f>
        <v>1.4603000000000002</v>
      </c>
      <c r="C753" s="6">
        <v>7.9770300000000001</v>
      </c>
      <c r="D753" s="5">
        <v>2.7301500000000001</v>
      </c>
      <c r="E753">
        <f>(Table2287319351383415447479114391123155[[#This Row],[time]]-2)*2</f>
        <v>1.4603000000000002</v>
      </c>
      <c r="F753" s="7">
        <v>3.7799999999999997E-5</v>
      </c>
      <c r="G753" s="5">
        <v>2.7301500000000001</v>
      </c>
      <c r="H753">
        <f>(Table245294326358390422454486185098130162[[#This Row],[time]]-2)*2</f>
        <v>1.4603000000000002</v>
      </c>
      <c r="I753" s="6">
        <v>6.4336700000000002</v>
      </c>
      <c r="J753" s="5">
        <v>2.7301500000000001</v>
      </c>
      <c r="K753">
        <f>(Table3288320352384416448480124492124156[[#This Row],[time]]-2)*2</f>
        <v>1.4603000000000002</v>
      </c>
      <c r="L753" s="7">
        <v>3.3200000000000001E-5</v>
      </c>
      <c r="M753" s="5">
        <v>2.7301500000000001</v>
      </c>
      <c r="N753">
        <f>(Table246295327359391423455487195199131163[[#This Row],[time]]-2)*2</f>
        <v>1.4603000000000002</v>
      </c>
      <c r="O753" s="6">
        <v>6.4739300000000002</v>
      </c>
      <c r="P753" s="5">
        <v>2.7301500000000001</v>
      </c>
      <c r="Q753">
        <f>(Table4289321353385417449481134593125157[[#This Row],[time]]-2)*2</f>
        <v>1.4603000000000002</v>
      </c>
      <c r="R753" s="7">
        <v>4.1199999999999999E-5</v>
      </c>
      <c r="S753" s="5">
        <v>2.7301500000000001</v>
      </c>
      <c r="T753">
        <f>(Table2472963283603924244564882052100132164[[#This Row],[time]]-2)*2</f>
        <v>1.4603000000000002</v>
      </c>
      <c r="U753" s="6">
        <v>5.2711300000000003</v>
      </c>
      <c r="V753" s="5">
        <v>2.7301500000000001</v>
      </c>
      <c r="W753">
        <f>(Table5290322354386418450482144694126158[[#This Row],[time]]-2)*2</f>
        <v>1.4603000000000002</v>
      </c>
      <c r="X753" s="7">
        <v>3.4499999999999998E-5</v>
      </c>
      <c r="Y753" s="5">
        <v>2.7301500000000001</v>
      </c>
      <c r="Z753">
        <f>(Table2482973293613934254574892153101133165[[#This Row],[time]]-2)*2</f>
        <v>1.4603000000000002</v>
      </c>
      <c r="AA753" s="6">
        <v>9.2008299999999998</v>
      </c>
      <c r="AB753" s="5">
        <v>2.7301500000000001</v>
      </c>
      <c r="AC753">
        <f>(Table6291323355387419451483154795127159[[#This Row],[time]]-2)*2</f>
        <v>1.4603000000000002</v>
      </c>
      <c r="AD753" s="6">
        <v>0.51883000000000001</v>
      </c>
      <c r="AE753" s="5">
        <v>2.7301500000000001</v>
      </c>
      <c r="AF753">
        <f>(Table2492983303623944264584902254102134166[[#This Row],[time]]-2)*2</f>
        <v>1.4603000000000002</v>
      </c>
      <c r="AG753" s="6">
        <v>8.2580200000000001</v>
      </c>
      <c r="AH753" s="5">
        <v>2.7301500000000001</v>
      </c>
      <c r="AI753">
        <f>(Table7292324356388420452484164896128160[[#This Row],[time]]-2)*2</f>
        <v>1.4603000000000002</v>
      </c>
      <c r="AJ753" s="6">
        <v>1.24326</v>
      </c>
      <c r="AK753" s="5">
        <v>2.7301500000000001</v>
      </c>
      <c r="AL753">
        <f>(Table2502993313633954274594912355103135167[[#This Row],[time]]-2)*2</f>
        <v>1.4603000000000002</v>
      </c>
      <c r="AM753" s="6">
        <v>6.4623600000000003</v>
      </c>
      <c r="AN753" s="5">
        <v>2.7301500000000001</v>
      </c>
      <c r="AO753">
        <f>(Table8293325357389421453485174997129161[[#This Row],[time]]-2)*2</f>
        <v>1.4603000000000002</v>
      </c>
      <c r="AP753" s="6">
        <v>1.46471</v>
      </c>
      <c r="AQ753" s="5">
        <v>2.7301500000000001</v>
      </c>
      <c r="AR753">
        <f>(Table2523003323643964284604922456104136168[[#This Row],[time]]-2)*2</f>
        <v>1.4603000000000002</v>
      </c>
      <c r="AS753" s="6">
        <v>4.3137299999999996</v>
      </c>
      <c r="AT753" s="5">
        <v>2.7301500000000001</v>
      </c>
      <c r="AU753">
        <f>(Table2533013333653974294614932557105137169[[#This Row],[time]]-2)*2</f>
        <v>1.4603000000000002</v>
      </c>
      <c r="AV753" s="6">
        <v>0.69552199999999997</v>
      </c>
    </row>
    <row r="754" spans="1:48">
      <c r="A754" s="5">
        <v>2.7614000000000001</v>
      </c>
      <c r="B754">
        <f>(Table1286318350382414446478104290122154[[#This Row],[time]]-2)*2</f>
        <v>1.5228000000000002</v>
      </c>
      <c r="C754" s="6">
        <v>8.66</v>
      </c>
      <c r="D754" s="5">
        <v>2.7614000000000001</v>
      </c>
      <c r="E754">
        <f>(Table2287319351383415447479114391123155[[#This Row],[time]]-2)*2</f>
        <v>1.5228000000000002</v>
      </c>
      <c r="F754" s="7">
        <v>3.65E-5</v>
      </c>
      <c r="G754" s="5">
        <v>2.7614000000000001</v>
      </c>
      <c r="H754">
        <f>(Table245294326358390422454486185098130162[[#This Row],[time]]-2)*2</f>
        <v>1.5228000000000002</v>
      </c>
      <c r="I754" s="6">
        <v>7.5378400000000001</v>
      </c>
      <c r="J754" s="5">
        <v>2.7614000000000001</v>
      </c>
      <c r="K754">
        <f>(Table3288320352384416448480124492124156[[#This Row],[time]]-2)*2</f>
        <v>1.5228000000000002</v>
      </c>
      <c r="L754" s="7">
        <v>3.2100000000000001E-5</v>
      </c>
      <c r="M754" s="5">
        <v>2.7614000000000001</v>
      </c>
      <c r="N754">
        <f>(Table246295327359391423455487195199131163[[#This Row],[time]]-2)*2</f>
        <v>1.5228000000000002</v>
      </c>
      <c r="O754" s="6">
        <v>6.7086899999999998</v>
      </c>
      <c r="P754" s="5">
        <v>2.7614000000000001</v>
      </c>
      <c r="Q754">
        <f>(Table4289321353385417449481134593125157[[#This Row],[time]]-2)*2</f>
        <v>1.5228000000000002</v>
      </c>
      <c r="R754" s="7">
        <v>3.9400000000000002E-5</v>
      </c>
      <c r="S754" s="5">
        <v>2.7614000000000001</v>
      </c>
      <c r="T754">
        <f>(Table2472963283603924244564882052100132164[[#This Row],[time]]-2)*2</f>
        <v>1.5228000000000002</v>
      </c>
      <c r="U754" s="6">
        <v>5.44998</v>
      </c>
      <c r="V754" s="5">
        <v>2.7614000000000001</v>
      </c>
      <c r="W754">
        <f>(Table5290322354386418450482144694126158[[#This Row],[time]]-2)*2</f>
        <v>1.5228000000000002</v>
      </c>
      <c r="X754" s="7">
        <v>3.3200000000000001E-5</v>
      </c>
      <c r="Y754" s="5">
        <v>2.7614000000000001</v>
      </c>
      <c r="Z754">
        <f>(Table2482973293613934254574892153101133165[[#This Row],[time]]-2)*2</f>
        <v>1.5228000000000002</v>
      </c>
      <c r="AA754" s="6">
        <v>9.9700299999999995</v>
      </c>
      <c r="AB754" s="5">
        <v>2.7614000000000001</v>
      </c>
      <c r="AC754">
        <f>(Table6291323355387419451483154795127159[[#This Row],[time]]-2)*2</f>
        <v>1.5228000000000002</v>
      </c>
      <c r="AD754" s="6">
        <v>0.4526</v>
      </c>
      <c r="AE754" s="5">
        <v>2.7614000000000001</v>
      </c>
      <c r="AF754">
        <f>(Table2492983303623944264584902254102134166[[#This Row],[time]]-2)*2</f>
        <v>1.5228000000000002</v>
      </c>
      <c r="AG754" s="6">
        <v>8.5848399999999998</v>
      </c>
      <c r="AH754" s="5">
        <v>2.7614000000000001</v>
      </c>
      <c r="AI754">
        <f>(Table7292324356388420452484164896128160[[#This Row],[time]]-2)*2</f>
        <v>1.5228000000000002</v>
      </c>
      <c r="AJ754" s="6">
        <v>1.1535</v>
      </c>
      <c r="AK754" s="5">
        <v>2.7614000000000001</v>
      </c>
      <c r="AL754">
        <f>(Table2502993313633954274594912355103135167[[#This Row],[time]]-2)*2</f>
        <v>1.5228000000000002</v>
      </c>
      <c r="AM754" s="6">
        <v>6.5956200000000003</v>
      </c>
      <c r="AN754" s="5">
        <v>2.7614000000000001</v>
      </c>
      <c r="AO754">
        <f>(Table8293325357389421453485174997129161[[#This Row],[time]]-2)*2</f>
        <v>1.5228000000000002</v>
      </c>
      <c r="AP754" s="6">
        <v>1.49878</v>
      </c>
      <c r="AQ754" s="5">
        <v>2.7614000000000001</v>
      </c>
      <c r="AR754">
        <f>(Table2523003323643964284604922456104136168[[#This Row],[time]]-2)*2</f>
        <v>1.5228000000000002</v>
      </c>
      <c r="AS754" s="6">
        <v>4.5852199999999996</v>
      </c>
      <c r="AT754" s="5">
        <v>2.7614000000000001</v>
      </c>
      <c r="AU754">
        <f>(Table2533013333653974294614932557105137169[[#This Row],[time]]-2)*2</f>
        <v>1.5228000000000002</v>
      </c>
      <c r="AV754" s="6">
        <v>0.76777700000000004</v>
      </c>
    </row>
    <row r="755" spans="1:48">
      <c r="A755" s="5">
        <v>2.81853</v>
      </c>
      <c r="B755">
        <f>(Table1286318350382414446478104290122154[[#This Row],[time]]-2)*2</f>
        <v>1.63706</v>
      </c>
      <c r="C755" s="6">
        <v>10.0595</v>
      </c>
      <c r="D755" s="5">
        <v>2.81853</v>
      </c>
      <c r="E755">
        <f>(Table2287319351383415447479114391123155[[#This Row],[time]]-2)*2</f>
        <v>1.63706</v>
      </c>
      <c r="F755" s="7">
        <v>3.43E-5</v>
      </c>
      <c r="G755" s="5">
        <v>2.81853</v>
      </c>
      <c r="H755">
        <f>(Table245294326358390422454486185098130162[[#This Row],[time]]-2)*2</f>
        <v>1.63706</v>
      </c>
      <c r="I755" s="6">
        <v>9.3164499999999997</v>
      </c>
      <c r="J755" s="5">
        <v>2.81853</v>
      </c>
      <c r="K755">
        <f>(Table3288320352384416448480124492124156[[#This Row],[time]]-2)*2</f>
        <v>1.63706</v>
      </c>
      <c r="L755" s="7">
        <v>3.04E-5</v>
      </c>
      <c r="M755" s="5">
        <v>2.81853</v>
      </c>
      <c r="N755">
        <f>(Table246295327359391423455487195199131163[[#This Row],[time]]-2)*2</f>
        <v>1.63706</v>
      </c>
      <c r="O755" s="6">
        <v>7.0362299999999998</v>
      </c>
      <c r="P755" s="5">
        <v>2.81853</v>
      </c>
      <c r="Q755">
        <f>(Table4289321353385417449481134593125157[[#This Row],[time]]-2)*2</f>
        <v>1.63706</v>
      </c>
      <c r="R755" s="7">
        <v>3.65E-5</v>
      </c>
      <c r="S755" s="5">
        <v>2.81853</v>
      </c>
      <c r="T755">
        <f>(Table2472963283603924244564882052100132164[[#This Row],[time]]-2)*2</f>
        <v>1.63706</v>
      </c>
      <c r="U755" s="6">
        <v>5.7215499999999997</v>
      </c>
      <c r="V755" s="5">
        <v>2.81853</v>
      </c>
      <c r="W755">
        <f>(Table5290322354386418450482144694126158[[#This Row],[time]]-2)*2</f>
        <v>1.63706</v>
      </c>
      <c r="X755" s="7">
        <v>3.0800000000000003E-5</v>
      </c>
      <c r="Y755" s="5">
        <v>2.81853</v>
      </c>
      <c r="Z755">
        <f>(Table2482973293613934254574892153101133165[[#This Row],[time]]-2)*2</f>
        <v>1.63706</v>
      </c>
      <c r="AA755" s="6">
        <v>10.923999999999999</v>
      </c>
      <c r="AB755" s="5">
        <v>2.81853</v>
      </c>
      <c r="AC755">
        <f>(Table6291323355387419451483154795127159[[#This Row],[time]]-2)*2</f>
        <v>1.63706</v>
      </c>
      <c r="AD755" s="6">
        <v>0.35562500000000002</v>
      </c>
      <c r="AE755" s="5">
        <v>2.81853</v>
      </c>
      <c r="AF755">
        <f>(Table2492983303623944264584902254102134166[[#This Row],[time]]-2)*2</f>
        <v>1.63706</v>
      </c>
      <c r="AG755" s="6">
        <v>9.0289300000000008</v>
      </c>
      <c r="AH755" s="5">
        <v>2.81853</v>
      </c>
      <c r="AI755">
        <f>(Table7292324356388420452484164896128160[[#This Row],[time]]-2)*2</f>
        <v>1.63706</v>
      </c>
      <c r="AJ755" s="6">
        <v>0.99926999999999999</v>
      </c>
      <c r="AK755" s="5">
        <v>2.81853</v>
      </c>
      <c r="AL755">
        <f>(Table2502993313633954274594912355103135167[[#This Row],[time]]-2)*2</f>
        <v>1.63706</v>
      </c>
      <c r="AM755" s="6">
        <v>6.8422700000000001</v>
      </c>
      <c r="AN755" s="5">
        <v>2.81853</v>
      </c>
      <c r="AO755">
        <f>(Table8293325357389421453485174997129161[[#This Row],[time]]-2)*2</f>
        <v>1.63706</v>
      </c>
      <c r="AP755" s="6">
        <v>1.5197700000000001</v>
      </c>
      <c r="AQ755" s="5">
        <v>2.81853</v>
      </c>
      <c r="AR755">
        <f>(Table2523003323643964284604922456104136168[[#This Row],[time]]-2)*2</f>
        <v>1.63706</v>
      </c>
      <c r="AS755" s="6">
        <v>5.1210699999999996</v>
      </c>
      <c r="AT755" s="5">
        <v>2.81853</v>
      </c>
      <c r="AU755">
        <f>(Table2533013333653974294614932557105137169[[#This Row],[time]]-2)*2</f>
        <v>1.63706</v>
      </c>
      <c r="AV755" s="6">
        <v>0.88667200000000002</v>
      </c>
    </row>
    <row r="756" spans="1:48">
      <c r="A756" s="5">
        <v>2.8532899999999999</v>
      </c>
      <c r="B756">
        <f>(Table1286318350382414446478104290122154[[#This Row],[time]]-2)*2</f>
        <v>1.7065799999999998</v>
      </c>
      <c r="C756" s="6">
        <v>10.8485</v>
      </c>
      <c r="D756" s="5">
        <v>2.8532899999999999</v>
      </c>
      <c r="E756">
        <f>(Table2287319351383415447479114391123155[[#This Row],[time]]-2)*2</f>
        <v>1.7065799999999998</v>
      </c>
      <c r="F756" s="7">
        <v>3.3099999999999998E-5</v>
      </c>
      <c r="G756" s="5">
        <v>2.8532899999999999</v>
      </c>
      <c r="H756">
        <f>(Table245294326358390422454486185098130162[[#This Row],[time]]-2)*2</f>
        <v>1.7065799999999998</v>
      </c>
      <c r="I756" s="6">
        <v>10.409000000000001</v>
      </c>
      <c r="J756" s="5">
        <v>2.8532899999999999</v>
      </c>
      <c r="K756">
        <f>(Table3288320352384416448480124492124156[[#This Row],[time]]-2)*2</f>
        <v>1.7065799999999998</v>
      </c>
      <c r="L756" s="7">
        <v>2.94E-5</v>
      </c>
      <c r="M756" s="5">
        <v>2.8532899999999999</v>
      </c>
      <c r="N756">
        <f>(Table246295327359391423455487195199131163[[#This Row],[time]]-2)*2</f>
        <v>1.7065799999999998</v>
      </c>
      <c r="O756" s="6">
        <v>7.1522100000000002</v>
      </c>
      <c r="P756" s="5">
        <v>2.8532899999999999</v>
      </c>
      <c r="Q756">
        <f>(Table4289321353385417449481134593125157[[#This Row],[time]]-2)*2</f>
        <v>1.7065799999999998</v>
      </c>
      <c r="R756" s="7">
        <v>3.4900000000000001E-5</v>
      </c>
      <c r="S756" s="5">
        <v>2.8532899999999999</v>
      </c>
      <c r="T756">
        <f>(Table2472963283603924244564882052100132164[[#This Row],[time]]-2)*2</f>
        <v>1.7065799999999998</v>
      </c>
      <c r="U756" s="6">
        <v>5.8528799999999999</v>
      </c>
      <c r="V756" s="5">
        <v>2.8532899999999999</v>
      </c>
      <c r="W756">
        <f>(Table5290322354386418450482144694126158[[#This Row],[time]]-2)*2</f>
        <v>1.7065799999999998</v>
      </c>
      <c r="X756" s="7">
        <v>3.0000000000000001E-5</v>
      </c>
      <c r="Y756" s="5">
        <v>2.8532899999999999</v>
      </c>
      <c r="Z756">
        <f>(Table2482973293613934254574892153101133165[[#This Row],[time]]-2)*2</f>
        <v>1.7065799999999998</v>
      </c>
      <c r="AA756" s="6">
        <v>11.008900000000001</v>
      </c>
      <c r="AB756" s="5">
        <v>2.8532899999999999</v>
      </c>
      <c r="AC756">
        <f>(Table6291323355387419451483154795127159[[#This Row],[time]]-2)*2</f>
        <v>1.7065799999999998</v>
      </c>
      <c r="AD756" s="6">
        <v>0.30199999999999999</v>
      </c>
      <c r="AE756" s="5">
        <v>2.8532899999999999</v>
      </c>
      <c r="AF756">
        <f>(Table2492983303623944264584902254102134166[[#This Row],[time]]-2)*2</f>
        <v>1.7065799999999998</v>
      </c>
      <c r="AG756" s="6">
        <v>9.2532999999999994</v>
      </c>
      <c r="AH756" s="5">
        <v>2.8532899999999999</v>
      </c>
      <c r="AI756">
        <f>(Table7292324356388420452484164896128160[[#This Row],[time]]-2)*2</f>
        <v>1.7065799999999998</v>
      </c>
      <c r="AJ756" s="6">
        <v>0.906227</v>
      </c>
      <c r="AK756" s="5">
        <v>2.8532899999999999</v>
      </c>
      <c r="AL756">
        <f>(Table2502993313633954274594912355103135167[[#This Row],[time]]-2)*2</f>
        <v>1.7065799999999998</v>
      </c>
      <c r="AM756" s="6">
        <v>6.9830100000000002</v>
      </c>
      <c r="AN756" s="5">
        <v>2.8532899999999999</v>
      </c>
      <c r="AO756">
        <f>(Table8293325357389421453485174997129161[[#This Row],[time]]-2)*2</f>
        <v>1.7065799999999998</v>
      </c>
      <c r="AP756" s="6">
        <v>1.5050399999999999</v>
      </c>
      <c r="AQ756" s="5">
        <v>2.8532899999999999</v>
      </c>
      <c r="AR756">
        <f>(Table2523003323643964284604922456104136168[[#This Row],[time]]-2)*2</f>
        <v>1.7065799999999998</v>
      </c>
      <c r="AS756" s="6">
        <v>5.4633200000000004</v>
      </c>
      <c r="AT756" s="5">
        <v>2.8532899999999999</v>
      </c>
      <c r="AU756">
        <f>(Table2533013333653974294614932557105137169[[#This Row],[time]]-2)*2</f>
        <v>1.7065799999999998</v>
      </c>
      <c r="AV756" s="6">
        <v>0.94692600000000005</v>
      </c>
    </row>
    <row r="757" spans="1:48">
      <c r="A757" s="5">
        <v>2.91154</v>
      </c>
      <c r="B757">
        <f>(Table1286318350382414446478104290122154[[#This Row],[time]]-2)*2</f>
        <v>1.82308</v>
      </c>
      <c r="C757" s="6">
        <v>12.0825</v>
      </c>
      <c r="D757" s="5">
        <v>2.91154</v>
      </c>
      <c r="E757">
        <f>(Table2287319351383415447479114391123155[[#This Row],[time]]-2)*2</f>
        <v>1.82308</v>
      </c>
      <c r="F757" s="7">
        <v>3.1300000000000002E-5</v>
      </c>
      <c r="G757" s="5">
        <v>2.91154</v>
      </c>
      <c r="H757">
        <f>(Table245294326358390422454486185098130162[[#This Row],[time]]-2)*2</f>
        <v>1.82308</v>
      </c>
      <c r="I757" s="6">
        <v>12.026400000000001</v>
      </c>
      <c r="J757" s="5">
        <v>2.91154</v>
      </c>
      <c r="K757">
        <f>(Table3288320352384416448480124492124156[[#This Row],[time]]-2)*2</f>
        <v>1.82308</v>
      </c>
      <c r="L757" s="7">
        <v>2.8099999999999999E-5</v>
      </c>
      <c r="M757" s="5">
        <v>2.91154</v>
      </c>
      <c r="N757">
        <f>(Table246295327359391423455487195199131163[[#This Row],[time]]-2)*2</f>
        <v>1.82308</v>
      </c>
      <c r="O757" s="6">
        <v>7.0251400000000004</v>
      </c>
      <c r="P757" s="5">
        <v>2.91154</v>
      </c>
      <c r="Q757">
        <f>(Table4289321353385417449481134593125157[[#This Row],[time]]-2)*2</f>
        <v>1.82308</v>
      </c>
      <c r="R757" s="7">
        <v>3.2299999999999999E-5</v>
      </c>
      <c r="S757" s="5">
        <v>2.91154</v>
      </c>
      <c r="T757">
        <f>(Table2472963283603924244564882052100132164[[#This Row],[time]]-2)*2</f>
        <v>1.82308</v>
      </c>
      <c r="U757" s="6">
        <v>5.9515900000000004</v>
      </c>
      <c r="V757" s="5">
        <v>2.91154</v>
      </c>
      <c r="W757">
        <f>(Table5290322354386418450482144694126158[[#This Row],[time]]-2)*2</f>
        <v>1.82308</v>
      </c>
      <c r="X757" s="7">
        <v>2.7900000000000001E-5</v>
      </c>
      <c r="Y757" s="5">
        <v>2.91154</v>
      </c>
      <c r="Z757">
        <f>(Table2482973293613934254574892153101133165[[#This Row],[time]]-2)*2</f>
        <v>1.82308</v>
      </c>
      <c r="AA757" s="6">
        <v>11.0412</v>
      </c>
      <c r="AB757" s="5">
        <v>2.91154</v>
      </c>
      <c r="AC757">
        <f>(Table6291323355387419451483154795127159[[#This Row],[time]]-2)*2</f>
        <v>1.82308</v>
      </c>
      <c r="AD757" s="6">
        <v>0.22522800000000001</v>
      </c>
      <c r="AE757" s="5">
        <v>2.91154</v>
      </c>
      <c r="AF757">
        <f>(Table2492983303623944264584902254102134166[[#This Row],[time]]-2)*2</f>
        <v>1.82308</v>
      </c>
      <c r="AG757" s="6">
        <v>9.6837499999999999</v>
      </c>
      <c r="AH757" s="5">
        <v>2.91154</v>
      </c>
      <c r="AI757">
        <f>(Table7292324356388420452484164896128160[[#This Row],[time]]-2)*2</f>
        <v>1.82308</v>
      </c>
      <c r="AJ757" s="6">
        <v>0.77610800000000002</v>
      </c>
      <c r="AK757" s="5">
        <v>2.91154</v>
      </c>
      <c r="AL757">
        <f>(Table2502993313633954274594912355103135167[[#This Row],[time]]-2)*2</f>
        <v>1.82308</v>
      </c>
      <c r="AM757" s="6">
        <v>7.2562600000000002</v>
      </c>
      <c r="AN757" s="5">
        <v>2.91154</v>
      </c>
      <c r="AO757">
        <f>(Table8293325357389421453485174997129161[[#This Row],[time]]-2)*2</f>
        <v>1.82308</v>
      </c>
      <c r="AP757" s="6">
        <v>1.3996999999999999</v>
      </c>
      <c r="AQ757" s="5">
        <v>2.91154</v>
      </c>
      <c r="AR757">
        <f>(Table2523003323643964284604922456104136168[[#This Row],[time]]-2)*2</f>
        <v>1.82308</v>
      </c>
      <c r="AS757" s="6">
        <v>6.1181299999999998</v>
      </c>
      <c r="AT757" s="5">
        <v>2.91154</v>
      </c>
      <c r="AU757">
        <f>(Table2533013333653974294614932557105137169[[#This Row],[time]]-2)*2</f>
        <v>1.82308</v>
      </c>
      <c r="AV757" s="6">
        <v>1.01044</v>
      </c>
    </row>
    <row r="758" spans="1:48">
      <c r="A758" s="5">
        <v>2.9552200000000002</v>
      </c>
      <c r="B758">
        <f>(Table1286318350382414446478104290122154[[#This Row],[time]]-2)*2</f>
        <v>1.9104400000000004</v>
      </c>
      <c r="C758" s="6">
        <v>13.0932</v>
      </c>
      <c r="D758" s="5">
        <v>2.9552200000000002</v>
      </c>
      <c r="E758">
        <f>(Table2287319351383415447479114391123155[[#This Row],[time]]-2)*2</f>
        <v>1.9104400000000004</v>
      </c>
      <c r="F758" s="7">
        <v>3.0000000000000001E-5</v>
      </c>
      <c r="G758" s="5">
        <v>2.9552200000000002</v>
      </c>
      <c r="H758">
        <f>(Table245294326358390422454486185098130162[[#This Row],[time]]-2)*2</f>
        <v>1.9104400000000004</v>
      </c>
      <c r="I758" s="6">
        <v>13.233000000000001</v>
      </c>
      <c r="J758" s="5">
        <v>2.9552200000000002</v>
      </c>
      <c r="K758">
        <f>(Table3288320352384416448480124492124156[[#This Row],[time]]-2)*2</f>
        <v>1.9104400000000004</v>
      </c>
      <c r="L758" s="7">
        <v>2.7100000000000001E-5</v>
      </c>
      <c r="M758" s="5">
        <v>2.9552200000000002</v>
      </c>
      <c r="N758">
        <f>(Table246295327359391423455487195199131163[[#This Row],[time]]-2)*2</f>
        <v>1.9104400000000004</v>
      </c>
      <c r="O758" s="6">
        <v>6.7358599999999997</v>
      </c>
      <c r="P758" s="5">
        <v>2.9552200000000002</v>
      </c>
      <c r="Q758">
        <f>(Table4289321353385417449481134593125157[[#This Row],[time]]-2)*2</f>
        <v>1.9104400000000004</v>
      </c>
      <c r="R758" s="7">
        <v>3.04E-5</v>
      </c>
      <c r="S758" s="5">
        <v>2.9552200000000002</v>
      </c>
      <c r="T758">
        <f>(Table2472963283603924244564882052100132164[[#This Row],[time]]-2)*2</f>
        <v>1.9104400000000004</v>
      </c>
      <c r="U758" s="6">
        <v>5.9658800000000003</v>
      </c>
      <c r="V758" s="5">
        <v>2.9552200000000002</v>
      </c>
      <c r="W758">
        <f>(Table5290322354386418450482144694126158[[#This Row],[time]]-2)*2</f>
        <v>1.9104400000000004</v>
      </c>
      <c r="X758" s="7">
        <v>2.62E-5</v>
      </c>
      <c r="Y758" s="5">
        <v>2.9552200000000002</v>
      </c>
      <c r="Z758">
        <f>(Table2482973293613934254574892153101133165[[#This Row],[time]]-2)*2</f>
        <v>1.9104400000000004</v>
      </c>
      <c r="AA758" s="6">
        <v>10.475300000000001</v>
      </c>
      <c r="AB758" s="5">
        <v>2.9552200000000002</v>
      </c>
      <c r="AC758">
        <f>(Table6291323355387419451483154795127159[[#This Row],[time]]-2)*2</f>
        <v>1.9104400000000004</v>
      </c>
      <c r="AD758" s="6">
        <v>0.17996200000000001</v>
      </c>
      <c r="AE758" s="5">
        <v>2.9552200000000002</v>
      </c>
      <c r="AF758">
        <f>(Table2492983303623944264584902254102134166[[#This Row],[time]]-2)*2</f>
        <v>1.9104400000000004</v>
      </c>
      <c r="AG758" s="6">
        <v>9.95181</v>
      </c>
      <c r="AH758" s="5">
        <v>2.9552200000000002</v>
      </c>
      <c r="AI758">
        <f>(Table7292324356388420452484164896128160[[#This Row],[time]]-2)*2</f>
        <v>1.9104400000000004</v>
      </c>
      <c r="AJ758" s="6">
        <v>0.69195899999999999</v>
      </c>
      <c r="AK758" s="5">
        <v>2.9552200000000002</v>
      </c>
      <c r="AL758">
        <f>(Table2502993313633954274594912355103135167[[#This Row],[time]]-2)*2</f>
        <v>1.9104400000000004</v>
      </c>
      <c r="AM758" s="6">
        <v>7.47342</v>
      </c>
      <c r="AN758" s="5">
        <v>2.9552200000000002</v>
      </c>
      <c r="AO758">
        <f>(Table8293325357389421453485174997129161[[#This Row],[time]]-2)*2</f>
        <v>1.9104400000000004</v>
      </c>
      <c r="AP758" s="6">
        <v>1.2813099999999999</v>
      </c>
      <c r="AQ758" s="5">
        <v>2.9552200000000002</v>
      </c>
      <c r="AR758">
        <f>(Table2523003323643964284604922456104136168[[#This Row],[time]]-2)*2</f>
        <v>1.9104400000000004</v>
      </c>
      <c r="AS758" s="6">
        <v>6.6290300000000002</v>
      </c>
      <c r="AT758" s="5">
        <v>2.9552200000000002</v>
      </c>
      <c r="AU758">
        <f>(Table2533013333653974294614932557105137169[[#This Row],[time]]-2)*2</f>
        <v>1.9104400000000004</v>
      </c>
      <c r="AV758" s="6">
        <v>1.0282</v>
      </c>
    </row>
    <row r="759" spans="1:48">
      <c r="A759" s="8">
        <v>3</v>
      </c>
      <c r="B759">
        <f>(Table1286318350382414446478104290122154[[#This Row],[time]]-2)*2</f>
        <v>2</v>
      </c>
      <c r="C759" s="9">
        <v>14.387</v>
      </c>
      <c r="D759" s="8">
        <v>3</v>
      </c>
      <c r="E759">
        <f>(Table2287319351383415447479114391123155[[#This Row],[time]]-2)*2</f>
        <v>2</v>
      </c>
      <c r="F759" s="10">
        <v>2.8600000000000001E-5</v>
      </c>
      <c r="G759" s="8">
        <v>3</v>
      </c>
      <c r="H759">
        <f>(Table245294326358390422454486185098130162[[#This Row],[time]]-2)*2</f>
        <v>2</v>
      </c>
      <c r="I759" s="9">
        <v>14.6465</v>
      </c>
      <c r="J759" s="8">
        <v>3</v>
      </c>
      <c r="K759">
        <f>(Table3288320352384416448480124492124156[[#This Row],[time]]-2)*2</f>
        <v>2</v>
      </c>
      <c r="L759" s="10">
        <v>2.58E-5</v>
      </c>
      <c r="M759" s="8">
        <v>3</v>
      </c>
      <c r="N759">
        <f>(Table246295327359391423455487195199131163[[#This Row],[time]]-2)*2</f>
        <v>2</v>
      </c>
      <c r="O759" s="9">
        <v>6.3368500000000001</v>
      </c>
      <c r="P759" s="8">
        <v>3</v>
      </c>
      <c r="Q759">
        <f>(Table4289321353385417449481134593125157[[#This Row],[time]]-2)*2</f>
        <v>2</v>
      </c>
      <c r="R759" s="10">
        <v>2.87E-5</v>
      </c>
      <c r="S759" s="8">
        <v>3</v>
      </c>
      <c r="T759">
        <f>(Table2472963283603924244564882052100132164[[#This Row],[time]]-2)*2</f>
        <v>2</v>
      </c>
      <c r="U759" s="9">
        <v>5.9203200000000002</v>
      </c>
      <c r="V759" s="8">
        <v>3</v>
      </c>
      <c r="W759">
        <f>(Table5290322354386418450482144694126158[[#This Row],[time]]-2)*2</f>
        <v>2</v>
      </c>
      <c r="X759" s="10">
        <v>2.4600000000000002E-5</v>
      </c>
      <c r="Y759" s="8">
        <v>3</v>
      </c>
      <c r="Z759">
        <f>(Table2482973293613934254574892153101133165[[#This Row],[time]]-2)*2</f>
        <v>2</v>
      </c>
      <c r="AA759" s="9">
        <v>8.9700600000000001</v>
      </c>
      <c r="AB759" s="8">
        <v>3</v>
      </c>
      <c r="AC759">
        <f>(Table6291323355387419451483154795127159[[#This Row],[time]]-2)*2</f>
        <v>2</v>
      </c>
      <c r="AD759" s="9">
        <v>0.143707</v>
      </c>
      <c r="AE759" s="8">
        <v>3</v>
      </c>
      <c r="AF759">
        <f>(Table2492983303623944264584902254102134166[[#This Row],[time]]-2)*2</f>
        <v>2</v>
      </c>
      <c r="AG759" s="9">
        <v>10.2325</v>
      </c>
      <c r="AH759" s="8">
        <v>3</v>
      </c>
      <c r="AI759">
        <f>(Table7292324356388420452484164896128160[[#This Row],[time]]-2)*2</f>
        <v>2</v>
      </c>
      <c r="AJ759" s="9">
        <v>0.62069099999999999</v>
      </c>
      <c r="AK759" s="8">
        <v>3</v>
      </c>
      <c r="AL759">
        <f>(Table2502993313633954274594912355103135167[[#This Row],[time]]-2)*2</f>
        <v>2</v>
      </c>
      <c r="AM759" s="9">
        <v>7.7042200000000003</v>
      </c>
      <c r="AN759" s="8">
        <v>3</v>
      </c>
      <c r="AO759">
        <f>(Table8293325357389421453485174997129161[[#This Row],[time]]-2)*2</f>
        <v>2</v>
      </c>
      <c r="AP759" s="9">
        <v>1.14913</v>
      </c>
      <c r="AQ759" s="8">
        <v>3</v>
      </c>
      <c r="AR759">
        <f>(Table2523003323643964284604922456104136168[[#This Row],[time]]-2)*2</f>
        <v>2</v>
      </c>
      <c r="AS759" s="9">
        <v>7.1465399999999999</v>
      </c>
      <c r="AT759" s="8">
        <v>3</v>
      </c>
      <c r="AU759">
        <f>(Table2533013333653974294614932557105137169[[#This Row],[time]]-2)*2</f>
        <v>2</v>
      </c>
      <c r="AV759" s="9">
        <v>1.03155</v>
      </c>
    </row>
    <row r="760" spans="1:48">
      <c r="A760" t="s">
        <v>26</v>
      </c>
      <c r="C760">
        <f>AVERAGE(C739:C759)</f>
        <v>5.0898137776190477</v>
      </c>
      <c r="D760" t="s">
        <v>26</v>
      </c>
      <c r="F760">
        <f t="shared" ref="F760" si="688">AVERAGE(F739:F759)</f>
        <v>5.6323809523809521E-5</v>
      </c>
      <c r="G760" t="s">
        <v>26</v>
      </c>
      <c r="I760">
        <f t="shared" ref="I760" si="689">AVERAGE(I739:I759)</f>
        <v>4.0851221999999998</v>
      </c>
      <c r="J760" t="s">
        <v>26</v>
      </c>
      <c r="L760">
        <f t="shared" ref="L760" si="690">AVERAGE(L739:L759)</f>
        <v>5.0271428571428577E-5</v>
      </c>
      <c r="M760" t="s">
        <v>26</v>
      </c>
      <c r="O760">
        <f t="shared" ref="O760" si="691">AVERAGE(O739:O759)</f>
        <v>3.7865121428571422</v>
      </c>
      <c r="P760" t="s">
        <v>26</v>
      </c>
      <c r="R760">
        <f t="shared" ref="R760" si="692">AVERAGE(R739:R759)</f>
        <v>0.19786643766666662</v>
      </c>
      <c r="S760" t="s">
        <v>26</v>
      </c>
      <c r="U760">
        <f t="shared" ref="U760" si="693">AVERAGE(U739:U759)</f>
        <v>3.1688369238095242</v>
      </c>
      <c r="V760" t="s">
        <v>26</v>
      </c>
      <c r="X760">
        <f t="shared" ref="X760" si="694">AVERAGE(X739:X759)</f>
        <v>5.555767019047618E-2</v>
      </c>
      <c r="Y760" t="s">
        <v>26</v>
      </c>
      <c r="AA760">
        <f t="shared" ref="AA760" si="695">AVERAGE(AA739:AA759)</f>
        <v>4.7152314285714292</v>
      </c>
      <c r="AB760" t="s">
        <v>26</v>
      </c>
      <c r="AD760">
        <f t="shared" ref="AD760" si="696">AVERAGE(AD739:AD759)</f>
        <v>0.92791128571428572</v>
      </c>
      <c r="AE760" t="s">
        <v>26</v>
      </c>
      <c r="AG760">
        <f t="shared" ref="AG760" si="697">AVERAGE(AG739:AG759)</f>
        <v>5.1851752857142852</v>
      </c>
      <c r="AH760" t="s">
        <v>26</v>
      </c>
      <c r="AJ760">
        <f t="shared" ref="AJ760" si="698">AVERAGE(AJ739:AJ759)</f>
        <v>1.4339620476190478</v>
      </c>
      <c r="AK760" t="s">
        <v>26</v>
      </c>
      <c r="AM760">
        <f t="shared" ref="AM760" si="699">AVERAGE(AM739:AM759)</f>
        <v>5.2693552380952378</v>
      </c>
      <c r="AN760" t="s">
        <v>26</v>
      </c>
      <c r="AP760">
        <f t="shared" ref="AP760" si="700">AVERAGE(AP739:AP759)</f>
        <v>1.7619428571428575</v>
      </c>
      <c r="AQ760" t="s">
        <v>26</v>
      </c>
      <c r="AS760">
        <f t="shared" ref="AS760" si="701">AVERAGE(AS739:AS759)</f>
        <v>2.8517024095238099</v>
      </c>
      <c r="AT760" t="s">
        <v>26</v>
      </c>
      <c r="AV760">
        <f t="shared" ref="AV760" si="702">AVERAGE(AV739:AV759)</f>
        <v>0.37979351476190476</v>
      </c>
    </row>
    <row r="761" spans="1:48">
      <c r="A761" t="s">
        <v>27</v>
      </c>
      <c r="C761">
        <f>MAX(C739:C759)</f>
        <v>14.387</v>
      </c>
      <c r="D761" t="s">
        <v>27</v>
      </c>
      <c r="F761">
        <f t="shared" ref="F761" si="703">MAX(F739:F759)</f>
        <v>9.09E-5</v>
      </c>
      <c r="G761" t="s">
        <v>27</v>
      </c>
      <c r="I761">
        <f t="shared" ref="I761" si="704">MAX(I739:I759)</f>
        <v>14.6465</v>
      </c>
      <c r="J761" t="s">
        <v>27</v>
      </c>
      <c r="L761">
        <f t="shared" ref="L761" si="705">MAX(L739:L759)</f>
        <v>8.1799999999999996E-5</v>
      </c>
      <c r="M761" t="s">
        <v>27</v>
      </c>
      <c r="O761">
        <f t="shared" ref="O761" si="706">MAX(O739:O759)</f>
        <v>7.1522100000000002</v>
      </c>
      <c r="P761" t="s">
        <v>27</v>
      </c>
      <c r="R761">
        <f t="shared" ref="R761" si="707">MAX(R739:R759)</f>
        <v>1.2761</v>
      </c>
      <c r="S761" t="s">
        <v>27</v>
      </c>
      <c r="U761">
        <f t="shared" ref="U761" si="708">MAX(U739:U759)</f>
        <v>5.9658800000000003</v>
      </c>
      <c r="V761" t="s">
        <v>27</v>
      </c>
      <c r="X761">
        <f t="shared" ref="X761" si="709">MAX(X739:X759)</f>
        <v>0.31998900000000002</v>
      </c>
      <c r="Y761" t="s">
        <v>27</v>
      </c>
      <c r="AA761">
        <f t="shared" ref="AA761" si="710">MAX(AA739:AA759)</f>
        <v>11.0412</v>
      </c>
      <c r="AB761" t="s">
        <v>27</v>
      </c>
      <c r="AD761">
        <f t="shared" ref="AD761" si="711">MAX(AD739:AD759)</f>
        <v>1.65107</v>
      </c>
      <c r="AE761" t="s">
        <v>27</v>
      </c>
      <c r="AG761">
        <f t="shared" ref="AG761" si="712">MAX(AG739:AG759)</f>
        <v>10.2325</v>
      </c>
      <c r="AH761" t="s">
        <v>27</v>
      </c>
      <c r="AJ761">
        <f t="shared" ref="AJ761" si="713">MAX(AJ739:AJ759)</f>
        <v>2.4667699999999999</v>
      </c>
      <c r="AK761" t="s">
        <v>27</v>
      </c>
      <c r="AM761">
        <f t="shared" ref="AM761" si="714">MAX(AM739:AM759)</f>
        <v>7.7042200000000003</v>
      </c>
      <c r="AN761" t="s">
        <v>27</v>
      </c>
      <c r="AP761">
        <f t="shared" ref="AP761" si="715">MAX(AP739:AP759)</f>
        <v>2.5330300000000001</v>
      </c>
      <c r="AQ761" t="s">
        <v>27</v>
      </c>
      <c r="AS761">
        <f t="shared" ref="AS761" si="716">MAX(AS739:AS759)</f>
        <v>7.1465399999999999</v>
      </c>
      <c r="AT761" t="s">
        <v>27</v>
      </c>
      <c r="AV761">
        <f t="shared" ref="AV761" si="717">MAX(AV739:AV759)</f>
        <v>1.03155</v>
      </c>
    </row>
    <row r="763" spans="1:48">
      <c r="A763" t="s">
        <v>90</v>
      </c>
      <c r="D763" t="s">
        <v>2</v>
      </c>
    </row>
    <row r="764" spans="1:48">
      <c r="A764" t="s">
        <v>91</v>
      </c>
      <c r="D764" t="s">
        <v>4</v>
      </c>
      <c r="E764" t="s">
        <v>5</v>
      </c>
    </row>
    <row r="765" spans="1:48">
      <c r="D765" t="s">
        <v>30</v>
      </c>
    </row>
    <row r="767" spans="1:48">
      <c r="A767" t="s">
        <v>6</v>
      </c>
      <c r="D767" t="s">
        <v>7</v>
      </c>
      <c r="G767" t="s">
        <v>8</v>
      </c>
      <c r="J767" t="s">
        <v>9</v>
      </c>
      <c r="M767" t="s">
        <v>10</v>
      </c>
      <c r="P767" t="s">
        <v>11</v>
      </c>
      <c r="S767" t="s">
        <v>12</v>
      </c>
      <c r="V767" t="s">
        <v>13</v>
      </c>
      <c r="Y767" t="s">
        <v>14</v>
      </c>
      <c r="AB767" t="s">
        <v>15</v>
      </c>
      <c r="AE767" t="s">
        <v>16</v>
      </c>
      <c r="AH767" t="s">
        <v>17</v>
      </c>
      <c r="AK767" t="s">
        <v>18</v>
      </c>
      <c r="AN767" t="s">
        <v>19</v>
      </c>
      <c r="AQ767" t="s">
        <v>20</v>
      </c>
      <c r="AT767" t="s">
        <v>21</v>
      </c>
    </row>
    <row r="768" spans="1:48">
      <c r="A768" t="s">
        <v>22</v>
      </c>
      <c r="B768" t="s">
        <v>23</v>
      </c>
      <c r="C768" t="s">
        <v>24</v>
      </c>
      <c r="D768" t="s">
        <v>22</v>
      </c>
      <c r="E768" t="s">
        <v>23</v>
      </c>
      <c r="F768" t="s">
        <v>25</v>
      </c>
      <c r="G768" t="s">
        <v>22</v>
      </c>
      <c r="H768" t="s">
        <v>23</v>
      </c>
      <c r="I768" t="s">
        <v>24</v>
      </c>
      <c r="J768" t="s">
        <v>22</v>
      </c>
      <c r="K768" t="s">
        <v>23</v>
      </c>
      <c r="L768" t="s">
        <v>24</v>
      </c>
      <c r="M768" t="s">
        <v>22</v>
      </c>
      <c r="N768" t="s">
        <v>23</v>
      </c>
      <c r="O768" t="s">
        <v>24</v>
      </c>
      <c r="P768" t="s">
        <v>22</v>
      </c>
      <c r="Q768" t="s">
        <v>23</v>
      </c>
      <c r="R768" t="s">
        <v>24</v>
      </c>
      <c r="S768" t="s">
        <v>22</v>
      </c>
      <c r="T768" t="s">
        <v>23</v>
      </c>
      <c r="U768" t="s">
        <v>24</v>
      </c>
      <c r="V768" t="s">
        <v>22</v>
      </c>
      <c r="W768" t="s">
        <v>23</v>
      </c>
      <c r="X768" t="s">
        <v>24</v>
      </c>
      <c r="Y768" t="s">
        <v>22</v>
      </c>
      <c r="Z768" t="s">
        <v>23</v>
      </c>
      <c r="AA768" t="s">
        <v>24</v>
      </c>
      <c r="AB768" t="s">
        <v>22</v>
      </c>
      <c r="AC768" t="s">
        <v>23</v>
      </c>
      <c r="AD768" t="s">
        <v>24</v>
      </c>
      <c r="AE768" t="s">
        <v>22</v>
      </c>
      <c r="AF768" t="s">
        <v>23</v>
      </c>
      <c r="AG768" t="s">
        <v>24</v>
      </c>
      <c r="AH768" t="s">
        <v>22</v>
      </c>
      <c r="AI768" t="s">
        <v>23</v>
      </c>
      <c r="AJ768" t="s">
        <v>24</v>
      </c>
      <c r="AK768" t="s">
        <v>22</v>
      </c>
      <c r="AL768" t="s">
        <v>23</v>
      </c>
      <c r="AM768" t="s">
        <v>24</v>
      </c>
      <c r="AN768" t="s">
        <v>22</v>
      </c>
      <c r="AO768" t="s">
        <v>23</v>
      </c>
      <c r="AP768" t="s">
        <v>24</v>
      </c>
      <c r="AQ768" t="s">
        <v>22</v>
      </c>
      <c r="AR768" t="s">
        <v>23</v>
      </c>
      <c r="AS768" t="s">
        <v>24</v>
      </c>
      <c r="AT768" t="s">
        <v>22</v>
      </c>
      <c r="AU768" t="s">
        <v>23</v>
      </c>
      <c r="AV768" t="s">
        <v>24</v>
      </c>
    </row>
    <row r="769" spans="1:48">
      <c r="A769" s="2">
        <v>2</v>
      </c>
      <c r="B769">
        <f>-(Table12543023343663984304624942674106138170[[#This Row],[time]]-2)*2</f>
        <v>0</v>
      </c>
      <c r="C769" s="3">
        <v>3.0171399999999999</v>
      </c>
      <c r="D769" s="2">
        <v>2</v>
      </c>
      <c r="E769">
        <f>-(Table22553033353673994314634952775107139171[[#This Row],[time]]-2)*2</f>
        <v>0</v>
      </c>
      <c r="F769" s="4">
        <v>7.8399999999999995E-5</v>
      </c>
      <c r="G769" s="2">
        <v>2</v>
      </c>
      <c r="H769" s="2">
        <f t="shared" ref="H769:H789" si="718">-(G769-2)*2</f>
        <v>0</v>
      </c>
      <c r="I769" s="3">
        <v>0.91941799999999996</v>
      </c>
      <c r="J769" s="2">
        <v>2</v>
      </c>
      <c r="K769">
        <f>-(Table32563043363684004324644962876108140172[[#This Row],[time]]-2)*2</f>
        <v>0</v>
      </c>
      <c r="L769" s="4">
        <v>8.1600000000000005E-5</v>
      </c>
      <c r="M769" s="2">
        <v>2</v>
      </c>
      <c r="N769">
        <f>-(Table2462633113433754074394715033583115147179[[#This Row],[time]]-2)*2</f>
        <v>0</v>
      </c>
      <c r="O769" s="4">
        <v>5.8E-5</v>
      </c>
      <c r="P769" s="2">
        <v>2</v>
      </c>
      <c r="Q769">
        <f>-(Table42573053373694014334654972977109141173[[#This Row],[time]]-2)*2</f>
        <v>0</v>
      </c>
      <c r="R769" s="3">
        <v>5.4089700000000004E-4</v>
      </c>
      <c r="S769" s="2">
        <v>2</v>
      </c>
      <c r="T769">
        <f>-(Table2472643123443764084404725043684116148180[[#This Row],[time]]-2)*2</f>
        <v>0</v>
      </c>
      <c r="U769" s="4">
        <v>4.1199999999999999E-5</v>
      </c>
      <c r="V769" s="2">
        <v>2</v>
      </c>
      <c r="W769">
        <f>-(Table52583063383704024344664983078110142174[[#This Row],[time]]-2)*2</f>
        <v>0</v>
      </c>
      <c r="X769" s="3">
        <v>3.88712E-3</v>
      </c>
      <c r="Y769" s="2">
        <v>2</v>
      </c>
      <c r="Z769">
        <f>-(Table2482653133453774094414735053785117149181[[#This Row],[time]]-2)*2</f>
        <v>0</v>
      </c>
      <c r="AA769" s="4">
        <v>7.7899999999999996E-5</v>
      </c>
      <c r="AB769" s="2">
        <v>2</v>
      </c>
      <c r="AC769">
        <f>-(Table62593073393714034354674993179111143175[[#This Row],[time]]-2)*2</f>
        <v>0</v>
      </c>
      <c r="AD769" s="3">
        <v>1.32003E-3</v>
      </c>
      <c r="AE769" s="2">
        <v>2</v>
      </c>
      <c r="AF769">
        <f>-(Table2492663143463784104424745063886118150182[[#This Row],[time]]-2)*2</f>
        <v>0</v>
      </c>
      <c r="AG769" s="4">
        <v>7.2899999999999997E-5</v>
      </c>
      <c r="AH769" s="2">
        <v>2</v>
      </c>
      <c r="AI769">
        <f>-(Table72603083403724044364685003280112144176[[#This Row],[time]]-2)*2</f>
        <v>0</v>
      </c>
      <c r="AJ769" s="4">
        <v>6.6400000000000001E-5</v>
      </c>
      <c r="AK769" s="2">
        <v>2</v>
      </c>
      <c r="AL769">
        <f>-(Table2502673153473794114434755073987119151183[[#This Row],[time]]-2)*2</f>
        <v>0</v>
      </c>
      <c r="AM769" s="3">
        <v>1.18859</v>
      </c>
      <c r="AN769" s="2">
        <v>2</v>
      </c>
      <c r="AO769">
        <f>-(Table82613093413734054374695013381113145177[[#This Row],[time]]-2)*2</f>
        <v>0</v>
      </c>
      <c r="AP769" s="3">
        <v>2.49607</v>
      </c>
      <c r="AQ769" s="2">
        <v>2</v>
      </c>
      <c r="AR769">
        <f>-(Table2522683163483804124444765084088120152184[[#This Row],[time]]-2)*2</f>
        <v>0</v>
      </c>
      <c r="AS769" s="3">
        <v>0.40330700000000003</v>
      </c>
      <c r="AT769" s="2">
        <v>2</v>
      </c>
      <c r="AU769">
        <f>-(Table2532693173493814134454775094189121153185[[#This Row],[time]]-2)*2</f>
        <v>0</v>
      </c>
      <c r="AV769" s="3">
        <v>0.22090199999999999</v>
      </c>
    </row>
    <row r="770" spans="1:48">
      <c r="A770" s="5">
        <v>2.0625300000000002</v>
      </c>
      <c r="B770">
        <f>-(Table12543023343663984304624942674106138170[[#This Row],[time]]-2)*2</f>
        <v>-0.12506000000000039</v>
      </c>
      <c r="C770" s="6">
        <v>1.80216</v>
      </c>
      <c r="D770" s="5">
        <v>2.0625300000000002</v>
      </c>
      <c r="E770">
        <f>-(Table22553033353673994314634952775107139171[[#This Row],[time]]-2)*2</f>
        <v>-0.12506000000000039</v>
      </c>
      <c r="F770" s="6">
        <v>0.157335</v>
      </c>
      <c r="G770" s="5">
        <v>2.0625300000000002</v>
      </c>
      <c r="H770" s="2">
        <f t="shared" si="718"/>
        <v>-0.12506000000000039</v>
      </c>
      <c r="I770" s="6">
        <v>1.00135</v>
      </c>
      <c r="J770" s="5">
        <v>2.0625300000000002</v>
      </c>
      <c r="K770">
        <f>-(Table32563043363684004324644962876108140172[[#This Row],[time]]-2)*2</f>
        <v>-0.12506000000000039</v>
      </c>
      <c r="L770" s="6">
        <v>3.3728099999999997E-2</v>
      </c>
      <c r="M770" s="5">
        <v>2.0625300000000002</v>
      </c>
      <c r="N770">
        <f>-(Table2462633113433754074394715033583115147179[[#This Row],[time]]-2)*2</f>
        <v>-0.12506000000000039</v>
      </c>
      <c r="O770" s="7">
        <v>5.3499999999999999E-5</v>
      </c>
      <c r="P770" s="5">
        <v>2.0625300000000002</v>
      </c>
      <c r="Q770">
        <f>-(Table42573053373694014334654972977109141173[[#This Row],[time]]-2)*2</f>
        <v>-0.12506000000000039</v>
      </c>
      <c r="R770" s="6">
        <v>5.0167200000000002E-2</v>
      </c>
      <c r="S770" s="5">
        <v>2.0625300000000002</v>
      </c>
      <c r="T770">
        <f>-(Table2472643123443764084404725043684116148180[[#This Row],[time]]-2)*2</f>
        <v>-0.12506000000000039</v>
      </c>
      <c r="U770" s="7">
        <v>3.8800000000000001E-5</v>
      </c>
      <c r="V770" s="5">
        <v>2.0625300000000002</v>
      </c>
      <c r="W770">
        <f>-(Table52583063383704024344664983078110142174[[#This Row],[time]]-2)*2</f>
        <v>-0.12506000000000039</v>
      </c>
      <c r="X770" s="6">
        <v>1.87744E-2</v>
      </c>
      <c r="Y770" s="5">
        <v>2.0625300000000002</v>
      </c>
      <c r="Z770">
        <f>-(Table2482653133453774094414735053785117149181[[#This Row],[time]]-2)*2</f>
        <v>-0.12506000000000039</v>
      </c>
      <c r="AA770" s="7">
        <v>7.9300000000000003E-5</v>
      </c>
      <c r="AB770" s="5">
        <v>2.0625300000000002</v>
      </c>
      <c r="AC770">
        <f>-(Table62593073393714034354674993179111143175[[#This Row],[time]]-2)*2</f>
        <v>-0.12506000000000039</v>
      </c>
      <c r="AD770" s="6">
        <v>0.18617600000000001</v>
      </c>
      <c r="AE770" s="5">
        <v>2.0625300000000002</v>
      </c>
      <c r="AF770">
        <f>-(Table2492663143463784104424745063886118150182[[#This Row],[time]]-2)*2</f>
        <v>-0.12506000000000039</v>
      </c>
      <c r="AG770" s="7">
        <v>7.4599999999999997E-5</v>
      </c>
      <c r="AH770" s="5">
        <v>2.0625300000000002</v>
      </c>
      <c r="AI770">
        <f>-(Table72603083403724044364685003280112144176[[#This Row],[time]]-2)*2</f>
        <v>-0.12506000000000039</v>
      </c>
      <c r="AJ770" s="7">
        <v>6.3600000000000001E-5</v>
      </c>
      <c r="AK770" s="5">
        <v>2.0625300000000002</v>
      </c>
      <c r="AL770">
        <f>-(Table2502673153473794114434755073987119151183[[#This Row],[time]]-2)*2</f>
        <v>-0.12506000000000039</v>
      </c>
      <c r="AM770" s="6">
        <v>1.33087</v>
      </c>
      <c r="AN770" s="5">
        <v>2.0625300000000002</v>
      </c>
      <c r="AO770">
        <f>-(Table82613093413734054374695013381113145177[[#This Row],[time]]-2)*2</f>
        <v>-0.12506000000000039</v>
      </c>
      <c r="AP770" s="6">
        <v>2.55667</v>
      </c>
      <c r="AQ770" s="5">
        <v>2.0625300000000002</v>
      </c>
      <c r="AR770">
        <f>-(Table2522683163483804124444765084088120152184[[#This Row],[time]]-2)*2</f>
        <v>-0.12506000000000039</v>
      </c>
      <c r="AS770" s="6">
        <v>0.50511499999999998</v>
      </c>
      <c r="AT770" s="5">
        <v>2.0625300000000002</v>
      </c>
      <c r="AU770">
        <f>-(Table2532693173493814134454775094189121153185[[#This Row],[time]]-2)*2</f>
        <v>-0.12506000000000039</v>
      </c>
      <c r="AV770" s="6">
        <v>0.40412599999999999</v>
      </c>
    </row>
    <row r="771" spans="1:48">
      <c r="A771" s="5">
        <v>2.12507</v>
      </c>
      <c r="B771">
        <f>-(Table12543023343663984304624942674106138170[[#This Row],[time]]-2)*2</f>
        <v>-0.25014000000000003</v>
      </c>
      <c r="C771" s="6">
        <v>1.38958</v>
      </c>
      <c r="D771" s="5">
        <v>2.12507</v>
      </c>
      <c r="E771">
        <f>-(Table22553033353673994314634952775107139171[[#This Row],[time]]-2)*2</f>
        <v>-0.25014000000000003</v>
      </c>
      <c r="F771" s="6">
        <v>0.511992</v>
      </c>
      <c r="G771" s="5">
        <v>2.12507</v>
      </c>
      <c r="H771" s="2">
        <f t="shared" si="718"/>
        <v>-0.25014000000000003</v>
      </c>
      <c r="I771" s="6">
        <v>0.82116699999999998</v>
      </c>
      <c r="J771" s="5">
        <v>2.12507</v>
      </c>
      <c r="K771">
        <f>-(Table32563043363684004324644962876108140172[[#This Row],[time]]-2)*2</f>
        <v>-0.25014000000000003</v>
      </c>
      <c r="L771" s="6">
        <v>0.38981199999999999</v>
      </c>
      <c r="M771" s="5">
        <v>2.12507</v>
      </c>
      <c r="N771">
        <f>-(Table2462633113433754074394715033583115147179[[#This Row],[time]]-2)*2</f>
        <v>-0.25014000000000003</v>
      </c>
      <c r="O771" s="7">
        <v>4.6799999999999999E-5</v>
      </c>
      <c r="P771" s="5">
        <v>2.12507</v>
      </c>
      <c r="Q771">
        <f>-(Table42573053373694014334654972977109141173[[#This Row],[time]]-2)*2</f>
        <v>-0.25014000000000003</v>
      </c>
      <c r="R771" s="6">
        <v>0.26201000000000002</v>
      </c>
      <c r="S771" s="5">
        <v>2.12507</v>
      </c>
      <c r="T771">
        <f>-(Table2472643123443764084404725043684116148180[[#This Row],[time]]-2)*2</f>
        <v>-0.25014000000000003</v>
      </c>
      <c r="U771" s="7">
        <v>3.7799999999999997E-5</v>
      </c>
      <c r="V771" s="5">
        <v>2.12507</v>
      </c>
      <c r="W771">
        <f>-(Table52583063383704024344664983078110142174[[#This Row],[time]]-2)*2</f>
        <v>-0.25014000000000003</v>
      </c>
      <c r="X771" s="6">
        <v>8.5568099999999994E-2</v>
      </c>
      <c r="Y771" s="5">
        <v>2.12507</v>
      </c>
      <c r="Z771">
        <f>-(Table2482653133453774094414735053785117149181[[#This Row],[time]]-2)*2</f>
        <v>-0.25014000000000003</v>
      </c>
      <c r="AA771" s="7">
        <v>7.9099999999999998E-5</v>
      </c>
      <c r="AB771" s="5">
        <v>2.12507</v>
      </c>
      <c r="AC771">
        <f>-(Table62593073393714034354674993179111143175[[#This Row],[time]]-2)*2</f>
        <v>-0.25014000000000003</v>
      </c>
      <c r="AD771" s="6">
        <v>0.71268500000000001</v>
      </c>
      <c r="AE771" s="5">
        <v>2.12507</v>
      </c>
      <c r="AF771">
        <f>-(Table2492663143463784104424745063886118150182[[#This Row],[time]]-2)*2</f>
        <v>-0.25014000000000003</v>
      </c>
      <c r="AG771" s="7">
        <v>7.4900000000000005E-5</v>
      </c>
      <c r="AH771" s="5">
        <v>2.12507</v>
      </c>
      <c r="AI771">
        <f>-(Table72603083403724044364685003280112144176[[#This Row],[time]]-2)*2</f>
        <v>-0.25014000000000003</v>
      </c>
      <c r="AJ771" s="6">
        <v>0.106422</v>
      </c>
      <c r="AK771" s="5">
        <v>2.12507</v>
      </c>
      <c r="AL771">
        <f>-(Table2502673153473794114434755073987119151183[[#This Row],[time]]-2)*2</f>
        <v>-0.25014000000000003</v>
      </c>
      <c r="AM771" s="6">
        <v>1.4106300000000001</v>
      </c>
      <c r="AN771" s="5">
        <v>2.12507</v>
      </c>
      <c r="AO771">
        <f>-(Table82613093413734054374695013381113145177[[#This Row],[time]]-2)*2</f>
        <v>-0.25014000000000003</v>
      </c>
      <c r="AP771" s="6">
        <v>2.5562</v>
      </c>
      <c r="AQ771" s="5">
        <v>2.12507</v>
      </c>
      <c r="AR771">
        <f>-(Table2522683163483804124444765084088120152184[[#This Row],[time]]-2)*2</f>
        <v>-0.25014000000000003</v>
      </c>
      <c r="AS771" s="6">
        <v>0.56460900000000003</v>
      </c>
      <c r="AT771" s="5">
        <v>2.12507</v>
      </c>
      <c r="AU771">
        <f>-(Table2532693173493814134454775094189121153185[[#This Row],[time]]-2)*2</f>
        <v>-0.25014000000000003</v>
      </c>
      <c r="AV771" s="6">
        <v>0.54276000000000002</v>
      </c>
    </row>
    <row r="772" spans="1:48">
      <c r="A772" s="5">
        <v>2.1713499999999999</v>
      </c>
      <c r="B772">
        <f>-(Table12543023343663984304624942674106138170[[#This Row],[time]]-2)*2</f>
        <v>-0.34269999999999978</v>
      </c>
      <c r="C772" s="6">
        <v>1.22072</v>
      </c>
      <c r="D772" s="5">
        <v>2.1713499999999999</v>
      </c>
      <c r="E772">
        <f>-(Table22553033353673994314634952775107139171[[#This Row],[time]]-2)*2</f>
        <v>-0.34269999999999978</v>
      </c>
      <c r="F772" s="6">
        <v>0.77488500000000005</v>
      </c>
      <c r="G772" s="5">
        <v>2.1713499999999999</v>
      </c>
      <c r="H772" s="2">
        <f t="shared" si="718"/>
        <v>-0.34269999999999978</v>
      </c>
      <c r="I772" s="6">
        <v>0.66173000000000004</v>
      </c>
      <c r="J772" s="5">
        <v>2.1713499999999999</v>
      </c>
      <c r="K772">
        <f>-(Table32563043363684004324644962876108140172[[#This Row],[time]]-2)*2</f>
        <v>-0.34269999999999978</v>
      </c>
      <c r="L772" s="6">
        <v>0.647783</v>
      </c>
      <c r="M772" s="5">
        <v>2.1713499999999999</v>
      </c>
      <c r="N772">
        <f>-(Table2462633113433754074394715033583115147179[[#This Row],[time]]-2)*2</f>
        <v>-0.34269999999999978</v>
      </c>
      <c r="O772" s="7">
        <v>4.3900000000000003E-5</v>
      </c>
      <c r="P772" s="5">
        <v>2.1713499999999999</v>
      </c>
      <c r="Q772">
        <f>-(Table42573053373694014334654972977109141173[[#This Row],[time]]-2)*2</f>
        <v>-0.34269999999999978</v>
      </c>
      <c r="R772" s="6">
        <v>0.477765</v>
      </c>
      <c r="S772" s="5">
        <v>2.1713499999999999</v>
      </c>
      <c r="T772">
        <f>-(Table2472643123443764084404725043684116148180[[#This Row],[time]]-2)*2</f>
        <v>-0.34269999999999978</v>
      </c>
      <c r="U772" s="7">
        <v>3.79E-5</v>
      </c>
      <c r="V772" s="5">
        <v>2.1713499999999999</v>
      </c>
      <c r="W772">
        <f>-(Table52583063383704024344664983078110142174[[#This Row],[time]]-2)*2</f>
        <v>-0.34269999999999978</v>
      </c>
      <c r="X772" s="6">
        <v>0.13451199999999999</v>
      </c>
      <c r="Y772" s="5">
        <v>2.1713499999999999</v>
      </c>
      <c r="Z772">
        <f>-(Table2482653133453774094414735053785117149181[[#This Row],[time]]-2)*2</f>
        <v>-0.34269999999999978</v>
      </c>
      <c r="AA772" s="7">
        <v>7.6100000000000007E-5</v>
      </c>
      <c r="AB772" s="5">
        <v>2.1713499999999999</v>
      </c>
      <c r="AC772">
        <f>-(Table62593073393714034354674993179111143175[[#This Row],[time]]-2)*2</f>
        <v>-0.34269999999999978</v>
      </c>
      <c r="AD772" s="6">
        <v>1.3484499999999999</v>
      </c>
      <c r="AE772" s="5">
        <v>2.1713499999999999</v>
      </c>
      <c r="AF772">
        <f>-(Table2492663143463784104424745063886118150182[[#This Row],[time]]-2)*2</f>
        <v>-0.34269999999999978</v>
      </c>
      <c r="AG772" s="7">
        <v>7.2200000000000007E-5</v>
      </c>
      <c r="AH772" s="5">
        <v>2.1713499999999999</v>
      </c>
      <c r="AI772">
        <f>-(Table72603083403724044364685003280112144176[[#This Row],[time]]-2)*2</f>
        <v>-0.34269999999999978</v>
      </c>
      <c r="AJ772" s="6">
        <v>0.31578699999999998</v>
      </c>
      <c r="AK772" s="5">
        <v>2.1713499999999999</v>
      </c>
      <c r="AL772">
        <f>-(Table2502673153473794114434755073987119151183[[#This Row],[time]]-2)*2</f>
        <v>-0.34269999999999978</v>
      </c>
      <c r="AM772" s="6">
        <v>1.4270099999999999</v>
      </c>
      <c r="AN772" s="5">
        <v>2.1713499999999999</v>
      </c>
      <c r="AO772">
        <f>-(Table82613093413734054374695013381113145177[[#This Row],[time]]-2)*2</f>
        <v>-0.34269999999999978</v>
      </c>
      <c r="AP772" s="6">
        <v>2.6320399999999999</v>
      </c>
      <c r="AQ772" s="5">
        <v>2.1713499999999999</v>
      </c>
      <c r="AR772">
        <f>-(Table2522683163483804124444765084088120152184[[#This Row],[time]]-2)*2</f>
        <v>-0.34269999999999978</v>
      </c>
      <c r="AS772" s="6">
        <v>0.59947399999999995</v>
      </c>
      <c r="AT772" s="5">
        <v>2.1713499999999999</v>
      </c>
      <c r="AU772">
        <f>-(Table2532693173493814134454775094189121153185[[#This Row],[time]]-2)*2</f>
        <v>-0.34269999999999978</v>
      </c>
      <c r="AV772" s="6">
        <v>0.63308799999999998</v>
      </c>
    </row>
    <row r="773" spans="1:48">
      <c r="A773" s="5">
        <v>2.2151900000000002</v>
      </c>
      <c r="B773">
        <f>-(Table12543023343663984304624942674106138170[[#This Row],[time]]-2)*2</f>
        <v>-0.43038000000000043</v>
      </c>
      <c r="C773" s="6">
        <v>1.0654600000000001</v>
      </c>
      <c r="D773" s="5">
        <v>2.2151900000000002</v>
      </c>
      <c r="E773">
        <f>-(Table22553033353673994314634952775107139171[[#This Row],[time]]-2)*2</f>
        <v>-0.43038000000000043</v>
      </c>
      <c r="F773" s="6">
        <v>1.02136</v>
      </c>
      <c r="G773" s="5">
        <v>2.2151900000000002</v>
      </c>
      <c r="H773" s="2">
        <f t="shared" si="718"/>
        <v>-0.43038000000000043</v>
      </c>
      <c r="I773" s="6">
        <v>0.50015200000000004</v>
      </c>
      <c r="J773" s="5">
        <v>2.2151900000000002</v>
      </c>
      <c r="K773">
        <f>-(Table32563043363684004324644962876108140172[[#This Row],[time]]-2)*2</f>
        <v>-0.43038000000000043</v>
      </c>
      <c r="L773" s="6">
        <v>0.86290699999999998</v>
      </c>
      <c r="M773" s="5">
        <v>2.2151900000000002</v>
      </c>
      <c r="N773">
        <f>-(Table2462633113433754074394715033583115147179[[#This Row],[time]]-2)*2</f>
        <v>-0.43038000000000043</v>
      </c>
      <c r="O773" s="7">
        <v>4.1499999999999999E-5</v>
      </c>
      <c r="P773" s="5">
        <v>2.2151900000000002</v>
      </c>
      <c r="Q773">
        <f>-(Table42573053373694014334654972977109141173[[#This Row],[time]]-2)*2</f>
        <v>-0.43038000000000043</v>
      </c>
      <c r="R773" s="6">
        <v>0.66842900000000005</v>
      </c>
      <c r="S773" s="5">
        <v>2.2151900000000002</v>
      </c>
      <c r="T773">
        <f>-(Table2472643123443764084404725043684116148180[[#This Row],[time]]-2)*2</f>
        <v>-0.43038000000000043</v>
      </c>
      <c r="U773" s="7">
        <v>3.82E-5</v>
      </c>
      <c r="V773" s="5">
        <v>2.2151900000000002</v>
      </c>
      <c r="W773">
        <f>-(Table52583063383704024344664983078110142174[[#This Row],[time]]-2)*2</f>
        <v>-0.43038000000000043</v>
      </c>
      <c r="X773" s="6">
        <v>0.19079299999999999</v>
      </c>
      <c r="Y773" s="5">
        <v>2.2151900000000002</v>
      </c>
      <c r="Z773">
        <f>-(Table2482653133453774094414735053785117149181[[#This Row],[time]]-2)*2</f>
        <v>-0.43038000000000043</v>
      </c>
      <c r="AA773" s="7">
        <v>7.4499999999999995E-5</v>
      </c>
      <c r="AB773" s="5">
        <v>2.2151900000000002</v>
      </c>
      <c r="AC773">
        <f>-(Table62593073393714034354674993179111143175[[#This Row],[time]]-2)*2</f>
        <v>-0.43038000000000043</v>
      </c>
      <c r="AD773" s="6">
        <v>1.71129</v>
      </c>
      <c r="AE773" s="5">
        <v>2.2151900000000002</v>
      </c>
      <c r="AF773">
        <f>-(Table2492663143463784104424745063886118150182[[#This Row],[time]]-2)*2</f>
        <v>-0.43038000000000043</v>
      </c>
      <c r="AG773" s="7">
        <v>7.1199999999999996E-5</v>
      </c>
      <c r="AH773" s="5">
        <v>2.2151900000000002</v>
      </c>
      <c r="AI773">
        <f>-(Table72603083403724044364685003280112144176[[#This Row],[time]]-2)*2</f>
        <v>-0.43038000000000043</v>
      </c>
      <c r="AJ773" s="6">
        <v>0.89700599999999997</v>
      </c>
      <c r="AK773" s="5">
        <v>2.2151900000000002</v>
      </c>
      <c r="AL773">
        <f>-(Table2502673153473794114434755073987119151183[[#This Row],[time]]-2)*2</f>
        <v>-0.43038000000000043</v>
      </c>
      <c r="AM773" s="6">
        <v>1.4085700000000001</v>
      </c>
      <c r="AN773" s="5">
        <v>2.2151900000000002</v>
      </c>
      <c r="AO773">
        <f>-(Table82613093413734054374695013381113145177[[#This Row],[time]]-2)*2</f>
        <v>-0.43038000000000043</v>
      </c>
      <c r="AP773" s="6">
        <v>2.7946599999999999</v>
      </c>
      <c r="AQ773" s="5">
        <v>2.2151900000000002</v>
      </c>
      <c r="AR773">
        <f>-(Table2522683163483804124444765084088120152184[[#This Row],[time]]-2)*2</f>
        <v>-0.43038000000000043</v>
      </c>
      <c r="AS773" s="6">
        <v>0.62513799999999997</v>
      </c>
      <c r="AT773" s="5">
        <v>2.2151900000000002</v>
      </c>
      <c r="AU773">
        <f>-(Table2532693173493814134454775094189121153185[[#This Row],[time]]-2)*2</f>
        <v>-0.43038000000000043</v>
      </c>
      <c r="AV773" s="6">
        <v>0.72135199999999999</v>
      </c>
    </row>
    <row r="774" spans="1:48">
      <c r="A774" s="5">
        <v>2.29738</v>
      </c>
      <c r="B774">
        <f>-(Table12543023343663984304624942674106138170[[#This Row],[time]]-2)*2</f>
        <v>-0.59475999999999996</v>
      </c>
      <c r="C774" s="6">
        <v>0.68784599999999996</v>
      </c>
      <c r="D774" s="5">
        <v>2.29738</v>
      </c>
      <c r="E774">
        <f>-(Table22553033353673994314634952775107139171[[#This Row],[time]]-2)*2</f>
        <v>-0.59475999999999996</v>
      </c>
      <c r="F774" s="6">
        <v>1.4316</v>
      </c>
      <c r="G774" s="5">
        <v>2.29738</v>
      </c>
      <c r="H774" s="2">
        <f t="shared" si="718"/>
        <v>-0.59475999999999996</v>
      </c>
      <c r="I774" s="6">
        <v>0.18718799999999999</v>
      </c>
      <c r="J774" s="5">
        <v>2.29738</v>
      </c>
      <c r="K774">
        <f>-(Table32563043363684004324644962876108140172[[#This Row],[time]]-2)*2</f>
        <v>-0.59475999999999996</v>
      </c>
      <c r="L774" s="6">
        <v>1.23272</v>
      </c>
      <c r="M774" s="5">
        <v>2.29738</v>
      </c>
      <c r="N774">
        <f>-(Table2462633113433754074394715033583115147179[[#This Row],[time]]-2)*2</f>
        <v>-0.59475999999999996</v>
      </c>
      <c r="O774" s="7">
        <v>3.8300000000000003E-5</v>
      </c>
      <c r="P774" s="5">
        <v>2.29738</v>
      </c>
      <c r="Q774">
        <f>-(Table42573053373694014334654972977109141173[[#This Row],[time]]-2)*2</f>
        <v>-0.59475999999999996</v>
      </c>
      <c r="R774" s="6">
        <v>1.06084</v>
      </c>
      <c r="S774" s="5">
        <v>2.29738</v>
      </c>
      <c r="T774">
        <f>-(Table2472643123443764084404725043684116148180[[#This Row],[time]]-2)*2</f>
        <v>-0.59475999999999996</v>
      </c>
      <c r="U774" s="7">
        <v>3.8000000000000002E-5</v>
      </c>
      <c r="V774" s="5">
        <v>2.29738</v>
      </c>
      <c r="W774">
        <f>-(Table52583063383704024344664983078110142174[[#This Row],[time]]-2)*2</f>
        <v>-0.59475999999999996</v>
      </c>
      <c r="X774" s="6">
        <v>0.56910000000000005</v>
      </c>
      <c r="Y774" s="5">
        <v>2.29738</v>
      </c>
      <c r="Z774">
        <f>-(Table2482653133453774094414735053785117149181[[#This Row],[time]]-2)*2</f>
        <v>-0.59475999999999996</v>
      </c>
      <c r="AA774" s="7">
        <v>7.2399999999999998E-5</v>
      </c>
      <c r="AB774" s="5">
        <v>2.29738</v>
      </c>
      <c r="AC774">
        <f>-(Table62593073393714034354674993179111143175[[#This Row],[time]]-2)*2</f>
        <v>-0.59475999999999996</v>
      </c>
      <c r="AD774" s="6">
        <v>2.3422800000000001</v>
      </c>
      <c r="AE774" s="5">
        <v>2.29738</v>
      </c>
      <c r="AF774">
        <f>-(Table2492663143463784104424745063886118150182[[#This Row],[time]]-2)*2</f>
        <v>-0.59475999999999996</v>
      </c>
      <c r="AG774" s="7">
        <v>7.08E-5</v>
      </c>
      <c r="AH774" s="5">
        <v>2.29738</v>
      </c>
      <c r="AI774">
        <f>-(Table72603083403724044364685003280112144176[[#This Row],[time]]-2)*2</f>
        <v>-0.59475999999999996</v>
      </c>
      <c r="AJ774" s="6">
        <v>1.9493400000000001</v>
      </c>
      <c r="AK774" s="5">
        <v>2.29738</v>
      </c>
      <c r="AL774">
        <f>-(Table2502673153473794114434755073987119151183[[#This Row],[time]]-2)*2</f>
        <v>-0.59475999999999996</v>
      </c>
      <c r="AM774" s="6">
        <v>1.3490200000000001</v>
      </c>
      <c r="AN774" s="5">
        <v>2.29738</v>
      </c>
      <c r="AO774">
        <f>-(Table82613093413734054374695013381113145177[[#This Row],[time]]-2)*2</f>
        <v>-0.59475999999999996</v>
      </c>
      <c r="AP774" s="6">
        <v>3.17998</v>
      </c>
      <c r="AQ774" s="5">
        <v>2.29738</v>
      </c>
      <c r="AR774">
        <f>-(Table2522683163483804124444765084088120152184[[#This Row],[time]]-2)*2</f>
        <v>-0.59475999999999996</v>
      </c>
      <c r="AS774" s="6">
        <v>0.70209100000000002</v>
      </c>
      <c r="AT774" s="5">
        <v>2.29738</v>
      </c>
      <c r="AU774">
        <f>-(Table2532693173493814134454775094189121153185[[#This Row],[time]]-2)*2</f>
        <v>-0.59475999999999996</v>
      </c>
      <c r="AV774" s="6">
        <v>1.1318299999999999</v>
      </c>
    </row>
    <row r="775" spans="1:48">
      <c r="A775" s="5">
        <v>2.3473799999999998</v>
      </c>
      <c r="B775">
        <f>-(Table12543023343663984304624942674106138170[[#This Row],[time]]-2)*2</f>
        <v>-0.6947599999999996</v>
      </c>
      <c r="C775" s="6">
        <v>0.43501699999999999</v>
      </c>
      <c r="D775" s="5">
        <v>2.3473799999999998</v>
      </c>
      <c r="E775">
        <f>-(Table22553033353673994314634952775107139171[[#This Row],[time]]-2)*2</f>
        <v>-0.6947599999999996</v>
      </c>
      <c r="F775" s="6">
        <v>1.7027600000000001</v>
      </c>
      <c r="G775" s="5">
        <v>2.3473799999999998</v>
      </c>
      <c r="H775" s="2">
        <f t="shared" si="718"/>
        <v>-0.6947599999999996</v>
      </c>
      <c r="I775" s="6">
        <v>0.101732</v>
      </c>
      <c r="J775" s="5">
        <v>2.3473799999999998</v>
      </c>
      <c r="K775">
        <f>-(Table32563043363684004324644962876108140172[[#This Row],[time]]-2)*2</f>
        <v>-0.6947599999999996</v>
      </c>
      <c r="L775" s="6">
        <v>1.4644900000000001</v>
      </c>
      <c r="M775" s="5">
        <v>2.3473799999999998</v>
      </c>
      <c r="N775">
        <f>-(Table2462633113433754074394715033583115147179[[#This Row],[time]]-2)*2</f>
        <v>-0.6947599999999996</v>
      </c>
      <c r="O775" s="7">
        <v>3.6300000000000001E-5</v>
      </c>
      <c r="P775" s="5">
        <v>2.3473799999999998</v>
      </c>
      <c r="Q775">
        <f>-(Table42573053373694014334654972977109141173[[#This Row],[time]]-2)*2</f>
        <v>-0.6947599999999996</v>
      </c>
      <c r="R775" s="6">
        <v>1.31389</v>
      </c>
      <c r="S775" s="5">
        <v>2.3473799999999998</v>
      </c>
      <c r="T775">
        <f>-(Table2472643123443764084404725043684116148180[[#This Row],[time]]-2)*2</f>
        <v>-0.6947599999999996</v>
      </c>
      <c r="U775" s="7">
        <v>3.7200000000000003E-5</v>
      </c>
      <c r="V775" s="5">
        <v>2.3473799999999998</v>
      </c>
      <c r="W775">
        <f>-(Table52583063383704024344664983078110142174[[#This Row],[time]]-2)*2</f>
        <v>-0.6947599999999996</v>
      </c>
      <c r="X775" s="6">
        <v>0.851719</v>
      </c>
      <c r="Y775" s="5">
        <v>2.3473799999999998</v>
      </c>
      <c r="Z775">
        <f>-(Table2482653133453774094414735053785117149181[[#This Row],[time]]-2)*2</f>
        <v>-0.6947599999999996</v>
      </c>
      <c r="AA775" s="7">
        <v>7.1199999999999996E-5</v>
      </c>
      <c r="AB775" s="5">
        <v>2.3473799999999998</v>
      </c>
      <c r="AC775">
        <f>-(Table62593073393714034354674993179111143175[[#This Row],[time]]-2)*2</f>
        <v>-0.6947599999999996</v>
      </c>
      <c r="AD775" s="6">
        <v>2.6123400000000001</v>
      </c>
      <c r="AE775" s="5">
        <v>2.3473799999999998</v>
      </c>
      <c r="AF775">
        <f>-(Table2492663143463784104424745063886118150182[[#This Row],[time]]-2)*2</f>
        <v>-0.6947599999999996</v>
      </c>
      <c r="AG775" s="7">
        <v>7.0699999999999997E-5</v>
      </c>
      <c r="AH775" s="5">
        <v>2.3473799999999998</v>
      </c>
      <c r="AI775">
        <f>-(Table72603083403724044364685003280112144176[[#This Row],[time]]-2)*2</f>
        <v>-0.6947599999999996</v>
      </c>
      <c r="AJ775" s="6">
        <v>2.5728900000000001</v>
      </c>
      <c r="AK775" s="5">
        <v>2.3473799999999998</v>
      </c>
      <c r="AL775">
        <f>-(Table2502673153473794114434755073987119151183[[#This Row],[time]]-2)*2</f>
        <v>-0.6947599999999996</v>
      </c>
      <c r="AM775" s="6">
        <v>1.3086100000000001</v>
      </c>
      <c r="AN775" s="5">
        <v>2.3473799999999998</v>
      </c>
      <c r="AO775">
        <f>-(Table82613093413734054374695013381113145177[[#This Row],[time]]-2)*2</f>
        <v>-0.6947599999999996</v>
      </c>
      <c r="AP775" s="6">
        <v>3.3766799999999999</v>
      </c>
      <c r="AQ775" s="5">
        <v>2.3473799999999998</v>
      </c>
      <c r="AR775">
        <f>-(Table2522683163483804124444765084088120152184[[#This Row],[time]]-2)*2</f>
        <v>-0.6947599999999996</v>
      </c>
      <c r="AS775" s="6">
        <v>0.73140700000000003</v>
      </c>
      <c r="AT775" s="5">
        <v>2.3473799999999998</v>
      </c>
      <c r="AU775">
        <f>-(Table2532693173493814134454775094189121153185[[#This Row],[time]]-2)*2</f>
        <v>-0.6947599999999996</v>
      </c>
      <c r="AV775" s="6">
        <v>1.57315</v>
      </c>
    </row>
    <row r="776" spans="1:48">
      <c r="A776" s="5">
        <v>2.35988</v>
      </c>
      <c r="B776">
        <f>-(Table12543023343663984304624942674106138170[[#This Row],[time]]-2)*2</f>
        <v>-0.71975999999999996</v>
      </c>
      <c r="C776" s="6">
        <v>0.37297799999999998</v>
      </c>
      <c r="D776" s="5">
        <v>2.35988</v>
      </c>
      <c r="E776">
        <f>-(Table22553033353673994314634952775107139171[[#This Row],[time]]-2)*2</f>
        <v>-0.71975999999999996</v>
      </c>
      <c r="F776" s="6">
        <v>1.7743</v>
      </c>
      <c r="G776" s="5">
        <v>2.35988</v>
      </c>
      <c r="H776" s="2">
        <f t="shared" si="718"/>
        <v>-0.71975999999999996</v>
      </c>
      <c r="I776" s="6">
        <v>8.7925100000000006E-2</v>
      </c>
      <c r="J776" s="5">
        <v>2.35988</v>
      </c>
      <c r="K776">
        <f>-(Table32563043363684004324644962876108140172[[#This Row],[time]]-2)*2</f>
        <v>-0.71975999999999996</v>
      </c>
      <c r="L776" s="6">
        <v>1.52599</v>
      </c>
      <c r="M776" s="5">
        <v>2.35988</v>
      </c>
      <c r="N776">
        <f>-(Table2462633113433754074394715033583115147179[[#This Row],[time]]-2)*2</f>
        <v>-0.71975999999999996</v>
      </c>
      <c r="O776" s="7">
        <v>3.57E-5</v>
      </c>
      <c r="P776" s="5">
        <v>2.35988</v>
      </c>
      <c r="Q776">
        <f>-(Table42573053373694014334654972977109141173[[#This Row],[time]]-2)*2</f>
        <v>-0.71975999999999996</v>
      </c>
      <c r="R776" s="6">
        <v>1.3791899999999999</v>
      </c>
      <c r="S776" s="5">
        <v>2.35988</v>
      </c>
      <c r="T776">
        <f>-(Table2472643123443764084404725043684116148180[[#This Row],[time]]-2)*2</f>
        <v>-0.71975999999999996</v>
      </c>
      <c r="U776" s="7">
        <v>3.6900000000000002E-5</v>
      </c>
      <c r="V776" s="5">
        <v>2.35988</v>
      </c>
      <c r="W776">
        <f>-(Table52583063383704024344664983078110142174[[#This Row],[time]]-2)*2</f>
        <v>-0.71975999999999996</v>
      </c>
      <c r="X776" s="6">
        <v>0.91579600000000005</v>
      </c>
      <c r="Y776" s="5">
        <v>2.35988</v>
      </c>
      <c r="Z776">
        <f>-(Table2482653133453774094414735053785117149181[[#This Row],[time]]-2)*2</f>
        <v>-0.71975999999999996</v>
      </c>
      <c r="AA776" s="7">
        <v>7.08E-5</v>
      </c>
      <c r="AB776" s="5">
        <v>2.35988</v>
      </c>
      <c r="AC776">
        <f>-(Table62593073393714034354674993179111143175[[#This Row],[time]]-2)*2</f>
        <v>-0.71975999999999996</v>
      </c>
      <c r="AD776" s="6">
        <v>2.6745999999999999</v>
      </c>
      <c r="AE776" s="5">
        <v>2.35988</v>
      </c>
      <c r="AF776">
        <f>-(Table2492663143463784104424745063886118150182[[#This Row],[time]]-2)*2</f>
        <v>-0.71975999999999996</v>
      </c>
      <c r="AG776" s="7">
        <v>7.0599999999999995E-5</v>
      </c>
      <c r="AH776" s="5">
        <v>2.35988</v>
      </c>
      <c r="AI776">
        <f>-(Table72603083403724044364685003280112144176[[#This Row],[time]]-2)*2</f>
        <v>-0.71975999999999996</v>
      </c>
      <c r="AJ776" s="6">
        <v>2.70973</v>
      </c>
      <c r="AK776" s="5">
        <v>2.35988</v>
      </c>
      <c r="AL776">
        <f>-(Table2502673153473794114434755073987119151183[[#This Row],[time]]-2)*2</f>
        <v>-0.71975999999999996</v>
      </c>
      <c r="AM776" s="6">
        <v>1.3013300000000001</v>
      </c>
      <c r="AN776" s="5">
        <v>2.35988</v>
      </c>
      <c r="AO776">
        <f>-(Table82613093413734054374695013381113145177[[#This Row],[time]]-2)*2</f>
        <v>-0.71975999999999996</v>
      </c>
      <c r="AP776" s="6">
        <v>3.4128699999999998</v>
      </c>
      <c r="AQ776" s="5">
        <v>2.35988</v>
      </c>
      <c r="AR776">
        <f>-(Table2522683163483804124444765084088120152184[[#This Row],[time]]-2)*2</f>
        <v>-0.71975999999999996</v>
      </c>
      <c r="AS776" s="6">
        <v>0.73806899999999998</v>
      </c>
      <c r="AT776" s="5">
        <v>2.35988</v>
      </c>
      <c r="AU776">
        <f>-(Table2532693173493814134454775094189121153185[[#This Row],[time]]-2)*2</f>
        <v>-0.71975999999999996</v>
      </c>
      <c r="AV776" s="6">
        <v>1.6688000000000001</v>
      </c>
    </row>
    <row r="777" spans="1:48">
      <c r="A777" s="5">
        <v>2.41926</v>
      </c>
      <c r="B777">
        <f>-(Table12543023343663984304624942674106138170[[#This Row],[time]]-2)*2</f>
        <v>-0.83851999999999993</v>
      </c>
      <c r="C777" s="6">
        <v>0.102336</v>
      </c>
      <c r="D777" s="5">
        <v>2.41926</v>
      </c>
      <c r="E777">
        <f>-(Table22553033353673994314634952775107139171[[#This Row],[time]]-2)*2</f>
        <v>-0.83851999999999993</v>
      </c>
      <c r="F777" s="6">
        <v>2.1464400000000001</v>
      </c>
      <c r="G777" s="5">
        <v>2.41926</v>
      </c>
      <c r="H777" s="2">
        <f t="shared" si="718"/>
        <v>-0.83851999999999993</v>
      </c>
      <c r="I777" s="6">
        <v>2.9933000000000001E-2</v>
      </c>
      <c r="J777" s="5">
        <v>2.41926</v>
      </c>
      <c r="K777">
        <f>-(Table32563043363684004324644962876108140172[[#This Row],[time]]-2)*2</f>
        <v>-0.83851999999999993</v>
      </c>
      <c r="L777" s="6">
        <v>1.8101700000000001</v>
      </c>
      <c r="M777" s="5">
        <v>2.41926</v>
      </c>
      <c r="N777">
        <f>-(Table2462633113433754074394715033583115147179[[#This Row],[time]]-2)*2</f>
        <v>-0.83851999999999993</v>
      </c>
      <c r="O777" s="7">
        <v>3.2799999999999998E-5</v>
      </c>
      <c r="P777" s="5">
        <v>2.41926</v>
      </c>
      <c r="Q777">
        <f>-(Table42573053373694014334654972977109141173[[#This Row],[time]]-2)*2</f>
        <v>-0.83851999999999993</v>
      </c>
      <c r="R777" s="6">
        <v>1.7041999999999999</v>
      </c>
      <c r="S777" s="5">
        <v>2.41926</v>
      </c>
      <c r="T777">
        <f>-(Table2472643123443764084404725043684116148180[[#This Row],[time]]-2)*2</f>
        <v>-0.83851999999999993</v>
      </c>
      <c r="U777" s="7">
        <v>3.54E-5</v>
      </c>
      <c r="V777" s="5">
        <v>2.41926</v>
      </c>
      <c r="W777">
        <f>-(Table52583063383704024344664983078110142174[[#This Row],[time]]-2)*2</f>
        <v>-0.83851999999999993</v>
      </c>
      <c r="X777" s="6">
        <v>1.22309</v>
      </c>
      <c r="Y777" s="5">
        <v>2.41926</v>
      </c>
      <c r="Z777">
        <f>-(Table2482653133453774094414735053785117149181[[#This Row],[time]]-2)*2</f>
        <v>-0.83851999999999993</v>
      </c>
      <c r="AA777" s="7">
        <v>6.9099999999999999E-5</v>
      </c>
      <c r="AB777" s="5">
        <v>2.41926</v>
      </c>
      <c r="AC777">
        <f>-(Table62593073393714034354674993179111143175[[#This Row],[time]]-2)*2</f>
        <v>-0.83851999999999993</v>
      </c>
      <c r="AD777" s="6">
        <v>2.9010400000000001</v>
      </c>
      <c r="AE777" s="5">
        <v>2.41926</v>
      </c>
      <c r="AF777">
        <f>-(Table2492663143463784104424745063886118150182[[#This Row],[time]]-2)*2</f>
        <v>-0.83851999999999993</v>
      </c>
      <c r="AG777" s="7">
        <v>6.9999999999999994E-5</v>
      </c>
      <c r="AH777" s="5">
        <v>2.41926</v>
      </c>
      <c r="AI777">
        <f>-(Table72603083403724044364685003280112144176[[#This Row],[time]]-2)*2</f>
        <v>-0.83851999999999993</v>
      </c>
      <c r="AJ777" s="6">
        <v>3.3808500000000001</v>
      </c>
      <c r="AK777" s="5">
        <v>2.41926</v>
      </c>
      <c r="AL777">
        <f>-(Table2502673153473794114434755073987119151183[[#This Row],[time]]-2)*2</f>
        <v>-0.83851999999999993</v>
      </c>
      <c r="AM777" s="6">
        <v>1.2876300000000001</v>
      </c>
      <c r="AN777" s="5">
        <v>2.41926</v>
      </c>
      <c r="AO777">
        <f>-(Table82613093413734054374695013381113145177[[#This Row],[time]]-2)*2</f>
        <v>-0.83851999999999993</v>
      </c>
      <c r="AP777" s="6">
        <v>3.6254300000000002</v>
      </c>
      <c r="AQ777" s="5">
        <v>2.41926</v>
      </c>
      <c r="AR777">
        <f>-(Table2522683163483804124444765084088120152184[[#This Row],[time]]-2)*2</f>
        <v>-0.83851999999999993</v>
      </c>
      <c r="AS777" s="6">
        <v>0.780613</v>
      </c>
      <c r="AT777" s="5">
        <v>2.41926</v>
      </c>
      <c r="AU777">
        <f>-(Table2532693173493814134454775094189121153185[[#This Row],[time]]-2)*2</f>
        <v>-0.83851999999999993</v>
      </c>
      <c r="AV777" s="6">
        <v>2.1229399999999998</v>
      </c>
    </row>
    <row r="778" spans="1:48">
      <c r="A778" s="5">
        <v>2.46936</v>
      </c>
      <c r="B778">
        <f>-(Table12543023343663984304624942674106138170[[#This Row],[time]]-2)*2</f>
        <v>-0.93872</v>
      </c>
      <c r="C778" s="6">
        <v>2.72675E-4</v>
      </c>
      <c r="D778" s="5">
        <v>2.46936</v>
      </c>
      <c r="E778">
        <f>-(Table22553033353673994314634952775107139171[[#This Row],[time]]-2)*2</f>
        <v>-0.93872</v>
      </c>
      <c r="F778" s="6">
        <v>2.4876999999999998</v>
      </c>
      <c r="G778" s="5">
        <v>2.46936</v>
      </c>
      <c r="H778" s="2">
        <f t="shared" si="718"/>
        <v>-0.93872</v>
      </c>
      <c r="I778" s="6">
        <v>1.4485100000000001E-4</v>
      </c>
      <c r="J778" s="5">
        <v>2.46936</v>
      </c>
      <c r="K778">
        <f>-(Table32563043363684004324644962876108140172[[#This Row],[time]]-2)*2</f>
        <v>-0.93872</v>
      </c>
      <c r="L778" s="6">
        <v>2.0691799999999998</v>
      </c>
      <c r="M778" s="5">
        <v>2.46936</v>
      </c>
      <c r="N778">
        <f>-(Table2462633113433754074394715033583115147179[[#This Row],[time]]-2)*2</f>
        <v>-0.93872</v>
      </c>
      <c r="O778" s="7">
        <v>3.0499999999999999E-5</v>
      </c>
      <c r="P778" s="5">
        <v>2.46936</v>
      </c>
      <c r="Q778">
        <f>-(Table42573053373694014334654972977109141173[[#This Row],[time]]-2)*2</f>
        <v>-0.93872</v>
      </c>
      <c r="R778" s="6">
        <v>1.96252</v>
      </c>
      <c r="S778" s="5">
        <v>2.46936</v>
      </c>
      <c r="T778">
        <f>-(Table2472643123443764084404725043684116148180[[#This Row],[time]]-2)*2</f>
        <v>-0.93872</v>
      </c>
      <c r="U778" s="7">
        <v>3.4400000000000003E-5</v>
      </c>
      <c r="V778" s="5">
        <v>2.46936</v>
      </c>
      <c r="W778">
        <f>-(Table52583063383704024344664983078110142174[[#This Row],[time]]-2)*2</f>
        <v>-0.93872</v>
      </c>
      <c r="X778" s="6">
        <v>1.4792000000000001</v>
      </c>
      <c r="Y778" s="5">
        <v>2.46936</v>
      </c>
      <c r="Z778">
        <f>-(Table2482653133453774094414735053785117149181[[#This Row],[time]]-2)*2</f>
        <v>-0.93872</v>
      </c>
      <c r="AA778" s="7">
        <v>6.7500000000000001E-5</v>
      </c>
      <c r="AB778" s="5">
        <v>2.46936</v>
      </c>
      <c r="AC778">
        <f>-(Table62593073393714034354674993179111143175[[#This Row],[time]]-2)*2</f>
        <v>-0.93872</v>
      </c>
      <c r="AD778" s="6">
        <v>3.0717400000000001</v>
      </c>
      <c r="AE778" s="5">
        <v>2.46936</v>
      </c>
      <c r="AF778">
        <f>-(Table2492663143463784104424745063886118150182[[#This Row],[time]]-2)*2</f>
        <v>-0.93872</v>
      </c>
      <c r="AG778" s="7">
        <v>6.9499999999999995E-5</v>
      </c>
      <c r="AH778" s="5">
        <v>2.46936</v>
      </c>
      <c r="AI778">
        <f>-(Table72603083403724044364685003280112144176[[#This Row],[time]]-2)*2</f>
        <v>-0.93872</v>
      </c>
      <c r="AJ778" s="6">
        <v>3.91472</v>
      </c>
      <c r="AK778" s="5">
        <v>2.46936</v>
      </c>
      <c r="AL778">
        <f>-(Table2502673153473794114434755073987119151183[[#This Row],[time]]-2)*2</f>
        <v>-0.93872</v>
      </c>
      <c r="AM778" s="6">
        <v>1.30776</v>
      </c>
      <c r="AN778" s="5">
        <v>2.46936</v>
      </c>
      <c r="AO778">
        <f>-(Table82613093413734054374695013381113145177[[#This Row],[time]]-2)*2</f>
        <v>-0.93872</v>
      </c>
      <c r="AP778" s="6">
        <v>3.7824399999999998</v>
      </c>
      <c r="AQ778" s="5">
        <v>2.46936</v>
      </c>
      <c r="AR778">
        <f>-(Table2522683163483804124444765084088120152184[[#This Row],[time]]-2)*2</f>
        <v>-0.93872</v>
      </c>
      <c r="AS778" s="6">
        <v>0.79883099999999996</v>
      </c>
      <c r="AT778" s="5">
        <v>2.46936</v>
      </c>
      <c r="AU778">
        <f>-(Table2532693173493814134454775094189121153185[[#This Row],[time]]-2)*2</f>
        <v>-0.93872</v>
      </c>
      <c r="AV778" s="6">
        <v>2.5143300000000002</v>
      </c>
    </row>
    <row r="779" spans="1:48">
      <c r="A779" s="5">
        <v>2.5041199999999999</v>
      </c>
      <c r="B779">
        <f>-(Table12543023343663984304624942674106138170[[#This Row],[time]]-2)*2</f>
        <v>-1.0082399999999998</v>
      </c>
      <c r="C779" s="7">
        <v>9.2899999999999995E-5</v>
      </c>
      <c r="D779" s="5">
        <v>2.5041199999999999</v>
      </c>
      <c r="E779">
        <f>-(Table22553033353673994314634952775107139171[[#This Row],[time]]-2)*2</f>
        <v>-1.0082399999999998</v>
      </c>
      <c r="F779" s="6">
        <v>2.71705</v>
      </c>
      <c r="G779" s="5">
        <v>2.5041199999999999</v>
      </c>
      <c r="H779" s="2">
        <f t="shared" si="718"/>
        <v>-1.0082399999999998</v>
      </c>
      <c r="I779" s="7">
        <v>9.2399999999999996E-5</v>
      </c>
      <c r="J779" s="5">
        <v>2.5041199999999999</v>
      </c>
      <c r="K779">
        <f>-(Table32563043363684004324644962876108140172[[#This Row],[time]]-2)*2</f>
        <v>-1.0082399999999998</v>
      </c>
      <c r="L779" s="6">
        <v>2.2506499999999998</v>
      </c>
      <c r="M779" s="5">
        <v>2.5041199999999999</v>
      </c>
      <c r="N779">
        <f>-(Table2462633113433754074394715033583115147179[[#This Row],[time]]-2)*2</f>
        <v>-1.0082399999999998</v>
      </c>
      <c r="O779" s="7">
        <v>2.9099999999999999E-5</v>
      </c>
      <c r="P779" s="5">
        <v>2.5041199999999999</v>
      </c>
      <c r="Q779">
        <f>-(Table42573053373694014334654972977109141173[[#This Row],[time]]-2)*2</f>
        <v>-1.0082399999999998</v>
      </c>
      <c r="R779" s="6">
        <v>2.1288999999999998</v>
      </c>
      <c r="S779" s="5">
        <v>2.5041199999999999</v>
      </c>
      <c r="T779">
        <f>-(Table2472643123443764084404725043684116148180[[#This Row],[time]]-2)*2</f>
        <v>-1.0082399999999998</v>
      </c>
      <c r="U779" s="7">
        <v>3.3899999999999997E-5</v>
      </c>
      <c r="V779" s="5">
        <v>2.5041199999999999</v>
      </c>
      <c r="W779">
        <f>-(Table52583063383704024344664983078110142174[[#This Row],[time]]-2)*2</f>
        <v>-1.0082399999999998</v>
      </c>
      <c r="X779" s="6">
        <v>1.6595</v>
      </c>
      <c r="Y779" s="5">
        <v>2.5041199999999999</v>
      </c>
      <c r="Z779">
        <f>-(Table2482653133453774094414735053785117149181[[#This Row],[time]]-2)*2</f>
        <v>-1.0082399999999998</v>
      </c>
      <c r="AA779" s="7">
        <v>6.6500000000000004E-5</v>
      </c>
      <c r="AB779" s="5">
        <v>2.5041199999999999</v>
      </c>
      <c r="AC779">
        <f>-(Table62593073393714034354674993179111143175[[#This Row],[time]]-2)*2</f>
        <v>-1.0082399999999998</v>
      </c>
      <c r="AD779" s="6">
        <v>3.1981299999999999</v>
      </c>
      <c r="AE779" s="5">
        <v>2.5041199999999999</v>
      </c>
      <c r="AF779">
        <f>-(Table2492663143463784104424745063886118150182[[#This Row],[time]]-2)*2</f>
        <v>-1.0082399999999998</v>
      </c>
      <c r="AG779" s="7">
        <v>6.9200000000000002E-5</v>
      </c>
      <c r="AH779" s="5">
        <v>2.5041199999999999</v>
      </c>
      <c r="AI779">
        <f>-(Table72603083403724044364685003280112144176[[#This Row],[time]]-2)*2</f>
        <v>-1.0082399999999998</v>
      </c>
      <c r="AJ779" s="6">
        <v>4.2501800000000003</v>
      </c>
      <c r="AK779" s="5">
        <v>2.5041199999999999</v>
      </c>
      <c r="AL779">
        <f>-(Table2502673153473794114434755073987119151183[[#This Row],[time]]-2)*2</f>
        <v>-1.0082399999999998</v>
      </c>
      <c r="AM779" s="6">
        <v>1.3034600000000001</v>
      </c>
      <c r="AN779" s="5">
        <v>2.5041199999999999</v>
      </c>
      <c r="AO779">
        <f>-(Table82613093413734054374695013381113145177[[#This Row],[time]]-2)*2</f>
        <v>-1.0082399999999998</v>
      </c>
      <c r="AP779" s="6">
        <v>3.8929800000000001</v>
      </c>
      <c r="AQ779" s="5">
        <v>2.5041199999999999</v>
      </c>
      <c r="AR779">
        <f>-(Table2522683163483804124444765084088120152184[[#This Row],[time]]-2)*2</f>
        <v>-1.0082399999999998</v>
      </c>
      <c r="AS779" s="6">
        <v>0.79753700000000005</v>
      </c>
      <c r="AT779" s="5">
        <v>2.5041199999999999</v>
      </c>
      <c r="AU779">
        <f>-(Table2532693173493814134454775094189121153185[[#This Row],[time]]-2)*2</f>
        <v>-1.0082399999999998</v>
      </c>
      <c r="AV779" s="6">
        <v>2.7695699999999999</v>
      </c>
    </row>
    <row r="780" spans="1:48">
      <c r="A780" s="5">
        <v>2.55762</v>
      </c>
      <c r="B780">
        <f>-(Table12543023343663984304624942674106138170[[#This Row],[time]]-2)*2</f>
        <v>-1.11524</v>
      </c>
      <c r="C780" s="7">
        <v>9.0099999999999995E-5</v>
      </c>
      <c r="D780" s="5">
        <v>2.55762</v>
      </c>
      <c r="E780">
        <f>-(Table22553033353673994314634952775107139171[[#This Row],[time]]-2)*2</f>
        <v>-1.11524</v>
      </c>
      <c r="F780" s="6">
        <v>3.03809</v>
      </c>
      <c r="G780" s="5">
        <v>2.55762</v>
      </c>
      <c r="H780" s="2">
        <f t="shared" si="718"/>
        <v>-1.11524</v>
      </c>
      <c r="I780" s="7">
        <v>8.9900000000000003E-5</v>
      </c>
      <c r="J780" s="5">
        <v>2.55762</v>
      </c>
      <c r="K780">
        <f>-(Table32563043363684004324644962876108140172[[#This Row],[time]]-2)*2</f>
        <v>-1.11524</v>
      </c>
      <c r="L780" s="6">
        <v>2.5420400000000001</v>
      </c>
      <c r="M780" s="5">
        <v>2.55762</v>
      </c>
      <c r="N780">
        <f>-(Table2462633113433754074394715033583115147179[[#This Row],[time]]-2)*2</f>
        <v>-1.11524</v>
      </c>
      <c r="O780" s="7">
        <v>2.7399999999999999E-5</v>
      </c>
      <c r="P780" s="5">
        <v>2.55762</v>
      </c>
      <c r="Q780">
        <f>-(Table42573053373694014334654972977109141173[[#This Row],[time]]-2)*2</f>
        <v>-1.11524</v>
      </c>
      <c r="R780" s="6">
        <v>2.3391799999999998</v>
      </c>
      <c r="S780" s="5">
        <v>2.55762</v>
      </c>
      <c r="T780">
        <f>-(Table2472643123443764084404725043684116148180[[#This Row],[time]]-2)*2</f>
        <v>-1.11524</v>
      </c>
      <c r="U780" s="7">
        <v>3.3099999999999998E-5</v>
      </c>
      <c r="V780" s="5">
        <v>2.55762</v>
      </c>
      <c r="W780">
        <f>-(Table52583063383704024344664983078110142174[[#This Row],[time]]-2)*2</f>
        <v>-1.11524</v>
      </c>
      <c r="X780" s="6">
        <v>1.94343</v>
      </c>
      <c r="Y780" s="5">
        <v>2.55762</v>
      </c>
      <c r="Z780">
        <f>-(Table2482653133453774094414735053785117149181[[#This Row],[time]]-2)*2</f>
        <v>-1.11524</v>
      </c>
      <c r="AA780" s="7">
        <v>6.5099999999999997E-5</v>
      </c>
      <c r="AB780" s="5">
        <v>2.55762</v>
      </c>
      <c r="AC780">
        <f>-(Table62593073393714034354674993179111143175[[#This Row],[time]]-2)*2</f>
        <v>-1.11524</v>
      </c>
      <c r="AD780" s="6">
        <v>3.5194399999999999</v>
      </c>
      <c r="AE780" s="5">
        <v>2.55762</v>
      </c>
      <c r="AF780">
        <f>-(Table2492663143463784104424745063886118150182[[#This Row],[time]]-2)*2</f>
        <v>-1.11524</v>
      </c>
      <c r="AG780" s="7">
        <v>6.8399999999999996E-5</v>
      </c>
      <c r="AH780" s="5">
        <v>2.55762</v>
      </c>
      <c r="AI780">
        <f>-(Table72603083403724044364685003280112144176[[#This Row],[time]]-2)*2</f>
        <v>-1.11524</v>
      </c>
      <c r="AJ780" s="6">
        <v>4.72072</v>
      </c>
      <c r="AK780" s="5">
        <v>2.55762</v>
      </c>
      <c r="AL780">
        <f>-(Table2502673153473794114434755073987119151183[[#This Row],[time]]-2)*2</f>
        <v>-1.11524</v>
      </c>
      <c r="AM780" s="6">
        <v>1.2818000000000001</v>
      </c>
      <c r="AN780" s="5">
        <v>2.55762</v>
      </c>
      <c r="AO780">
        <f>-(Table82613093413734054374695013381113145177[[#This Row],[time]]-2)*2</f>
        <v>-1.11524</v>
      </c>
      <c r="AP780" s="6">
        <v>4.0760399999999999</v>
      </c>
      <c r="AQ780" s="5">
        <v>2.55762</v>
      </c>
      <c r="AR780">
        <f>-(Table2522683163483804124444765084088120152184[[#This Row],[time]]-2)*2</f>
        <v>-1.11524</v>
      </c>
      <c r="AS780" s="6">
        <v>0.77681999999999995</v>
      </c>
      <c r="AT780" s="5">
        <v>2.55762</v>
      </c>
      <c r="AU780">
        <f>-(Table2532693173493814134454775094189121153185[[#This Row],[time]]-2)*2</f>
        <v>-1.11524</v>
      </c>
      <c r="AV780" s="6">
        <v>3.1629700000000001</v>
      </c>
    </row>
    <row r="781" spans="1:48">
      <c r="A781" s="5">
        <v>2.6456300000000001</v>
      </c>
      <c r="B781">
        <f>-(Table12543023343663984304624942674106138170[[#This Row],[time]]-2)*2</f>
        <v>-1.2912600000000003</v>
      </c>
      <c r="C781" s="7">
        <v>8.5599999999999994E-5</v>
      </c>
      <c r="D781" s="5">
        <v>2.6456300000000001</v>
      </c>
      <c r="E781">
        <f>-(Table22553033353673994314634952775107139171[[#This Row],[time]]-2)*2</f>
        <v>-1.2912600000000003</v>
      </c>
      <c r="F781" s="6">
        <v>3.51471</v>
      </c>
      <c r="G781" s="5">
        <v>2.6456300000000001</v>
      </c>
      <c r="H781" s="2">
        <f t="shared" si="718"/>
        <v>-1.2912600000000003</v>
      </c>
      <c r="I781" s="7">
        <v>8.5799999999999998E-5</v>
      </c>
      <c r="J781" s="5">
        <v>2.6456300000000001</v>
      </c>
      <c r="K781">
        <f>-(Table32563043363684004324644962876108140172[[#This Row],[time]]-2)*2</f>
        <v>-1.2912600000000003</v>
      </c>
      <c r="L781" s="6">
        <v>3.0432700000000001</v>
      </c>
      <c r="M781" s="5">
        <v>2.6456300000000001</v>
      </c>
      <c r="N781">
        <f>-(Table2462633113433754074394715033583115147179[[#This Row],[time]]-2)*2</f>
        <v>-1.2912600000000003</v>
      </c>
      <c r="O781" s="7">
        <v>2.5199999999999999E-5</v>
      </c>
      <c r="P781" s="5">
        <v>2.6456300000000001</v>
      </c>
      <c r="Q781">
        <f>-(Table42573053373694014334654972977109141173[[#This Row],[time]]-2)*2</f>
        <v>-1.2912600000000003</v>
      </c>
      <c r="R781" s="6">
        <v>2.6305499999999999</v>
      </c>
      <c r="S781" s="5">
        <v>2.6456300000000001</v>
      </c>
      <c r="T781">
        <f>-(Table2472643123443764084404725043684116148180[[#This Row],[time]]-2)*2</f>
        <v>-1.2912600000000003</v>
      </c>
      <c r="U781" s="7">
        <v>3.1600000000000002E-5</v>
      </c>
      <c r="V781" s="5">
        <v>2.6456300000000001</v>
      </c>
      <c r="W781">
        <f>-(Table52583063383704024344664983078110142174[[#This Row],[time]]-2)*2</f>
        <v>-1.2912600000000003</v>
      </c>
      <c r="X781" s="6">
        <v>2.3538000000000001</v>
      </c>
      <c r="Y781" s="5">
        <v>2.6456300000000001</v>
      </c>
      <c r="Z781">
        <f>-(Table2482653133453774094414735053785117149181[[#This Row],[time]]-2)*2</f>
        <v>-1.2912600000000003</v>
      </c>
      <c r="AA781" s="7">
        <v>6.3100000000000002E-5</v>
      </c>
      <c r="AB781" s="5">
        <v>2.6456300000000001</v>
      </c>
      <c r="AC781">
        <f>-(Table62593073393714034354674993179111143175[[#This Row],[time]]-2)*2</f>
        <v>-1.2912600000000003</v>
      </c>
      <c r="AD781" s="6">
        <v>4.2086699999999997</v>
      </c>
      <c r="AE781" s="5">
        <v>2.6456300000000001</v>
      </c>
      <c r="AF781">
        <f>-(Table2492663143463784104424745063886118150182[[#This Row],[time]]-2)*2</f>
        <v>-1.2912600000000003</v>
      </c>
      <c r="AG781" s="7">
        <v>6.69E-5</v>
      </c>
      <c r="AH781" s="5">
        <v>2.6456300000000001</v>
      </c>
      <c r="AI781">
        <f>-(Table72603083403724044364685003280112144176[[#This Row],[time]]-2)*2</f>
        <v>-1.2912600000000003</v>
      </c>
      <c r="AJ781" s="6">
        <v>5.41709</v>
      </c>
      <c r="AK781" s="5">
        <v>2.6456300000000001</v>
      </c>
      <c r="AL781">
        <f>-(Table2502673153473794114434755073987119151183[[#This Row],[time]]-2)*2</f>
        <v>-1.2912600000000003</v>
      </c>
      <c r="AM781" s="6">
        <v>1.16269</v>
      </c>
      <c r="AN781" s="5">
        <v>2.6456300000000001</v>
      </c>
      <c r="AO781">
        <f>-(Table82613093413734054374695013381113145177[[#This Row],[time]]-2)*2</f>
        <v>-1.2912600000000003</v>
      </c>
      <c r="AP781" s="6">
        <v>4.45235</v>
      </c>
      <c r="AQ781" s="5">
        <v>2.6456300000000001</v>
      </c>
      <c r="AR781">
        <f>-(Table2522683163483804124444765084088120152184[[#This Row],[time]]-2)*2</f>
        <v>-1.2912600000000003</v>
      </c>
      <c r="AS781" s="6">
        <v>0.69057100000000005</v>
      </c>
      <c r="AT781" s="5">
        <v>2.6456300000000001</v>
      </c>
      <c r="AU781">
        <f>-(Table2532693173493814134454775094189121153185[[#This Row],[time]]-2)*2</f>
        <v>-1.2912600000000003</v>
      </c>
      <c r="AV781" s="6">
        <v>3.8100399999999999</v>
      </c>
    </row>
    <row r="782" spans="1:48">
      <c r="A782" s="5">
        <v>2.6581299999999999</v>
      </c>
      <c r="B782">
        <f>-(Table12543023343663984304624942674106138170[[#This Row],[time]]-2)*2</f>
        <v>-1.3162599999999998</v>
      </c>
      <c r="C782" s="7">
        <v>8.4900000000000004E-5</v>
      </c>
      <c r="D782" s="5">
        <v>2.6581299999999999</v>
      </c>
      <c r="E782">
        <f>-(Table22553033353673994314634952775107139171[[#This Row],[time]]-2)*2</f>
        <v>-1.3162599999999998</v>
      </c>
      <c r="F782" s="6">
        <v>3.5782500000000002</v>
      </c>
      <c r="G782" s="5">
        <v>2.6581299999999999</v>
      </c>
      <c r="H782" s="2">
        <f t="shared" si="718"/>
        <v>-1.3162599999999998</v>
      </c>
      <c r="I782" s="7">
        <v>8.5199999999999997E-5</v>
      </c>
      <c r="J782" s="5">
        <v>2.6581299999999999</v>
      </c>
      <c r="K782">
        <f>-(Table32563043363684004324644962876108140172[[#This Row],[time]]-2)*2</f>
        <v>-1.3162599999999998</v>
      </c>
      <c r="L782" s="6">
        <v>3.1163699999999999</v>
      </c>
      <c r="M782" s="5">
        <v>2.6581299999999999</v>
      </c>
      <c r="N782">
        <f>-(Table2462633113433754074394715033583115147179[[#This Row],[time]]-2)*2</f>
        <v>-1.3162599999999998</v>
      </c>
      <c r="O782" s="7">
        <v>2.51E-5</v>
      </c>
      <c r="P782" s="5">
        <v>2.6581299999999999</v>
      </c>
      <c r="Q782">
        <f>-(Table42573053373694014334654972977109141173[[#This Row],[time]]-2)*2</f>
        <v>-1.3162599999999998</v>
      </c>
      <c r="R782" s="6">
        <v>2.6694300000000002</v>
      </c>
      <c r="S782" s="5">
        <v>2.6581299999999999</v>
      </c>
      <c r="T782">
        <f>-(Table2472643123443764084404725043684116148180[[#This Row],[time]]-2)*2</f>
        <v>-1.3162599999999998</v>
      </c>
      <c r="U782" s="7">
        <v>3.1399999999999998E-5</v>
      </c>
      <c r="V782" s="5">
        <v>2.6581299999999999</v>
      </c>
      <c r="W782">
        <f>-(Table52583063383704024344664983078110142174[[#This Row],[time]]-2)*2</f>
        <v>-1.3162599999999998</v>
      </c>
      <c r="X782" s="6">
        <v>2.4074800000000001</v>
      </c>
      <c r="Y782" s="5">
        <v>2.6581299999999999</v>
      </c>
      <c r="Z782">
        <f>-(Table2482653133453774094414735053785117149181[[#This Row],[time]]-2)*2</f>
        <v>-1.3162599999999998</v>
      </c>
      <c r="AA782" s="7">
        <v>6.2899999999999997E-5</v>
      </c>
      <c r="AB782" s="5">
        <v>2.6581299999999999</v>
      </c>
      <c r="AC782">
        <f>-(Table62593073393714034354674993179111143175[[#This Row],[time]]-2)*2</f>
        <v>-1.3162599999999998</v>
      </c>
      <c r="AD782" s="6">
        <v>4.3329700000000004</v>
      </c>
      <c r="AE782" s="5">
        <v>2.6581299999999999</v>
      </c>
      <c r="AF782">
        <f>-(Table2492663143463784104424745063886118150182[[#This Row],[time]]-2)*2</f>
        <v>-1.3162599999999998</v>
      </c>
      <c r="AG782" s="7">
        <v>6.6699999999999995E-5</v>
      </c>
      <c r="AH782" s="5">
        <v>2.6581299999999999</v>
      </c>
      <c r="AI782">
        <f>-(Table72603083403724044364685003280112144176[[#This Row],[time]]-2)*2</f>
        <v>-1.3162599999999998</v>
      </c>
      <c r="AJ782" s="6">
        <v>5.52182</v>
      </c>
      <c r="AK782" s="5">
        <v>2.6581299999999999</v>
      </c>
      <c r="AL782">
        <f>-(Table2502673153473794114434755073987119151183[[#This Row],[time]]-2)*2</f>
        <v>-1.3162599999999998</v>
      </c>
      <c r="AM782" s="6">
        <v>1.14337</v>
      </c>
      <c r="AN782" s="5">
        <v>2.6581299999999999</v>
      </c>
      <c r="AO782">
        <f>-(Table82613093413734054374695013381113145177[[#This Row],[time]]-2)*2</f>
        <v>-1.3162599999999998</v>
      </c>
      <c r="AP782" s="6">
        <v>4.5184699999999998</v>
      </c>
      <c r="AQ782" s="5">
        <v>2.6581299999999999</v>
      </c>
      <c r="AR782">
        <f>-(Table2522683163483804124444765084088120152184[[#This Row],[time]]-2)*2</f>
        <v>-1.3162599999999998</v>
      </c>
      <c r="AS782" s="6">
        <v>0.67810499999999996</v>
      </c>
      <c r="AT782" s="5">
        <v>2.6581299999999999</v>
      </c>
      <c r="AU782">
        <f>-(Table2532693173493814134454775094189121153185[[#This Row],[time]]-2)*2</f>
        <v>-1.3162599999999998</v>
      </c>
      <c r="AV782" s="6">
        <v>3.8988900000000002</v>
      </c>
    </row>
    <row r="783" spans="1:48">
      <c r="A783" s="5">
        <v>2.7050000000000001</v>
      </c>
      <c r="B783">
        <f>-(Table12543023343663984304624942674106138170[[#This Row],[time]]-2)*2</f>
        <v>-1.4100000000000001</v>
      </c>
      <c r="C783" s="7">
        <v>8.25E-5</v>
      </c>
      <c r="D783" s="5">
        <v>2.7050000000000001</v>
      </c>
      <c r="E783">
        <f>-(Table22553033353673994314634952775107139171[[#This Row],[time]]-2)*2</f>
        <v>-1.4100000000000001</v>
      </c>
      <c r="F783" s="6">
        <v>3.8171200000000001</v>
      </c>
      <c r="G783" s="5">
        <v>2.7050000000000001</v>
      </c>
      <c r="H783" s="2">
        <f t="shared" si="718"/>
        <v>-1.4100000000000001</v>
      </c>
      <c r="I783" s="7">
        <v>8.2899999999999996E-5</v>
      </c>
      <c r="J783" s="5">
        <v>2.7050000000000001</v>
      </c>
      <c r="K783">
        <f>-(Table32563043363684004324644962876108140172[[#This Row],[time]]-2)*2</f>
        <v>-1.4100000000000001</v>
      </c>
      <c r="L783" s="6">
        <v>3.3873500000000001</v>
      </c>
      <c r="M783" s="5">
        <v>2.7050000000000001</v>
      </c>
      <c r="N783">
        <f>-(Table2462633113433754074394715033583115147179[[#This Row],[time]]-2)*2</f>
        <v>-1.4100000000000001</v>
      </c>
      <c r="O783" s="7">
        <v>2.4499999999999999E-5</v>
      </c>
      <c r="P783" s="5">
        <v>2.7050000000000001</v>
      </c>
      <c r="Q783">
        <f>-(Table42573053373694014334654972977109141173[[#This Row],[time]]-2)*2</f>
        <v>-1.4100000000000001</v>
      </c>
      <c r="R783" s="6">
        <v>2.8292000000000002</v>
      </c>
      <c r="S783" s="5">
        <v>2.7050000000000001</v>
      </c>
      <c r="T783">
        <f>-(Table2472643123443764084404725043684116148180[[#This Row],[time]]-2)*2</f>
        <v>-1.4100000000000001</v>
      </c>
      <c r="U783" s="7">
        <v>3.0499999999999999E-5</v>
      </c>
      <c r="V783" s="5">
        <v>2.7050000000000001</v>
      </c>
      <c r="W783">
        <f>-(Table52583063383704024344664983078110142174[[#This Row],[time]]-2)*2</f>
        <v>-1.4100000000000001</v>
      </c>
      <c r="X783" s="6">
        <v>2.5857999999999999</v>
      </c>
      <c r="Y783" s="5">
        <v>2.7050000000000001</v>
      </c>
      <c r="Z783">
        <f>-(Table2482653133453774094414735053785117149181[[#This Row],[time]]-2)*2</f>
        <v>-1.4100000000000001</v>
      </c>
      <c r="AA783" s="7">
        <v>6.19E-5</v>
      </c>
      <c r="AB783" s="5">
        <v>2.7050000000000001</v>
      </c>
      <c r="AC783">
        <f>-(Table62593073393714034354674993179111143175[[#This Row],[time]]-2)*2</f>
        <v>-1.4100000000000001</v>
      </c>
      <c r="AD783" s="6">
        <v>4.8680599999999998</v>
      </c>
      <c r="AE783" s="5">
        <v>2.7050000000000001</v>
      </c>
      <c r="AF783">
        <f>-(Table2492663143463784104424745063886118150182[[#This Row],[time]]-2)*2</f>
        <v>-1.4100000000000001</v>
      </c>
      <c r="AG783" s="7">
        <v>6.5699999999999998E-5</v>
      </c>
      <c r="AH783" s="5">
        <v>2.7050000000000001</v>
      </c>
      <c r="AI783">
        <f>-(Table72603083403724044364685003280112144176[[#This Row],[time]]-2)*2</f>
        <v>-1.4100000000000001</v>
      </c>
      <c r="AJ783" s="6">
        <v>5.91737</v>
      </c>
      <c r="AK783" s="5">
        <v>2.7050000000000001</v>
      </c>
      <c r="AL783">
        <f>-(Table2502673153473794114434755073987119151183[[#This Row],[time]]-2)*2</f>
        <v>-1.4100000000000001</v>
      </c>
      <c r="AM783" s="6">
        <v>1.06636</v>
      </c>
      <c r="AN783" s="5">
        <v>2.7050000000000001</v>
      </c>
      <c r="AO783">
        <f>-(Table82613093413734054374695013381113145177[[#This Row],[time]]-2)*2</f>
        <v>-1.4100000000000001</v>
      </c>
      <c r="AP783" s="6">
        <v>4.7596699999999998</v>
      </c>
      <c r="AQ783" s="5">
        <v>2.7050000000000001</v>
      </c>
      <c r="AR783">
        <f>-(Table2522683163483804124444765084088120152184[[#This Row],[time]]-2)*2</f>
        <v>-1.4100000000000001</v>
      </c>
      <c r="AS783" s="6">
        <v>0.62622800000000001</v>
      </c>
      <c r="AT783" s="5">
        <v>2.7050000000000001</v>
      </c>
      <c r="AU783">
        <f>-(Table2532693173493814134454775094189121153185[[#This Row],[time]]-2)*2</f>
        <v>-1.4100000000000001</v>
      </c>
      <c r="AV783" s="6">
        <v>4.2073</v>
      </c>
    </row>
    <row r="784" spans="1:48">
      <c r="A784" s="5">
        <v>2.7971900000000001</v>
      </c>
      <c r="B784">
        <f>-(Table12543023343663984304624942674106138170[[#This Row],[time]]-2)*2</f>
        <v>-1.5943800000000001</v>
      </c>
      <c r="C784" s="7">
        <v>7.7799999999999994E-5</v>
      </c>
      <c r="D784" s="5">
        <v>2.7971900000000001</v>
      </c>
      <c r="E784">
        <f>-(Table22553033353673994314634952775107139171[[#This Row],[time]]-2)*2</f>
        <v>-1.5943800000000001</v>
      </c>
      <c r="F784" s="6">
        <v>4.29772</v>
      </c>
      <c r="G784" s="5">
        <v>2.7971900000000001</v>
      </c>
      <c r="H784" s="2">
        <f t="shared" si="718"/>
        <v>-1.5943800000000001</v>
      </c>
      <c r="I784" s="7">
        <v>7.86E-5</v>
      </c>
      <c r="J784" s="5">
        <v>2.7971900000000001</v>
      </c>
      <c r="K784">
        <f>-(Table32563043363684004324644962876108140172[[#This Row],[time]]-2)*2</f>
        <v>-1.5943800000000001</v>
      </c>
      <c r="L784" s="6">
        <v>3.87277</v>
      </c>
      <c r="M784" s="5">
        <v>2.7971900000000001</v>
      </c>
      <c r="N784">
        <f>-(Table2462633113433754074394715033583115147179[[#This Row],[time]]-2)*2</f>
        <v>-1.5943800000000001</v>
      </c>
      <c r="O784" s="7">
        <v>2.3099999999999999E-5</v>
      </c>
      <c r="P784" s="5">
        <v>2.7971900000000001</v>
      </c>
      <c r="Q784">
        <f>-(Table42573053373694014334654972977109141173[[#This Row],[time]]-2)*2</f>
        <v>-1.5943800000000001</v>
      </c>
      <c r="R784" s="6">
        <v>3.0964399999999999</v>
      </c>
      <c r="S784" s="5">
        <v>2.7971900000000001</v>
      </c>
      <c r="T784">
        <f>-(Table2472643123443764084404725043684116148180[[#This Row],[time]]-2)*2</f>
        <v>-1.5943800000000001</v>
      </c>
      <c r="U784" s="7">
        <v>2.8399999999999999E-5</v>
      </c>
      <c r="V784" s="5">
        <v>2.7971900000000001</v>
      </c>
      <c r="W784">
        <f>-(Table52583063383704024344664983078110142174[[#This Row],[time]]-2)*2</f>
        <v>-1.5943800000000001</v>
      </c>
      <c r="X784" s="6">
        <v>2.8940299999999999</v>
      </c>
      <c r="Y784" s="5">
        <v>2.7971900000000001</v>
      </c>
      <c r="Z784">
        <f>-(Table2482653133453774094414735053785117149181[[#This Row],[time]]-2)*2</f>
        <v>-1.5943800000000001</v>
      </c>
      <c r="AA784" s="7">
        <v>6.0000000000000002E-5</v>
      </c>
      <c r="AB784" s="5">
        <v>2.7971900000000001</v>
      </c>
      <c r="AC784">
        <f>-(Table62593073393714034354674993179111143175[[#This Row],[time]]-2)*2</f>
        <v>-1.5943800000000001</v>
      </c>
      <c r="AD784" s="6">
        <v>6.04826</v>
      </c>
      <c r="AE784" s="5">
        <v>2.7971900000000001</v>
      </c>
      <c r="AF784">
        <f>-(Table2492663143463784104424745063886118150182[[#This Row],[time]]-2)*2</f>
        <v>-1.5943800000000001</v>
      </c>
      <c r="AG784" s="7">
        <v>6.3700000000000003E-5</v>
      </c>
      <c r="AH784" s="5">
        <v>2.7971900000000001</v>
      </c>
      <c r="AI784">
        <f>-(Table72603083403724044364685003280112144176[[#This Row],[time]]-2)*2</f>
        <v>-1.5943800000000001</v>
      </c>
      <c r="AJ784" s="6">
        <v>6.6030499999999996</v>
      </c>
      <c r="AK784" s="5">
        <v>2.7971900000000001</v>
      </c>
      <c r="AL784">
        <f>-(Table2502673153473794114434755073987119151183[[#This Row],[time]]-2)*2</f>
        <v>-1.5943800000000001</v>
      </c>
      <c r="AM784" s="6">
        <v>0.839364</v>
      </c>
      <c r="AN784" s="5">
        <v>2.7971900000000001</v>
      </c>
      <c r="AO784">
        <f>-(Table82613093413734054374695013381113145177[[#This Row],[time]]-2)*2</f>
        <v>-1.5943800000000001</v>
      </c>
      <c r="AP784" s="6">
        <v>5.2405799999999996</v>
      </c>
      <c r="AQ784" s="5">
        <v>2.7971900000000001</v>
      </c>
      <c r="AR784">
        <f>-(Table2522683163483804124444765084088120152184[[#This Row],[time]]-2)*2</f>
        <v>-1.5943800000000001</v>
      </c>
      <c r="AS784" s="6">
        <v>0.49729099999999998</v>
      </c>
      <c r="AT784" s="5">
        <v>2.7971900000000001</v>
      </c>
      <c r="AU784">
        <f>-(Table2532693173493814134454775094189121153185[[#This Row],[time]]-2)*2</f>
        <v>-1.5943800000000001</v>
      </c>
      <c r="AV784" s="6">
        <v>4.7176099999999996</v>
      </c>
    </row>
    <row r="785" spans="1:48">
      <c r="A785" s="5">
        <v>2.8096899999999998</v>
      </c>
      <c r="B785">
        <f>-(Table12543023343663984304624942674106138170[[#This Row],[time]]-2)*2</f>
        <v>-1.6193799999999996</v>
      </c>
      <c r="C785" s="7">
        <v>7.7100000000000004E-5</v>
      </c>
      <c r="D785" s="5">
        <v>2.8096899999999998</v>
      </c>
      <c r="E785">
        <f>-(Table22553033353673994314634952775107139171[[#This Row],[time]]-2)*2</f>
        <v>-1.6193799999999996</v>
      </c>
      <c r="F785" s="6">
        <v>4.3613400000000002</v>
      </c>
      <c r="G785" s="5">
        <v>2.8096899999999998</v>
      </c>
      <c r="H785" s="2">
        <f t="shared" si="718"/>
        <v>-1.6193799999999996</v>
      </c>
      <c r="I785" s="7">
        <v>7.7999999999999999E-5</v>
      </c>
      <c r="J785" s="5">
        <v>2.8096899999999998</v>
      </c>
      <c r="K785">
        <f>-(Table32563043363684004324644962876108140172[[#This Row],[time]]-2)*2</f>
        <v>-1.6193799999999996</v>
      </c>
      <c r="L785" s="6">
        <v>3.9353699999999998</v>
      </c>
      <c r="M785" s="5">
        <v>2.8096899999999998</v>
      </c>
      <c r="N785">
        <f>-(Table2462633113433754074394715033583115147179[[#This Row],[time]]-2)*2</f>
        <v>-1.6193799999999996</v>
      </c>
      <c r="O785" s="7">
        <v>2.27E-5</v>
      </c>
      <c r="P785" s="5">
        <v>2.8096899999999998</v>
      </c>
      <c r="Q785">
        <f>-(Table42573053373694014334654972977109141173[[#This Row],[time]]-2)*2</f>
        <v>-1.6193799999999996</v>
      </c>
      <c r="R785" s="6">
        <v>3.1317599999999999</v>
      </c>
      <c r="S785" s="5">
        <v>2.8096899999999998</v>
      </c>
      <c r="T785">
        <f>-(Table2472643123443764084404725043684116148180[[#This Row],[time]]-2)*2</f>
        <v>-1.6193799999999996</v>
      </c>
      <c r="U785" s="7">
        <v>2.8099999999999999E-5</v>
      </c>
      <c r="V785" s="5">
        <v>2.8096899999999998</v>
      </c>
      <c r="W785">
        <f>-(Table52583063383704024344664983078110142174[[#This Row],[time]]-2)*2</f>
        <v>-1.6193799999999996</v>
      </c>
      <c r="X785" s="6">
        <v>2.9331900000000002</v>
      </c>
      <c r="Y785" s="5">
        <v>2.8096899999999998</v>
      </c>
      <c r="Z785">
        <f>-(Table2482653133453774094414735053785117149181[[#This Row],[time]]-2)*2</f>
        <v>-1.6193799999999996</v>
      </c>
      <c r="AA785" s="7">
        <v>5.9799999999999997E-5</v>
      </c>
      <c r="AB785" s="5">
        <v>2.8096899999999998</v>
      </c>
      <c r="AC785">
        <f>-(Table62593073393714034354674993179111143175[[#This Row],[time]]-2)*2</f>
        <v>-1.6193799999999996</v>
      </c>
      <c r="AD785" s="6">
        <v>6.2321999999999997</v>
      </c>
      <c r="AE785" s="5">
        <v>2.8096899999999998</v>
      </c>
      <c r="AF785">
        <f>-(Table2492663143463784104424745063886118150182[[#This Row],[time]]-2)*2</f>
        <v>-1.6193799999999996</v>
      </c>
      <c r="AG785" s="7">
        <v>6.3299999999999994E-5</v>
      </c>
      <c r="AH785" s="5">
        <v>2.8096899999999998</v>
      </c>
      <c r="AI785">
        <f>-(Table72603083403724044364685003280112144176[[#This Row],[time]]-2)*2</f>
        <v>-1.6193799999999996</v>
      </c>
      <c r="AJ785" s="6">
        <v>6.7049200000000004</v>
      </c>
      <c r="AK785" s="5">
        <v>2.8096899999999998</v>
      </c>
      <c r="AL785">
        <f>-(Table2502673153473794114434755073987119151183[[#This Row],[time]]-2)*2</f>
        <v>-1.6193799999999996</v>
      </c>
      <c r="AM785" s="6">
        <v>0.80065299999999995</v>
      </c>
      <c r="AN785" s="5">
        <v>2.8096899999999998</v>
      </c>
      <c r="AO785">
        <f>-(Table82613093413734054374695013381113145177[[#This Row],[time]]-2)*2</f>
        <v>-1.6193799999999996</v>
      </c>
      <c r="AP785" s="6">
        <v>5.3170799999999998</v>
      </c>
      <c r="AQ785" s="5">
        <v>2.8096899999999998</v>
      </c>
      <c r="AR785">
        <f>-(Table2522683163483804124444765084088120152184[[#This Row],[time]]-2)*2</f>
        <v>-1.6193799999999996</v>
      </c>
      <c r="AS785" s="6">
        <v>0.47488599999999997</v>
      </c>
      <c r="AT785" s="5">
        <v>2.8096899999999998</v>
      </c>
      <c r="AU785">
        <f>-(Table2532693173493814134454775094189121153185[[#This Row],[time]]-2)*2</f>
        <v>-1.6193799999999996</v>
      </c>
      <c r="AV785" s="6">
        <v>4.7836800000000004</v>
      </c>
    </row>
    <row r="786" spans="1:48">
      <c r="A786" s="5">
        <v>2.8602799999999999</v>
      </c>
      <c r="B786">
        <f>-(Table12543023343663984304624942674106138170[[#This Row],[time]]-2)*2</f>
        <v>-1.7205599999999999</v>
      </c>
      <c r="C786" s="7">
        <v>7.4599999999999997E-5</v>
      </c>
      <c r="D786" s="5">
        <v>2.8602799999999999</v>
      </c>
      <c r="E786">
        <f>-(Table22553033353673994314634952775107139171[[#This Row],[time]]-2)*2</f>
        <v>-1.7205599999999999</v>
      </c>
      <c r="F786" s="6">
        <v>4.6187800000000001</v>
      </c>
      <c r="G786" s="5">
        <v>2.8602799999999999</v>
      </c>
      <c r="H786" s="2">
        <f t="shared" si="718"/>
        <v>-1.7205599999999999</v>
      </c>
      <c r="I786" s="7">
        <v>7.5500000000000006E-5</v>
      </c>
      <c r="J786" s="5">
        <v>2.8602799999999999</v>
      </c>
      <c r="K786">
        <f>-(Table32563043363684004324644962876108140172[[#This Row],[time]]-2)*2</f>
        <v>-1.7205599999999999</v>
      </c>
      <c r="L786" s="6">
        <v>4.1782899999999996</v>
      </c>
      <c r="M786" s="5">
        <v>2.8602799999999999</v>
      </c>
      <c r="N786">
        <f>-(Table2462633113433754074394715033583115147179[[#This Row],[time]]-2)*2</f>
        <v>-1.7205599999999999</v>
      </c>
      <c r="O786" s="7">
        <v>2.0800000000000001E-5</v>
      </c>
      <c r="P786" s="5">
        <v>2.8602799999999999</v>
      </c>
      <c r="Q786">
        <f>-(Table42573053373694014334654972977109141173[[#This Row],[time]]-2)*2</f>
        <v>-1.7205599999999999</v>
      </c>
      <c r="R786" s="6">
        <v>3.2624900000000001</v>
      </c>
      <c r="S786" s="5">
        <v>2.8602799999999999</v>
      </c>
      <c r="T786">
        <f>-(Table2472643123443764084404725043684116148180[[#This Row],[time]]-2)*2</f>
        <v>-1.7205599999999999</v>
      </c>
      <c r="U786" s="7">
        <v>2.6599999999999999E-5</v>
      </c>
      <c r="V786" s="5">
        <v>2.8602799999999999</v>
      </c>
      <c r="W786">
        <f>-(Table52583063383704024344664983078110142174[[#This Row],[time]]-2)*2</f>
        <v>-1.7205599999999999</v>
      </c>
      <c r="X786" s="6">
        <v>3.0838299999999998</v>
      </c>
      <c r="Y786" s="5">
        <v>2.8602799999999999</v>
      </c>
      <c r="Z786">
        <f>-(Table2482653133453774094414735053785117149181[[#This Row],[time]]-2)*2</f>
        <v>-1.7205599999999999</v>
      </c>
      <c r="AA786" s="7">
        <v>5.8600000000000001E-5</v>
      </c>
      <c r="AB786" s="5">
        <v>2.8602799999999999</v>
      </c>
      <c r="AC786">
        <f>-(Table62593073393714034354674993179111143175[[#This Row],[time]]-2)*2</f>
        <v>-1.7205599999999999</v>
      </c>
      <c r="AD786" s="6">
        <v>7.0579000000000001</v>
      </c>
      <c r="AE786" s="5">
        <v>2.8602799999999999</v>
      </c>
      <c r="AF786">
        <f>-(Table2492663143463784104424745063886118150182[[#This Row],[time]]-2)*2</f>
        <v>-1.7205599999999999</v>
      </c>
      <c r="AG786" s="7">
        <v>6.2000000000000003E-5</v>
      </c>
      <c r="AH786" s="5">
        <v>2.8602799999999999</v>
      </c>
      <c r="AI786">
        <f>-(Table72603083403724044364685003280112144176[[#This Row],[time]]-2)*2</f>
        <v>-1.7205599999999999</v>
      </c>
      <c r="AJ786" s="6">
        <v>7.0861599999999996</v>
      </c>
      <c r="AK786" s="5">
        <v>2.8602799999999999</v>
      </c>
      <c r="AL786">
        <f>-(Table2502673153473794114434755073987119151183[[#This Row],[time]]-2)*2</f>
        <v>-1.7205599999999999</v>
      </c>
      <c r="AM786" s="6">
        <v>0.64194099999999998</v>
      </c>
      <c r="AN786" s="5">
        <v>2.8602799999999999</v>
      </c>
      <c r="AO786">
        <f>-(Table82613093413734054374695013381113145177[[#This Row],[time]]-2)*2</f>
        <v>-1.7205599999999999</v>
      </c>
      <c r="AP786" s="6">
        <v>5.6436400000000004</v>
      </c>
      <c r="AQ786" s="5">
        <v>2.8602799999999999</v>
      </c>
      <c r="AR786">
        <f>-(Table2522683163483804124444765084088120152184[[#This Row],[time]]-2)*2</f>
        <v>-1.7205599999999999</v>
      </c>
      <c r="AS786" s="6">
        <v>0.38777699999999998</v>
      </c>
      <c r="AT786" s="5">
        <v>2.8602799999999999</v>
      </c>
      <c r="AU786">
        <f>-(Table2532693173493814134454775094189121153185[[#This Row],[time]]-2)*2</f>
        <v>-1.7205599999999999</v>
      </c>
      <c r="AV786" s="6">
        <v>5.0266999999999999</v>
      </c>
    </row>
    <row r="787" spans="1:48">
      <c r="A787" s="5">
        <v>2.9012500000000001</v>
      </c>
      <c r="B787">
        <f>-(Table12543023343663984304624942674106138170[[#This Row],[time]]-2)*2</f>
        <v>-1.8025000000000002</v>
      </c>
      <c r="C787" s="7">
        <v>7.2399999999999998E-5</v>
      </c>
      <c r="D787" s="5">
        <v>2.9012500000000001</v>
      </c>
      <c r="E787">
        <f>-(Table22553033353673994314634952775107139171[[#This Row],[time]]-2)*2</f>
        <v>-1.8025000000000002</v>
      </c>
      <c r="F787" s="6">
        <v>4.8207500000000003</v>
      </c>
      <c r="G787" s="5">
        <v>2.9012500000000001</v>
      </c>
      <c r="H787" s="2">
        <f t="shared" si="718"/>
        <v>-1.8025000000000002</v>
      </c>
      <c r="I787" s="7">
        <v>7.36E-5</v>
      </c>
      <c r="J787" s="5">
        <v>2.9012500000000001</v>
      </c>
      <c r="K787">
        <f>-(Table32563043363684004324644962876108140172[[#This Row],[time]]-2)*2</f>
        <v>-1.8025000000000002</v>
      </c>
      <c r="L787" s="6">
        <v>4.3636900000000001</v>
      </c>
      <c r="M787" s="5">
        <v>2.9012500000000001</v>
      </c>
      <c r="N787">
        <f>-(Table2462633113433754074394715033583115147179[[#This Row],[time]]-2)*2</f>
        <v>-1.8025000000000002</v>
      </c>
      <c r="O787" s="7">
        <v>1.8600000000000001E-5</v>
      </c>
      <c r="P787" s="5">
        <v>2.9012500000000001</v>
      </c>
      <c r="Q787">
        <f>-(Table42573053373694014334654972977109141173[[#This Row],[time]]-2)*2</f>
        <v>-1.8025000000000002</v>
      </c>
      <c r="R787" s="6">
        <v>3.3613</v>
      </c>
      <c r="S787" s="5">
        <v>2.9012500000000001</v>
      </c>
      <c r="T787">
        <f>-(Table2472643123443764084404725043684116148180[[#This Row],[time]]-2)*2</f>
        <v>-1.8025000000000002</v>
      </c>
      <c r="U787" s="7">
        <v>2.5299999999999998E-5</v>
      </c>
      <c r="V787" s="5">
        <v>2.9012500000000001</v>
      </c>
      <c r="W787">
        <f>-(Table52583063383704024344664983078110142174[[#This Row],[time]]-2)*2</f>
        <v>-1.8025000000000002</v>
      </c>
      <c r="X787" s="6">
        <v>3.1990099999999999</v>
      </c>
      <c r="Y787" s="5">
        <v>2.9012500000000001</v>
      </c>
      <c r="Z787">
        <f>-(Table2482653133453774094414735053785117149181[[#This Row],[time]]-2)*2</f>
        <v>-1.8025000000000002</v>
      </c>
      <c r="AA787" s="7">
        <v>5.7599999999999997E-5</v>
      </c>
      <c r="AB787" s="5">
        <v>2.9012500000000001</v>
      </c>
      <c r="AC787">
        <f>-(Table62593073393714034354674993179111143175[[#This Row],[time]]-2)*2</f>
        <v>-1.8025000000000002</v>
      </c>
      <c r="AD787" s="6">
        <v>7.8578999999999999</v>
      </c>
      <c r="AE787" s="5">
        <v>2.9012500000000001</v>
      </c>
      <c r="AF787">
        <f>-(Table2492663143463784104424745063886118150182[[#This Row],[time]]-2)*2</f>
        <v>-1.8025000000000002</v>
      </c>
      <c r="AG787" s="7">
        <v>6.0900000000000003E-5</v>
      </c>
      <c r="AH787" s="5">
        <v>2.9012500000000001</v>
      </c>
      <c r="AI787">
        <f>-(Table72603083403724044364685003280112144176[[#This Row],[time]]-2)*2</f>
        <v>-1.8025000000000002</v>
      </c>
      <c r="AJ787" s="6">
        <v>7.3933600000000004</v>
      </c>
      <c r="AK787" s="5">
        <v>2.9012500000000001</v>
      </c>
      <c r="AL787">
        <f>-(Table2502673153473794114434755073987119151183[[#This Row],[time]]-2)*2</f>
        <v>-1.8025000000000002</v>
      </c>
      <c r="AM787" s="6">
        <v>0.51521099999999997</v>
      </c>
      <c r="AN787" s="5">
        <v>2.9012500000000001</v>
      </c>
      <c r="AO787">
        <f>-(Table82613093413734054374695013381113145177[[#This Row],[time]]-2)*2</f>
        <v>-1.8025000000000002</v>
      </c>
      <c r="AP787" s="6">
        <v>5.9029800000000003</v>
      </c>
      <c r="AQ787" s="5">
        <v>2.9012500000000001</v>
      </c>
      <c r="AR787">
        <f>-(Table2522683163483804124444765084088120152184[[#This Row],[time]]-2)*2</f>
        <v>-1.8025000000000002</v>
      </c>
      <c r="AS787" s="6">
        <v>0.320494</v>
      </c>
      <c r="AT787" s="5">
        <v>2.9012500000000001</v>
      </c>
      <c r="AU787">
        <f>-(Table2532693173493814134454775094189121153185[[#This Row],[time]]-2)*2</f>
        <v>-1.8025000000000002</v>
      </c>
      <c r="AV787" s="6">
        <v>5.2423900000000003</v>
      </c>
    </row>
    <row r="788" spans="1:48">
      <c r="A788" s="5">
        <v>2.9672700000000001</v>
      </c>
      <c r="B788">
        <f>-(Table12543023343663984304624942674106138170[[#This Row],[time]]-2)*2</f>
        <v>-1.9345400000000001</v>
      </c>
      <c r="C788" s="7">
        <v>6.9099999999999999E-5</v>
      </c>
      <c r="D788" s="5">
        <v>2.9672700000000001</v>
      </c>
      <c r="E788">
        <f>-(Table22553033353673994314634952775107139171[[#This Row],[time]]-2)*2</f>
        <v>-1.9345400000000001</v>
      </c>
      <c r="F788" s="6">
        <v>5.1001700000000003</v>
      </c>
      <c r="G788" s="5">
        <v>2.9672700000000001</v>
      </c>
      <c r="H788" s="2">
        <f t="shared" si="718"/>
        <v>-1.9345400000000001</v>
      </c>
      <c r="I788" s="7">
        <v>7.0400000000000004E-5</v>
      </c>
      <c r="J788" s="5">
        <v>2.9672700000000001</v>
      </c>
      <c r="K788">
        <f>-(Table32563043363684004324644962876108140172[[#This Row],[time]]-2)*2</f>
        <v>-1.9345400000000001</v>
      </c>
      <c r="L788" s="6">
        <v>4.6452200000000001</v>
      </c>
      <c r="M788" s="5">
        <v>2.9672700000000001</v>
      </c>
      <c r="N788">
        <f>-(Table2462633113433754074394715033583115147179[[#This Row],[time]]-2)*2</f>
        <v>-1.9345400000000001</v>
      </c>
      <c r="O788" s="7">
        <v>1.49E-5</v>
      </c>
      <c r="P788" s="5">
        <v>2.9672700000000001</v>
      </c>
      <c r="Q788">
        <f>-(Table42573053373694014334654972977109141173[[#This Row],[time]]-2)*2</f>
        <v>-1.9345400000000001</v>
      </c>
      <c r="R788" s="6">
        <v>3.5113099999999999</v>
      </c>
      <c r="S788" s="5">
        <v>2.9672700000000001</v>
      </c>
      <c r="T788">
        <f>-(Table2472643123443764084404725043684116148180[[#This Row],[time]]-2)*2</f>
        <v>-1.9345400000000001</v>
      </c>
      <c r="U788" s="7">
        <v>2.3E-5</v>
      </c>
      <c r="V788" s="5">
        <v>2.9672700000000001</v>
      </c>
      <c r="W788">
        <f>-(Table52583063383704024344664983078110142174[[#This Row],[time]]-2)*2</f>
        <v>-1.9345400000000001</v>
      </c>
      <c r="X788" s="6">
        <v>3.4099300000000001</v>
      </c>
      <c r="Y788" s="5">
        <v>2.9672700000000001</v>
      </c>
      <c r="Z788">
        <f>-(Table2482653133453774094414735053785117149181[[#This Row],[time]]-2)*2</f>
        <v>-1.9345400000000001</v>
      </c>
      <c r="AA788" s="7">
        <v>5.5999999999999999E-5</v>
      </c>
      <c r="AB788" s="5">
        <v>2.9672700000000001</v>
      </c>
      <c r="AC788">
        <f>-(Table62593073393714034354674993179111143175[[#This Row],[time]]-2)*2</f>
        <v>-1.9345400000000001</v>
      </c>
      <c r="AD788" s="6">
        <v>9.1820400000000006</v>
      </c>
      <c r="AE788" s="5">
        <v>2.9672700000000001</v>
      </c>
      <c r="AF788">
        <f>-(Table2492663143463784104424745063886118150182[[#This Row],[time]]-2)*2</f>
        <v>-1.9345400000000001</v>
      </c>
      <c r="AG788" s="7">
        <v>5.9200000000000002E-5</v>
      </c>
      <c r="AH788" s="5">
        <v>2.9672700000000001</v>
      </c>
      <c r="AI788">
        <f>-(Table72603083403724044364685003280112144176[[#This Row],[time]]-2)*2</f>
        <v>-1.9345400000000001</v>
      </c>
      <c r="AJ788" s="6">
        <v>7.8554599999999999</v>
      </c>
      <c r="AK788" s="5">
        <v>2.9672700000000001</v>
      </c>
      <c r="AL788">
        <f>-(Table2502673153473794114434755073987119151183[[#This Row],[time]]-2)*2</f>
        <v>-1.9345400000000001</v>
      </c>
      <c r="AM788" s="6">
        <v>0.31461600000000001</v>
      </c>
      <c r="AN788" s="5">
        <v>2.9672700000000001</v>
      </c>
      <c r="AO788">
        <f>-(Table82613093413734054374695013381113145177[[#This Row],[time]]-2)*2</f>
        <v>-1.9345400000000001</v>
      </c>
      <c r="AP788" s="6">
        <v>6.3314599999999999</v>
      </c>
      <c r="AQ788" s="5">
        <v>2.9672700000000001</v>
      </c>
      <c r="AR788">
        <f>-(Table2522683163483804124444765084088120152184[[#This Row],[time]]-2)*2</f>
        <v>-1.9345400000000001</v>
      </c>
      <c r="AS788" s="6">
        <v>0.20554500000000001</v>
      </c>
      <c r="AT788" s="5">
        <v>2.9672700000000001</v>
      </c>
      <c r="AU788">
        <f>-(Table2532693173493814134454775094189121153185[[#This Row],[time]]-2)*2</f>
        <v>-1.9345400000000001</v>
      </c>
      <c r="AV788" s="6">
        <v>5.5613000000000001</v>
      </c>
    </row>
    <row r="789" spans="1:48">
      <c r="A789" s="8">
        <v>3</v>
      </c>
      <c r="B789">
        <f>-(Table12543023343663984304624942674106138170[[#This Row],[time]]-2)*2</f>
        <v>-2</v>
      </c>
      <c r="C789" s="10">
        <v>6.7399999999999998E-5</v>
      </c>
      <c r="D789" s="8">
        <v>3</v>
      </c>
      <c r="E789">
        <f>-(Table22553033353673994314634952775107139171[[#This Row],[time]]-2)*2</f>
        <v>-2</v>
      </c>
      <c r="F789" s="9">
        <v>5.2085299999999997</v>
      </c>
      <c r="G789" s="8">
        <v>3</v>
      </c>
      <c r="H789" s="2">
        <f t="shared" si="718"/>
        <v>-2</v>
      </c>
      <c r="I789" s="10">
        <v>6.8800000000000005E-5</v>
      </c>
      <c r="J789" s="8">
        <v>3</v>
      </c>
      <c r="K789">
        <f>-(Table32563043363684004324644962876108140172[[#This Row],[time]]-2)*2</f>
        <v>-2</v>
      </c>
      <c r="L789" s="9">
        <v>4.7740799999999997</v>
      </c>
      <c r="M789" s="8">
        <v>3</v>
      </c>
      <c r="N789">
        <f>-(Table2462633113433754074394715033583115147179[[#This Row],[time]]-2)*2</f>
        <v>-2</v>
      </c>
      <c r="O789" s="10">
        <v>1.2799999999999999E-5</v>
      </c>
      <c r="P789" s="8">
        <v>3</v>
      </c>
      <c r="Q789">
        <f>-(Table42573053373694014334654972977109141173[[#This Row],[time]]-2)*2</f>
        <v>-2</v>
      </c>
      <c r="R789" s="9">
        <v>3.58846</v>
      </c>
      <c r="S789" s="8">
        <v>3</v>
      </c>
      <c r="T789">
        <f>-(Table2472643123443764084404725043684116148180[[#This Row],[time]]-2)*2</f>
        <v>-2</v>
      </c>
      <c r="U789" s="10">
        <v>2.1699999999999999E-5</v>
      </c>
      <c r="V789" s="8">
        <v>3</v>
      </c>
      <c r="W789">
        <f>-(Table52583063383704024344664983078110142174[[#This Row],[time]]-2)*2</f>
        <v>-2</v>
      </c>
      <c r="X789" s="9">
        <v>3.5132099999999999</v>
      </c>
      <c r="Y789" s="8">
        <v>3</v>
      </c>
      <c r="Z789">
        <f>-(Table2482653133453774094414735053785117149181[[#This Row],[time]]-2)*2</f>
        <v>-2</v>
      </c>
      <c r="AA789" s="10">
        <v>5.52E-5</v>
      </c>
      <c r="AB789" s="8">
        <v>3</v>
      </c>
      <c r="AC789">
        <f>-(Table62593073393714034354674993179111143175[[#This Row],[time]]-2)*2</f>
        <v>-2</v>
      </c>
      <c r="AD789" s="9">
        <v>9.9731100000000001</v>
      </c>
      <c r="AE789" s="8">
        <v>3</v>
      </c>
      <c r="AF789">
        <f>-(Table2492663143463784104424745063886118150182[[#This Row],[time]]-2)*2</f>
        <v>-2</v>
      </c>
      <c r="AG789" s="10">
        <v>5.8300000000000001E-5</v>
      </c>
      <c r="AH789" s="8">
        <v>3</v>
      </c>
      <c r="AI789">
        <f>-(Table72603083403724044364685003280112144176[[#This Row],[time]]-2)*2</f>
        <v>-2</v>
      </c>
      <c r="AJ789" s="9">
        <v>8.0355399999999992</v>
      </c>
      <c r="AK789" s="8">
        <v>3</v>
      </c>
      <c r="AL789">
        <f>-(Table2502673153473794114434755073987119151183[[#This Row],[time]]-2)*2</f>
        <v>-2</v>
      </c>
      <c r="AM789" s="9">
        <v>0.211474</v>
      </c>
      <c r="AN789" s="8">
        <v>3</v>
      </c>
      <c r="AO789">
        <f>-(Table82613093413734054374695013381113145177[[#This Row],[time]]-2)*2</f>
        <v>-2</v>
      </c>
      <c r="AP789" s="9">
        <v>6.5502599999999997</v>
      </c>
      <c r="AQ789" s="8">
        <v>3</v>
      </c>
      <c r="AR789">
        <f>-(Table2522683163483804124444765084088120152184[[#This Row],[time]]-2)*2</f>
        <v>-2</v>
      </c>
      <c r="AS789" s="9">
        <v>0.14246600000000001</v>
      </c>
      <c r="AT789" s="8">
        <v>3</v>
      </c>
      <c r="AU789">
        <f>-(Table2532693173493814134454775094189121153185[[#This Row],[time]]-2)*2</f>
        <v>-2</v>
      </c>
      <c r="AV789" s="9">
        <v>5.7123400000000002</v>
      </c>
    </row>
    <row r="790" spans="1:48">
      <c r="A790" t="s">
        <v>26</v>
      </c>
      <c r="C790">
        <f>AVERAGE(C769:C789)</f>
        <v>0.48068495595238092</v>
      </c>
      <c r="D790" t="s">
        <v>26</v>
      </c>
      <c r="F790">
        <f t="shared" ref="F790" si="719">AVERAGE(F769:F789)</f>
        <v>2.7181409714285718</v>
      </c>
      <c r="G790" t="s">
        <v>26</v>
      </c>
      <c r="I790">
        <f t="shared" ref="I790" si="720">AVERAGE(I769:I789)</f>
        <v>0.20531528814285716</v>
      </c>
      <c r="J790" t="s">
        <v>26</v>
      </c>
      <c r="L790">
        <f t="shared" ref="L790" si="721">AVERAGE(L769:L789)</f>
        <v>2.3879029380952383</v>
      </c>
      <c r="M790" t="s">
        <v>26</v>
      </c>
      <c r="O790">
        <f t="shared" ref="O790" si="722">AVERAGE(O769:O789)</f>
        <v>3.1499999999999993E-5</v>
      </c>
      <c r="P790" t="s">
        <v>26</v>
      </c>
      <c r="R790">
        <f t="shared" ref="R790" si="723">AVERAGE(R769:R789)</f>
        <v>1.9727891474761905</v>
      </c>
      <c r="S790" t="s">
        <v>26</v>
      </c>
      <c r="U790">
        <f t="shared" ref="U790" si="724">AVERAGE(U769:U789)</f>
        <v>3.2828571428571431E-5</v>
      </c>
      <c r="V790" t="s">
        <v>26</v>
      </c>
      <c r="X790">
        <f t="shared" ref="X790" si="725">AVERAGE(X769:X789)</f>
        <v>1.6883642676190473</v>
      </c>
      <c r="Y790" t="s">
        <v>26</v>
      </c>
      <c r="AA790">
        <f t="shared" ref="AA790" si="726">AVERAGE(AA769:AA789)</f>
        <v>6.6885714285714297E-5</v>
      </c>
      <c r="AB790" t="s">
        <v>26</v>
      </c>
      <c r="AD790">
        <f t="shared" ref="AD790" si="727">AVERAGE(AD769:AD789)</f>
        <v>4.0019333823809529</v>
      </c>
      <c r="AE790" t="s">
        <v>26</v>
      </c>
      <c r="AG790">
        <f t="shared" ref="AG790" si="728">AVERAGE(AG769:AG789)</f>
        <v>6.7700000000000006E-5</v>
      </c>
      <c r="AH790" t="s">
        <v>26</v>
      </c>
      <c r="AJ790">
        <f t="shared" ref="AJ790" si="729">AVERAGE(AJ769:AJ789)</f>
        <v>4.0644069047619036</v>
      </c>
      <c r="AK790" t="s">
        <v>26</v>
      </c>
      <c r="AM790">
        <f t="shared" ref="AM790" si="730">AVERAGE(AM769:AM789)</f>
        <v>1.0762361428571428</v>
      </c>
      <c r="AN790" t="s">
        <v>26</v>
      </c>
      <c r="AP790">
        <f t="shared" ref="AP790" si="731">AVERAGE(AP769:AP789)</f>
        <v>4.1475499999999998</v>
      </c>
      <c r="AQ790" t="s">
        <v>26</v>
      </c>
      <c r="AS790">
        <f t="shared" ref="AS790" si="732">AVERAGE(AS769:AS789)</f>
        <v>0.57363685714285728</v>
      </c>
      <c r="AT790" t="s">
        <v>26</v>
      </c>
      <c r="AV790">
        <f t="shared" ref="AV790" si="733">AVERAGE(AV769:AV789)</f>
        <v>2.8774318095238094</v>
      </c>
    </row>
    <row r="791" spans="1:48">
      <c r="A791" t="s">
        <v>27</v>
      </c>
      <c r="C791">
        <f>MAX(C769:C789)</f>
        <v>3.0171399999999999</v>
      </c>
      <c r="D791" t="s">
        <v>27</v>
      </c>
      <c r="F791">
        <f t="shared" ref="F791" si="734">MAX(F769:F789)</f>
        <v>5.2085299999999997</v>
      </c>
      <c r="G791" t="s">
        <v>27</v>
      </c>
      <c r="I791">
        <f t="shared" ref="I791" si="735">MAX(I769:I789)</f>
        <v>1.00135</v>
      </c>
      <c r="J791" t="s">
        <v>27</v>
      </c>
      <c r="L791">
        <f t="shared" ref="L791" si="736">MAX(L769:L789)</f>
        <v>4.7740799999999997</v>
      </c>
      <c r="M791" t="s">
        <v>27</v>
      </c>
      <c r="O791">
        <f t="shared" ref="O791" si="737">MAX(O769:O789)</f>
        <v>5.8E-5</v>
      </c>
      <c r="P791" t="s">
        <v>27</v>
      </c>
      <c r="R791">
        <f t="shared" ref="R791" si="738">MAX(R769:R789)</f>
        <v>3.58846</v>
      </c>
      <c r="S791" t="s">
        <v>27</v>
      </c>
      <c r="U791">
        <f t="shared" ref="U791" si="739">MAX(U769:U789)</f>
        <v>4.1199999999999999E-5</v>
      </c>
      <c r="V791" t="s">
        <v>27</v>
      </c>
      <c r="X791">
        <f t="shared" ref="X791" si="740">MAX(X769:X789)</f>
        <v>3.5132099999999999</v>
      </c>
      <c r="Y791" t="s">
        <v>27</v>
      </c>
      <c r="AA791">
        <f t="shared" ref="AA791" si="741">MAX(AA769:AA789)</f>
        <v>7.9300000000000003E-5</v>
      </c>
      <c r="AB791" t="s">
        <v>27</v>
      </c>
      <c r="AD791">
        <f t="shared" ref="AD791" si="742">MAX(AD769:AD789)</f>
        <v>9.9731100000000001</v>
      </c>
      <c r="AE791" t="s">
        <v>27</v>
      </c>
      <c r="AG791">
        <f t="shared" ref="AG791" si="743">MAX(AG769:AG789)</f>
        <v>7.4900000000000005E-5</v>
      </c>
      <c r="AH791" t="s">
        <v>27</v>
      </c>
      <c r="AJ791">
        <f t="shared" ref="AJ791" si="744">MAX(AJ769:AJ789)</f>
        <v>8.0355399999999992</v>
      </c>
      <c r="AK791" t="s">
        <v>27</v>
      </c>
      <c r="AM791">
        <f t="shared" ref="AM791" si="745">MAX(AM769:AM789)</f>
        <v>1.4270099999999999</v>
      </c>
      <c r="AN791" t="s">
        <v>27</v>
      </c>
      <c r="AP791">
        <f t="shared" ref="AP791" si="746">MAX(AP769:AP789)</f>
        <v>6.5502599999999997</v>
      </c>
      <c r="AQ791" t="s">
        <v>27</v>
      </c>
      <c r="AS791">
        <f t="shared" ref="AS791" si="747">MAX(AS769:AS789)</f>
        <v>0.79883099999999996</v>
      </c>
      <c r="AT791" t="s">
        <v>27</v>
      </c>
      <c r="AV791">
        <f t="shared" ref="AV791" si="748">MAX(AV769:AV789)</f>
        <v>5.7123400000000002</v>
      </c>
    </row>
    <row r="794" spans="1:48">
      <c r="A794" s="1" t="s">
        <v>92</v>
      </c>
    </row>
    <row r="795" spans="1:48">
      <c r="A795" t="s">
        <v>93</v>
      </c>
      <c r="D795" t="s">
        <v>2</v>
      </c>
    </row>
    <row r="796" spans="1:48">
      <c r="A796" t="s">
        <v>94</v>
      </c>
      <c r="D796" t="s">
        <v>4</v>
      </c>
      <c r="E796" t="s">
        <v>5</v>
      </c>
    </row>
    <row r="798" spans="1:48">
      <c r="A798" t="s">
        <v>6</v>
      </c>
      <c r="D798" t="s">
        <v>7</v>
      </c>
      <c r="G798" t="s">
        <v>8</v>
      </c>
      <c r="J798" t="s">
        <v>9</v>
      </c>
      <c r="M798" t="s">
        <v>10</v>
      </c>
      <c r="P798" t="s">
        <v>11</v>
      </c>
      <c r="S798" t="s">
        <v>12</v>
      </c>
      <c r="V798" t="s">
        <v>13</v>
      </c>
      <c r="Y798" t="s">
        <v>14</v>
      </c>
      <c r="AB798" t="s">
        <v>15</v>
      </c>
      <c r="AE798" t="s">
        <v>16</v>
      </c>
      <c r="AH798" t="s">
        <v>17</v>
      </c>
      <c r="AK798" t="s">
        <v>18</v>
      </c>
      <c r="AN798" t="s">
        <v>19</v>
      </c>
      <c r="AQ798" t="s">
        <v>20</v>
      </c>
      <c r="AT798" t="s">
        <v>21</v>
      </c>
    </row>
    <row r="799" spans="1:48">
      <c r="A799" t="s">
        <v>22</v>
      </c>
      <c r="B799" t="s">
        <v>23</v>
      </c>
      <c r="C799" t="s">
        <v>24</v>
      </c>
      <c r="D799" t="s">
        <v>22</v>
      </c>
      <c r="E799" t="s">
        <v>23</v>
      </c>
      <c r="F799" t="s">
        <v>25</v>
      </c>
      <c r="G799" t="s">
        <v>22</v>
      </c>
      <c r="H799" t="s">
        <v>23</v>
      </c>
      <c r="I799" t="s">
        <v>24</v>
      </c>
      <c r="J799" t="s">
        <v>22</v>
      </c>
      <c r="K799" t="s">
        <v>23</v>
      </c>
      <c r="L799" t="s">
        <v>24</v>
      </c>
      <c r="M799" t="s">
        <v>22</v>
      </c>
      <c r="N799" t="s">
        <v>23</v>
      </c>
      <c r="O799" t="s">
        <v>24</v>
      </c>
      <c r="P799" t="s">
        <v>22</v>
      </c>
      <c r="Q799" t="s">
        <v>23</v>
      </c>
      <c r="R799" t="s">
        <v>24</v>
      </c>
      <c r="S799" t="s">
        <v>22</v>
      </c>
      <c r="T799" t="s">
        <v>23</v>
      </c>
      <c r="U799" t="s">
        <v>24</v>
      </c>
      <c r="V799" t="s">
        <v>22</v>
      </c>
      <c r="W799" t="s">
        <v>23</v>
      </c>
      <c r="X799" t="s">
        <v>24</v>
      </c>
      <c r="Y799" t="s">
        <v>22</v>
      </c>
      <c r="Z799" t="s">
        <v>23</v>
      </c>
      <c r="AA799" t="s">
        <v>24</v>
      </c>
      <c r="AB799" t="s">
        <v>22</v>
      </c>
      <c r="AC799" t="s">
        <v>23</v>
      </c>
      <c r="AD799" t="s">
        <v>24</v>
      </c>
      <c r="AE799" t="s">
        <v>22</v>
      </c>
      <c r="AF799" t="s">
        <v>23</v>
      </c>
      <c r="AG799" t="s">
        <v>24</v>
      </c>
      <c r="AH799" t="s">
        <v>22</v>
      </c>
      <c r="AI799" t="s">
        <v>23</v>
      </c>
      <c r="AJ799" t="s">
        <v>24</v>
      </c>
      <c r="AK799" t="s">
        <v>22</v>
      </c>
      <c r="AL799" t="s">
        <v>23</v>
      </c>
      <c r="AM799" t="s">
        <v>24</v>
      </c>
      <c r="AN799" t="s">
        <v>22</v>
      </c>
      <c r="AO799" t="s">
        <v>23</v>
      </c>
      <c r="AP799" t="s">
        <v>24</v>
      </c>
      <c r="AQ799" t="s">
        <v>22</v>
      </c>
      <c r="AR799" t="s">
        <v>23</v>
      </c>
      <c r="AS799" t="s">
        <v>24</v>
      </c>
      <c r="AT799" t="s">
        <v>22</v>
      </c>
      <c r="AU799" t="s">
        <v>23</v>
      </c>
      <c r="AV799" t="s">
        <v>24</v>
      </c>
    </row>
    <row r="800" spans="1:48">
      <c r="A800" s="2">
        <v>2</v>
      </c>
      <c r="B800">
        <f>(Table1286318350382414446478104290122154186[[#This Row],[time]]-2)*2</f>
        <v>0</v>
      </c>
      <c r="C800" s="4">
        <v>8.0099999999999995E-5</v>
      </c>
      <c r="D800" s="2">
        <v>2</v>
      </c>
      <c r="E800">
        <f>(Table2287319351383415447479114391123155187[[#This Row],[time]]-2)*2</f>
        <v>0</v>
      </c>
      <c r="F800" s="4">
        <v>8.2600000000000002E-5</v>
      </c>
      <c r="G800" s="2">
        <v>2</v>
      </c>
      <c r="H800">
        <f>(Table245294326358390422454486185098130162194[[#This Row],[time]]-2)*2</f>
        <v>0</v>
      </c>
      <c r="I800" s="4">
        <v>5.2599999999999998E-5</v>
      </c>
      <c r="J800" s="2">
        <v>2</v>
      </c>
      <c r="K800">
        <f>(Table3288320352384416448480124492124156188[[#This Row],[time]]-2)*2</f>
        <v>0</v>
      </c>
      <c r="L800" s="4">
        <v>7.2200000000000007E-5</v>
      </c>
      <c r="M800" s="2">
        <v>2</v>
      </c>
      <c r="N800">
        <f>(Table246295327359391423455487195199131163195[[#This Row],[time]]-2)*2</f>
        <v>0</v>
      </c>
      <c r="O800" s="3">
        <v>0.103369</v>
      </c>
      <c r="P800" s="2">
        <v>2</v>
      </c>
      <c r="Q800">
        <f>(Table4289321353385417449481134593125157189[[#This Row],[time]]-2)*2</f>
        <v>0</v>
      </c>
      <c r="R800" s="3">
        <v>0.46481499999999998</v>
      </c>
      <c r="S800" s="2">
        <v>2</v>
      </c>
      <c r="T800">
        <f>(Table2472963283603924244564882052100132164196[[#This Row],[time]]-2)*2</f>
        <v>0</v>
      </c>
      <c r="U800" s="3">
        <v>2.87893E-2</v>
      </c>
      <c r="V800" s="2">
        <v>2</v>
      </c>
      <c r="W800">
        <f>(Table5290322354386418450482144694126158190[[#This Row],[time]]-2)*2</f>
        <v>0</v>
      </c>
      <c r="X800" s="3">
        <v>0.109014</v>
      </c>
      <c r="Y800" s="2">
        <v>2</v>
      </c>
      <c r="Z800">
        <f>(Table2482973293613934254574892153101133165197[[#This Row],[time]]-2)*2</f>
        <v>0</v>
      </c>
      <c r="AA800" s="3">
        <v>0.57913499999999996</v>
      </c>
      <c r="AB800" s="2">
        <v>2</v>
      </c>
      <c r="AC800">
        <f>(Table6291323355387419451483154795127159191[[#This Row],[time]]-2)*2</f>
        <v>0</v>
      </c>
      <c r="AD800" s="3">
        <v>0.39236599999999999</v>
      </c>
      <c r="AE800" s="2">
        <v>2</v>
      </c>
      <c r="AF800">
        <f>(Table2492983303623944264584902254102134166198[[#This Row],[time]]-2)*2</f>
        <v>0</v>
      </c>
      <c r="AG800" s="3">
        <v>0.21881700000000001</v>
      </c>
      <c r="AH800" s="2">
        <v>2</v>
      </c>
      <c r="AI800">
        <f>(Table7292324356388420452484164896128160192[[#This Row],[time]]-2)*2</f>
        <v>0</v>
      </c>
      <c r="AJ800" s="3">
        <v>0.117562</v>
      </c>
      <c r="AK800" s="2">
        <v>2</v>
      </c>
      <c r="AL800">
        <f>(Table2502993313633954274594912355103135167199[[#This Row],[time]]-2)*2</f>
        <v>0</v>
      </c>
      <c r="AM800" s="3">
        <v>2.8050700000000002</v>
      </c>
      <c r="AN800" s="2">
        <v>2</v>
      </c>
      <c r="AO800">
        <f>(Table8293325357389421453485174997129161193[[#This Row],[time]]-2)*2</f>
        <v>0</v>
      </c>
      <c r="AP800" s="3">
        <v>2.2763900000000001</v>
      </c>
      <c r="AQ800" s="2">
        <v>2</v>
      </c>
      <c r="AR800">
        <f>(Table2523003323643964284604922456104136168200[[#This Row],[time]]-2)*2</f>
        <v>0</v>
      </c>
      <c r="AS800" s="3">
        <v>2.8698899999999999E-2</v>
      </c>
      <c r="AT800" s="2">
        <v>2</v>
      </c>
      <c r="AU800">
        <f>(Table2533013333653974294614932557105137169201[[#This Row],[time]]-2)*2</f>
        <v>0</v>
      </c>
      <c r="AV800" s="4">
        <v>8.5400000000000002E-5</v>
      </c>
    </row>
    <row r="801" spans="1:48">
      <c r="A801" s="5">
        <v>2.0512600000000001</v>
      </c>
      <c r="B801">
        <f>(Table1286318350382414446478104290122154186[[#This Row],[time]]-2)*2</f>
        <v>0.10252000000000017</v>
      </c>
      <c r="C801" s="7">
        <v>8.3499999999999997E-5</v>
      </c>
      <c r="D801" s="5">
        <v>2.0512600000000001</v>
      </c>
      <c r="E801">
        <f>(Table2287319351383415447479114391123155187[[#This Row],[time]]-2)*2</f>
        <v>0.10252000000000017</v>
      </c>
      <c r="F801" s="7">
        <v>8.6000000000000003E-5</v>
      </c>
      <c r="G801" s="5">
        <v>2.0512600000000001</v>
      </c>
      <c r="H801">
        <f>(Table245294326358390422454486185098130162194[[#This Row],[time]]-2)*2</f>
        <v>0.10252000000000017</v>
      </c>
      <c r="I801" s="7">
        <v>5.3999999999999998E-5</v>
      </c>
      <c r="J801" s="5">
        <v>2.0512600000000001</v>
      </c>
      <c r="K801">
        <f>(Table3288320352384416448480124492124156188[[#This Row],[time]]-2)*2</f>
        <v>0.10252000000000017</v>
      </c>
      <c r="L801" s="7">
        <v>7.6899999999999999E-5</v>
      </c>
      <c r="M801" s="5">
        <v>2.0512600000000001</v>
      </c>
      <c r="N801">
        <f>(Table246295327359391423455487195199131163195[[#This Row],[time]]-2)*2</f>
        <v>0.10252000000000017</v>
      </c>
      <c r="O801" s="6">
        <v>0.13420899999999999</v>
      </c>
      <c r="P801" s="5">
        <v>2.0512600000000001</v>
      </c>
      <c r="Q801">
        <f>(Table4289321353385417449481134593125157189[[#This Row],[time]]-2)*2</f>
        <v>0.10252000000000017</v>
      </c>
      <c r="R801" s="6">
        <v>0.72555499999999995</v>
      </c>
      <c r="S801" s="5">
        <v>2.0512600000000001</v>
      </c>
      <c r="T801">
        <f>(Table2472963283603924244564882052100132164196[[#This Row],[time]]-2)*2</f>
        <v>0.10252000000000017</v>
      </c>
      <c r="U801" s="6">
        <v>4.7762400000000003E-2</v>
      </c>
      <c r="V801" s="5">
        <v>2.0512600000000001</v>
      </c>
      <c r="W801">
        <f>(Table5290322354386418450482144694126158190[[#This Row],[time]]-2)*2</f>
        <v>0.10252000000000017</v>
      </c>
      <c r="X801" s="6">
        <v>0.18604100000000001</v>
      </c>
      <c r="Y801" s="5">
        <v>2.0512600000000001</v>
      </c>
      <c r="Z801">
        <f>(Table2482973293613934254574892153101133165197[[#This Row],[time]]-2)*2</f>
        <v>0.10252000000000017</v>
      </c>
      <c r="AA801" s="6">
        <v>0.736981</v>
      </c>
      <c r="AB801" s="5">
        <v>2.0512600000000001</v>
      </c>
      <c r="AC801">
        <f>(Table6291323355387419451483154795127159191[[#This Row],[time]]-2)*2</f>
        <v>0.10252000000000017</v>
      </c>
      <c r="AD801" s="6">
        <v>0.53805499999999995</v>
      </c>
      <c r="AE801" s="5">
        <v>2.0512600000000001</v>
      </c>
      <c r="AF801">
        <f>(Table2492983303623944264584902254102134166198[[#This Row],[time]]-2)*2</f>
        <v>0.10252000000000017</v>
      </c>
      <c r="AG801" s="6">
        <v>0.296149</v>
      </c>
      <c r="AH801" s="5">
        <v>2.0512600000000001</v>
      </c>
      <c r="AI801">
        <f>(Table7292324356388420452484164896128160192[[#This Row],[time]]-2)*2</f>
        <v>0.10252000000000017</v>
      </c>
      <c r="AJ801" s="6">
        <v>0.15861</v>
      </c>
      <c r="AK801" s="5">
        <v>2.0512600000000001</v>
      </c>
      <c r="AL801">
        <f>(Table2502993313633954274594912355103135167199[[#This Row],[time]]-2)*2</f>
        <v>0.10252000000000017</v>
      </c>
      <c r="AM801" s="6">
        <v>3.0345800000000001</v>
      </c>
      <c r="AN801" s="5">
        <v>2.0512600000000001</v>
      </c>
      <c r="AO801">
        <f>(Table8293325357389421453485174997129161193[[#This Row],[time]]-2)*2</f>
        <v>0.10252000000000017</v>
      </c>
      <c r="AP801" s="6">
        <v>2.3418399999999999</v>
      </c>
      <c r="AQ801" s="5">
        <v>2.0512600000000001</v>
      </c>
      <c r="AR801">
        <f>(Table2523003323643964284604922456104136168200[[#This Row],[time]]-2)*2</f>
        <v>0.10252000000000017</v>
      </c>
      <c r="AS801" s="6">
        <v>4.7207100000000002E-2</v>
      </c>
      <c r="AT801" s="5">
        <v>2.0512600000000001</v>
      </c>
      <c r="AU801">
        <f>(Table2533013333653974294614932557105137169201[[#This Row],[time]]-2)*2</f>
        <v>0.10252000000000017</v>
      </c>
      <c r="AV801" s="6">
        <v>1.4550699999999999E-3</v>
      </c>
    </row>
    <row r="802" spans="1:48">
      <c r="A802" s="5">
        <v>2.1153300000000002</v>
      </c>
      <c r="B802">
        <f>(Table1286318350382414446478104290122154186[[#This Row],[time]]-2)*2</f>
        <v>0.23066000000000031</v>
      </c>
      <c r="C802" s="6">
        <v>9.1823400000000006E-3</v>
      </c>
      <c r="D802" s="5">
        <v>2.1153300000000002</v>
      </c>
      <c r="E802">
        <f>(Table2287319351383415447479114391123155187[[#This Row],[time]]-2)*2</f>
        <v>0.23066000000000031</v>
      </c>
      <c r="F802" s="7">
        <v>8.5500000000000005E-5</v>
      </c>
      <c r="G802" s="5">
        <v>2.1153300000000002</v>
      </c>
      <c r="H802">
        <f>(Table245294326358390422454486185098130162194[[#This Row],[time]]-2)*2</f>
        <v>0.23066000000000031</v>
      </c>
      <c r="I802" s="7">
        <v>5.8300000000000001E-5</v>
      </c>
      <c r="J802" s="5">
        <v>2.1153300000000002</v>
      </c>
      <c r="K802">
        <f>(Table3288320352384416448480124492124156188[[#This Row],[time]]-2)*2</f>
        <v>0.23066000000000031</v>
      </c>
      <c r="L802" s="7">
        <v>7.7100000000000004E-5</v>
      </c>
      <c r="M802" s="5">
        <v>2.1153300000000002</v>
      </c>
      <c r="N802">
        <f>(Table246295327359391423455487195199131163195[[#This Row],[time]]-2)*2</f>
        <v>0.23066000000000031</v>
      </c>
      <c r="O802" s="6">
        <v>0.28779199999999999</v>
      </c>
      <c r="P802" s="5">
        <v>2.1153300000000002</v>
      </c>
      <c r="Q802">
        <f>(Table4289321353385417449481134593125157189[[#This Row],[time]]-2)*2</f>
        <v>0.23066000000000031</v>
      </c>
      <c r="R802" s="6">
        <v>0.57079000000000002</v>
      </c>
      <c r="S802" s="5">
        <v>2.1153300000000002</v>
      </c>
      <c r="T802">
        <f>(Table2472963283603924244564882052100132164196[[#This Row],[time]]-2)*2</f>
        <v>0.23066000000000031</v>
      </c>
      <c r="U802" s="6">
        <v>0.18712799999999999</v>
      </c>
      <c r="V802" s="5">
        <v>2.1153300000000002</v>
      </c>
      <c r="W802">
        <f>(Table5290322354386418450482144694126158190[[#This Row],[time]]-2)*2</f>
        <v>0.23066000000000031</v>
      </c>
      <c r="X802" s="6">
        <v>0.17948500000000001</v>
      </c>
      <c r="Y802" s="5">
        <v>2.1153300000000002</v>
      </c>
      <c r="Z802">
        <f>(Table2482973293613934254574892153101133165197[[#This Row],[time]]-2)*2</f>
        <v>0.23066000000000031</v>
      </c>
      <c r="AA802" s="6">
        <v>1.0219800000000001</v>
      </c>
      <c r="AB802" s="5">
        <v>2.1153300000000002</v>
      </c>
      <c r="AC802">
        <f>(Table6291323355387419451483154795127159191[[#This Row],[time]]-2)*2</f>
        <v>0.23066000000000031</v>
      </c>
      <c r="AD802" s="6">
        <v>0.66448300000000005</v>
      </c>
      <c r="AE802" s="5">
        <v>2.1153300000000002</v>
      </c>
      <c r="AF802">
        <f>(Table2492983303623944264584902254102134166198[[#This Row],[time]]-2)*2</f>
        <v>0.23066000000000031</v>
      </c>
      <c r="AG802" s="6">
        <v>0.424257</v>
      </c>
      <c r="AH802" s="5">
        <v>2.1153300000000002</v>
      </c>
      <c r="AI802">
        <f>(Table7292324356388420452484164896128160192[[#This Row],[time]]-2)*2</f>
        <v>0.23066000000000031</v>
      </c>
      <c r="AJ802" s="6">
        <v>0.37203999999999998</v>
      </c>
      <c r="AK802" s="5">
        <v>2.1153300000000002</v>
      </c>
      <c r="AL802">
        <f>(Table2502993313633954274594912355103135167199[[#This Row],[time]]-2)*2</f>
        <v>0.23066000000000031</v>
      </c>
      <c r="AM802" s="6">
        <v>3.3862899999999998</v>
      </c>
      <c r="AN802" s="5">
        <v>2.1153300000000002</v>
      </c>
      <c r="AO802">
        <f>(Table8293325357389421453485174997129161193[[#This Row],[time]]-2)*2</f>
        <v>0.23066000000000031</v>
      </c>
      <c r="AP802" s="6">
        <v>2.4432100000000001</v>
      </c>
      <c r="AQ802" s="5">
        <v>2.1153300000000002</v>
      </c>
      <c r="AR802">
        <f>(Table2523003323643964284604922456104136168200[[#This Row],[time]]-2)*2</f>
        <v>0.23066000000000031</v>
      </c>
      <c r="AS802" s="6">
        <v>0.15062700000000001</v>
      </c>
      <c r="AT802" s="5">
        <v>2.1153300000000002</v>
      </c>
      <c r="AU802">
        <f>(Table2533013333653974294614932557105137169201[[#This Row],[time]]-2)*2</f>
        <v>0.23066000000000031</v>
      </c>
      <c r="AV802" s="6">
        <v>6.98147E-3</v>
      </c>
    </row>
    <row r="803" spans="1:48">
      <c r="A803" s="5">
        <v>2.16533</v>
      </c>
      <c r="B803">
        <f>(Table1286318350382414446478104290122154186[[#This Row],[time]]-2)*2</f>
        <v>0.33065999999999995</v>
      </c>
      <c r="C803" s="6">
        <v>0.116437</v>
      </c>
      <c r="D803" s="5">
        <v>2.16533</v>
      </c>
      <c r="E803">
        <f>(Table2287319351383415447479114391123155187[[#This Row],[time]]-2)*2</f>
        <v>0.33065999999999995</v>
      </c>
      <c r="F803" s="7">
        <v>8.2799999999999993E-5</v>
      </c>
      <c r="G803" s="5">
        <v>2.16533</v>
      </c>
      <c r="H803">
        <f>(Table245294326358390422454486185098130162194[[#This Row],[time]]-2)*2</f>
        <v>0.33065999999999995</v>
      </c>
      <c r="I803" s="7">
        <v>6.2000000000000003E-5</v>
      </c>
      <c r="J803" s="5">
        <v>2.16533</v>
      </c>
      <c r="K803">
        <f>(Table3288320352384416448480124492124156188[[#This Row],[time]]-2)*2</f>
        <v>0.33065999999999995</v>
      </c>
      <c r="L803" s="7">
        <v>7.3800000000000005E-5</v>
      </c>
      <c r="M803" s="5">
        <v>2.16533</v>
      </c>
      <c r="N803">
        <f>(Table246295327359391423455487195199131163195[[#This Row],[time]]-2)*2</f>
        <v>0.33065999999999995</v>
      </c>
      <c r="O803" s="6">
        <v>0.51232</v>
      </c>
      <c r="P803" s="5">
        <v>2.16533</v>
      </c>
      <c r="Q803">
        <f>(Table4289321353385417449481134593125157189[[#This Row],[time]]-2)*2</f>
        <v>0.33065999999999995</v>
      </c>
      <c r="R803" s="6">
        <v>0.247554</v>
      </c>
      <c r="S803" s="5">
        <v>2.16533</v>
      </c>
      <c r="T803">
        <f>(Table2472963283603924244564882052100132164196[[#This Row],[time]]-2)*2</f>
        <v>0.33065999999999995</v>
      </c>
      <c r="U803" s="6">
        <v>0.32890799999999998</v>
      </c>
      <c r="V803" s="5">
        <v>2.16533</v>
      </c>
      <c r="W803">
        <f>(Table5290322354386418450482144694126158190[[#This Row],[time]]-2)*2</f>
        <v>0.33065999999999995</v>
      </c>
      <c r="X803" s="6">
        <v>0.13073799999999999</v>
      </c>
      <c r="Y803" s="5">
        <v>2.16533</v>
      </c>
      <c r="Z803">
        <f>(Table2482973293613934254574892153101133165197[[#This Row],[time]]-2)*2</f>
        <v>0.33065999999999995</v>
      </c>
      <c r="AA803" s="6">
        <v>1.34124</v>
      </c>
      <c r="AB803" s="5">
        <v>2.16533</v>
      </c>
      <c r="AC803">
        <f>(Table6291323355387419451483154795127159191[[#This Row],[time]]-2)*2</f>
        <v>0.33065999999999995</v>
      </c>
      <c r="AD803" s="6">
        <v>0.90461400000000003</v>
      </c>
      <c r="AE803" s="5">
        <v>2.16533</v>
      </c>
      <c r="AF803">
        <f>(Table2492983303623944264584902254102134166198[[#This Row],[time]]-2)*2</f>
        <v>0.33065999999999995</v>
      </c>
      <c r="AG803" s="6">
        <v>0.54744499999999996</v>
      </c>
      <c r="AH803" s="5">
        <v>2.16533</v>
      </c>
      <c r="AI803">
        <f>(Table7292324356388420452484164896128160192[[#This Row],[time]]-2)*2</f>
        <v>0.33065999999999995</v>
      </c>
      <c r="AJ803" s="6">
        <v>0.75854900000000003</v>
      </c>
      <c r="AK803" s="5">
        <v>2.16533</v>
      </c>
      <c r="AL803">
        <f>(Table2502993313633954274594912355103135167199[[#This Row],[time]]-2)*2</f>
        <v>0.33065999999999995</v>
      </c>
      <c r="AM803" s="6">
        <v>3.67116</v>
      </c>
      <c r="AN803" s="5">
        <v>2.16533</v>
      </c>
      <c r="AO803">
        <f>(Table8293325357389421453485174997129161193[[#This Row],[time]]-2)*2</f>
        <v>0.33065999999999995</v>
      </c>
      <c r="AP803" s="6">
        <v>2.4653900000000002</v>
      </c>
      <c r="AQ803" s="5">
        <v>2.16533</v>
      </c>
      <c r="AR803">
        <f>(Table2523003323643964284604922456104136168200[[#This Row],[time]]-2)*2</f>
        <v>0.33065999999999995</v>
      </c>
      <c r="AS803" s="6">
        <v>0.24484</v>
      </c>
      <c r="AT803" s="5">
        <v>2.16533</v>
      </c>
      <c r="AU803">
        <f>(Table2533013333653974294614932557105137169201[[#This Row],[time]]-2)*2</f>
        <v>0.33065999999999995</v>
      </c>
      <c r="AV803" s="6">
        <v>1.2421700000000001E-2</v>
      </c>
    </row>
    <row r="804" spans="1:48">
      <c r="A804" s="5">
        <v>2.2246999999999999</v>
      </c>
      <c r="B804">
        <f>(Table1286318350382414446478104290122154186[[#This Row],[time]]-2)*2</f>
        <v>0.4493999999999998</v>
      </c>
      <c r="C804" s="6">
        <v>0.33302199999999998</v>
      </c>
      <c r="D804" s="5">
        <v>2.2246999999999999</v>
      </c>
      <c r="E804">
        <f>(Table2287319351383415447479114391123155187[[#This Row],[time]]-2)*2</f>
        <v>0.4493999999999998</v>
      </c>
      <c r="F804" s="7">
        <v>7.9599999999999997E-5</v>
      </c>
      <c r="G804" s="5">
        <v>2.2246999999999999</v>
      </c>
      <c r="H804">
        <f>(Table245294326358390422454486185098130162194[[#This Row],[time]]-2)*2</f>
        <v>0.4493999999999998</v>
      </c>
      <c r="I804" s="6">
        <v>5.7275199999999998E-2</v>
      </c>
      <c r="J804" s="5">
        <v>2.2246999999999999</v>
      </c>
      <c r="K804">
        <f>(Table3288320352384416448480124492124156188[[#This Row],[time]]-2)*2</f>
        <v>0.4493999999999998</v>
      </c>
      <c r="L804" s="7">
        <v>7.1400000000000001E-5</v>
      </c>
      <c r="M804" s="5">
        <v>2.2246999999999999</v>
      </c>
      <c r="N804">
        <f>(Table246295327359391423455487195199131163195[[#This Row],[time]]-2)*2</f>
        <v>0.4493999999999998</v>
      </c>
      <c r="O804" s="6">
        <v>0.83856200000000003</v>
      </c>
      <c r="P804" s="5">
        <v>2.2246999999999999</v>
      </c>
      <c r="Q804">
        <f>(Table4289321353385417449481134593125157189[[#This Row],[time]]-2)*2</f>
        <v>0.4493999999999998</v>
      </c>
      <c r="R804" s="6">
        <v>2.6009299999999999E-2</v>
      </c>
      <c r="S804" s="5">
        <v>2.2246999999999999</v>
      </c>
      <c r="T804">
        <f>(Table2472963283603924244564882052100132164196[[#This Row],[time]]-2)*2</f>
        <v>0.4493999999999998</v>
      </c>
      <c r="U804" s="6">
        <v>0.50521199999999999</v>
      </c>
      <c r="V804" s="5">
        <v>2.2246999999999999</v>
      </c>
      <c r="W804">
        <f>(Table5290322354386418450482144694126158190[[#This Row],[time]]-2)*2</f>
        <v>0.4493999999999998</v>
      </c>
      <c r="X804" s="6">
        <v>1.32418E-2</v>
      </c>
      <c r="Y804" s="5">
        <v>2.2246999999999999</v>
      </c>
      <c r="Z804">
        <f>(Table2482973293613934254574892153101133165197[[#This Row],[time]]-2)*2</f>
        <v>0.4493999999999998</v>
      </c>
      <c r="AA804" s="6">
        <v>1.91428</v>
      </c>
      <c r="AB804" s="5">
        <v>2.2246999999999999</v>
      </c>
      <c r="AC804">
        <f>(Table6291323355387419451483154795127159191[[#This Row],[time]]-2)*2</f>
        <v>0.4493999999999998</v>
      </c>
      <c r="AD804" s="6">
        <v>1.1977199999999999</v>
      </c>
      <c r="AE804" s="5">
        <v>2.2246999999999999</v>
      </c>
      <c r="AF804">
        <f>(Table2492983303623944264584902254102134166198[[#This Row],[time]]-2)*2</f>
        <v>0.4493999999999998</v>
      </c>
      <c r="AG804" s="6">
        <v>0.78404600000000002</v>
      </c>
      <c r="AH804" s="5">
        <v>2.2246999999999999</v>
      </c>
      <c r="AI804">
        <f>(Table7292324356388420452484164896128160192[[#This Row],[time]]-2)*2</f>
        <v>0.4493999999999998</v>
      </c>
      <c r="AJ804" s="6">
        <v>1.2435400000000001</v>
      </c>
      <c r="AK804" s="5">
        <v>2.2246999999999999</v>
      </c>
      <c r="AL804">
        <f>(Table2502993313633954274594912355103135167199[[#This Row],[time]]-2)*2</f>
        <v>0.4493999999999998</v>
      </c>
      <c r="AM804" s="6">
        <v>3.9551799999999999</v>
      </c>
      <c r="AN804" s="5">
        <v>2.2246999999999999</v>
      </c>
      <c r="AO804">
        <f>(Table8293325357389421453485174997129161193[[#This Row],[time]]-2)*2</f>
        <v>0.4493999999999998</v>
      </c>
      <c r="AP804" s="6">
        <v>2.4262100000000002</v>
      </c>
      <c r="AQ804" s="5">
        <v>2.2246999999999999</v>
      </c>
      <c r="AR804">
        <f>(Table2523003323643964284604922456104136168200[[#This Row],[time]]-2)*2</f>
        <v>0.4493999999999998</v>
      </c>
      <c r="AS804" s="6">
        <v>0.38009599999999999</v>
      </c>
      <c r="AT804" s="5">
        <v>2.2246999999999999</v>
      </c>
      <c r="AU804">
        <f>(Table2533013333653974294614932557105137169201[[#This Row],[time]]-2)*2</f>
        <v>0.4493999999999998</v>
      </c>
      <c r="AV804" s="6">
        <v>1.78479E-2</v>
      </c>
    </row>
    <row r="805" spans="1:48">
      <c r="A805" s="5">
        <v>2.2510699999999999</v>
      </c>
      <c r="B805">
        <f>(Table1286318350382414446478104290122154186[[#This Row],[time]]-2)*2</f>
        <v>0.50213999999999981</v>
      </c>
      <c r="C805" s="6">
        <v>0.48003000000000001</v>
      </c>
      <c r="D805" s="5">
        <v>2.2510699999999999</v>
      </c>
      <c r="E805">
        <f>(Table2287319351383415447479114391123155187[[#This Row],[time]]-2)*2</f>
        <v>0.50213999999999981</v>
      </c>
      <c r="F805" s="7">
        <v>7.7899999999999996E-5</v>
      </c>
      <c r="G805" s="5">
        <v>2.2510699999999999</v>
      </c>
      <c r="H805">
        <f>(Table245294326358390422454486185098130162194[[#This Row],[time]]-2)*2</f>
        <v>0.50213999999999981</v>
      </c>
      <c r="I805" s="6">
        <v>0.126522</v>
      </c>
      <c r="J805" s="5">
        <v>2.2510699999999999</v>
      </c>
      <c r="K805">
        <f>(Table3288320352384416448480124492124156188[[#This Row],[time]]-2)*2</f>
        <v>0.50213999999999981</v>
      </c>
      <c r="L805" s="7">
        <v>7.0400000000000004E-5</v>
      </c>
      <c r="M805" s="5">
        <v>2.2510699999999999</v>
      </c>
      <c r="N805">
        <f>(Table246295327359391423455487195199131163195[[#This Row],[time]]-2)*2</f>
        <v>0.50213999999999981</v>
      </c>
      <c r="O805" s="6">
        <v>0.99328000000000005</v>
      </c>
      <c r="P805" s="5">
        <v>2.2510699999999999</v>
      </c>
      <c r="Q805">
        <f>(Table4289321353385417449481134593125157189[[#This Row],[time]]-2)*2</f>
        <v>0.50213999999999981</v>
      </c>
      <c r="R805" s="7">
        <v>9.2200000000000005E-5</v>
      </c>
      <c r="S805" s="5">
        <v>2.2510699999999999</v>
      </c>
      <c r="T805">
        <f>(Table2472963283603924244564882052100132164196[[#This Row],[time]]-2)*2</f>
        <v>0.50213999999999981</v>
      </c>
      <c r="U805" s="6">
        <v>0.58862700000000001</v>
      </c>
      <c r="V805" s="5">
        <v>2.2510699999999999</v>
      </c>
      <c r="W805">
        <f>(Table5290322354386418450482144694126158190[[#This Row],[time]]-2)*2</f>
        <v>0.50213999999999981</v>
      </c>
      <c r="X805" s="7">
        <v>6.7299999999999996E-5</v>
      </c>
      <c r="Y805" s="5">
        <v>2.2510699999999999</v>
      </c>
      <c r="Z805">
        <f>(Table2482973293613934254574892153101133165197[[#This Row],[time]]-2)*2</f>
        <v>0.50213999999999981</v>
      </c>
      <c r="AA805" s="6">
        <v>2.1891400000000001</v>
      </c>
      <c r="AB805" s="5">
        <v>2.2510699999999999</v>
      </c>
      <c r="AC805">
        <f>(Table6291323355387419451483154795127159191[[#This Row],[time]]-2)*2</f>
        <v>0.50213999999999981</v>
      </c>
      <c r="AD805" s="6">
        <v>1.31071</v>
      </c>
      <c r="AE805" s="5">
        <v>2.2510699999999999</v>
      </c>
      <c r="AF805">
        <f>(Table2492983303623944264584902254102134166198[[#This Row],[time]]-2)*2</f>
        <v>0.50213999999999981</v>
      </c>
      <c r="AG805" s="6">
        <v>1.09385</v>
      </c>
      <c r="AH805" s="5">
        <v>2.2510699999999999</v>
      </c>
      <c r="AI805">
        <f>(Table7292324356388420452484164896128160192[[#This Row],[time]]-2)*2</f>
        <v>0.50213999999999981</v>
      </c>
      <c r="AJ805" s="6">
        <v>1.47803</v>
      </c>
      <c r="AK805" s="5">
        <v>2.2510699999999999</v>
      </c>
      <c r="AL805">
        <f>(Table2502993313633954274594912355103135167199[[#This Row],[time]]-2)*2</f>
        <v>0.50213999999999981</v>
      </c>
      <c r="AM805" s="6">
        <v>4.06379</v>
      </c>
      <c r="AN805" s="5">
        <v>2.2510699999999999</v>
      </c>
      <c r="AO805">
        <f>(Table8293325357389421453485174997129161193[[#This Row],[time]]-2)*2</f>
        <v>0.50213999999999981</v>
      </c>
      <c r="AP805" s="6">
        <v>2.3689</v>
      </c>
      <c r="AQ805" s="5">
        <v>2.2510699999999999</v>
      </c>
      <c r="AR805">
        <f>(Table2523003323643964284604922456104136168200[[#This Row],[time]]-2)*2</f>
        <v>0.50213999999999981</v>
      </c>
      <c r="AS805" s="6">
        <v>0.47484700000000002</v>
      </c>
      <c r="AT805" s="5">
        <v>2.2510699999999999</v>
      </c>
      <c r="AU805">
        <f>(Table2533013333653974294614932557105137169201[[#This Row],[time]]-2)*2</f>
        <v>0.50213999999999981</v>
      </c>
      <c r="AV805" s="6">
        <v>1.9843E-2</v>
      </c>
    </row>
    <row r="806" spans="1:48">
      <c r="A806" s="5">
        <v>2.30206</v>
      </c>
      <c r="B806">
        <f>(Table1286318350382414446478104290122154186[[#This Row],[time]]-2)*2</f>
        <v>0.60411999999999999</v>
      </c>
      <c r="C806" s="6">
        <v>0.786972</v>
      </c>
      <c r="D806" s="5">
        <v>2.30206</v>
      </c>
      <c r="E806">
        <f>(Table2287319351383415447479114391123155187[[#This Row],[time]]-2)*2</f>
        <v>0.60411999999999999</v>
      </c>
      <c r="F806" s="7">
        <v>7.4200000000000001E-5</v>
      </c>
      <c r="G806" s="5">
        <v>2.30206</v>
      </c>
      <c r="H806">
        <f>(Table245294326358390422454486185098130162194[[#This Row],[time]]-2)*2</f>
        <v>0.60411999999999999</v>
      </c>
      <c r="I806" s="6">
        <v>0.24115500000000001</v>
      </c>
      <c r="J806" s="5">
        <v>2.30206</v>
      </c>
      <c r="K806">
        <f>(Table3288320352384416448480124492124156188[[#This Row],[time]]-2)*2</f>
        <v>0.60411999999999999</v>
      </c>
      <c r="L806" s="7">
        <v>6.5099999999999997E-5</v>
      </c>
      <c r="M806" s="5">
        <v>2.30206</v>
      </c>
      <c r="N806">
        <f>(Table246295327359391423455487195199131163195[[#This Row],[time]]-2)*2</f>
        <v>0.60411999999999999</v>
      </c>
      <c r="O806" s="6">
        <v>1.3331299999999999</v>
      </c>
      <c r="P806" s="5">
        <v>2.30206</v>
      </c>
      <c r="Q806">
        <f>(Table4289321353385417449481134593125157189[[#This Row],[time]]-2)*2</f>
        <v>0.60411999999999999</v>
      </c>
      <c r="R806" s="7">
        <v>8.3900000000000006E-5</v>
      </c>
      <c r="S806" s="5">
        <v>2.30206</v>
      </c>
      <c r="T806">
        <f>(Table2472963283603924244564882052100132164196[[#This Row],[time]]-2)*2</f>
        <v>0.60411999999999999</v>
      </c>
      <c r="U806" s="6">
        <v>0.759162</v>
      </c>
      <c r="V806" s="5">
        <v>2.30206</v>
      </c>
      <c r="W806">
        <f>(Table5290322354386418450482144694126158190[[#This Row],[time]]-2)*2</f>
        <v>0.60411999999999999</v>
      </c>
      <c r="X806" s="7">
        <v>6.0800000000000001E-5</v>
      </c>
      <c r="Y806" s="5">
        <v>2.30206</v>
      </c>
      <c r="Z806">
        <f>(Table2482973293613934254574892153101133165197[[#This Row],[time]]-2)*2</f>
        <v>0.60411999999999999</v>
      </c>
      <c r="AA806" s="6">
        <v>2.7920500000000001</v>
      </c>
      <c r="AB806" s="5">
        <v>2.30206</v>
      </c>
      <c r="AC806">
        <f>(Table6291323355387419451483154795127159191[[#This Row],[time]]-2)*2</f>
        <v>0.60411999999999999</v>
      </c>
      <c r="AD806" s="6">
        <v>1.47871</v>
      </c>
      <c r="AE806" s="5">
        <v>2.30206</v>
      </c>
      <c r="AF806">
        <f>(Table2492983303623944264584902254102134166198[[#This Row],[time]]-2)*2</f>
        <v>0.60411999999999999</v>
      </c>
      <c r="AG806" s="6">
        <v>1.75884</v>
      </c>
      <c r="AH806" s="5">
        <v>2.30206</v>
      </c>
      <c r="AI806">
        <f>(Table7292324356388420452484164896128160192[[#This Row],[time]]-2)*2</f>
        <v>0.60411999999999999</v>
      </c>
      <c r="AJ806" s="6">
        <v>1.8722399999999999</v>
      </c>
      <c r="AK806" s="5">
        <v>2.30206</v>
      </c>
      <c r="AL806">
        <f>(Table2502993313633954274594912355103135167199[[#This Row],[time]]-2)*2</f>
        <v>0.60411999999999999</v>
      </c>
      <c r="AM806" s="6">
        <v>4.2492299999999998</v>
      </c>
      <c r="AN806" s="5">
        <v>2.30206</v>
      </c>
      <c r="AO806">
        <f>(Table8293325357389421453485174997129161193[[#This Row],[time]]-2)*2</f>
        <v>0.60411999999999999</v>
      </c>
      <c r="AP806" s="6">
        <v>2.2510500000000002</v>
      </c>
      <c r="AQ806" s="5">
        <v>2.30206</v>
      </c>
      <c r="AR806">
        <f>(Table2523003323643964284604922456104136168200[[#This Row],[time]]-2)*2</f>
        <v>0.60411999999999999</v>
      </c>
      <c r="AS806" s="6">
        <v>1.0631200000000001</v>
      </c>
      <c r="AT806" s="5">
        <v>2.30206</v>
      </c>
      <c r="AU806">
        <f>(Table2533013333653974294614932557105137169201[[#This Row],[time]]-2)*2</f>
        <v>0.60411999999999999</v>
      </c>
      <c r="AV806" s="6">
        <v>2.3244399999999998E-2</v>
      </c>
    </row>
    <row r="807" spans="1:48">
      <c r="A807" s="5">
        <v>2.3520400000000001</v>
      </c>
      <c r="B807">
        <f>(Table1286318350382414446478104290122154186[[#This Row],[time]]-2)*2</f>
        <v>0.70408000000000026</v>
      </c>
      <c r="C807" s="6">
        <v>1.1318699999999999</v>
      </c>
      <c r="D807" s="5">
        <v>2.3520400000000001</v>
      </c>
      <c r="E807">
        <f>(Table2287319351383415447479114391123155187[[#This Row],[time]]-2)*2</f>
        <v>0.70408000000000026</v>
      </c>
      <c r="F807" s="7">
        <v>6.9800000000000003E-5</v>
      </c>
      <c r="G807" s="5">
        <v>2.3520400000000001</v>
      </c>
      <c r="H807">
        <f>(Table245294326358390422454486185098130162194[[#This Row],[time]]-2)*2</f>
        <v>0.70408000000000026</v>
      </c>
      <c r="I807" s="6">
        <v>0.353794</v>
      </c>
      <c r="J807" s="5">
        <v>2.3520400000000001</v>
      </c>
      <c r="K807">
        <f>(Table3288320352384416448480124492124156188[[#This Row],[time]]-2)*2</f>
        <v>0.70408000000000026</v>
      </c>
      <c r="L807" s="7">
        <v>6.0600000000000003E-5</v>
      </c>
      <c r="M807" s="5">
        <v>2.3520400000000001</v>
      </c>
      <c r="N807">
        <f>(Table246295327359391423455487195199131163195[[#This Row],[time]]-2)*2</f>
        <v>0.70408000000000026</v>
      </c>
      <c r="O807" s="6">
        <v>1.7581899999999999</v>
      </c>
      <c r="P807" s="5">
        <v>2.3520400000000001</v>
      </c>
      <c r="Q807">
        <f>(Table4289321353385417449481134593125157189[[#This Row],[time]]-2)*2</f>
        <v>0.70408000000000026</v>
      </c>
      <c r="R807" s="7">
        <v>7.5300000000000001E-5</v>
      </c>
      <c r="S807" s="5">
        <v>2.3520400000000001</v>
      </c>
      <c r="T807">
        <f>(Table2472963283603924244564882052100132164196[[#This Row],[time]]-2)*2</f>
        <v>0.70408000000000026</v>
      </c>
      <c r="U807" s="6">
        <v>1.2264200000000001</v>
      </c>
      <c r="V807" s="5">
        <v>2.3520400000000001</v>
      </c>
      <c r="W807">
        <f>(Table5290322354386418450482144694126158190[[#This Row],[time]]-2)*2</f>
        <v>0.70408000000000026</v>
      </c>
      <c r="X807" s="7">
        <v>5.52E-5</v>
      </c>
      <c r="Y807" s="5">
        <v>2.3520400000000001</v>
      </c>
      <c r="Z807">
        <f>(Table2482973293613934254574892153101133165197[[#This Row],[time]]-2)*2</f>
        <v>0.70408000000000026</v>
      </c>
      <c r="AA807" s="6">
        <v>3.3818700000000002</v>
      </c>
      <c r="AB807" s="5">
        <v>2.3520400000000001</v>
      </c>
      <c r="AC807">
        <f>(Table6291323355387419451483154795127159191[[#This Row],[time]]-2)*2</f>
        <v>0.70408000000000026</v>
      </c>
      <c r="AD807" s="6">
        <v>1.5491999999999999</v>
      </c>
      <c r="AE807" s="5">
        <v>2.3520400000000001</v>
      </c>
      <c r="AF807">
        <f>(Table2492983303623944264584902254102134166198[[#This Row],[time]]-2)*2</f>
        <v>0.70408000000000026</v>
      </c>
      <c r="AG807" s="6">
        <v>2.4158400000000002</v>
      </c>
      <c r="AH807" s="5">
        <v>2.3520400000000001</v>
      </c>
      <c r="AI807">
        <f>(Table7292324356388420452484164896128160192[[#This Row],[time]]-2)*2</f>
        <v>0.70408000000000026</v>
      </c>
      <c r="AJ807" s="6">
        <v>2.1654599999999999</v>
      </c>
      <c r="AK807" s="5">
        <v>2.3520400000000001</v>
      </c>
      <c r="AL807">
        <f>(Table2502993313633954274594912355103135167199[[#This Row],[time]]-2)*2</f>
        <v>0.70408000000000026</v>
      </c>
      <c r="AM807" s="6">
        <v>4.3640100000000004</v>
      </c>
      <c r="AN807" s="5">
        <v>2.3520400000000001</v>
      </c>
      <c r="AO807">
        <f>(Table8293325357389421453485174997129161193[[#This Row],[time]]-2)*2</f>
        <v>0.70408000000000026</v>
      </c>
      <c r="AP807" s="6">
        <v>2.0348199999999999</v>
      </c>
      <c r="AQ807" s="5">
        <v>2.3520400000000001</v>
      </c>
      <c r="AR807">
        <f>(Table2523003323643964284604922456104136168200[[#This Row],[time]]-2)*2</f>
        <v>0.70408000000000026</v>
      </c>
      <c r="AS807" s="6">
        <v>1.5316799999999999</v>
      </c>
      <c r="AT807" s="5">
        <v>2.3520400000000001</v>
      </c>
      <c r="AU807">
        <f>(Table2533013333653974294614932557105137169201[[#This Row],[time]]-2)*2</f>
        <v>0.70408000000000026</v>
      </c>
      <c r="AV807" s="6">
        <v>4.33476E-2</v>
      </c>
    </row>
    <row r="808" spans="1:48">
      <c r="A808" s="5">
        <v>2.4032300000000002</v>
      </c>
      <c r="B808">
        <f>(Table1286318350382414446478104290122154186[[#This Row],[time]]-2)*2</f>
        <v>0.8064600000000004</v>
      </c>
      <c r="C808" s="6">
        <v>1.5843799999999999</v>
      </c>
      <c r="D808" s="5">
        <v>2.4032300000000002</v>
      </c>
      <c r="E808">
        <f>(Table2287319351383415447479114391123155187[[#This Row],[time]]-2)*2</f>
        <v>0.8064600000000004</v>
      </c>
      <c r="F808" s="7">
        <v>6.4300000000000004E-5</v>
      </c>
      <c r="G808" s="5">
        <v>2.4032300000000002</v>
      </c>
      <c r="H808">
        <f>(Table245294326358390422454486185098130162194[[#This Row],[time]]-2)*2</f>
        <v>0.8064600000000004</v>
      </c>
      <c r="I808" s="6">
        <v>0.48899199999999998</v>
      </c>
      <c r="J808" s="5">
        <v>2.4032300000000002</v>
      </c>
      <c r="K808">
        <f>(Table3288320352384416448480124492124156188[[#This Row],[time]]-2)*2</f>
        <v>0.8064600000000004</v>
      </c>
      <c r="L808" s="7">
        <v>5.52E-5</v>
      </c>
      <c r="M808" s="5">
        <v>2.4032300000000002</v>
      </c>
      <c r="N808">
        <f>(Table246295327359391423455487195199131163195[[#This Row],[time]]-2)*2</f>
        <v>0.8064600000000004</v>
      </c>
      <c r="O808" s="6">
        <v>2.2561300000000002</v>
      </c>
      <c r="P808" s="5">
        <v>2.4032300000000002</v>
      </c>
      <c r="Q808">
        <f>(Table4289321353385417449481134593125157189[[#This Row],[time]]-2)*2</f>
        <v>0.8064600000000004</v>
      </c>
      <c r="R808" s="7">
        <v>6.8700000000000003E-5</v>
      </c>
      <c r="S808" s="5">
        <v>2.4032300000000002</v>
      </c>
      <c r="T808">
        <f>(Table2472963283603924244564882052100132164196[[#This Row],[time]]-2)*2</f>
        <v>0.8064600000000004</v>
      </c>
      <c r="U808" s="6">
        <v>1.85772</v>
      </c>
      <c r="V808" s="5">
        <v>2.4032300000000002</v>
      </c>
      <c r="W808">
        <f>(Table5290322354386418450482144694126158190[[#This Row],[time]]-2)*2</f>
        <v>0.8064600000000004</v>
      </c>
      <c r="X808" s="7">
        <v>5.0899999999999997E-5</v>
      </c>
      <c r="Y808" s="5">
        <v>2.4032300000000002</v>
      </c>
      <c r="Z808">
        <f>(Table2482973293613934254574892153101133165197[[#This Row],[time]]-2)*2</f>
        <v>0.8064600000000004</v>
      </c>
      <c r="AA808" s="6">
        <v>4.0399000000000003</v>
      </c>
      <c r="AB808" s="5">
        <v>2.4032300000000002</v>
      </c>
      <c r="AC808">
        <f>(Table6291323355387419451483154795127159191[[#This Row],[time]]-2)*2</f>
        <v>0.8064600000000004</v>
      </c>
      <c r="AD808" s="6">
        <v>1.4934099999999999</v>
      </c>
      <c r="AE808" s="5">
        <v>2.4032300000000002</v>
      </c>
      <c r="AF808">
        <f>(Table2492983303623944264584902254102134166198[[#This Row],[time]]-2)*2</f>
        <v>0.8064600000000004</v>
      </c>
      <c r="AG808" s="6">
        <v>3.3645299999999998</v>
      </c>
      <c r="AH808" s="5">
        <v>2.4032300000000002</v>
      </c>
      <c r="AI808">
        <f>(Table7292324356388420452484164896128160192[[#This Row],[time]]-2)*2</f>
        <v>0.8064600000000004</v>
      </c>
      <c r="AJ808" s="6">
        <v>2.2746599999999999</v>
      </c>
      <c r="AK808" s="5">
        <v>2.4032300000000002</v>
      </c>
      <c r="AL808">
        <f>(Table2502993313633954274594912355103135167199[[#This Row],[time]]-2)*2</f>
        <v>0.8064600000000004</v>
      </c>
      <c r="AM808" s="6">
        <v>4.5354099999999997</v>
      </c>
      <c r="AN808" s="5">
        <v>2.4032300000000002</v>
      </c>
      <c r="AO808">
        <f>(Table8293325357389421453485174997129161193[[#This Row],[time]]-2)*2</f>
        <v>0.8064600000000004</v>
      </c>
      <c r="AP808" s="6">
        <v>1.7966899999999999</v>
      </c>
      <c r="AQ808" s="5">
        <v>2.4032300000000002</v>
      </c>
      <c r="AR808">
        <f>(Table2523003323643964284604922456104136168200[[#This Row],[time]]-2)*2</f>
        <v>0.8064600000000004</v>
      </c>
      <c r="AS808" s="6">
        <v>1.63289</v>
      </c>
      <c r="AT808" s="5">
        <v>2.4032300000000002</v>
      </c>
      <c r="AU808">
        <f>(Table2533013333653974294614932557105137169201[[#This Row],[time]]-2)*2</f>
        <v>0.8064600000000004</v>
      </c>
      <c r="AV808" s="6">
        <v>7.7285199999999998E-2</v>
      </c>
    </row>
    <row r="809" spans="1:48">
      <c r="A809" s="5">
        <v>2.4537499999999999</v>
      </c>
      <c r="B809">
        <f>(Table1286318350382414446478104290122154186[[#This Row],[time]]-2)*2</f>
        <v>0.90749999999999975</v>
      </c>
      <c r="C809" s="6">
        <v>2.1327799999999999</v>
      </c>
      <c r="D809" s="5">
        <v>2.4537499999999999</v>
      </c>
      <c r="E809">
        <f>(Table2287319351383415447479114391123155187[[#This Row],[time]]-2)*2</f>
        <v>0.90749999999999975</v>
      </c>
      <c r="F809" s="7">
        <v>5.8999999999999998E-5</v>
      </c>
      <c r="G809" s="5">
        <v>2.4537499999999999</v>
      </c>
      <c r="H809">
        <f>(Table245294326358390422454486185098130162194[[#This Row],[time]]-2)*2</f>
        <v>0.90749999999999975</v>
      </c>
      <c r="I809" s="6">
        <v>0.64306600000000003</v>
      </c>
      <c r="J809" s="5">
        <v>2.4537499999999999</v>
      </c>
      <c r="K809">
        <f>(Table3288320352384416448480124492124156188[[#This Row],[time]]-2)*2</f>
        <v>0.90749999999999975</v>
      </c>
      <c r="L809" s="7">
        <v>5.02E-5</v>
      </c>
      <c r="M809" s="5">
        <v>2.4537499999999999</v>
      </c>
      <c r="N809">
        <f>(Table246295327359391423455487195199131163195[[#This Row],[time]]-2)*2</f>
        <v>0.90749999999999975</v>
      </c>
      <c r="O809" s="6">
        <v>2.8206799999999999</v>
      </c>
      <c r="P809" s="5">
        <v>2.4537499999999999</v>
      </c>
      <c r="Q809">
        <f>(Table4289321353385417449481134593125157189[[#This Row],[time]]-2)*2</f>
        <v>0.90749999999999975</v>
      </c>
      <c r="R809" s="7">
        <v>6.3299999999999994E-5</v>
      </c>
      <c r="S809" s="5">
        <v>2.4537499999999999</v>
      </c>
      <c r="T809">
        <f>(Table2472963283603924244564882052100132164196[[#This Row],[time]]-2)*2</f>
        <v>0.90749999999999975</v>
      </c>
      <c r="U809" s="6">
        <v>2.4767299999999999</v>
      </c>
      <c r="V809" s="5">
        <v>2.4537499999999999</v>
      </c>
      <c r="W809">
        <f>(Table5290322354386418450482144694126158190[[#This Row],[time]]-2)*2</f>
        <v>0.90749999999999975</v>
      </c>
      <c r="X809" s="7">
        <v>4.9799999999999998E-5</v>
      </c>
      <c r="Y809" s="5">
        <v>2.4537499999999999</v>
      </c>
      <c r="Z809">
        <f>(Table2482973293613934254574892153101133165197[[#This Row],[time]]-2)*2</f>
        <v>0.90749999999999975</v>
      </c>
      <c r="AA809" s="6">
        <v>4.6357100000000004</v>
      </c>
      <c r="AB809" s="5">
        <v>2.4537499999999999</v>
      </c>
      <c r="AC809">
        <f>(Table6291323355387419451483154795127159191[[#This Row],[time]]-2)*2</f>
        <v>0.90749999999999975</v>
      </c>
      <c r="AD809" s="6">
        <v>1.3513900000000001</v>
      </c>
      <c r="AE809" s="5">
        <v>2.4537499999999999</v>
      </c>
      <c r="AF809">
        <f>(Table2492983303623944264584902254102134166198[[#This Row],[time]]-2)*2</f>
        <v>0.90749999999999975</v>
      </c>
      <c r="AG809" s="6">
        <v>4.4223299999999997</v>
      </c>
      <c r="AH809" s="5">
        <v>2.4537499999999999</v>
      </c>
      <c r="AI809">
        <f>(Table7292324356388420452484164896128160192[[#This Row],[time]]-2)*2</f>
        <v>0.90749999999999975</v>
      </c>
      <c r="AJ809" s="6">
        <v>2.1971599999999998</v>
      </c>
      <c r="AK809" s="5">
        <v>2.4537499999999999</v>
      </c>
      <c r="AL809">
        <f>(Table2502993313633954274594912355103135167199[[#This Row],[time]]-2)*2</f>
        <v>0.90749999999999975</v>
      </c>
      <c r="AM809" s="6">
        <v>4.7465299999999999</v>
      </c>
      <c r="AN809" s="5">
        <v>2.4537499999999999</v>
      </c>
      <c r="AO809">
        <f>(Table8293325357389421453485174997129161193[[#This Row],[time]]-2)*2</f>
        <v>0.90749999999999975</v>
      </c>
      <c r="AP809" s="6">
        <v>1.4924900000000001</v>
      </c>
      <c r="AQ809" s="5">
        <v>2.4537499999999999</v>
      </c>
      <c r="AR809">
        <f>(Table2523003323643964284604922456104136168200[[#This Row],[time]]-2)*2</f>
        <v>0.90749999999999975</v>
      </c>
      <c r="AS809" s="6">
        <v>1.91279</v>
      </c>
      <c r="AT809" s="5">
        <v>2.4537499999999999</v>
      </c>
      <c r="AU809">
        <f>(Table2533013333653974294614932557105137169201[[#This Row],[time]]-2)*2</f>
        <v>0.90749999999999975</v>
      </c>
      <c r="AV809" s="6">
        <v>0.108393</v>
      </c>
    </row>
    <row r="810" spans="1:48">
      <c r="A810" s="5">
        <v>2.5280399999999998</v>
      </c>
      <c r="B810">
        <f>(Table1286318350382414446478104290122154186[[#This Row],[time]]-2)*2</f>
        <v>1.0560799999999997</v>
      </c>
      <c r="C810" s="6">
        <v>3.0778400000000001</v>
      </c>
      <c r="D810" s="5">
        <v>2.5280399999999998</v>
      </c>
      <c r="E810">
        <f>(Table2287319351383415447479114391123155187[[#This Row],[time]]-2)*2</f>
        <v>1.0560799999999997</v>
      </c>
      <c r="F810" s="7">
        <v>4.9200000000000003E-5</v>
      </c>
      <c r="G810" s="5">
        <v>2.5280399999999998</v>
      </c>
      <c r="H810">
        <f>(Table245294326358390422454486185098130162194[[#This Row],[time]]-2)*2</f>
        <v>1.0560799999999997</v>
      </c>
      <c r="I810" s="6">
        <v>0.93024099999999998</v>
      </c>
      <c r="J810" s="5">
        <v>2.5280399999999998</v>
      </c>
      <c r="K810">
        <f>(Table3288320352384416448480124492124156188[[#This Row],[time]]-2)*2</f>
        <v>1.0560799999999997</v>
      </c>
      <c r="L810" s="7">
        <v>4.2799999999999997E-5</v>
      </c>
      <c r="M810" s="5">
        <v>2.5280399999999998</v>
      </c>
      <c r="N810">
        <f>(Table246295327359391423455487195199131163195[[#This Row],[time]]-2)*2</f>
        <v>1.0560799999999997</v>
      </c>
      <c r="O810" s="6">
        <v>3.83243</v>
      </c>
      <c r="P810" s="5">
        <v>2.5280399999999998</v>
      </c>
      <c r="Q810">
        <f>(Table4289321353385417449481134593125157189[[#This Row],[time]]-2)*2</f>
        <v>1.0560799999999997</v>
      </c>
      <c r="R810" s="7">
        <v>5.5500000000000001E-5</v>
      </c>
      <c r="S810" s="5">
        <v>2.5280399999999998</v>
      </c>
      <c r="T810">
        <f>(Table2472963283603924244564882052100132164196[[#This Row],[time]]-2)*2</f>
        <v>1.0560799999999997</v>
      </c>
      <c r="U810" s="6">
        <v>3.3458999999999999</v>
      </c>
      <c r="V810" s="5">
        <v>2.5280399999999998</v>
      </c>
      <c r="W810">
        <f>(Table5290322354386418450482144694126158190[[#This Row],[time]]-2)*2</f>
        <v>1.0560799999999997</v>
      </c>
      <c r="X810" s="7">
        <v>4.4299999999999999E-5</v>
      </c>
      <c r="Y810" s="5">
        <v>2.5280399999999998</v>
      </c>
      <c r="Z810">
        <f>(Table2482973293613934254574892153101133165197[[#This Row],[time]]-2)*2</f>
        <v>1.0560799999999997</v>
      </c>
      <c r="AA810" s="6">
        <v>5.45444</v>
      </c>
      <c r="AB810" s="5">
        <v>2.5280399999999998</v>
      </c>
      <c r="AC810">
        <f>(Table6291323355387419451483154795127159191[[#This Row],[time]]-2)*2</f>
        <v>1.0560799999999997</v>
      </c>
      <c r="AD810" s="6">
        <v>1.12785</v>
      </c>
      <c r="AE810" s="5">
        <v>2.5280399999999998</v>
      </c>
      <c r="AF810">
        <f>(Table2492983303623944264584902254102134166198[[#This Row],[time]]-2)*2</f>
        <v>1.0560799999999997</v>
      </c>
      <c r="AG810" s="6">
        <v>5.6752900000000004</v>
      </c>
      <c r="AH810" s="5">
        <v>2.5280399999999998</v>
      </c>
      <c r="AI810">
        <f>(Table7292324356388420452484164896128160192[[#This Row],[time]]-2)*2</f>
        <v>1.0560799999999997</v>
      </c>
      <c r="AJ810" s="6">
        <v>1.95729</v>
      </c>
      <c r="AK810" s="5">
        <v>2.5280399999999998</v>
      </c>
      <c r="AL810">
        <f>(Table2502993313633954274594912355103135167199[[#This Row],[time]]-2)*2</f>
        <v>1.0560799999999997</v>
      </c>
      <c r="AM810" s="6">
        <v>5.1418400000000002</v>
      </c>
      <c r="AN810" s="5">
        <v>2.5280399999999998</v>
      </c>
      <c r="AO810">
        <f>(Table8293325357389421453485174997129161193[[#This Row],[time]]-2)*2</f>
        <v>1.0560799999999997</v>
      </c>
      <c r="AP810" s="6">
        <v>1.2115899999999999</v>
      </c>
      <c r="AQ810" s="5">
        <v>2.5280399999999998</v>
      </c>
      <c r="AR810">
        <f>(Table2523003323643964284604922456104136168200[[#This Row],[time]]-2)*2</f>
        <v>1.0560799999999997</v>
      </c>
      <c r="AS810" s="6">
        <v>2.6131500000000001</v>
      </c>
      <c r="AT810" s="5">
        <v>2.5280399999999998</v>
      </c>
      <c r="AU810">
        <f>(Table2533013333653974294614932557105137169201[[#This Row],[time]]-2)*2</f>
        <v>1.0560799999999997</v>
      </c>
      <c r="AV810" s="6">
        <v>0.18021000000000001</v>
      </c>
    </row>
    <row r="811" spans="1:48">
      <c r="A811" s="5">
        <v>2.5515500000000002</v>
      </c>
      <c r="B811">
        <f>(Table1286318350382414446478104290122154186[[#This Row],[time]]-2)*2</f>
        <v>1.1031000000000004</v>
      </c>
      <c r="C811" s="6">
        <v>3.43486</v>
      </c>
      <c r="D811" s="5">
        <v>2.5515500000000002</v>
      </c>
      <c r="E811">
        <f>(Table2287319351383415447479114391123155187[[#This Row],[time]]-2)*2</f>
        <v>1.1031000000000004</v>
      </c>
      <c r="F811" s="7">
        <v>4.7299999999999998E-5</v>
      </c>
      <c r="G811" s="5">
        <v>2.5515500000000002</v>
      </c>
      <c r="H811">
        <f>(Table245294326358390422454486185098130162194[[#This Row],[time]]-2)*2</f>
        <v>1.1031000000000004</v>
      </c>
      <c r="I811" s="6">
        <v>1.0295700000000001</v>
      </c>
      <c r="J811" s="5">
        <v>2.5515500000000002</v>
      </c>
      <c r="K811">
        <f>(Table3288320352384416448480124492124156188[[#This Row],[time]]-2)*2</f>
        <v>1.1031000000000004</v>
      </c>
      <c r="L811" s="7">
        <v>4.1300000000000001E-5</v>
      </c>
      <c r="M811" s="5">
        <v>2.5515500000000002</v>
      </c>
      <c r="N811">
        <f>(Table246295327359391423455487195199131163195[[#This Row],[time]]-2)*2</f>
        <v>1.1031000000000004</v>
      </c>
      <c r="O811" s="6">
        <v>4.1829099999999997</v>
      </c>
      <c r="P811" s="5">
        <v>2.5515500000000002</v>
      </c>
      <c r="Q811">
        <f>(Table4289321353385417449481134593125157189[[#This Row],[time]]-2)*2</f>
        <v>1.1031000000000004</v>
      </c>
      <c r="R811" s="7">
        <v>5.3199999999999999E-5</v>
      </c>
      <c r="S811" s="5">
        <v>2.5515500000000002</v>
      </c>
      <c r="T811">
        <f>(Table2472963283603924244564882052100132164196[[#This Row],[time]]-2)*2</f>
        <v>1.1031000000000004</v>
      </c>
      <c r="U811" s="6">
        <v>3.6332599999999999</v>
      </c>
      <c r="V811" s="5">
        <v>2.5515500000000002</v>
      </c>
      <c r="W811">
        <f>(Table5290322354386418450482144694126158190[[#This Row],[time]]-2)*2</f>
        <v>1.1031000000000004</v>
      </c>
      <c r="X811" s="7">
        <v>4.2299999999999998E-5</v>
      </c>
      <c r="Y811" s="5">
        <v>2.5515500000000002</v>
      </c>
      <c r="Z811">
        <f>(Table2482973293613934254574892153101133165197[[#This Row],[time]]-2)*2</f>
        <v>1.1031000000000004</v>
      </c>
      <c r="AA811" s="6">
        <v>5.6531000000000002</v>
      </c>
      <c r="AB811" s="5">
        <v>2.5515500000000002</v>
      </c>
      <c r="AC811">
        <f>(Table6291323355387419451483154795127159191[[#This Row],[time]]-2)*2</f>
        <v>1.1031000000000004</v>
      </c>
      <c r="AD811" s="6">
        <v>1.0575300000000001</v>
      </c>
      <c r="AE811" s="5">
        <v>2.5515500000000002</v>
      </c>
      <c r="AF811">
        <f>(Table2492983303623944264584902254102134166198[[#This Row],[time]]-2)*2</f>
        <v>1.1031000000000004</v>
      </c>
      <c r="AG811" s="6">
        <v>6.0557400000000001</v>
      </c>
      <c r="AH811" s="5">
        <v>2.5515500000000002</v>
      </c>
      <c r="AI811">
        <f>(Table7292324356388420452484164896128160192[[#This Row],[time]]-2)*2</f>
        <v>1.1031000000000004</v>
      </c>
      <c r="AJ811" s="6">
        <v>1.8745700000000001</v>
      </c>
      <c r="AK811" s="5">
        <v>2.5515500000000002</v>
      </c>
      <c r="AL811">
        <f>(Table2502993313633954274594912355103135167199[[#This Row],[time]]-2)*2</f>
        <v>1.1031000000000004</v>
      </c>
      <c r="AM811" s="6">
        <v>5.2900799999999997</v>
      </c>
      <c r="AN811" s="5">
        <v>2.5515500000000002</v>
      </c>
      <c r="AO811">
        <f>(Table8293325357389421453485174997129161193[[#This Row],[time]]-2)*2</f>
        <v>1.1031000000000004</v>
      </c>
      <c r="AP811" s="6">
        <v>1.15384</v>
      </c>
      <c r="AQ811" s="5">
        <v>2.5515500000000002</v>
      </c>
      <c r="AR811">
        <f>(Table2523003323643964284604922456104136168200[[#This Row],[time]]-2)*2</f>
        <v>1.1031000000000004</v>
      </c>
      <c r="AS811" s="6">
        <v>2.8258899999999998</v>
      </c>
      <c r="AT811" s="5">
        <v>2.5515500000000002</v>
      </c>
      <c r="AU811">
        <f>(Table2533013333653974294614932557105137169201[[#This Row],[time]]-2)*2</f>
        <v>1.1031000000000004</v>
      </c>
      <c r="AV811" s="6">
        <v>0.20711299999999999</v>
      </c>
    </row>
    <row r="812" spans="1:48">
      <c r="A812" s="5">
        <v>2.62764</v>
      </c>
      <c r="B812">
        <f>(Table1286318350382414446478104290122154186[[#This Row],[time]]-2)*2</f>
        <v>1.25528</v>
      </c>
      <c r="C812" s="6">
        <v>4.95418</v>
      </c>
      <c r="D812" s="5">
        <v>2.62764</v>
      </c>
      <c r="E812">
        <f>(Table2287319351383415447479114391123155187[[#This Row],[time]]-2)*2</f>
        <v>1.25528</v>
      </c>
      <c r="F812" s="7">
        <v>4.1600000000000002E-5</v>
      </c>
      <c r="G812" s="5">
        <v>2.62764</v>
      </c>
      <c r="H812">
        <f>(Table245294326358390422454486185098130162194[[#This Row],[time]]-2)*2</f>
        <v>1.25528</v>
      </c>
      <c r="I812" s="6">
        <v>1.55707</v>
      </c>
      <c r="J812" s="5">
        <v>2.62764</v>
      </c>
      <c r="K812">
        <f>(Table3288320352384416448480124492124156188[[#This Row],[time]]-2)*2</f>
        <v>1.25528</v>
      </c>
      <c r="L812" s="7">
        <v>3.6600000000000002E-5</v>
      </c>
      <c r="M812" s="5">
        <v>2.62764</v>
      </c>
      <c r="N812">
        <f>(Table246295327359391423455487195199131163195[[#This Row],[time]]-2)*2</f>
        <v>1.25528</v>
      </c>
      <c r="O812" s="6">
        <v>5.2307100000000002</v>
      </c>
      <c r="P812" s="5">
        <v>2.62764</v>
      </c>
      <c r="Q812">
        <f>(Table4289321353385417449481134593125157189[[#This Row],[time]]-2)*2</f>
        <v>1.25528</v>
      </c>
      <c r="R812" s="7">
        <v>4.6999999999999997E-5</v>
      </c>
      <c r="S812" s="5">
        <v>2.62764</v>
      </c>
      <c r="T812">
        <f>(Table2472963283603924244564882052100132164196[[#This Row],[time]]-2)*2</f>
        <v>1.25528</v>
      </c>
      <c r="U812" s="6">
        <v>4.4539299999999997</v>
      </c>
      <c r="V812" s="5">
        <v>2.62764</v>
      </c>
      <c r="W812">
        <f>(Table5290322354386418450482144694126158190[[#This Row],[time]]-2)*2</f>
        <v>1.25528</v>
      </c>
      <c r="X812" s="7">
        <v>3.7400000000000001E-5</v>
      </c>
      <c r="Y812" s="5">
        <v>2.62764</v>
      </c>
      <c r="Z812">
        <f>(Table2482973293613934254574892153101133165197[[#This Row],[time]]-2)*2</f>
        <v>1.25528</v>
      </c>
      <c r="AA812" s="6">
        <v>6.2892799999999998</v>
      </c>
      <c r="AB812" s="5">
        <v>2.62764</v>
      </c>
      <c r="AC812">
        <f>(Table6291323355387419451483154795127159191[[#This Row],[time]]-2)*2</f>
        <v>1.25528</v>
      </c>
      <c r="AD812" s="6">
        <v>0.81380600000000003</v>
      </c>
      <c r="AE812" s="5">
        <v>2.62764</v>
      </c>
      <c r="AF812">
        <f>(Table2492983303623944264584902254102134166198[[#This Row],[time]]-2)*2</f>
        <v>1.25528</v>
      </c>
      <c r="AG812" s="6">
        <v>7.20974</v>
      </c>
      <c r="AH812" s="5">
        <v>2.62764</v>
      </c>
      <c r="AI812">
        <f>(Table7292324356388420452484164896128160192[[#This Row],[time]]-2)*2</f>
        <v>1.25528</v>
      </c>
      <c r="AJ812" s="6">
        <v>1.55643</v>
      </c>
      <c r="AK812" s="5">
        <v>2.62764</v>
      </c>
      <c r="AL812">
        <f>(Table2502993313633954274594912355103135167199[[#This Row],[time]]-2)*2</f>
        <v>1.25528</v>
      </c>
      <c r="AM812" s="6">
        <v>5.8715099999999998</v>
      </c>
      <c r="AN812" s="5">
        <v>2.62764</v>
      </c>
      <c r="AO812">
        <f>(Table8293325357389421453485174997129161193[[#This Row],[time]]-2)*2</f>
        <v>1.25528</v>
      </c>
      <c r="AP812" s="6">
        <v>1.17778</v>
      </c>
      <c r="AQ812" s="5">
        <v>2.62764</v>
      </c>
      <c r="AR812">
        <f>(Table2523003323643964284604922456104136168200[[#This Row],[time]]-2)*2</f>
        <v>1.25528</v>
      </c>
      <c r="AS812" s="6">
        <v>3.3723200000000002</v>
      </c>
      <c r="AT812" s="5">
        <v>2.62764</v>
      </c>
      <c r="AU812">
        <f>(Table2533013333653974294614932557105137169201[[#This Row],[time]]-2)*2</f>
        <v>1.25528</v>
      </c>
      <c r="AV812" s="6">
        <v>0.34635700000000003</v>
      </c>
    </row>
    <row r="813" spans="1:48">
      <c r="A813" s="5">
        <v>2.6537099999999998</v>
      </c>
      <c r="B813">
        <f>(Table1286318350382414446478104290122154186[[#This Row],[time]]-2)*2</f>
        <v>1.3074199999999996</v>
      </c>
      <c r="C813" s="6">
        <v>5.5330000000000004</v>
      </c>
      <c r="D813" s="5">
        <v>2.6537099999999998</v>
      </c>
      <c r="E813">
        <f>(Table2287319351383415447479114391123155187[[#This Row],[time]]-2)*2</f>
        <v>1.3074199999999996</v>
      </c>
      <c r="F813" s="7">
        <v>4.0000000000000003E-5</v>
      </c>
      <c r="G813" s="5">
        <v>2.6537099999999998</v>
      </c>
      <c r="H813">
        <f>(Table245294326358390422454486185098130162194[[#This Row],[time]]-2)*2</f>
        <v>1.3074199999999996</v>
      </c>
      <c r="I813" s="6">
        <v>1.82856</v>
      </c>
      <c r="J813" s="5">
        <v>2.6537099999999998</v>
      </c>
      <c r="K813">
        <f>(Table3288320352384416448480124492124156188[[#This Row],[time]]-2)*2</f>
        <v>1.3074199999999996</v>
      </c>
      <c r="L813" s="7">
        <v>3.5299999999999997E-5</v>
      </c>
      <c r="M813" s="5">
        <v>2.6537099999999998</v>
      </c>
      <c r="N813">
        <f>(Table246295327359391423455487195199131163195[[#This Row],[time]]-2)*2</f>
        <v>1.3074199999999996</v>
      </c>
      <c r="O813" s="6">
        <v>5.5606600000000004</v>
      </c>
      <c r="P813" s="5">
        <v>2.6537099999999998</v>
      </c>
      <c r="Q813">
        <f>(Table4289321353385417449481134593125157189[[#This Row],[time]]-2)*2</f>
        <v>1.3074199999999996</v>
      </c>
      <c r="R813" s="7">
        <v>4.5200000000000001E-5</v>
      </c>
      <c r="S813" s="5">
        <v>2.6537099999999998</v>
      </c>
      <c r="T813">
        <f>(Table2472963283603924244564882052100132164196[[#This Row],[time]]-2)*2</f>
        <v>1.3074199999999996</v>
      </c>
      <c r="U813" s="6">
        <v>4.7144500000000003</v>
      </c>
      <c r="V813" s="5">
        <v>2.6537099999999998</v>
      </c>
      <c r="W813">
        <f>(Table5290322354386418450482144694126158190[[#This Row],[time]]-2)*2</f>
        <v>1.3074199999999996</v>
      </c>
      <c r="X813" s="7">
        <v>3.6100000000000003E-5</v>
      </c>
      <c r="Y813" s="5">
        <v>2.6537099999999998</v>
      </c>
      <c r="Z813">
        <f>(Table2482973293613934254574892153101133165197[[#This Row],[time]]-2)*2</f>
        <v>1.3074199999999996</v>
      </c>
      <c r="AA813" s="6">
        <v>6.5309999999999997</v>
      </c>
      <c r="AB813" s="5">
        <v>2.6537099999999998</v>
      </c>
      <c r="AC813">
        <f>(Table6291323355387419451483154795127159191[[#This Row],[time]]-2)*2</f>
        <v>1.3074199999999996</v>
      </c>
      <c r="AD813" s="6">
        <v>0.73653599999999997</v>
      </c>
      <c r="AE813" s="5">
        <v>2.6537099999999998</v>
      </c>
      <c r="AF813">
        <f>(Table2492983303623944264584902254102134166198[[#This Row],[time]]-2)*2</f>
        <v>1.3074199999999996</v>
      </c>
      <c r="AG813" s="6">
        <v>7.4907399999999997</v>
      </c>
      <c r="AH813" s="5">
        <v>2.6537099999999998</v>
      </c>
      <c r="AI813">
        <f>(Table7292324356388420452484164896128160192[[#This Row],[time]]-2)*2</f>
        <v>1.3074199999999996</v>
      </c>
      <c r="AJ813" s="6">
        <v>1.4549099999999999</v>
      </c>
      <c r="AK813" s="5">
        <v>2.6537099999999998</v>
      </c>
      <c r="AL813">
        <f>(Table2502993313633954274594912355103135167199[[#This Row],[time]]-2)*2</f>
        <v>1.3074199999999996</v>
      </c>
      <c r="AM813" s="6">
        <v>6.0180400000000001</v>
      </c>
      <c r="AN813" s="5">
        <v>2.6537099999999998</v>
      </c>
      <c r="AO813">
        <f>(Table8293325357389421453485174997129161193[[#This Row],[time]]-2)*2</f>
        <v>1.3074199999999996</v>
      </c>
      <c r="AP813" s="6">
        <v>1.2347600000000001</v>
      </c>
      <c r="AQ813" s="5">
        <v>2.6537099999999998</v>
      </c>
      <c r="AR813">
        <f>(Table2523003323643964284604922456104136168200[[#This Row],[time]]-2)*2</f>
        <v>1.3074199999999996</v>
      </c>
      <c r="AS813" s="6">
        <v>3.5932900000000001</v>
      </c>
      <c r="AT813" s="5">
        <v>2.6537099999999998</v>
      </c>
      <c r="AU813">
        <f>(Table2533013333653974294614932557105137169201[[#This Row],[time]]-2)*2</f>
        <v>1.3074199999999996</v>
      </c>
      <c r="AV813" s="6">
        <v>0.44046299999999999</v>
      </c>
    </row>
    <row r="814" spans="1:48">
      <c r="A814" s="5">
        <v>2.71895</v>
      </c>
      <c r="B814">
        <f>(Table1286318350382414446478104290122154186[[#This Row],[time]]-2)*2</f>
        <v>1.4379</v>
      </c>
      <c r="C814" s="6">
        <v>6.9721599999999997</v>
      </c>
      <c r="D814" s="5">
        <v>2.71895</v>
      </c>
      <c r="E814">
        <f>(Table2287319351383415447479114391123155187[[#This Row],[time]]-2)*2</f>
        <v>1.4379</v>
      </c>
      <c r="F814" s="7">
        <v>3.6300000000000001E-5</v>
      </c>
      <c r="G814" s="5">
        <v>2.71895</v>
      </c>
      <c r="H814">
        <f>(Table245294326358390422454486185098130162194[[#This Row],[time]]-2)*2</f>
        <v>1.4379</v>
      </c>
      <c r="I814" s="6">
        <v>3.2444700000000002</v>
      </c>
      <c r="J814" s="5">
        <v>2.71895</v>
      </c>
      <c r="K814">
        <f>(Table3288320352384416448480124492124156188[[#This Row],[time]]-2)*2</f>
        <v>1.4379</v>
      </c>
      <c r="L814" s="7">
        <v>3.2299999999999999E-5</v>
      </c>
      <c r="M814" s="5">
        <v>2.71895</v>
      </c>
      <c r="N814">
        <f>(Table246295327359391423455487195199131163195[[#This Row],[time]]-2)*2</f>
        <v>1.4379</v>
      </c>
      <c r="O814" s="6">
        <v>6.3214600000000001</v>
      </c>
      <c r="P814" s="5">
        <v>2.71895</v>
      </c>
      <c r="Q814">
        <f>(Table4289321353385417449481134593125157189[[#This Row],[time]]-2)*2</f>
        <v>1.4379</v>
      </c>
      <c r="R814" s="7">
        <v>4.1399999999999997E-5</v>
      </c>
      <c r="S814" s="5">
        <v>2.71895</v>
      </c>
      <c r="T814">
        <f>(Table2472963283603924244564882052100132164196[[#This Row],[time]]-2)*2</f>
        <v>1.4379</v>
      </c>
      <c r="U814" s="6">
        <v>5.2589600000000001</v>
      </c>
      <c r="V814" s="5">
        <v>2.71895</v>
      </c>
      <c r="W814">
        <f>(Table5290322354386418450482144694126158190[[#This Row],[time]]-2)*2</f>
        <v>1.4379</v>
      </c>
      <c r="X814" s="7">
        <v>3.4600000000000001E-5</v>
      </c>
      <c r="Y814" s="5">
        <v>2.71895</v>
      </c>
      <c r="Z814">
        <f>(Table2482973293613934254574892153101133165197[[#This Row],[time]]-2)*2</f>
        <v>1.4379</v>
      </c>
      <c r="AA814" s="6">
        <v>7.0581699999999996</v>
      </c>
      <c r="AB814" s="5">
        <v>2.71895</v>
      </c>
      <c r="AC814">
        <f>(Table6291323355387419451483154795127159191[[#This Row],[time]]-2)*2</f>
        <v>1.4379</v>
      </c>
      <c r="AD814" s="6">
        <v>0.57511699999999999</v>
      </c>
      <c r="AE814" s="5">
        <v>2.71895</v>
      </c>
      <c r="AF814">
        <f>(Table2492983303623944264584902254102134166198[[#This Row],[time]]-2)*2</f>
        <v>1.4379</v>
      </c>
      <c r="AG814" s="6">
        <v>8.2561</v>
      </c>
      <c r="AH814" s="5">
        <v>2.71895</v>
      </c>
      <c r="AI814">
        <f>(Table7292324356388420452484164896128160192[[#This Row],[time]]-2)*2</f>
        <v>1.4379</v>
      </c>
      <c r="AJ814" s="6">
        <v>1.24194</v>
      </c>
      <c r="AK814" s="5">
        <v>2.71895</v>
      </c>
      <c r="AL814">
        <f>(Table2502993313633954274594912355103135167199[[#This Row],[time]]-2)*2</f>
        <v>1.4379</v>
      </c>
      <c r="AM814" s="6">
        <v>6.4279200000000003</v>
      </c>
      <c r="AN814" s="5">
        <v>2.71895</v>
      </c>
      <c r="AO814">
        <f>(Table8293325357389421453485174997129161193[[#This Row],[time]]-2)*2</f>
        <v>1.4379</v>
      </c>
      <c r="AP814" s="6">
        <v>1.3728199999999999</v>
      </c>
      <c r="AQ814" s="5">
        <v>2.71895</v>
      </c>
      <c r="AR814">
        <f>(Table2523003323643964284604922456104136168200[[#This Row],[time]]-2)*2</f>
        <v>1.4379</v>
      </c>
      <c r="AS814" s="6">
        <v>4.1061800000000002</v>
      </c>
      <c r="AT814" s="5">
        <v>2.71895</v>
      </c>
      <c r="AU814">
        <f>(Table2533013333653974294614932557105137169201[[#This Row],[time]]-2)*2</f>
        <v>1.4379</v>
      </c>
      <c r="AV814" s="6">
        <v>0.62904300000000002</v>
      </c>
    </row>
    <row r="815" spans="1:48">
      <c r="A815" s="5">
        <v>2.75421</v>
      </c>
      <c r="B815">
        <f>(Table1286318350382414446478104290122154186[[#This Row],[time]]-2)*2</f>
        <v>1.5084200000000001</v>
      </c>
      <c r="C815" s="6">
        <v>7.7030399999999997</v>
      </c>
      <c r="D815" s="5">
        <v>2.75421</v>
      </c>
      <c r="E815">
        <f>(Table2287319351383415447479114391123155187[[#This Row],[time]]-2)*2</f>
        <v>1.5084200000000001</v>
      </c>
      <c r="F815" s="7">
        <v>3.43E-5</v>
      </c>
      <c r="G815" s="5">
        <v>2.75421</v>
      </c>
      <c r="H815">
        <f>(Table245294326358390422454486185098130162194[[#This Row],[time]]-2)*2</f>
        <v>1.5084200000000001</v>
      </c>
      <c r="I815" s="6">
        <v>4.4181699999999999</v>
      </c>
      <c r="J815" s="5">
        <v>2.75421</v>
      </c>
      <c r="K815">
        <f>(Table3288320352384416448480124492124156188[[#This Row],[time]]-2)*2</f>
        <v>1.5084200000000001</v>
      </c>
      <c r="L815" s="7">
        <v>3.0800000000000003E-5</v>
      </c>
      <c r="M815" s="5">
        <v>2.75421</v>
      </c>
      <c r="N815">
        <f>(Table246295327359391423455487195199131163195[[#This Row],[time]]-2)*2</f>
        <v>1.5084200000000001</v>
      </c>
      <c r="O815" s="6">
        <v>6.6981599999999997</v>
      </c>
      <c r="P815" s="5">
        <v>2.75421</v>
      </c>
      <c r="Q815">
        <f>(Table4289321353385417449481134593125157189[[#This Row],[time]]-2)*2</f>
        <v>1.5084200000000001</v>
      </c>
      <c r="R815" s="7">
        <v>3.93E-5</v>
      </c>
      <c r="S815" s="5">
        <v>2.75421</v>
      </c>
      <c r="T815">
        <f>(Table2472963283603924244564882052100132164196[[#This Row],[time]]-2)*2</f>
        <v>1.5084200000000001</v>
      </c>
      <c r="U815" s="6">
        <v>5.5062600000000002</v>
      </c>
      <c r="V815" s="5">
        <v>2.75421</v>
      </c>
      <c r="W815">
        <f>(Table5290322354386418450482144694126158190[[#This Row],[time]]-2)*2</f>
        <v>1.5084200000000001</v>
      </c>
      <c r="X815" s="7">
        <v>3.3099999999999998E-5</v>
      </c>
      <c r="Y815" s="5">
        <v>2.75421</v>
      </c>
      <c r="Z815">
        <f>(Table2482973293613934254574892153101133165197[[#This Row],[time]]-2)*2</f>
        <v>1.5084200000000001</v>
      </c>
      <c r="AA815" s="6">
        <v>7.5207499999999996</v>
      </c>
      <c r="AB815" s="5">
        <v>2.75421</v>
      </c>
      <c r="AC815">
        <f>(Table6291323355387419451483154795127159191[[#This Row],[time]]-2)*2</f>
        <v>1.5084200000000001</v>
      </c>
      <c r="AD815" s="6">
        <v>0.49034899999999998</v>
      </c>
      <c r="AE815" s="5">
        <v>2.75421</v>
      </c>
      <c r="AF815">
        <f>(Table2492983303623944264584902254102134166198[[#This Row],[time]]-2)*2</f>
        <v>1.5084200000000001</v>
      </c>
      <c r="AG815" s="6">
        <v>8.6518700000000006</v>
      </c>
      <c r="AH815" s="5">
        <v>2.75421</v>
      </c>
      <c r="AI815">
        <f>(Table7292324356388420452484164896128160192[[#This Row],[time]]-2)*2</f>
        <v>1.5084200000000001</v>
      </c>
      <c r="AJ815" s="6">
        <v>1.1289100000000001</v>
      </c>
      <c r="AK815" s="5">
        <v>2.75421</v>
      </c>
      <c r="AL815">
        <f>(Table2502993313633954274594912355103135167199[[#This Row],[time]]-2)*2</f>
        <v>1.5084200000000001</v>
      </c>
      <c r="AM815" s="6">
        <v>6.5693200000000003</v>
      </c>
      <c r="AN815" s="5">
        <v>2.75421</v>
      </c>
      <c r="AO815">
        <f>(Table8293325357389421453485174997129161193[[#This Row],[time]]-2)*2</f>
        <v>1.5084200000000001</v>
      </c>
      <c r="AP815" s="6">
        <v>1.41987</v>
      </c>
      <c r="AQ815" s="5">
        <v>2.75421</v>
      </c>
      <c r="AR815">
        <f>(Table2523003323643964284604922456104136168200[[#This Row],[time]]-2)*2</f>
        <v>1.5084200000000001</v>
      </c>
      <c r="AS815" s="6">
        <v>4.4366300000000001</v>
      </c>
      <c r="AT815" s="5">
        <v>2.75421</v>
      </c>
      <c r="AU815">
        <f>(Table2533013333653974294614932557105137169201[[#This Row],[time]]-2)*2</f>
        <v>1.5084200000000001</v>
      </c>
      <c r="AV815" s="6">
        <v>0.71631800000000001</v>
      </c>
    </row>
    <row r="816" spans="1:48">
      <c r="A816" s="5">
        <v>2.81684</v>
      </c>
      <c r="B816">
        <f>(Table1286318350382414446478104290122154186[[#This Row],[time]]-2)*2</f>
        <v>1.63368</v>
      </c>
      <c r="C816" s="6">
        <v>9.0124499999999994</v>
      </c>
      <c r="D816" s="5">
        <v>2.81684</v>
      </c>
      <c r="E816">
        <f>(Table2287319351383415447479114391123155187[[#This Row],[time]]-2)*2</f>
        <v>1.63368</v>
      </c>
      <c r="F816" s="7">
        <v>3.1699999999999998E-5</v>
      </c>
      <c r="G816" s="5">
        <v>2.81684</v>
      </c>
      <c r="H816">
        <f>(Table245294326358390422454486185098130162194[[#This Row],[time]]-2)*2</f>
        <v>1.63368</v>
      </c>
      <c r="I816" s="6">
        <v>6.8181200000000004</v>
      </c>
      <c r="J816" s="5">
        <v>2.81684</v>
      </c>
      <c r="K816">
        <f>(Table3288320352384416448480124492124156188[[#This Row],[time]]-2)*2</f>
        <v>1.63368</v>
      </c>
      <c r="L816" s="7">
        <v>2.8399999999999999E-5</v>
      </c>
      <c r="M816" s="5">
        <v>2.81684</v>
      </c>
      <c r="N816">
        <f>(Table246295327359391423455487195199131163195[[#This Row],[time]]-2)*2</f>
        <v>1.63368</v>
      </c>
      <c r="O816" s="6">
        <v>7.2775100000000004</v>
      </c>
      <c r="P816" s="5">
        <v>2.81684</v>
      </c>
      <c r="Q816">
        <f>(Table4289321353385417449481134593125157189[[#This Row],[time]]-2)*2</f>
        <v>1.63368</v>
      </c>
      <c r="R816" s="7">
        <v>3.5800000000000003E-5</v>
      </c>
      <c r="S816" s="5">
        <v>2.81684</v>
      </c>
      <c r="T816">
        <f>(Table2472963283603924244564882052100132164196[[#This Row],[time]]-2)*2</f>
        <v>1.63368</v>
      </c>
      <c r="U816" s="6">
        <v>5.9205800000000002</v>
      </c>
      <c r="V816" s="5">
        <v>2.81684</v>
      </c>
      <c r="W816">
        <f>(Table5290322354386418450482144694126158190[[#This Row],[time]]-2)*2</f>
        <v>1.63368</v>
      </c>
      <c r="X816" s="7">
        <v>3.04E-5</v>
      </c>
      <c r="Y816" s="5">
        <v>2.81684</v>
      </c>
      <c r="Z816">
        <f>(Table2482973293613934254574892153101133165197[[#This Row],[time]]-2)*2</f>
        <v>1.63368</v>
      </c>
      <c r="AA816" s="6">
        <v>8.5739599999999996</v>
      </c>
      <c r="AB816" s="5">
        <v>2.81684</v>
      </c>
      <c r="AC816">
        <f>(Table6291323355387419451483154795127159191[[#This Row],[time]]-2)*2</f>
        <v>1.63368</v>
      </c>
      <c r="AD816" s="6">
        <v>0.36504199999999998</v>
      </c>
      <c r="AE816" s="5">
        <v>2.81684</v>
      </c>
      <c r="AF816">
        <f>(Table2492983303623944264584902254102134166198[[#This Row],[time]]-2)*2</f>
        <v>1.63368</v>
      </c>
      <c r="AG816" s="6">
        <v>9.2873999999999999</v>
      </c>
      <c r="AH816" s="5">
        <v>2.81684</v>
      </c>
      <c r="AI816">
        <f>(Table7292324356388420452484164896128160192[[#This Row],[time]]-2)*2</f>
        <v>1.63368</v>
      </c>
      <c r="AJ816" s="6">
        <v>0.95171499999999998</v>
      </c>
      <c r="AK816" s="5">
        <v>2.81684</v>
      </c>
      <c r="AL816">
        <f>(Table2502993313633954274594912355103135167199[[#This Row],[time]]-2)*2</f>
        <v>1.63368</v>
      </c>
      <c r="AM816" s="6">
        <v>6.8641199999999998</v>
      </c>
      <c r="AN816" s="5">
        <v>2.81684</v>
      </c>
      <c r="AO816">
        <f>(Table8293325357389421453485174997129161193[[#This Row],[time]]-2)*2</f>
        <v>1.63368</v>
      </c>
      <c r="AP816" s="6">
        <v>1.45912</v>
      </c>
      <c r="AQ816" s="5">
        <v>2.81684</v>
      </c>
      <c r="AR816">
        <f>(Table2523003323643964284604922456104136168200[[#This Row],[time]]-2)*2</f>
        <v>1.63368</v>
      </c>
      <c r="AS816" s="6">
        <v>5.0071599999999998</v>
      </c>
      <c r="AT816" s="5">
        <v>2.81684</v>
      </c>
      <c r="AU816">
        <f>(Table2533013333653974294614932557105137169201[[#This Row],[time]]-2)*2</f>
        <v>1.63368</v>
      </c>
      <c r="AV816" s="6">
        <v>0.85392599999999996</v>
      </c>
    </row>
    <row r="817" spans="1:48">
      <c r="A817" s="5">
        <v>2.85161</v>
      </c>
      <c r="B817">
        <f>(Table1286318350382414446478104290122154186[[#This Row],[time]]-2)*2</f>
        <v>1.70322</v>
      </c>
      <c r="C817" s="6">
        <v>9.8362700000000007</v>
      </c>
      <c r="D817" s="5">
        <v>2.85161</v>
      </c>
      <c r="E817">
        <f>(Table2287319351383415447479114391123155187[[#This Row],[time]]-2)*2</f>
        <v>1.70322</v>
      </c>
      <c r="F817" s="7">
        <v>3.0499999999999999E-5</v>
      </c>
      <c r="G817" s="5">
        <v>2.85161</v>
      </c>
      <c r="H817">
        <f>(Table245294326358390422454486185098130162194[[#This Row],[time]]-2)*2</f>
        <v>1.70322</v>
      </c>
      <c r="I817" s="6">
        <v>8.2875099999999993</v>
      </c>
      <c r="J817" s="5">
        <v>2.85161</v>
      </c>
      <c r="K817">
        <f>(Table3288320352384416448480124492124156188[[#This Row],[time]]-2)*2</f>
        <v>1.70322</v>
      </c>
      <c r="L817" s="7">
        <v>2.72E-5</v>
      </c>
      <c r="M817" s="5">
        <v>2.85161</v>
      </c>
      <c r="N817">
        <f>(Table246295327359391423455487195199131163195[[#This Row],[time]]-2)*2</f>
        <v>1.70322</v>
      </c>
      <c r="O817" s="6">
        <v>7.5513000000000003</v>
      </c>
      <c r="P817" s="5">
        <v>2.85161</v>
      </c>
      <c r="Q817">
        <f>(Table4289321353385417449481134593125157189[[#This Row],[time]]-2)*2</f>
        <v>1.70322</v>
      </c>
      <c r="R817" s="7">
        <v>3.4E-5</v>
      </c>
      <c r="S817" s="5">
        <v>2.85161</v>
      </c>
      <c r="T817">
        <f>(Table2472963283603924244564882052100132164196[[#This Row],[time]]-2)*2</f>
        <v>1.70322</v>
      </c>
      <c r="U817" s="6">
        <v>6.1142500000000002</v>
      </c>
      <c r="V817" s="5">
        <v>2.85161</v>
      </c>
      <c r="W817">
        <f>(Table5290322354386418450482144694126158190[[#This Row],[time]]-2)*2</f>
        <v>1.70322</v>
      </c>
      <c r="X817" s="7">
        <v>2.9E-5</v>
      </c>
      <c r="Y817" s="5">
        <v>2.85161</v>
      </c>
      <c r="Z817">
        <f>(Table2482973293613934254574892153101133165197[[#This Row],[time]]-2)*2</f>
        <v>1.70322</v>
      </c>
      <c r="AA817" s="6">
        <v>9.1813500000000001</v>
      </c>
      <c r="AB817" s="5">
        <v>2.85161</v>
      </c>
      <c r="AC817">
        <f>(Table6291323355387419451483154795127159191[[#This Row],[time]]-2)*2</f>
        <v>1.70322</v>
      </c>
      <c r="AD817" s="6">
        <v>0.31024600000000002</v>
      </c>
      <c r="AE817" s="5">
        <v>2.85161</v>
      </c>
      <c r="AF817">
        <f>(Table2492983303623944264584902254102134166198[[#This Row],[time]]-2)*2</f>
        <v>1.70322</v>
      </c>
      <c r="AG817" s="6">
        <v>9.5228199999999994</v>
      </c>
      <c r="AH817" s="5">
        <v>2.85161</v>
      </c>
      <c r="AI817">
        <f>(Table7292324356388420452484164896128160192[[#This Row],[time]]-2)*2</f>
        <v>1.70322</v>
      </c>
      <c r="AJ817" s="6">
        <v>0.86217699999999997</v>
      </c>
      <c r="AK817" s="5">
        <v>2.85161</v>
      </c>
      <c r="AL817">
        <f>(Table2502993313633954274594912355103135167199[[#This Row],[time]]-2)*2</f>
        <v>1.70322</v>
      </c>
      <c r="AM817" s="6">
        <v>7.0127499999999996</v>
      </c>
      <c r="AN817" s="5">
        <v>2.85161</v>
      </c>
      <c r="AO817">
        <f>(Table8293325357389421453485174997129161193[[#This Row],[time]]-2)*2</f>
        <v>1.70322</v>
      </c>
      <c r="AP817" s="6">
        <v>1.4532499999999999</v>
      </c>
      <c r="AQ817" s="5">
        <v>2.85161</v>
      </c>
      <c r="AR817">
        <f>(Table2523003323643964284604922456104136168200[[#This Row],[time]]-2)*2</f>
        <v>1.70322</v>
      </c>
      <c r="AS817" s="6">
        <v>5.34415</v>
      </c>
      <c r="AT817" s="5">
        <v>2.85161</v>
      </c>
      <c r="AU817">
        <f>(Table2533013333653974294614932557105137169201[[#This Row],[time]]-2)*2</f>
        <v>1.70322</v>
      </c>
      <c r="AV817" s="6">
        <v>0.91669900000000004</v>
      </c>
    </row>
    <row r="818" spans="1:48">
      <c r="A818" s="5">
        <v>2.9075199999999999</v>
      </c>
      <c r="B818">
        <f>(Table1286318350382414446478104290122154186[[#This Row],[time]]-2)*2</f>
        <v>1.8150399999999998</v>
      </c>
      <c r="C818" s="6">
        <v>11.366199999999999</v>
      </c>
      <c r="D818" s="5">
        <v>2.9075199999999999</v>
      </c>
      <c r="E818">
        <f>(Table2287319351383415447479114391123155187[[#This Row],[time]]-2)*2</f>
        <v>1.8150399999999998</v>
      </c>
      <c r="F818" s="7">
        <v>2.87E-5</v>
      </c>
      <c r="G818" s="5">
        <v>2.9075199999999999</v>
      </c>
      <c r="H818">
        <f>(Table245294326358390422454486185098130162194[[#This Row],[time]]-2)*2</f>
        <v>1.8150399999999998</v>
      </c>
      <c r="I818" s="6">
        <v>10.391500000000001</v>
      </c>
      <c r="J818" s="5">
        <v>2.9075199999999999</v>
      </c>
      <c r="K818">
        <f>(Table3288320352384416448480124492124156188[[#This Row],[time]]-2)*2</f>
        <v>1.8150399999999998</v>
      </c>
      <c r="L818" s="7">
        <v>2.5400000000000001E-5</v>
      </c>
      <c r="M818" s="5">
        <v>2.9075199999999999</v>
      </c>
      <c r="N818">
        <f>(Table246295327359391423455487195199131163195[[#This Row],[time]]-2)*2</f>
        <v>1.8150399999999998</v>
      </c>
      <c r="O818" s="6">
        <v>7.8224</v>
      </c>
      <c r="P818" s="5">
        <v>2.9075199999999999</v>
      </c>
      <c r="Q818">
        <f>(Table4289321353385417449481134593125157189[[#This Row],[time]]-2)*2</f>
        <v>1.8150399999999998</v>
      </c>
      <c r="R818" s="7">
        <v>3.1399999999999998E-5</v>
      </c>
      <c r="S818" s="5">
        <v>2.9075199999999999</v>
      </c>
      <c r="T818">
        <f>(Table2472963283603924244564882052100132164196[[#This Row],[time]]-2)*2</f>
        <v>1.8150399999999998</v>
      </c>
      <c r="U818" s="6">
        <v>6.3717300000000003</v>
      </c>
      <c r="V818" s="5">
        <v>2.9075199999999999</v>
      </c>
      <c r="W818">
        <f>(Table5290322354386418450482144694126158190[[#This Row],[time]]-2)*2</f>
        <v>1.8150399999999998</v>
      </c>
      <c r="X818" s="7">
        <v>2.69E-5</v>
      </c>
      <c r="Y818" s="5">
        <v>2.9075199999999999</v>
      </c>
      <c r="Z818">
        <f>(Table2482973293613934254574892153101133165197[[#This Row],[time]]-2)*2</f>
        <v>1.8150399999999998</v>
      </c>
      <c r="AA818" s="6">
        <v>10.4124</v>
      </c>
      <c r="AB818" s="5">
        <v>2.9075199999999999</v>
      </c>
      <c r="AC818">
        <f>(Table6291323355387419451483154795127159191[[#This Row],[time]]-2)*2</f>
        <v>1.8150399999999998</v>
      </c>
      <c r="AD818" s="6">
        <v>0.236733</v>
      </c>
      <c r="AE818" s="5">
        <v>2.9075199999999999</v>
      </c>
      <c r="AF818">
        <f>(Table2492983303623944264584902254102134166198[[#This Row],[time]]-2)*2</f>
        <v>1.8150399999999998</v>
      </c>
      <c r="AG818" s="6">
        <v>9.9332100000000008</v>
      </c>
      <c r="AH818" s="5">
        <v>2.9075199999999999</v>
      </c>
      <c r="AI818">
        <f>(Table7292324356388420452484164896128160192[[#This Row],[time]]-2)*2</f>
        <v>1.8150399999999998</v>
      </c>
      <c r="AJ818" s="6">
        <v>0.73548599999999997</v>
      </c>
      <c r="AK818" s="5">
        <v>2.9075199999999999</v>
      </c>
      <c r="AL818">
        <f>(Table2502993313633954274594912355103135167199[[#This Row],[time]]-2)*2</f>
        <v>1.8150399999999998</v>
      </c>
      <c r="AM818" s="6">
        <v>7.2469799999999998</v>
      </c>
      <c r="AN818" s="5">
        <v>2.9075199999999999</v>
      </c>
      <c r="AO818">
        <f>(Table8293325357389421453485174997129161193[[#This Row],[time]]-2)*2</f>
        <v>1.8150399999999998</v>
      </c>
      <c r="AP818" s="6">
        <v>1.36582</v>
      </c>
      <c r="AQ818" s="5">
        <v>2.9075199999999999</v>
      </c>
      <c r="AR818">
        <f>(Table2523003323643964284604922456104136168200[[#This Row],[time]]-2)*2</f>
        <v>1.8150399999999998</v>
      </c>
      <c r="AS818" s="6">
        <v>5.9588099999999997</v>
      </c>
      <c r="AT818" s="5">
        <v>2.9075199999999999</v>
      </c>
      <c r="AU818">
        <f>(Table2533013333653974294614932557105137169201[[#This Row],[time]]-2)*2</f>
        <v>1.8150399999999998</v>
      </c>
      <c r="AV818" s="6">
        <v>0.98435099999999998</v>
      </c>
    </row>
    <row r="819" spans="1:48">
      <c r="A819" s="5">
        <v>2.95451</v>
      </c>
      <c r="B819">
        <f>(Table1286318350382414446478104290122154186[[#This Row],[time]]-2)*2</f>
        <v>1.9090199999999999</v>
      </c>
      <c r="C819" s="6">
        <v>12.555999999999999</v>
      </c>
      <c r="D819" s="5">
        <v>2.95451</v>
      </c>
      <c r="E819">
        <f>(Table2287319351383415447479114391123155187[[#This Row],[time]]-2)*2</f>
        <v>1.9090199999999999</v>
      </c>
      <c r="F819" s="7">
        <v>2.73E-5</v>
      </c>
      <c r="G819" s="5">
        <v>2.95451</v>
      </c>
      <c r="H819">
        <f>(Table245294326358390422454486185098130162194[[#This Row],[time]]-2)*2</f>
        <v>1.9090199999999999</v>
      </c>
      <c r="I819" s="6">
        <v>12.0976</v>
      </c>
      <c r="J819" s="5">
        <v>2.95451</v>
      </c>
      <c r="K819">
        <f>(Table3288320352384416448480124492124156188[[#This Row],[time]]-2)*2</f>
        <v>1.9090199999999999</v>
      </c>
      <c r="L819" s="7">
        <v>2.41E-5</v>
      </c>
      <c r="M819" s="5">
        <v>2.95451</v>
      </c>
      <c r="N819">
        <f>(Table246295327359391423455487195199131163195[[#This Row],[time]]-2)*2</f>
        <v>1.9090199999999999</v>
      </c>
      <c r="O819" s="6">
        <v>7.7790699999999999</v>
      </c>
      <c r="P819" s="5">
        <v>2.95451</v>
      </c>
      <c r="Q819">
        <f>(Table4289321353385417449481134593125157189[[#This Row],[time]]-2)*2</f>
        <v>1.9090199999999999</v>
      </c>
      <c r="R819" s="7">
        <v>2.9300000000000001E-5</v>
      </c>
      <c r="S819" s="5">
        <v>2.95451</v>
      </c>
      <c r="T819">
        <f>(Table2472963283603924244564882052100132164196[[#This Row],[time]]-2)*2</f>
        <v>1.9090199999999999</v>
      </c>
      <c r="U819" s="6">
        <v>6.47654</v>
      </c>
      <c r="V819" s="5">
        <v>2.95451</v>
      </c>
      <c r="W819">
        <f>(Table5290322354386418450482144694126158190[[#This Row],[time]]-2)*2</f>
        <v>1.9090199999999999</v>
      </c>
      <c r="X819" s="7">
        <v>2.5700000000000001E-5</v>
      </c>
      <c r="Y819" s="5">
        <v>2.95451</v>
      </c>
      <c r="Z819">
        <f>(Table2482973293613934254574892153101133165197[[#This Row],[time]]-2)*2</f>
        <v>1.9090199999999999</v>
      </c>
      <c r="AA819" s="6">
        <v>11.4688</v>
      </c>
      <c r="AB819" s="5">
        <v>2.95451</v>
      </c>
      <c r="AC819">
        <f>(Table6291323355387419451483154795127159191[[#This Row],[time]]-2)*2</f>
        <v>1.9090199999999999</v>
      </c>
      <c r="AD819" s="6">
        <v>0.18206</v>
      </c>
      <c r="AE819" s="5">
        <v>2.95451</v>
      </c>
      <c r="AF819">
        <f>(Table2492983303623944264584902254102134166198[[#This Row],[time]]-2)*2</f>
        <v>1.9090199999999999</v>
      </c>
      <c r="AG819" s="6">
        <v>10.241</v>
      </c>
      <c r="AH819" s="5">
        <v>2.95451</v>
      </c>
      <c r="AI819">
        <f>(Table7292324356388420452484164896128160192[[#This Row],[time]]-2)*2</f>
        <v>1.9090199999999999</v>
      </c>
      <c r="AJ819" s="6">
        <v>0.63794200000000001</v>
      </c>
      <c r="AK819" s="5">
        <v>2.95451</v>
      </c>
      <c r="AL819">
        <f>(Table2502993313633954274594912355103135167199[[#This Row],[time]]-2)*2</f>
        <v>1.9090199999999999</v>
      </c>
      <c r="AM819" s="6">
        <v>7.4970600000000003</v>
      </c>
      <c r="AN819" s="5">
        <v>2.95451</v>
      </c>
      <c r="AO819">
        <f>(Table8293325357389421453485174997129161193[[#This Row],[time]]-2)*2</f>
        <v>1.9090199999999999</v>
      </c>
      <c r="AP819" s="6">
        <v>1.2509399999999999</v>
      </c>
      <c r="AQ819" s="5">
        <v>2.95451</v>
      </c>
      <c r="AR819">
        <f>(Table2523003323643964284604922456104136168200[[#This Row],[time]]-2)*2</f>
        <v>1.9090199999999999</v>
      </c>
      <c r="AS819" s="6">
        <v>6.5047899999999998</v>
      </c>
      <c r="AT819" s="5">
        <v>2.95451</v>
      </c>
      <c r="AU819">
        <f>(Table2533013333653974294614932557105137169201[[#This Row],[time]]-2)*2</f>
        <v>1.9090199999999999</v>
      </c>
      <c r="AV819" s="6">
        <v>1.00844</v>
      </c>
    </row>
    <row r="820" spans="1:48">
      <c r="A820" s="8">
        <v>3</v>
      </c>
      <c r="B820">
        <f>(Table1286318350382414446478104290122154186[[#This Row],[time]]-2)*2</f>
        <v>2</v>
      </c>
      <c r="C820" s="9">
        <v>13.6068</v>
      </c>
      <c r="D820" s="8">
        <v>3</v>
      </c>
      <c r="E820">
        <f>(Table2287319351383415447479114391123155187[[#This Row],[time]]-2)*2</f>
        <v>2</v>
      </c>
      <c r="F820" s="10">
        <v>2.5899999999999999E-5</v>
      </c>
      <c r="G820" s="8">
        <v>3</v>
      </c>
      <c r="H820">
        <f>(Table245294326358390422454486185098130162194[[#This Row],[time]]-2)*2</f>
        <v>2</v>
      </c>
      <c r="I820" s="9">
        <v>13.526300000000001</v>
      </c>
      <c r="J820" s="8">
        <v>3</v>
      </c>
      <c r="K820">
        <f>(Table3288320352384416448480124492124156188[[#This Row],[time]]-2)*2</f>
        <v>2</v>
      </c>
      <c r="L820" s="10">
        <v>2.2900000000000001E-5</v>
      </c>
      <c r="M820" s="8">
        <v>3</v>
      </c>
      <c r="N820">
        <f>(Table246295327359391423455487195199131163195[[#This Row],[time]]-2)*2</f>
        <v>2</v>
      </c>
      <c r="O820" s="9">
        <v>7.5290100000000004</v>
      </c>
      <c r="P820" s="8">
        <v>3</v>
      </c>
      <c r="Q820">
        <f>(Table4289321353385417449481134593125157189[[#This Row],[time]]-2)*2</f>
        <v>2</v>
      </c>
      <c r="R820" s="10">
        <v>2.7399999999999999E-5</v>
      </c>
      <c r="S820" s="8">
        <v>3</v>
      </c>
      <c r="T820">
        <f>(Table2472963283603924244564882052100132164196[[#This Row],[time]]-2)*2</f>
        <v>2</v>
      </c>
      <c r="U820" s="9">
        <v>6.5093899999999998</v>
      </c>
      <c r="V820" s="8">
        <v>3</v>
      </c>
      <c r="W820">
        <f>(Table5290322354386418450482144694126158190[[#This Row],[time]]-2)*2</f>
        <v>2</v>
      </c>
      <c r="X820" s="10">
        <v>2.41E-5</v>
      </c>
      <c r="Y820" s="8">
        <v>3</v>
      </c>
      <c r="Z820">
        <f>(Table2482973293613934254574892153101133165197[[#This Row],[time]]-2)*2</f>
        <v>2</v>
      </c>
      <c r="AA820" s="9">
        <v>12.540699999999999</v>
      </c>
      <c r="AB820" s="8">
        <v>3</v>
      </c>
      <c r="AC820">
        <f>(Table6291323355387419451483154795127159191[[#This Row],[time]]-2)*2</f>
        <v>2</v>
      </c>
      <c r="AD820" s="9">
        <v>0.140879</v>
      </c>
      <c r="AE820" s="8">
        <v>3</v>
      </c>
      <c r="AF820">
        <f>(Table2492983303623944264584902254102134166198[[#This Row],[time]]-2)*2</f>
        <v>2</v>
      </c>
      <c r="AG820" s="9">
        <v>10.5059</v>
      </c>
      <c r="AH820" s="8">
        <v>3</v>
      </c>
      <c r="AI820">
        <f>(Table7292324356388420452484164896128160192[[#This Row],[time]]-2)*2</f>
        <v>2</v>
      </c>
      <c r="AJ820" s="9">
        <v>0.55760699999999996</v>
      </c>
      <c r="AK820" s="8">
        <v>3</v>
      </c>
      <c r="AL820">
        <f>(Table2502993313633954274594912355103135167199[[#This Row],[time]]-2)*2</f>
        <v>2</v>
      </c>
      <c r="AM820" s="9">
        <v>7.73515</v>
      </c>
      <c r="AN820" s="8">
        <v>3</v>
      </c>
      <c r="AO820">
        <f>(Table8293325357389421453485174997129161193[[#This Row],[time]]-2)*2</f>
        <v>2</v>
      </c>
      <c r="AP820" s="9">
        <v>1.1229499999999999</v>
      </c>
      <c r="AQ820" s="8">
        <v>3</v>
      </c>
      <c r="AR820">
        <f>(Table2523003323643964284604922456104136168200[[#This Row],[time]]-2)*2</f>
        <v>2</v>
      </c>
      <c r="AS820" s="9">
        <v>7.0448000000000004</v>
      </c>
      <c r="AT820" s="8">
        <v>3</v>
      </c>
      <c r="AU820">
        <f>(Table2533013333653974294614932557105137169201[[#This Row],[time]]-2)*2</f>
        <v>2</v>
      </c>
      <c r="AV820" s="9">
        <v>1.01454</v>
      </c>
    </row>
    <row r="821" spans="1:48">
      <c r="A821" t="s">
        <v>26</v>
      </c>
      <c r="C821">
        <f>AVERAGE(C800:C820)</f>
        <v>4.5060779495238092</v>
      </c>
      <c r="D821" t="s">
        <v>26</v>
      </c>
      <c r="F821">
        <f t="shared" ref="F821" si="749">AVERAGE(F800:F820)</f>
        <v>5.4976190476190461E-5</v>
      </c>
      <c r="G821" t="s">
        <v>26</v>
      </c>
      <c r="I821">
        <f t="shared" ref="I821" si="750">AVERAGE(I800:I820)</f>
        <v>3.1447686714285714</v>
      </c>
      <c r="J821" t="s">
        <v>26</v>
      </c>
      <c r="L821">
        <f t="shared" ref="L821" si="751">AVERAGE(L800:L820)</f>
        <v>4.8571428571428576E-5</v>
      </c>
      <c r="M821" t="s">
        <v>26</v>
      </c>
      <c r="O821">
        <f t="shared" ref="O821" si="752">AVERAGE(O800:O820)</f>
        <v>3.8487277142857144</v>
      </c>
      <c r="P821" t="s">
        <v>26</v>
      </c>
      <c r="R821">
        <f t="shared" ref="R821" si="753">AVERAGE(R800:R820)</f>
        <v>9.6930771428571441E-2</v>
      </c>
      <c r="S821" t="s">
        <v>26</v>
      </c>
      <c r="U821">
        <f t="shared" ref="U821" si="754">AVERAGE(U800:U820)</f>
        <v>3.1577004142857144</v>
      </c>
      <c r="V821" t="s">
        <v>26</v>
      </c>
      <c r="X821">
        <f t="shared" ref="X821" si="755">AVERAGE(X800:X820)</f>
        <v>2.9484176190476184E-2</v>
      </c>
      <c r="Y821" t="s">
        <v>26</v>
      </c>
      <c r="AA821">
        <f t="shared" ref="AA821" si="756">AVERAGE(AA800:AA820)</f>
        <v>5.3960112380952383</v>
      </c>
      <c r="AB821" t="s">
        <v>26</v>
      </c>
      <c r="AD821">
        <f t="shared" ref="AD821" si="757">AVERAGE(AD800:AD820)</f>
        <v>0.80556219047619071</v>
      </c>
      <c r="AE821" t="s">
        <v>26</v>
      </c>
      <c r="AG821">
        <f t="shared" ref="AG821" si="758">AVERAGE(AG800:AG820)</f>
        <v>5.1502816190476199</v>
      </c>
      <c r="AH821" t="s">
        <v>26</v>
      </c>
      <c r="AJ821">
        <f t="shared" ref="AJ821" si="759">AVERAGE(AJ800:AJ820)</f>
        <v>1.2188965714285711</v>
      </c>
      <c r="AK821" t="s">
        <v>26</v>
      </c>
      <c r="AM821">
        <f t="shared" ref="AM821" si="760">AVERAGE(AM800:AM820)</f>
        <v>5.261239047619048</v>
      </c>
      <c r="AN821" t="s">
        <v>26</v>
      </c>
      <c r="AP821">
        <f t="shared" ref="AP821" si="761">AVERAGE(AP800:AP820)</f>
        <v>1.7199871428571427</v>
      </c>
      <c r="AQ821" t="s">
        <v>26</v>
      </c>
      <c r="AS821">
        <f t="shared" ref="AS821" si="762">AVERAGE(AS800:AS820)</f>
        <v>2.774950761904762</v>
      </c>
      <c r="AT821" t="s">
        <v>26</v>
      </c>
      <c r="AV821">
        <f t="shared" ref="AV821" si="763">AVERAGE(AV800:AV820)</f>
        <v>0.36230308285714291</v>
      </c>
    </row>
    <row r="822" spans="1:48">
      <c r="A822" t="s">
        <v>27</v>
      </c>
      <c r="C822">
        <f>MAX(C800:C820)</f>
        <v>13.6068</v>
      </c>
      <c r="D822" t="s">
        <v>27</v>
      </c>
      <c r="F822">
        <f t="shared" ref="F822" si="764">MAX(F800:F820)</f>
        <v>8.6000000000000003E-5</v>
      </c>
      <c r="G822" t="s">
        <v>27</v>
      </c>
      <c r="I822">
        <f t="shared" ref="I822" si="765">MAX(I800:I820)</f>
        <v>13.526300000000001</v>
      </c>
      <c r="J822" t="s">
        <v>27</v>
      </c>
      <c r="L822">
        <f t="shared" ref="L822" si="766">MAX(L800:L820)</f>
        <v>7.7100000000000004E-5</v>
      </c>
      <c r="M822" t="s">
        <v>27</v>
      </c>
      <c r="O822">
        <f t="shared" ref="O822" si="767">MAX(O800:O820)</f>
        <v>7.8224</v>
      </c>
      <c r="P822" t="s">
        <v>27</v>
      </c>
      <c r="R822">
        <f t="shared" ref="R822" si="768">MAX(R800:R820)</f>
        <v>0.72555499999999995</v>
      </c>
      <c r="S822" t="s">
        <v>27</v>
      </c>
      <c r="U822">
        <f t="shared" ref="U822" si="769">MAX(U800:U820)</f>
        <v>6.5093899999999998</v>
      </c>
      <c r="V822" t="s">
        <v>27</v>
      </c>
      <c r="X822">
        <f t="shared" ref="X822" si="770">MAX(X800:X820)</f>
        <v>0.18604100000000001</v>
      </c>
      <c r="Y822" t="s">
        <v>27</v>
      </c>
      <c r="AA822">
        <f t="shared" ref="AA822" si="771">MAX(AA800:AA820)</f>
        <v>12.540699999999999</v>
      </c>
      <c r="AB822" t="s">
        <v>27</v>
      </c>
      <c r="AD822">
        <f t="shared" ref="AD822" si="772">MAX(AD800:AD820)</f>
        <v>1.5491999999999999</v>
      </c>
      <c r="AE822" t="s">
        <v>27</v>
      </c>
      <c r="AG822">
        <f t="shared" ref="AG822" si="773">MAX(AG800:AG820)</f>
        <v>10.5059</v>
      </c>
      <c r="AH822" t="s">
        <v>27</v>
      </c>
      <c r="AJ822">
        <f t="shared" ref="AJ822" si="774">MAX(AJ800:AJ820)</f>
        <v>2.2746599999999999</v>
      </c>
      <c r="AK822" t="s">
        <v>27</v>
      </c>
      <c r="AM822">
        <f t="shared" ref="AM822" si="775">MAX(AM800:AM820)</f>
        <v>7.73515</v>
      </c>
      <c r="AN822" t="s">
        <v>27</v>
      </c>
      <c r="AP822">
        <f t="shared" ref="AP822" si="776">MAX(AP800:AP820)</f>
        <v>2.4653900000000002</v>
      </c>
      <c r="AQ822" t="s">
        <v>27</v>
      </c>
      <c r="AS822">
        <f t="shared" ref="AS822" si="777">MAX(AS800:AS820)</f>
        <v>7.0448000000000004</v>
      </c>
      <c r="AT822" t="s">
        <v>27</v>
      </c>
      <c r="AV822">
        <f t="shared" ref="AV822" si="778">MAX(AV800:AV820)</f>
        <v>1.01454</v>
      </c>
    </row>
    <row r="824" spans="1:48">
      <c r="A824" t="s">
        <v>95</v>
      </c>
      <c r="D824" t="s">
        <v>2</v>
      </c>
    </row>
    <row r="825" spans="1:48">
      <c r="A825" t="s">
        <v>91</v>
      </c>
      <c r="D825" t="s">
        <v>4</v>
      </c>
      <c r="E825" t="s">
        <v>5</v>
      </c>
    </row>
    <row r="826" spans="1:48">
      <c r="D826" t="s">
        <v>30</v>
      </c>
    </row>
    <row r="828" spans="1:48">
      <c r="A828" t="s">
        <v>6</v>
      </c>
      <c r="D828" t="s">
        <v>7</v>
      </c>
      <c r="G828" t="s">
        <v>8</v>
      </c>
      <c r="J828" t="s">
        <v>9</v>
      </c>
      <c r="M828" t="s">
        <v>10</v>
      </c>
      <c r="P828" t="s">
        <v>11</v>
      </c>
      <c r="S828" t="s">
        <v>12</v>
      </c>
      <c r="V828" t="s">
        <v>13</v>
      </c>
      <c r="Y828" t="s">
        <v>14</v>
      </c>
      <c r="AB828" t="s">
        <v>15</v>
      </c>
      <c r="AE828" t="s">
        <v>16</v>
      </c>
      <c r="AH828" t="s">
        <v>17</v>
      </c>
      <c r="AK828" t="s">
        <v>18</v>
      </c>
      <c r="AN828" t="s">
        <v>19</v>
      </c>
      <c r="AQ828" t="s">
        <v>20</v>
      </c>
      <c r="AT828" t="s">
        <v>21</v>
      </c>
    </row>
    <row r="829" spans="1:48">
      <c r="A829" t="s">
        <v>22</v>
      </c>
      <c r="B829" t="s">
        <v>23</v>
      </c>
      <c r="C829" t="s">
        <v>24</v>
      </c>
      <c r="D829" t="s">
        <v>22</v>
      </c>
      <c r="E829" t="s">
        <v>23</v>
      </c>
      <c r="F829" t="s">
        <v>25</v>
      </c>
      <c r="G829" t="s">
        <v>22</v>
      </c>
      <c r="H829" t="s">
        <v>23</v>
      </c>
      <c r="I829" t="s">
        <v>24</v>
      </c>
      <c r="J829" t="s">
        <v>22</v>
      </c>
      <c r="K829" t="s">
        <v>23</v>
      </c>
      <c r="L829" t="s">
        <v>24</v>
      </c>
      <c r="M829" t="s">
        <v>22</v>
      </c>
      <c r="N829" t="s">
        <v>23</v>
      </c>
      <c r="O829" t="s">
        <v>24</v>
      </c>
      <c r="P829" t="s">
        <v>22</v>
      </c>
      <c r="Q829" t="s">
        <v>23</v>
      </c>
      <c r="R829" t="s">
        <v>24</v>
      </c>
      <c r="S829" t="s">
        <v>22</v>
      </c>
      <c r="T829" t="s">
        <v>23</v>
      </c>
      <c r="U829" t="s">
        <v>24</v>
      </c>
      <c r="V829" t="s">
        <v>22</v>
      </c>
      <c r="W829" t="s">
        <v>23</v>
      </c>
      <c r="X829" t="s">
        <v>24</v>
      </c>
      <c r="Y829" t="s">
        <v>22</v>
      </c>
      <c r="Z829" t="s">
        <v>23</v>
      </c>
      <c r="AA829" t="s">
        <v>24</v>
      </c>
      <c r="AB829" t="s">
        <v>22</v>
      </c>
      <c r="AC829" t="s">
        <v>23</v>
      </c>
      <c r="AD829" t="s">
        <v>24</v>
      </c>
      <c r="AE829" t="s">
        <v>22</v>
      </c>
      <c r="AF829" t="s">
        <v>23</v>
      </c>
      <c r="AG829" t="s">
        <v>24</v>
      </c>
      <c r="AH829" t="s">
        <v>22</v>
      </c>
      <c r="AI829" t="s">
        <v>23</v>
      </c>
      <c r="AJ829" t="s">
        <v>24</v>
      </c>
      <c r="AK829" t="s">
        <v>22</v>
      </c>
      <c r="AL829" t="s">
        <v>23</v>
      </c>
      <c r="AM829" t="s">
        <v>24</v>
      </c>
      <c r="AN829" t="s">
        <v>22</v>
      </c>
      <c r="AO829" t="s">
        <v>23</v>
      </c>
      <c r="AP829" t="s">
        <v>24</v>
      </c>
      <c r="AQ829" t="s">
        <v>22</v>
      </c>
      <c r="AR829" t="s">
        <v>23</v>
      </c>
      <c r="AS829" t="s">
        <v>24</v>
      </c>
      <c r="AT829" t="s">
        <v>22</v>
      </c>
      <c r="AU829" t="s">
        <v>23</v>
      </c>
      <c r="AV829" t="s">
        <v>24</v>
      </c>
    </row>
    <row r="830" spans="1:48">
      <c r="A830" s="2">
        <v>2</v>
      </c>
      <c r="B830">
        <f>-(Table12543023343663984304624942674106138170202[[#This Row],[time]]-2)*2</f>
        <v>0</v>
      </c>
      <c r="C830" s="3">
        <v>2.4405000000000001</v>
      </c>
      <c r="D830" s="2">
        <v>2</v>
      </c>
      <c r="E830">
        <f>-(Table22553033353673994314634952775107139171203[[#This Row],[time]]-2)*2</f>
        <v>0</v>
      </c>
      <c r="F830" s="4">
        <v>6.7999999999999999E-5</v>
      </c>
      <c r="G830" s="2">
        <v>2</v>
      </c>
      <c r="H830" s="2">
        <f t="shared" ref="H830:H850" si="779">-(G830-2)*2</f>
        <v>0</v>
      </c>
      <c r="I830" s="3">
        <v>0.70727300000000004</v>
      </c>
      <c r="J830" s="2">
        <v>2</v>
      </c>
      <c r="K830">
        <f>-(Table32563043363684004324644962876108140172204[[#This Row],[time]]-2)*2</f>
        <v>0</v>
      </c>
      <c r="L830" s="4">
        <v>7.3700000000000002E-5</v>
      </c>
      <c r="M830" s="2">
        <v>2</v>
      </c>
      <c r="N830">
        <f>-(Table2462633113433754074394715033583115147179211[[#This Row],[time]]-2)*2</f>
        <v>0</v>
      </c>
      <c r="O830" s="4">
        <v>5.6400000000000002E-5</v>
      </c>
      <c r="P830" s="2">
        <v>2</v>
      </c>
      <c r="Q830">
        <f>-(Table42573053373694014334654972977109141173205[[#This Row],[time]]-2)*2</f>
        <v>0</v>
      </c>
      <c r="R830" s="3">
        <v>5.2525699999999998E-3</v>
      </c>
      <c r="S830" s="2">
        <v>2</v>
      </c>
      <c r="T830">
        <f>-(Table2472643123443764084404725043684116148180212[[#This Row],[time]]-2)*2</f>
        <v>0</v>
      </c>
      <c r="U830" s="4">
        <v>4.1E-5</v>
      </c>
      <c r="V830" s="2">
        <v>2</v>
      </c>
      <c r="W830">
        <f>-(Table52583063383704024344664983078110142174206[[#This Row],[time]]-2)*2</f>
        <v>0</v>
      </c>
      <c r="X830" s="4">
        <v>8.7999999999999998E-5</v>
      </c>
      <c r="Y830" s="2">
        <v>2</v>
      </c>
      <c r="Z830">
        <f>-(Table2482653133453774094414735053785117149181213[[#This Row],[time]]-2)*2</f>
        <v>0</v>
      </c>
      <c r="AA830" s="4">
        <v>7.7999999999999999E-5</v>
      </c>
      <c r="AB830" s="2">
        <v>2</v>
      </c>
      <c r="AC830">
        <f>-(Table62593073393714034354674993179111143175207[[#This Row],[time]]-2)*2</f>
        <v>0</v>
      </c>
      <c r="AD830" s="4">
        <v>9.3700000000000001E-5</v>
      </c>
      <c r="AE830" s="2">
        <v>2</v>
      </c>
      <c r="AF830">
        <f>-(Table2492663143463784104424745063886118150182214[[#This Row],[time]]-2)*2</f>
        <v>0</v>
      </c>
      <c r="AG830" s="4">
        <v>7.2999999999999999E-5</v>
      </c>
      <c r="AH830" s="2">
        <v>2</v>
      </c>
      <c r="AI830">
        <f>-(Table72603083403724044364685003280112144176208[[#This Row],[time]]-2)*2</f>
        <v>0</v>
      </c>
      <c r="AJ830" s="4">
        <v>5.7599999999999997E-5</v>
      </c>
      <c r="AK830" s="2">
        <v>2</v>
      </c>
      <c r="AL830">
        <f>-(Table2502673153473794114434755073987119151183215[[#This Row],[time]]-2)*2</f>
        <v>0</v>
      </c>
      <c r="AM830" s="3">
        <v>1.0967800000000001</v>
      </c>
      <c r="AN830" s="2">
        <v>2</v>
      </c>
      <c r="AO830">
        <f>-(Table82613093413734054374695013381113145177209[[#This Row],[time]]-2)*2</f>
        <v>0</v>
      </c>
      <c r="AP830" s="3">
        <v>2.2763900000000001</v>
      </c>
      <c r="AQ830" s="2">
        <v>2</v>
      </c>
      <c r="AR830">
        <f>-(Table2522683163483804124444765084088120152184216[[#This Row],[time]]-2)*2</f>
        <v>0</v>
      </c>
      <c r="AS830" s="3">
        <v>0.35475099999999998</v>
      </c>
      <c r="AT830" s="2">
        <v>2</v>
      </c>
      <c r="AU830">
        <f>-(Table2532693173493814134454775094189121153185217[[#This Row],[time]]-2)*2</f>
        <v>0</v>
      </c>
      <c r="AV830" s="3">
        <v>0.25363799999999997</v>
      </c>
    </row>
    <row r="831" spans="1:48">
      <c r="A831" s="5">
        <v>2.0502600000000002</v>
      </c>
      <c r="B831">
        <f>-(Table12543023343663984304624942674106138170202[[#This Row],[time]]-2)*2</f>
        <v>-0.10052000000000039</v>
      </c>
      <c r="C831" s="6">
        <v>2.4215900000000001</v>
      </c>
      <c r="D831" s="5">
        <v>2.0502600000000002</v>
      </c>
      <c r="E831">
        <f>-(Table22553033353673994314634952775107139171203[[#This Row],[time]]-2)*2</f>
        <v>-0.10052000000000039</v>
      </c>
      <c r="F831" s="7">
        <v>9.9900000000000002E-5</v>
      </c>
      <c r="G831" s="5">
        <v>2.0502600000000002</v>
      </c>
      <c r="H831" s="2">
        <f t="shared" si="779"/>
        <v>-0.10052000000000039</v>
      </c>
      <c r="I831" s="6">
        <v>0.87813799999999997</v>
      </c>
      <c r="J831" s="5">
        <v>2.0502600000000002</v>
      </c>
      <c r="K831">
        <f>-(Table32563043363684004324644962876108140172204[[#This Row],[time]]-2)*2</f>
        <v>-0.10052000000000039</v>
      </c>
      <c r="L831" s="6">
        <v>1.10648E-4</v>
      </c>
      <c r="M831" s="5">
        <v>2.0502600000000002</v>
      </c>
      <c r="N831">
        <f>-(Table2462633113433754074394715033583115147179211[[#This Row],[time]]-2)*2</f>
        <v>-0.10052000000000039</v>
      </c>
      <c r="O831" s="7">
        <v>5.9500000000000003E-5</v>
      </c>
      <c r="P831" s="5">
        <v>2.0502600000000002</v>
      </c>
      <c r="Q831">
        <f>-(Table42573053373694014334654972977109141173205[[#This Row],[time]]-2)*2</f>
        <v>-0.10052000000000039</v>
      </c>
      <c r="R831" s="6">
        <v>0.61710799999999999</v>
      </c>
      <c r="S831" s="5">
        <v>2.0502600000000002</v>
      </c>
      <c r="T831">
        <f>-(Table2472643123443764084404725043684116148180212[[#This Row],[time]]-2)*2</f>
        <v>-0.10052000000000039</v>
      </c>
      <c r="U831" s="7">
        <v>4.71E-5</v>
      </c>
      <c r="V831" s="5">
        <v>2.0502600000000002</v>
      </c>
      <c r="W831">
        <f>-(Table52583063383704024344664983078110142174206[[#This Row],[time]]-2)*2</f>
        <v>-0.10052000000000039</v>
      </c>
      <c r="X831" s="6">
        <v>1.503E-2</v>
      </c>
      <c r="Y831" s="5">
        <v>2.0502600000000002</v>
      </c>
      <c r="Z831">
        <f>-(Table2482653133453774094414735053785117149181213[[#This Row],[time]]-2)*2</f>
        <v>-0.10052000000000039</v>
      </c>
      <c r="AA831" s="7">
        <v>8.0000000000000007E-5</v>
      </c>
      <c r="AB831" s="5">
        <v>2.0502600000000002</v>
      </c>
      <c r="AC831">
        <f>-(Table62593073393714034354674993179111143175207[[#This Row],[time]]-2)*2</f>
        <v>-0.10052000000000039</v>
      </c>
      <c r="AD831" s="6">
        <v>8.3108899999999999E-2</v>
      </c>
      <c r="AE831" s="5">
        <v>2.0502600000000002</v>
      </c>
      <c r="AF831">
        <f>-(Table2492663143463784104424745063886118150182214[[#This Row],[time]]-2)*2</f>
        <v>-0.10052000000000039</v>
      </c>
      <c r="AG831" s="7">
        <v>7.6500000000000003E-5</v>
      </c>
      <c r="AH831" s="5">
        <v>2.0502600000000002</v>
      </c>
      <c r="AI831">
        <f>-(Table72603083403724044364685003280112144176208[[#This Row],[time]]-2)*2</f>
        <v>-0.10052000000000039</v>
      </c>
      <c r="AJ831" s="7">
        <v>5.9599999999999999E-5</v>
      </c>
      <c r="AK831" s="5">
        <v>2.0502600000000002</v>
      </c>
      <c r="AL831">
        <f>-(Table2502673153473794114434755073987119151183215[[#This Row],[time]]-2)*2</f>
        <v>-0.10052000000000039</v>
      </c>
      <c r="AM831" s="6">
        <v>1.27084</v>
      </c>
      <c r="AN831" s="5">
        <v>2.0502600000000002</v>
      </c>
      <c r="AO831">
        <f>-(Table82613093413734054374695013381113145177209[[#This Row],[time]]-2)*2</f>
        <v>-0.10052000000000039</v>
      </c>
      <c r="AP831" s="6">
        <v>2.5363799999999999</v>
      </c>
      <c r="AQ831" s="5">
        <v>2.0502600000000002</v>
      </c>
      <c r="AR831">
        <f>-(Table2522683163483804124444765084088120152184216[[#This Row],[time]]-2)*2</f>
        <v>-0.10052000000000039</v>
      </c>
      <c r="AS831" s="6">
        <v>0.45485100000000001</v>
      </c>
      <c r="AT831" s="5">
        <v>2.0502600000000002</v>
      </c>
      <c r="AU831">
        <f>-(Table2532693173493814134454775094189121153185217[[#This Row],[time]]-2)*2</f>
        <v>-0.10052000000000039</v>
      </c>
      <c r="AV831" s="6">
        <v>0.34412900000000002</v>
      </c>
    </row>
    <row r="832" spans="1:48">
      <c r="A832" s="5">
        <v>2.1053199999999999</v>
      </c>
      <c r="B832">
        <f>-(Table12543023343663984304624942674106138170202[[#This Row],[time]]-2)*2</f>
        <v>-0.21063999999999972</v>
      </c>
      <c r="C832" s="6">
        <v>1.75708</v>
      </c>
      <c r="D832" s="5">
        <v>2.1053199999999999</v>
      </c>
      <c r="E832">
        <f>-(Table22553033353673994314634952775107139171203[[#This Row],[time]]-2)*2</f>
        <v>-0.21063999999999972</v>
      </c>
      <c r="F832" s="6">
        <v>0.133523</v>
      </c>
      <c r="G832" s="5">
        <v>2.1053199999999999</v>
      </c>
      <c r="H832" s="2">
        <f t="shared" si="779"/>
        <v>-0.21063999999999972</v>
      </c>
      <c r="I832" s="6">
        <v>0.836982</v>
      </c>
      <c r="J832" s="5">
        <v>2.1053199999999999</v>
      </c>
      <c r="K832">
        <f>-(Table32563043363684004324644962876108140172204[[#This Row],[time]]-2)*2</f>
        <v>-0.21063999999999972</v>
      </c>
      <c r="L832" s="6">
        <v>4.2142600000000002E-2</v>
      </c>
      <c r="M832" s="5">
        <v>2.1053199999999999</v>
      </c>
      <c r="N832">
        <f>-(Table2462633113433754074394715033583115147179211[[#This Row],[time]]-2)*2</f>
        <v>-0.21063999999999972</v>
      </c>
      <c r="O832" s="7">
        <v>5.5399999999999998E-5</v>
      </c>
      <c r="P832" s="5">
        <v>2.1053199999999999</v>
      </c>
      <c r="Q832">
        <f>-(Table42573053373694014334654972977109141173205[[#This Row],[time]]-2)*2</f>
        <v>-0.21063999999999972</v>
      </c>
      <c r="R832" s="6">
        <v>1.0217400000000001</v>
      </c>
      <c r="S832" s="5">
        <v>2.1053199999999999</v>
      </c>
      <c r="T832">
        <f>-(Table2472643123443764084404725043684116148180212[[#This Row],[time]]-2)*2</f>
        <v>-0.21063999999999972</v>
      </c>
      <c r="U832" s="7">
        <v>4.6100000000000002E-5</v>
      </c>
      <c r="V832" s="5">
        <v>2.1053199999999999</v>
      </c>
      <c r="W832">
        <f>-(Table52583063383704024344664983078110142174206[[#This Row],[time]]-2)*2</f>
        <v>-0.21063999999999972</v>
      </c>
      <c r="X832" s="6">
        <v>4.2909200000000002E-2</v>
      </c>
      <c r="Y832" s="5">
        <v>2.1053199999999999</v>
      </c>
      <c r="Z832">
        <f>-(Table2482653133453774094414735053785117149181213[[#This Row],[time]]-2)*2</f>
        <v>-0.21063999999999972</v>
      </c>
      <c r="AA832" s="7">
        <v>8.0799999999999999E-5</v>
      </c>
      <c r="AB832" s="5">
        <v>2.1053199999999999</v>
      </c>
      <c r="AC832">
        <f>-(Table62593073393714034354674993179111143175207[[#This Row],[time]]-2)*2</f>
        <v>-0.21063999999999972</v>
      </c>
      <c r="AD832" s="6">
        <v>0.25934099999999999</v>
      </c>
      <c r="AE832" s="5">
        <v>2.1053199999999999</v>
      </c>
      <c r="AF832">
        <f>-(Table2492663143463784104424745063886118150182214[[#This Row],[time]]-2)*2</f>
        <v>-0.21063999999999972</v>
      </c>
      <c r="AG832" s="7">
        <v>7.8100000000000001E-5</v>
      </c>
      <c r="AH832" s="5">
        <v>2.1053199999999999</v>
      </c>
      <c r="AI832">
        <f>-(Table72603083403724044364685003280112144176208[[#This Row],[time]]-2)*2</f>
        <v>-0.21063999999999972</v>
      </c>
      <c r="AJ832" s="7">
        <v>7.0300000000000001E-5</v>
      </c>
      <c r="AK832" s="5">
        <v>2.1053199999999999</v>
      </c>
      <c r="AL832">
        <f>-(Table2502673153473794114434755073987119151183215[[#This Row],[time]]-2)*2</f>
        <v>-0.21063999999999972</v>
      </c>
      <c r="AM832" s="6">
        <v>1.34351</v>
      </c>
      <c r="AN832" s="5">
        <v>2.1053199999999999</v>
      </c>
      <c r="AO832">
        <f>-(Table82613093413734054374695013381113145177209[[#This Row],[time]]-2)*2</f>
        <v>-0.21063999999999972</v>
      </c>
      <c r="AP832" s="6">
        <v>2.5803099999999999</v>
      </c>
      <c r="AQ832" s="5">
        <v>2.1053199999999999</v>
      </c>
      <c r="AR832">
        <f>-(Table2522683163483804124444765084088120152184216[[#This Row],[time]]-2)*2</f>
        <v>-0.21063999999999972</v>
      </c>
      <c r="AS832" s="6">
        <v>0.51021000000000005</v>
      </c>
      <c r="AT832" s="5">
        <v>2.1053199999999999</v>
      </c>
      <c r="AU832">
        <f>-(Table2532693173493814134454775094189121153185217[[#This Row],[time]]-2)*2</f>
        <v>-0.21063999999999972</v>
      </c>
      <c r="AV832" s="6">
        <v>0.47095300000000001</v>
      </c>
    </row>
    <row r="833" spans="1:48">
      <c r="A833" s="5">
        <v>2.1506799999999999</v>
      </c>
      <c r="B833">
        <f>-(Table12543023343663984304624942674106138170202[[#This Row],[time]]-2)*2</f>
        <v>-0.30135999999999985</v>
      </c>
      <c r="C833" s="6">
        <v>1.45797</v>
      </c>
      <c r="D833" s="5">
        <v>2.1506799999999999</v>
      </c>
      <c r="E833">
        <f>-(Table22553033353673994314634952775107139171203[[#This Row],[time]]-2)*2</f>
        <v>-0.30135999999999985</v>
      </c>
      <c r="F833" s="6">
        <v>0.38539000000000001</v>
      </c>
      <c r="G833" s="5">
        <v>2.1506799999999999</v>
      </c>
      <c r="H833" s="2">
        <f t="shared" si="779"/>
        <v>-0.30135999999999985</v>
      </c>
      <c r="I833" s="6">
        <v>0.75358400000000003</v>
      </c>
      <c r="J833" s="5">
        <v>2.1506799999999999</v>
      </c>
      <c r="K833">
        <f>-(Table32563043363684004324644962876108140172204[[#This Row],[time]]-2)*2</f>
        <v>-0.30135999999999985</v>
      </c>
      <c r="L833" s="6">
        <v>0.359568</v>
      </c>
      <c r="M833" s="5">
        <v>2.1506799999999999</v>
      </c>
      <c r="N833">
        <f>-(Table2462633113433754074394715033583115147179211[[#This Row],[time]]-2)*2</f>
        <v>-0.30135999999999985</v>
      </c>
      <c r="O833" s="7">
        <v>4.8699999999999998E-5</v>
      </c>
      <c r="P833" s="5">
        <v>2.1506799999999999</v>
      </c>
      <c r="Q833">
        <f>-(Table42573053373694014334654972977109141173205[[#This Row],[time]]-2)*2</f>
        <v>-0.30135999999999985</v>
      </c>
      <c r="R833" s="6">
        <v>1.3299799999999999</v>
      </c>
      <c r="S833" s="5">
        <v>2.1506799999999999</v>
      </c>
      <c r="T833">
        <f>-(Table2472643123443764084404725043684116148180212[[#This Row],[time]]-2)*2</f>
        <v>-0.30135999999999985</v>
      </c>
      <c r="U833" s="7">
        <v>4.1999999999999998E-5</v>
      </c>
      <c r="V833" s="5">
        <v>2.1506799999999999</v>
      </c>
      <c r="W833">
        <f>-(Table52583063383704024344664983078110142174206[[#This Row],[time]]-2)*2</f>
        <v>-0.30135999999999985</v>
      </c>
      <c r="X833" s="6">
        <v>0.109324</v>
      </c>
      <c r="Y833" s="5">
        <v>2.1506799999999999</v>
      </c>
      <c r="Z833">
        <f>-(Table2482653133453774094414735053785117149181213[[#This Row],[time]]-2)*2</f>
        <v>-0.30135999999999985</v>
      </c>
      <c r="AA833" s="7">
        <v>8.0599999999999994E-5</v>
      </c>
      <c r="AB833" s="5">
        <v>2.1506799999999999</v>
      </c>
      <c r="AC833">
        <f>-(Table62593073393714034354674993179111143175207[[#This Row],[time]]-2)*2</f>
        <v>-0.30135999999999985</v>
      </c>
      <c r="AD833" s="6">
        <v>0.437803</v>
      </c>
      <c r="AE833" s="5">
        <v>2.1506799999999999</v>
      </c>
      <c r="AF833">
        <f>-(Table2492663143463784104424745063886118150182214[[#This Row],[time]]-2)*2</f>
        <v>-0.30135999999999985</v>
      </c>
      <c r="AG833" s="7">
        <v>7.8800000000000004E-5</v>
      </c>
      <c r="AH833" s="5">
        <v>2.1506799999999999</v>
      </c>
      <c r="AI833">
        <f>-(Table72603083403724044364685003280112144176208[[#This Row],[time]]-2)*2</f>
        <v>-0.30135999999999985</v>
      </c>
      <c r="AJ833" s="6">
        <v>4.52141E-2</v>
      </c>
      <c r="AK833" s="5">
        <v>2.1506799999999999</v>
      </c>
      <c r="AL833">
        <f>-(Table2502673153473794114434755073987119151183215[[#This Row],[time]]-2)*2</f>
        <v>-0.30135999999999985</v>
      </c>
      <c r="AM833" s="6">
        <v>1.3679300000000001</v>
      </c>
      <c r="AN833" s="5">
        <v>2.1506799999999999</v>
      </c>
      <c r="AO833">
        <f>-(Table82613093413734054374695013381113145177209[[#This Row],[time]]-2)*2</f>
        <v>-0.30135999999999985</v>
      </c>
      <c r="AP833" s="6">
        <v>2.6010499999999999</v>
      </c>
      <c r="AQ833" s="5">
        <v>2.1506799999999999</v>
      </c>
      <c r="AR833">
        <f>-(Table2522683163483804124444765084088120152184216[[#This Row],[time]]-2)*2</f>
        <v>-0.30135999999999985</v>
      </c>
      <c r="AS833" s="6">
        <v>0.54647400000000002</v>
      </c>
      <c r="AT833" s="5">
        <v>2.1506799999999999</v>
      </c>
      <c r="AU833">
        <f>-(Table2532693173493814134454775094189121153185217[[#This Row],[time]]-2)*2</f>
        <v>-0.30135999999999985</v>
      </c>
      <c r="AV833" s="6">
        <v>0.56942199999999998</v>
      </c>
    </row>
    <row r="834" spans="1:48">
      <c r="A834" s="5">
        <v>2.23407</v>
      </c>
      <c r="B834">
        <f>-(Table12543023343663984304624942674106138170202[[#This Row],[time]]-2)*2</f>
        <v>-0.46814</v>
      </c>
      <c r="C834" s="6">
        <v>1.0697399999999999</v>
      </c>
      <c r="D834" s="5">
        <v>2.23407</v>
      </c>
      <c r="E834">
        <f>-(Table22553033353673994314634952775107139171203[[#This Row],[time]]-2)*2</f>
        <v>-0.46814</v>
      </c>
      <c r="F834" s="6">
        <v>0.85211599999999998</v>
      </c>
      <c r="G834" s="5">
        <v>2.23407</v>
      </c>
      <c r="H834" s="2">
        <f t="shared" si="779"/>
        <v>-0.46814</v>
      </c>
      <c r="I834" s="6">
        <v>0.45349699999999998</v>
      </c>
      <c r="J834" s="5">
        <v>2.23407</v>
      </c>
      <c r="K834">
        <f>-(Table32563043363684004324644962876108140172204[[#This Row],[time]]-2)*2</f>
        <v>-0.46814</v>
      </c>
      <c r="L834" s="6">
        <v>0.879606</v>
      </c>
      <c r="M834" s="5">
        <v>2.23407</v>
      </c>
      <c r="N834">
        <f>-(Table2462633113433754074394715033583115147179211[[#This Row],[time]]-2)*2</f>
        <v>-0.46814</v>
      </c>
      <c r="O834" s="7">
        <v>4.18E-5</v>
      </c>
      <c r="P834" s="5">
        <v>2.23407</v>
      </c>
      <c r="Q834">
        <f>-(Table42573053373694014334654972977109141173205[[#This Row],[time]]-2)*2</f>
        <v>-0.46814</v>
      </c>
      <c r="R834" s="6">
        <v>1.89558</v>
      </c>
      <c r="S834" s="5">
        <v>2.23407</v>
      </c>
      <c r="T834">
        <f>-(Table2472643123443764084404725043684116148180212[[#This Row],[time]]-2)*2</f>
        <v>-0.46814</v>
      </c>
      <c r="U834" s="7">
        <v>3.9400000000000002E-5</v>
      </c>
      <c r="V834" s="5">
        <v>2.23407</v>
      </c>
      <c r="W834">
        <f>-(Table52583063383704024344664983078110142174206[[#This Row],[time]]-2)*2</f>
        <v>-0.46814</v>
      </c>
      <c r="X834" s="6">
        <v>0.22414500000000001</v>
      </c>
      <c r="Y834" s="5">
        <v>2.23407</v>
      </c>
      <c r="Z834">
        <f>-(Table2482653133453774094414735053785117149181213[[#This Row],[time]]-2)*2</f>
        <v>-0.46814</v>
      </c>
      <c r="AA834" s="7">
        <v>7.4499999999999995E-5</v>
      </c>
      <c r="AB834" s="5">
        <v>2.23407</v>
      </c>
      <c r="AC834">
        <f>-(Table62593073393714034354674993179111143175207[[#This Row],[time]]-2)*2</f>
        <v>-0.46814</v>
      </c>
      <c r="AD834" s="6">
        <v>1.6372100000000001</v>
      </c>
      <c r="AE834" s="5">
        <v>2.23407</v>
      </c>
      <c r="AF834">
        <f>-(Table2492663143463784104424745063886118150182214[[#This Row],[time]]-2)*2</f>
        <v>-0.46814</v>
      </c>
      <c r="AG834" s="7">
        <v>7.2399999999999998E-5</v>
      </c>
      <c r="AH834" s="5">
        <v>2.23407</v>
      </c>
      <c r="AI834">
        <f>-(Table72603083403724044364685003280112144176208[[#This Row],[time]]-2)*2</f>
        <v>-0.46814</v>
      </c>
      <c r="AJ834" s="6">
        <v>0.69546200000000002</v>
      </c>
      <c r="AK834" s="5">
        <v>2.23407</v>
      </c>
      <c r="AL834">
        <f>-(Table2502673153473794114434755073987119151183215[[#This Row],[time]]-2)*2</f>
        <v>-0.46814</v>
      </c>
      <c r="AM834" s="6">
        <v>1.34877</v>
      </c>
      <c r="AN834" s="5">
        <v>2.23407</v>
      </c>
      <c r="AO834">
        <f>-(Table82613093413734054374695013381113145177209[[#This Row],[time]]-2)*2</f>
        <v>-0.46814</v>
      </c>
      <c r="AP834" s="6">
        <v>2.8234300000000001</v>
      </c>
      <c r="AQ834" s="5">
        <v>2.23407</v>
      </c>
      <c r="AR834">
        <f>-(Table2522683163483804124444765084088120152184216[[#This Row],[time]]-2)*2</f>
        <v>-0.46814</v>
      </c>
      <c r="AS834" s="6">
        <v>0.61110200000000003</v>
      </c>
      <c r="AT834" s="5">
        <v>2.23407</v>
      </c>
      <c r="AU834">
        <f>-(Table2532693173493814134454775094189121153185217[[#This Row],[time]]-2)*2</f>
        <v>-0.46814</v>
      </c>
      <c r="AV834" s="6">
        <v>0.73738199999999998</v>
      </c>
    </row>
    <row r="835" spans="1:48">
      <c r="A835" s="5">
        <v>2.26532</v>
      </c>
      <c r="B835">
        <f>-(Table12543023343663984304624942674106138170202[[#This Row],[time]]-2)*2</f>
        <v>-0.53064</v>
      </c>
      <c r="C835" s="6">
        <v>0.89038600000000001</v>
      </c>
      <c r="D835" s="5">
        <v>2.26532</v>
      </c>
      <c r="E835">
        <f>-(Table22553033353673994314634952775107139171203[[#This Row],[time]]-2)*2</f>
        <v>-0.53064</v>
      </c>
      <c r="F835" s="6">
        <v>1.05453</v>
      </c>
      <c r="G835" s="5">
        <v>2.26532</v>
      </c>
      <c r="H835" s="2">
        <f t="shared" si="779"/>
        <v>-0.53064</v>
      </c>
      <c r="I835" s="6">
        <v>0.31933</v>
      </c>
      <c r="J835" s="5">
        <v>2.26532</v>
      </c>
      <c r="K835">
        <f>-(Table32563043363684004324644962876108140172204[[#This Row],[time]]-2)*2</f>
        <v>-0.53064</v>
      </c>
      <c r="L835" s="6">
        <v>1.0414600000000001</v>
      </c>
      <c r="M835" s="5">
        <v>2.26532</v>
      </c>
      <c r="N835">
        <f>-(Table2462633113433754074394715033583115147179211[[#This Row],[time]]-2)*2</f>
        <v>-0.53064</v>
      </c>
      <c r="O835" s="7">
        <v>4.0099999999999999E-5</v>
      </c>
      <c r="P835" s="5">
        <v>2.26532</v>
      </c>
      <c r="Q835">
        <f>-(Table42573053373694014334654972977109141173205[[#This Row],[time]]-2)*2</f>
        <v>-0.53064</v>
      </c>
      <c r="R835" s="6">
        <v>2.0970499999999999</v>
      </c>
      <c r="S835" s="5">
        <v>2.26532</v>
      </c>
      <c r="T835">
        <f>-(Table2472643123443764084404725043684116148180212[[#This Row],[time]]-2)*2</f>
        <v>-0.53064</v>
      </c>
      <c r="U835" s="7">
        <v>3.8800000000000001E-5</v>
      </c>
      <c r="V835" s="5">
        <v>2.26532</v>
      </c>
      <c r="W835">
        <f>-(Table52583063383704024344664983078110142174206[[#This Row],[time]]-2)*2</f>
        <v>-0.53064</v>
      </c>
      <c r="X835" s="6">
        <v>0.26753300000000002</v>
      </c>
      <c r="Y835" s="5">
        <v>2.26532</v>
      </c>
      <c r="Z835">
        <f>-(Table2482653133453774094414735053785117149181213[[#This Row],[time]]-2)*2</f>
        <v>-0.53064</v>
      </c>
      <c r="AA835" s="7">
        <v>7.25E-5</v>
      </c>
      <c r="AB835" s="5">
        <v>2.26532</v>
      </c>
      <c r="AC835">
        <f>-(Table62593073393714034354674993179111143175207[[#This Row],[time]]-2)*2</f>
        <v>-0.53064</v>
      </c>
      <c r="AD835" s="6">
        <v>1.9746900000000001</v>
      </c>
      <c r="AE835" s="5">
        <v>2.26532</v>
      </c>
      <c r="AF835">
        <f>-(Table2492663143463784104424745063886118150182214[[#This Row],[time]]-2)*2</f>
        <v>-0.53064</v>
      </c>
      <c r="AG835" s="7">
        <v>7.0599999999999995E-5</v>
      </c>
      <c r="AH835" s="5">
        <v>2.26532</v>
      </c>
      <c r="AI835">
        <f>-(Table72603083403724044364685003280112144176208[[#This Row],[time]]-2)*2</f>
        <v>-0.53064</v>
      </c>
      <c r="AJ835" s="6">
        <v>1.19425</v>
      </c>
      <c r="AK835" s="5">
        <v>2.26532</v>
      </c>
      <c r="AL835">
        <f>-(Table2502673153473794114434755073987119151183215[[#This Row],[time]]-2)*2</f>
        <v>-0.53064</v>
      </c>
      <c r="AM835" s="6">
        <v>1.32985</v>
      </c>
      <c r="AN835" s="5">
        <v>2.26532</v>
      </c>
      <c r="AO835">
        <f>-(Table82613093413734054374695013381113145177209[[#This Row],[time]]-2)*2</f>
        <v>-0.53064</v>
      </c>
      <c r="AP835" s="6">
        <v>2.97817</v>
      </c>
      <c r="AQ835" s="5">
        <v>2.26532</v>
      </c>
      <c r="AR835">
        <f>-(Table2522683163483804124444765084088120152184216[[#This Row],[time]]-2)*2</f>
        <v>-0.53064</v>
      </c>
      <c r="AS835" s="6">
        <v>0.643903</v>
      </c>
      <c r="AT835" s="5">
        <v>2.26532</v>
      </c>
      <c r="AU835">
        <f>-(Table2532693173493814134454775094189121153185217[[#This Row],[time]]-2)*2</f>
        <v>-0.53064</v>
      </c>
      <c r="AV835" s="6">
        <v>0.79159100000000004</v>
      </c>
    </row>
    <row r="836" spans="1:48">
      <c r="A836" s="5">
        <v>2.3356300000000001</v>
      </c>
      <c r="B836">
        <f>-(Table12543023343663984304624942674106138170202[[#This Row],[time]]-2)*2</f>
        <v>-0.67126000000000019</v>
      </c>
      <c r="C836" s="6">
        <v>0.500583</v>
      </c>
      <c r="D836" s="5">
        <v>2.3356300000000001</v>
      </c>
      <c r="E836">
        <f>-(Table22553033353673994314634952775107139171203[[#This Row],[time]]-2)*2</f>
        <v>-0.67126000000000019</v>
      </c>
      <c r="F836" s="6">
        <v>1.4810300000000001</v>
      </c>
      <c r="G836" s="5">
        <v>2.3356300000000001</v>
      </c>
      <c r="H836" s="2">
        <f t="shared" si="779"/>
        <v>-0.67126000000000019</v>
      </c>
      <c r="I836" s="6">
        <v>0.11361400000000001</v>
      </c>
      <c r="J836" s="5">
        <v>2.3356300000000001</v>
      </c>
      <c r="K836">
        <f>-(Table32563043363684004324644962876108140172204[[#This Row],[time]]-2)*2</f>
        <v>-0.67126000000000019</v>
      </c>
      <c r="L836" s="6">
        <v>1.37016</v>
      </c>
      <c r="M836" s="5">
        <v>2.3356300000000001</v>
      </c>
      <c r="N836">
        <f>-(Table2462633113433754074394715033583115147179211[[#This Row],[time]]-2)*2</f>
        <v>-0.67126000000000019</v>
      </c>
      <c r="O836" s="7">
        <v>3.6699999999999998E-5</v>
      </c>
      <c r="P836" s="5">
        <v>2.3356300000000001</v>
      </c>
      <c r="Q836">
        <f>-(Table42573053373694014334654972977109141173205[[#This Row],[time]]-2)*2</f>
        <v>-0.67126000000000019</v>
      </c>
      <c r="R836" s="6">
        <v>2.3472599999999999</v>
      </c>
      <c r="S836" s="5">
        <v>2.3356300000000001</v>
      </c>
      <c r="T836">
        <f>-(Table2472643123443764084404725043684116148180212[[#This Row],[time]]-2)*2</f>
        <v>-0.67126000000000019</v>
      </c>
      <c r="U836" s="7">
        <v>3.7100000000000001E-5</v>
      </c>
      <c r="V836" s="5">
        <v>2.3356300000000001</v>
      </c>
      <c r="W836">
        <f>-(Table52583063383704024344664983078110142174206[[#This Row],[time]]-2)*2</f>
        <v>-0.67126000000000019</v>
      </c>
      <c r="X836" s="6">
        <v>0.71762400000000004</v>
      </c>
      <c r="Y836" s="5">
        <v>2.3356300000000001</v>
      </c>
      <c r="Z836">
        <f>-(Table2482653133453774094414735053785117149181213[[#This Row],[time]]-2)*2</f>
        <v>-0.67126000000000019</v>
      </c>
      <c r="AA836" s="7">
        <v>7.0400000000000004E-5</v>
      </c>
      <c r="AB836" s="5">
        <v>2.3356300000000001</v>
      </c>
      <c r="AC836">
        <f>-(Table62593073393714034354674993179111143175207[[#This Row],[time]]-2)*2</f>
        <v>-0.67126000000000019</v>
      </c>
      <c r="AD836" s="6">
        <v>2.5988799999999999</v>
      </c>
      <c r="AE836" s="5">
        <v>2.3356300000000001</v>
      </c>
      <c r="AF836">
        <f>-(Table2492663143463784104424745063886118150182214[[#This Row],[time]]-2)*2</f>
        <v>-0.67126000000000019</v>
      </c>
      <c r="AG836" s="7">
        <v>6.97E-5</v>
      </c>
      <c r="AH836" s="5">
        <v>2.3356300000000001</v>
      </c>
      <c r="AI836">
        <f>-(Table72603083403724044364685003280112144176208[[#This Row],[time]]-2)*2</f>
        <v>-0.67126000000000019</v>
      </c>
      <c r="AJ836" s="6">
        <v>2.2386499999999998</v>
      </c>
      <c r="AK836" s="5">
        <v>2.3356300000000001</v>
      </c>
      <c r="AL836">
        <f>-(Table2502673153473794114434755073987119151183215[[#This Row],[time]]-2)*2</f>
        <v>-0.67126000000000019</v>
      </c>
      <c r="AM836" s="6">
        <v>1.2842899999999999</v>
      </c>
      <c r="AN836" s="5">
        <v>2.3356300000000001</v>
      </c>
      <c r="AO836">
        <f>-(Table82613093413734054374695013381113145177209[[#This Row],[time]]-2)*2</f>
        <v>-0.67126000000000019</v>
      </c>
      <c r="AP836" s="6">
        <v>3.3014399999999999</v>
      </c>
      <c r="AQ836" s="5">
        <v>2.3356300000000001</v>
      </c>
      <c r="AR836">
        <f>-(Table2522683163483804124444765084088120152184216[[#This Row],[time]]-2)*2</f>
        <v>-0.67126000000000019</v>
      </c>
      <c r="AS836" s="6">
        <v>0.70618099999999995</v>
      </c>
      <c r="AT836" s="5">
        <v>2.3356300000000001</v>
      </c>
      <c r="AU836">
        <f>-(Table2532693173493814134454775094189121153185217[[#This Row],[time]]-2)*2</f>
        <v>-0.67126000000000019</v>
      </c>
      <c r="AV836" s="6">
        <v>1.36524</v>
      </c>
    </row>
    <row r="837" spans="1:48">
      <c r="A837" s="5">
        <v>2.3856299999999999</v>
      </c>
      <c r="B837">
        <f>-(Table12543023343663984304624942674106138170202[[#This Row],[time]]-2)*2</f>
        <v>-0.77125999999999983</v>
      </c>
      <c r="C837" s="6">
        <v>0.24353</v>
      </c>
      <c r="D837" s="5">
        <v>2.3856299999999999</v>
      </c>
      <c r="E837">
        <f>-(Table22553033353673994314634952775107139171203[[#This Row],[time]]-2)*2</f>
        <v>-0.77125999999999983</v>
      </c>
      <c r="F837" s="6">
        <v>1.77172</v>
      </c>
      <c r="G837" s="5">
        <v>2.3856299999999999</v>
      </c>
      <c r="H837" s="2">
        <f t="shared" si="779"/>
        <v>-0.77125999999999983</v>
      </c>
      <c r="I837" s="6">
        <v>5.7796399999999998E-2</v>
      </c>
      <c r="J837" s="5">
        <v>2.3856299999999999</v>
      </c>
      <c r="K837">
        <f>-(Table32563043363684004324644962876108140172204[[#This Row],[time]]-2)*2</f>
        <v>-0.77125999999999983</v>
      </c>
      <c r="L837" s="6">
        <v>1.60853</v>
      </c>
      <c r="M837" s="5">
        <v>2.3856299999999999</v>
      </c>
      <c r="N837">
        <f>-(Table2462633113433754074394715033583115147179211[[#This Row],[time]]-2)*2</f>
        <v>-0.77125999999999983</v>
      </c>
      <c r="O837" s="7">
        <v>3.43E-5</v>
      </c>
      <c r="P837" s="5">
        <v>2.3856299999999999</v>
      </c>
      <c r="Q837">
        <f>-(Table42573053373694014334654972977109141173205[[#This Row],[time]]-2)*2</f>
        <v>-0.77125999999999983</v>
      </c>
      <c r="R837" s="6">
        <v>2.4483700000000002</v>
      </c>
      <c r="S837" s="5">
        <v>2.3856299999999999</v>
      </c>
      <c r="T837">
        <f>-(Table2472643123443764084404725043684116148180212[[#This Row],[time]]-2)*2</f>
        <v>-0.77125999999999983</v>
      </c>
      <c r="U837" s="7">
        <v>3.54E-5</v>
      </c>
      <c r="V837" s="5">
        <v>2.3856299999999999</v>
      </c>
      <c r="W837">
        <f>-(Table52583063383704024344664983078110142174206[[#This Row],[time]]-2)*2</f>
        <v>-0.77125999999999983</v>
      </c>
      <c r="X837" s="6">
        <v>0.99758500000000006</v>
      </c>
      <c r="Y837" s="5">
        <v>2.3856299999999999</v>
      </c>
      <c r="Z837">
        <f>-(Table2482653133453774094414735053785117149181213[[#This Row],[time]]-2)*2</f>
        <v>-0.77125999999999983</v>
      </c>
      <c r="AA837" s="7">
        <v>6.9300000000000004E-5</v>
      </c>
      <c r="AB837" s="5">
        <v>2.3856299999999999</v>
      </c>
      <c r="AC837">
        <f>-(Table62593073393714034354674993179111143175207[[#This Row],[time]]-2)*2</f>
        <v>-0.77125999999999983</v>
      </c>
      <c r="AD837" s="6">
        <v>2.87073</v>
      </c>
      <c r="AE837" s="5">
        <v>2.3856299999999999</v>
      </c>
      <c r="AF837">
        <f>-(Table2492663143463784104424745063886118150182214[[#This Row],[time]]-2)*2</f>
        <v>-0.77125999999999983</v>
      </c>
      <c r="AG837" s="7">
        <v>6.9599999999999998E-5</v>
      </c>
      <c r="AH837" s="5">
        <v>2.3856299999999999</v>
      </c>
      <c r="AI837">
        <f>-(Table72603083403724044364685003280112144176208[[#This Row],[time]]-2)*2</f>
        <v>-0.77125999999999983</v>
      </c>
      <c r="AJ837" s="6">
        <v>2.8940299999999999</v>
      </c>
      <c r="AK837" s="5">
        <v>2.3856299999999999</v>
      </c>
      <c r="AL837">
        <f>-(Table2502673153473794114434755073987119151183215[[#This Row],[time]]-2)*2</f>
        <v>-0.77125999999999983</v>
      </c>
      <c r="AM837" s="6">
        <v>1.26173</v>
      </c>
      <c r="AN837" s="5">
        <v>2.3856299999999999</v>
      </c>
      <c r="AO837">
        <f>-(Table82613093413734054374695013381113145177209[[#This Row],[time]]-2)*2</f>
        <v>-0.77125999999999983</v>
      </c>
      <c r="AP837" s="6">
        <v>3.4716800000000001</v>
      </c>
      <c r="AQ837" s="5">
        <v>2.3856299999999999</v>
      </c>
      <c r="AR837">
        <f>-(Table2522683163483804124444765084088120152184216[[#This Row],[time]]-2)*2</f>
        <v>-0.77125999999999983</v>
      </c>
      <c r="AS837" s="6">
        <v>0.738317</v>
      </c>
      <c r="AT837" s="5">
        <v>2.3856299999999999</v>
      </c>
      <c r="AU837">
        <f>-(Table2532693173493814134454775094189121153185217[[#This Row],[time]]-2)*2</f>
        <v>-0.77125999999999983</v>
      </c>
      <c r="AV837" s="6">
        <v>1.77881</v>
      </c>
    </row>
    <row r="838" spans="1:48">
      <c r="A838" s="5">
        <v>2.4356300000000002</v>
      </c>
      <c r="B838">
        <f>-(Table12543023343663984304624942674106138170202[[#This Row],[time]]-2)*2</f>
        <v>-0.87126000000000037</v>
      </c>
      <c r="C838" s="6">
        <v>3.3825899999999999E-2</v>
      </c>
      <c r="D838" s="5">
        <v>2.4356300000000002</v>
      </c>
      <c r="E838">
        <f>-(Table22553033353673994314634952775107139171203[[#This Row],[time]]-2)*2</f>
        <v>-0.87126000000000037</v>
      </c>
      <c r="F838" s="6">
        <v>2.1053600000000001</v>
      </c>
      <c r="G838" s="5">
        <v>2.4356300000000002</v>
      </c>
      <c r="H838" s="2">
        <f t="shared" si="779"/>
        <v>-0.87126000000000037</v>
      </c>
      <c r="I838" s="6">
        <v>1.02364E-2</v>
      </c>
      <c r="J838" s="5">
        <v>2.4356300000000002</v>
      </c>
      <c r="K838">
        <f>-(Table32563043363684004324644962876108140172204[[#This Row],[time]]-2)*2</f>
        <v>-0.87126000000000037</v>
      </c>
      <c r="L838" s="6">
        <v>1.86703</v>
      </c>
      <c r="M838" s="5">
        <v>2.4356300000000002</v>
      </c>
      <c r="N838">
        <f>-(Table2462633113433754074394715033583115147179211[[#This Row],[time]]-2)*2</f>
        <v>-0.87126000000000037</v>
      </c>
      <c r="O838" s="7">
        <v>3.2299999999999999E-5</v>
      </c>
      <c r="P838" s="5">
        <v>2.4356300000000002</v>
      </c>
      <c r="Q838">
        <f>-(Table42573053373694014334654972977109141173205[[#This Row],[time]]-2)*2</f>
        <v>-0.87126000000000037</v>
      </c>
      <c r="R838" s="6">
        <v>2.5467200000000001</v>
      </c>
      <c r="S838" s="5">
        <v>2.4356300000000002</v>
      </c>
      <c r="T838">
        <f>-(Table2472643123443764084404725043684116148180212[[#This Row],[time]]-2)*2</f>
        <v>-0.87126000000000037</v>
      </c>
      <c r="U838" s="7">
        <v>3.3899999999999997E-5</v>
      </c>
      <c r="V838" s="5">
        <v>2.4356300000000002</v>
      </c>
      <c r="W838">
        <f>-(Table52583063383704024344664983078110142174206[[#This Row],[time]]-2)*2</f>
        <v>-0.87126000000000037</v>
      </c>
      <c r="X838" s="6">
        <v>1.2479499999999999</v>
      </c>
      <c r="Y838" s="5">
        <v>2.4356300000000002</v>
      </c>
      <c r="Z838">
        <f>-(Table2482653133453774094414735053785117149181213[[#This Row],[time]]-2)*2</f>
        <v>-0.87126000000000037</v>
      </c>
      <c r="AA838" s="7">
        <v>6.8100000000000002E-5</v>
      </c>
      <c r="AB838" s="5">
        <v>2.4356300000000002</v>
      </c>
      <c r="AC838">
        <f>-(Table62593073393714034354674993179111143175207[[#This Row],[time]]-2)*2</f>
        <v>-0.87126000000000037</v>
      </c>
      <c r="AD838" s="6">
        <v>3.06</v>
      </c>
      <c r="AE838" s="5">
        <v>2.4356300000000002</v>
      </c>
      <c r="AF838">
        <f>-(Table2492663143463784104424745063886118150182214[[#This Row],[time]]-2)*2</f>
        <v>-0.87126000000000037</v>
      </c>
      <c r="AG838" s="7">
        <v>6.9200000000000002E-5</v>
      </c>
      <c r="AH838" s="5">
        <v>2.4356300000000002</v>
      </c>
      <c r="AI838">
        <f>-(Table72603083403724044364685003280112144176208[[#This Row],[time]]-2)*2</f>
        <v>-0.87126000000000037</v>
      </c>
      <c r="AJ838" s="6">
        <v>3.5021800000000001</v>
      </c>
      <c r="AK838" s="5">
        <v>2.4356300000000002</v>
      </c>
      <c r="AL838">
        <f>-(Table2502673153473794114434755073987119151183215[[#This Row],[time]]-2)*2</f>
        <v>-0.87126000000000037</v>
      </c>
      <c r="AM838" s="6">
        <v>1.26451</v>
      </c>
      <c r="AN838" s="5">
        <v>2.4356300000000002</v>
      </c>
      <c r="AO838">
        <f>-(Table82613093413734054374695013381113145177209[[#This Row],[time]]-2)*2</f>
        <v>-0.87126000000000037</v>
      </c>
      <c r="AP838" s="6">
        <v>3.65686</v>
      </c>
      <c r="AQ838" s="5">
        <v>2.4356300000000002</v>
      </c>
      <c r="AR838">
        <f>-(Table2522683163483804124444765084088120152184216[[#This Row],[time]]-2)*2</f>
        <v>-0.87126000000000037</v>
      </c>
      <c r="AS838" s="6">
        <v>0.77253499999999997</v>
      </c>
      <c r="AT838" s="5">
        <v>2.4356300000000002</v>
      </c>
      <c r="AU838">
        <f>-(Table2532693173493814134454775094189121153185217[[#This Row],[time]]-2)*2</f>
        <v>-0.87126000000000037</v>
      </c>
      <c r="AV838" s="6">
        <v>2.1762100000000002</v>
      </c>
    </row>
    <row r="839" spans="1:48">
      <c r="A839" s="5">
        <v>2.4668800000000002</v>
      </c>
      <c r="B839">
        <f>-(Table12543023343663984304624942674106138170202[[#This Row],[time]]-2)*2</f>
        <v>-0.93376000000000037</v>
      </c>
      <c r="C839" s="6">
        <v>2.29733E-4</v>
      </c>
      <c r="D839" s="5">
        <v>2.4668800000000002</v>
      </c>
      <c r="E839">
        <f>-(Table22553033353673994314634952775107139171203[[#This Row],[time]]-2)*2</f>
        <v>-0.93376000000000037</v>
      </c>
      <c r="F839" s="6">
        <v>2.3408199999999999</v>
      </c>
      <c r="G839" s="5">
        <v>2.4668800000000002</v>
      </c>
      <c r="H839" s="2">
        <f t="shared" si="779"/>
        <v>-0.93376000000000037</v>
      </c>
      <c r="I839" s="6">
        <v>1.33669E-4</v>
      </c>
      <c r="J839" s="5">
        <v>2.4668800000000002</v>
      </c>
      <c r="K839">
        <f>-(Table32563043363684004324644962876108140172204[[#This Row],[time]]-2)*2</f>
        <v>-0.93376000000000037</v>
      </c>
      <c r="L839" s="6">
        <v>2.0295100000000001</v>
      </c>
      <c r="M839" s="5">
        <v>2.4668800000000002</v>
      </c>
      <c r="N839">
        <f>-(Table2462633113433754074394715033583115147179211[[#This Row],[time]]-2)*2</f>
        <v>-0.93376000000000037</v>
      </c>
      <c r="O839" s="7">
        <v>3.1300000000000002E-5</v>
      </c>
      <c r="P839" s="5">
        <v>2.4668800000000002</v>
      </c>
      <c r="Q839">
        <f>-(Table42573053373694014334654972977109141173205[[#This Row],[time]]-2)*2</f>
        <v>-0.93376000000000037</v>
      </c>
      <c r="R839" s="6">
        <v>2.6017199999999998</v>
      </c>
      <c r="S839" s="5">
        <v>2.4668800000000002</v>
      </c>
      <c r="T839">
        <f>-(Table2472643123443764084404725043684116148180212[[#This Row],[time]]-2)*2</f>
        <v>-0.93376000000000037</v>
      </c>
      <c r="U839" s="7">
        <v>3.3099999999999998E-5</v>
      </c>
      <c r="V839" s="5">
        <v>2.4668800000000002</v>
      </c>
      <c r="W839">
        <f>-(Table52583063383704024344664983078110142174206[[#This Row],[time]]-2)*2</f>
        <v>-0.93376000000000037</v>
      </c>
      <c r="X839" s="6">
        <v>1.4029499999999999</v>
      </c>
      <c r="Y839" s="5">
        <v>2.4668800000000002</v>
      </c>
      <c r="Z839">
        <f>-(Table2482653133453774094414735053785117149181213[[#This Row],[time]]-2)*2</f>
        <v>-0.93376000000000037</v>
      </c>
      <c r="AA839" s="7">
        <v>6.7299999999999996E-5</v>
      </c>
      <c r="AB839" s="5">
        <v>2.4668800000000002</v>
      </c>
      <c r="AC839">
        <f>-(Table62593073393714034354674993179111143175207[[#This Row],[time]]-2)*2</f>
        <v>-0.93376000000000037</v>
      </c>
      <c r="AD839" s="6">
        <v>3.1654100000000001</v>
      </c>
      <c r="AE839" s="5">
        <v>2.4668800000000002</v>
      </c>
      <c r="AF839">
        <f>-(Table2492663143463784104424745063886118150182214[[#This Row],[time]]-2)*2</f>
        <v>-0.93376000000000037</v>
      </c>
      <c r="AG839" s="7">
        <v>6.8999999999999997E-5</v>
      </c>
      <c r="AH839" s="5">
        <v>2.4668800000000002</v>
      </c>
      <c r="AI839">
        <f>-(Table72603083403724044364685003280112144176208[[#This Row],[time]]-2)*2</f>
        <v>-0.93376000000000037</v>
      </c>
      <c r="AJ839" s="6">
        <v>3.8867400000000001</v>
      </c>
      <c r="AK839" s="5">
        <v>2.4668800000000002</v>
      </c>
      <c r="AL839">
        <f>-(Table2502673153473794114434755073987119151183215[[#This Row],[time]]-2)*2</f>
        <v>-0.93376000000000037</v>
      </c>
      <c r="AM839" s="6">
        <v>1.27921</v>
      </c>
      <c r="AN839" s="5">
        <v>2.4668800000000002</v>
      </c>
      <c r="AO839">
        <f>-(Table82613093413734054374695013381113145177209[[#This Row],[time]]-2)*2</f>
        <v>-0.93376000000000037</v>
      </c>
      <c r="AP839" s="6">
        <v>3.7643900000000001</v>
      </c>
      <c r="AQ839" s="5">
        <v>2.4668800000000002</v>
      </c>
      <c r="AR839">
        <f>-(Table2522683163483804124444765084088120152184216[[#This Row],[time]]-2)*2</f>
        <v>-0.93376000000000037</v>
      </c>
      <c r="AS839" s="6">
        <v>0.78353099999999998</v>
      </c>
      <c r="AT839" s="5">
        <v>2.4668800000000002</v>
      </c>
      <c r="AU839">
        <f>-(Table2532693173493814134454775094189121153185217[[#This Row],[time]]-2)*2</f>
        <v>-0.93376000000000037</v>
      </c>
      <c r="AV839" s="6">
        <v>2.4276900000000001</v>
      </c>
    </row>
    <row r="840" spans="1:48">
      <c r="A840" s="5">
        <v>2.5055499999999999</v>
      </c>
      <c r="B840">
        <f>-(Table12543023343663984304624942674106138170202[[#This Row],[time]]-2)*2</f>
        <v>-1.0110999999999999</v>
      </c>
      <c r="C840" s="7">
        <v>9.2499999999999999E-5</v>
      </c>
      <c r="D840" s="5">
        <v>2.5055499999999999</v>
      </c>
      <c r="E840">
        <f>-(Table22553033353673994314634952775107139171203[[#This Row],[time]]-2)*2</f>
        <v>-1.0110999999999999</v>
      </c>
      <c r="F840" s="6">
        <v>2.6366999999999998</v>
      </c>
      <c r="G840" s="5">
        <v>2.5055499999999999</v>
      </c>
      <c r="H840" s="2">
        <f t="shared" si="779"/>
        <v>-1.0110999999999999</v>
      </c>
      <c r="I840" s="7">
        <v>9.1899999999999998E-5</v>
      </c>
      <c r="J840" s="5">
        <v>2.5055499999999999</v>
      </c>
      <c r="K840">
        <f>-(Table32563043363684004324644962876108140172204[[#This Row],[time]]-2)*2</f>
        <v>-1.0110999999999999</v>
      </c>
      <c r="L840" s="6">
        <v>2.2425099999999998</v>
      </c>
      <c r="M840" s="5">
        <v>2.5055499999999999</v>
      </c>
      <c r="N840">
        <f>-(Table2462633113433754074394715033583115147179211[[#This Row],[time]]-2)*2</f>
        <v>-1.0110999999999999</v>
      </c>
      <c r="O840" s="7">
        <v>3.0300000000000001E-5</v>
      </c>
      <c r="P840" s="5">
        <v>2.5055499999999999</v>
      </c>
      <c r="Q840">
        <f>-(Table42573053373694014334654972977109141173205[[#This Row],[time]]-2)*2</f>
        <v>-1.0110999999999999</v>
      </c>
      <c r="R840" s="6">
        <v>2.6628599999999998</v>
      </c>
      <c r="S840" s="5">
        <v>2.5055499999999999</v>
      </c>
      <c r="T840">
        <f>-(Table2472643123443764084404725043684116148180212[[#This Row],[time]]-2)*2</f>
        <v>-1.0110999999999999</v>
      </c>
      <c r="U840" s="7">
        <v>3.2299999999999999E-5</v>
      </c>
      <c r="V840" s="5">
        <v>2.5055499999999999</v>
      </c>
      <c r="W840">
        <f>-(Table52583063383704024344664983078110142174206[[#This Row],[time]]-2)*2</f>
        <v>-1.0110999999999999</v>
      </c>
      <c r="X840" s="6">
        <v>1.5968800000000001</v>
      </c>
      <c r="Y840" s="5">
        <v>2.5055499999999999</v>
      </c>
      <c r="Z840">
        <f>-(Table2482653133453774094414735053785117149181213[[#This Row],[time]]-2)*2</f>
        <v>-1.0110999999999999</v>
      </c>
      <c r="AA840" s="7">
        <v>6.6299999999999999E-5</v>
      </c>
      <c r="AB840" s="5">
        <v>2.5055499999999999</v>
      </c>
      <c r="AC840">
        <f>-(Table62593073393714034354674993179111143175207[[#This Row],[time]]-2)*2</f>
        <v>-1.0110999999999999</v>
      </c>
      <c r="AD840" s="6">
        <v>3.33128</v>
      </c>
      <c r="AE840" s="5">
        <v>2.5055499999999999</v>
      </c>
      <c r="AF840">
        <f>-(Table2492663143463784104424745063886118150182214[[#This Row],[time]]-2)*2</f>
        <v>-1.0110999999999999</v>
      </c>
      <c r="AG840" s="7">
        <v>6.8800000000000005E-5</v>
      </c>
      <c r="AH840" s="5">
        <v>2.5055499999999999</v>
      </c>
      <c r="AI840">
        <f>-(Table72603083403724044364685003280112144176208[[#This Row],[time]]-2)*2</f>
        <v>-1.0110999999999999</v>
      </c>
      <c r="AJ840" s="6">
        <v>4.3016800000000002</v>
      </c>
      <c r="AK840" s="5">
        <v>2.5055499999999999</v>
      </c>
      <c r="AL840">
        <f>-(Table2502673153473794114434755073987119151183215[[#This Row],[time]]-2)*2</f>
        <v>-1.0110999999999999</v>
      </c>
      <c r="AM840" s="6">
        <v>1.27603</v>
      </c>
      <c r="AN840" s="5">
        <v>2.5055499999999999</v>
      </c>
      <c r="AO840">
        <f>-(Table82613093413734054374695013381113145177209[[#This Row],[time]]-2)*2</f>
        <v>-1.0110999999999999</v>
      </c>
      <c r="AP840" s="6">
        <v>3.88504</v>
      </c>
      <c r="AQ840" s="5">
        <v>2.5055499999999999</v>
      </c>
      <c r="AR840">
        <f>-(Table2522683163483804124444765084088120152184216[[#This Row],[time]]-2)*2</f>
        <v>-1.0110999999999999</v>
      </c>
      <c r="AS840" s="6">
        <v>0.78229199999999999</v>
      </c>
      <c r="AT840" s="5">
        <v>2.5055499999999999</v>
      </c>
      <c r="AU840">
        <f>-(Table2532693173493814134454775094189121153185217[[#This Row],[time]]-2)*2</f>
        <v>-1.0110999999999999</v>
      </c>
      <c r="AV840" s="6">
        <v>2.7252900000000002</v>
      </c>
    </row>
    <row r="841" spans="1:48">
      <c r="A841" s="5">
        <v>2.55206</v>
      </c>
      <c r="B841">
        <f>-(Table12543023343663984304624942674106138170202[[#This Row],[time]]-2)*2</f>
        <v>-1.10412</v>
      </c>
      <c r="C841" s="7">
        <v>9.0000000000000006E-5</v>
      </c>
      <c r="D841" s="5">
        <v>2.55206</v>
      </c>
      <c r="E841">
        <f>-(Table22553033353673994314634952775107139171203[[#This Row],[time]]-2)*2</f>
        <v>-1.10412</v>
      </c>
      <c r="F841" s="6">
        <v>2.9646499999999998</v>
      </c>
      <c r="G841" s="5">
        <v>2.55206</v>
      </c>
      <c r="H841" s="2">
        <f t="shared" si="779"/>
        <v>-1.10412</v>
      </c>
      <c r="I841" s="7">
        <v>8.9699999999999998E-5</v>
      </c>
      <c r="J841" s="5">
        <v>2.55206</v>
      </c>
      <c r="K841">
        <f>-(Table32563043363684004324644962876108140172204[[#This Row],[time]]-2)*2</f>
        <v>-1.10412</v>
      </c>
      <c r="L841" s="6">
        <v>2.4984899999999999</v>
      </c>
      <c r="M841" s="5">
        <v>2.55206</v>
      </c>
      <c r="N841">
        <f>-(Table2462633113433754074394715033583115147179211[[#This Row],[time]]-2)*2</f>
        <v>-1.10412</v>
      </c>
      <c r="O841" s="7">
        <v>2.9300000000000001E-5</v>
      </c>
      <c r="P841" s="5">
        <v>2.55206</v>
      </c>
      <c r="Q841">
        <f>-(Table42573053373694014334654972977109141173205[[#This Row],[time]]-2)*2</f>
        <v>-1.10412</v>
      </c>
      <c r="R841" s="6">
        <v>2.7411500000000002</v>
      </c>
      <c r="S841" s="5">
        <v>2.55206</v>
      </c>
      <c r="T841">
        <f>-(Table2472643123443764084404725043684116148180212[[#This Row],[time]]-2)*2</f>
        <v>-1.10412</v>
      </c>
      <c r="U841" s="7">
        <v>3.15E-5</v>
      </c>
      <c r="V841" s="5">
        <v>2.55206</v>
      </c>
      <c r="W841">
        <f>-(Table52583063383704024344664983078110142174206[[#This Row],[time]]-2)*2</f>
        <v>-1.10412</v>
      </c>
      <c r="X841" s="6">
        <v>1.8405800000000001</v>
      </c>
      <c r="Y841" s="5">
        <v>2.55206</v>
      </c>
      <c r="Z841">
        <f>-(Table2482653133453774094414735053785117149181213[[#This Row],[time]]-2)*2</f>
        <v>-1.10412</v>
      </c>
      <c r="AA841" s="7">
        <v>6.5199999999999999E-5</v>
      </c>
      <c r="AB841" s="5">
        <v>2.55206</v>
      </c>
      <c r="AC841">
        <f>-(Table62593073393714034354674993179111143175207[[#This Row],[time]]-2)*2</f>
        <v>-1.10412</v>
      </c>
      <c r="AD841" s="6">
        <v>3.5720800000000001</v>
      </c>
      <c r="AE841" s="5">
        <v>2.55206</v>
      </c>
      <c r="AF841">
        <f>-(Table2492663143463784104424745063886118150182214[[#This Row],[time]]-2)*2</f>
        <v>-1.10412</v>
      </c>
      <c r="AG841" s="7">
        <v>6.8399999999999996E-5</v>
      </c>
      <c r="AH841" s="5">
        <v>2.55206</v>
      </c>
      <c r="AI841">
        <f>-(Table72603083403724044364685003280112144176208[[#This Row],[time]]-2)*2</f>
        <v>-1.10412</v>
      </c>
      <c r="AJ841" s="6">
        <v>4.7386299999999997</v>
      </c>
      <c r="AK841" s="5">
        <v>2.55206</v>
      </c>
      <c r="AL841">
        <f>-(Table2502673153473794114434755073987119151183215[[#This Row],[time]]-2)*2</f>
        <v>-1.10412</v>
      </c>
      <c r="AM841" s="6">
        <v>1.25776</v>
      </c>
      <c r="AN841" s="5">
        <v>2.55206</v>
      </c>
      <c r="AO841">
        <f>-(Table82613093413734054374695013381113145177209[[#This Row],[time]]-2)*2</f>
        <v>-1.10412</v>
      </c>
      <c r="AP841" s="6">
        <v>4.0446299999999997</v>
      </c>
      <c r="AQ841" s="5">
        <v>2.55206</v>
      </c>
      <c r="AR841">
        <f>-(Table2522683163483804124444765084088120152184216[[#This Row],[time]]-2)*2</f>
        <v>-1.10412</v>
      </c>
      <c r="AS841" s="6">
        <v>0.76556199999999996</v>
      </c>
      <c r="AT841" s="5">
        <v>2.55206</v>
      </c>
      <c r="AU841">
        <f>-(Table2532693173493814134454775094189121153185217[[#This Row],[time]]-2)*2</f>
        <v>-1.10412</v>
      </c>
      <c r="AV841" s="6">
        <v>3.0701700000000001</v>
      </c>
    </row>
    <row r="842" spans="1:48">
      <c r="A842" s="5">
        <v>2.60555</v>
      </c>
      <c r="B842">
        <f>-(Table12543023343663984304624942674106138170202[[#This Row],[time]]-2)*2</f>
        <v>-1.2111000000000001</v>
      </c>
      <c r="C842" s="7">
        <v>8.7200000000000005E-5</v>
      </c>
      <c r="D842" s="5">
        <v>2.60555</v>
      </c>
      <c r="E842">
        <f>-(Table22553033353673994314634952775107139171203[[#This Row],[time]]-2)*2</f>
        <v>-1.2111000000000001</v>
      </c>
      <c r="F842" s="6">
        <v>3.3073000000000001</v>
      </c>
      <c r="G842" s="5">
        <v>2.60555</v>
      </c>
      <c r="H842" s="2">
        <f t="shared" si="779"/>
        <v>-1.2111000000000001</v>
      </c>
      <c r="I842" s="7">
        <v>8.7200000000000005E-5</v>
      </c>
      <c r="J842" s="5">
        <v>2.60555</v>
      </c>
      <c r="K842">
        <f>-(Table32563043363684004324644962876108140172204[[#This Row],[time]]-2)*2</f>
        <v>-1.2111000000000001</v>
      </c>
      <c r="L842" s="6">
        <v>2.79949</v>
      </c>
      <c r="M842" s="5">
        <v>2.60555</v>
      </c>
      <c r="N842">
        <f>-(Table2462633113433754074394715033583115147179211[[#This Row],[time]]-2)*2</f>
        <v>-1.2111000000000001</v>
      </c>
      <c r="O842" s="7">
        <v>2.8099999999999999E-5</v>
      </c>
      <c r="P842" s="5">
        <v>2.60555</v>
      </c>
      <c r="Q842">
        <f>-(Table42573053373694014334654972977109141173205[[#This Row],[time]]-2)*2</f>
        <v>-1.2111000000000001</v>
      </c>
      <c r="R842" s="6">
        <v>2.8548900000000001</v>
      </c>
      <c r="S842" s="5">
        <v>2.60555</v>
      </c>
      <c r="T842">
        <f>-(Table2472643123443764084404725043684116148180212[[#This Row],[time]]-2)*2</f>
        <v>-1.2111000000000001</v>
      </c>
      <c r="U842" s="7">
        <v>3.0700000000000001E-5</v>
      </c>
      <c r="V842" s="5">
        <v>2.60555</v>
      </c>
      <c r="W842">
        <f>-(Table52583063383704024344664983078110142174206[[#This Row],[time]]-2)*2</f>
        <v>-1.2111000000000001</v>
      </c>
      <c r="X842" s="6">
        <v>2.1165799999999999</v>
      </c>
      <c r="Y842" s="5">
        <v>2.60555</v>
      </c>
      <c r="Z842">
        <f>-(Table2482653133453774094414735053785117149181213[[#This Row],[time]]-2)*2</f>
        <v>-1.2111000000000001</v>
      </c>
      <c r="AA842" s="7">
        <v>6.41E-5</v>
      </c>
      <c r="AB842" s="5">
        <v>2.60555</v>
      </c>
      <c r="AC842">
        <f>-(Table62593073393714034354674993179111143175207[[#This Row],[time]]-2)*2</f>
        <v>-1.2111000000000001</v>
      </c>
      <c r="AD842" s="6">
        <v>3.9630200000000002</v>
      </c>
      <c r="AE842" s="5">
        <v>2.60555</v>
      </c>
      <c r="AF842">
        <f>-(Table2492663143463784104424745063886118150182214[[#This Row],[time]]-2)*2</f>
        <v>-1.2111000000000001</v>
      </c>
      <c r="AG842" s="7">
        <v>6.7700000000000006E-5</v>
      </c>
      <c r="AH842" s="5">
        <v>2.60555</v>
      </c>
      <c r="AI842">
        <f>-(Table72603083403724044364685003280112144176208[[#This Row],[time]]-2)*2</f>
        <v>-1.2111000000000001</v>
      </c>
      <c r="AJ842" s="6">
        <v>5.2114099999999999</v>
      </c>
      <c r="AK842" s="5">
        <v>2.60555</v>
      </c>
      <c r="AL842">
        <f>-(Table2502673153473794114434755073987119151183215[[#This Row],[time]]-2)*2</f>
        <v>-1.2111000000000001</v>
      </c>
      <c r="AM842" s="6">
        <v>1.2041200000000001</v>
      </c>
      <c r="AN842" s="5">
        <v>2.60555</v>
      </c>
      <c r="AO842">
        <f>-(Table82613093413734054374695013381113145177209[[#This Row],[time]]-2)*2</f>
        <v>-1.2111000000000001</v>
      </c>
      <c r="AP842" s="6">
        <v>4.26105</v>
      </c>
      <c r="AQ842" s="5">
        <v>2.60555</v>
      </c>
      <c r="AR842">
        <f>-(Table2522683163483804124444765084088120152184216[[#This Row],[time]]-2)*2</f>
        <v>-1.2111000000000001</v>
      </c>
      <c r="AS842" s="6">
        <v>0.71933000000000002</v>
      </c>
      <c r="AT842" s="5">
        <v>2.60555</v>
      </c>
      <c r="AU842">
        <f>-(Table2532693173493814134454775094189121153185217[[#This Row],[time]]-2)*2</f>
        <v>-1.2111000000000001</v>
      </c>
      <c r="AV842" s="6">
        <v>3.4755099999999999</v>
      </c>
    </row>
    <row r="843" spans="1:48">
      <c r="A843" s="5">
        <v>2.6560700000000002</v>
      </c>
      <c r="B843">
        <f>-(Table12543023343663984304624942674106138170202[[#This Row],[time]]-2)*2</f>
        <v>-1.3121400000000003</v>
      </c>
      <c r="C843" s="7">
        <v>8.4599999999999996E-5</v>
      </c>
      <c r="D843" s="5">
        <v>2.6560700000000002</v>
      </c>
      <c r="E843">
        <f>-(Table22553033353673994314634952775107139171203[[#This Row],[time]]-2)*2</f>
        <v>-1.3121400000000003</v>
      </c>
      <c r="F843" s="6">
        <v>3.6044800000000001</v>
      </c>
      <c r="G843" s="5">
        <v>2.6560700000000002</v>
      </c>
      <c r="H843" s="2">
        <f t="shared" si="779"/>
        <v>-1.3121400000000003</v>
      </c>
      <c r="I843" s="7">
        <v>8.4800000000000001E-5</v>
      </c>
      <c r="J843" s="5">
        <v>2.6560700000000002</v>
      </c>
      <c r="K843">
        <f>-(Table32563043363684004324644962876108140172204[[#This Row],[time]]-2)*2</f>
        <v>-1.3121400000000003</v>
      </c>
      <c r="L843" s="6">
        <v>3.09165</v>
      </c>
      <c r="M843" s="5">
        <v>2.6560700000000002</v>
      </c>
      <c r="N843">
        <f>-(Table2462633113433754074394715033583115147179211[[#This Row],[time]]-2)*2</f>
        <v>-1.3121400000000003</v>
      </c>
      <c r="O843" s="7">
        <v>2.7100000000000001E-5</v>
      </c>
      <c r="P843" s="5">
        <v>2.6560700000000002</v>
      </c>
      <c r="Q843">
        <f>-(Table42573053373694014334654972977109141173205[[#This Row],[time]]-2)*2</f>
        <v>-1.3121400000000003</v>
      </c>
      <c r="R843" s="6">
        <v>3.0192100000000002</v>
      </c>
      <c r="S843" s="5">
        <v>2.6560700000000002</v>
      </c>
      <c r="T843">
        <f>-(Table2472643123443764084404725043684116148180212[[#This Row],[time]]-2)*2</f>
        <v>-1.3121400000000003</v>
      </c>
      <c r="U843" s="7">
        <v>2.9799999999999999E-5</v>
      </c>
      <c r="V843" s="5">
        <v>2.6560700000000002</v>
      </c>
      <c r="W843">
        <f>-(Table52583063383704024344664983078110142174206[[#This Row],[time]]-2)*2</f>
        <v>-1.3121400000000003</v>
      </c>
      <c r="X843" s="6">
        <v>2.3528199999999999</v>
      </c>
      <c r="Y843" s="5">
        <v>2.6560700000000002</v>
      </c>
      <c r="Z843">
        <f>-(Table2482653133453774094414735053785117149181213[[#This Row],[time]]-2)*2</f>
        <v>-1.3121400000000003</v>
      </c>
      <c r="AA843" s="7">
        <v>6.3200000000000005E-5</v>
      </c>
      <c r="AB843" s="5">
        <v>2.6560700000000002</v>
      </c>
      <c r="AC843">
        <f>-(Table62593073393714034354674993179111143175207[[#This Row],[time]]-2)*2</f>
        <v>-1.3121400000000003</v>
      </c>
      <c r="AD843" s="6">
        <v>4.3841900000000003</v>
      </c>
      <c r="AE843" s="5">
        <v>2.6560700000000002</v>
      </c>
      <c r="AF843">
        <f>-(Table2492663143463784104424745063886118150182214[[#This Row],[time]]-2)*2</f>
        <v>-1.3121400000000003</v>
      </c>
      <c r="AG843" s="7">
        <v>6.7000000000000002E-5</v>
      </c>
      <c r="AH843" s="5">
        <v>2.6560700000000002</v>
      </c>
      <c r="AI843">
        <f>-(Table72603083403724044364685003280112144176208[[#This Row],[time]]-2)*2</f>
        <v>-1.3121400000000003</v>
      </c>
      <c r="AJ843" s="6">
        <v>5.6025999999999998</v>
      </c>
      <c r="AK843" s="5">
        <v>2.6560700000000002</v>
      </c>
      <c r="AL843">
        <f>-(Table2502673153473794114434755073987119151183215[[#This Row],[time]]-2)*2</f>
        <v>-1.3121400000000003</v>
      </c>
      <c r="AM843" s="6">
        <v>1.1243700000000001</v>
      </c>
      <c r="AN843" s="5">
        <v>2.6560700000000002</v>
      </c>
      <c r="AO843">
        <f>-(Table82613093413734054374695013381113145177209[[#This Row],[time]]-2)*2</f>
        <v>-1.3121400000000003</v>
      </c>
      <c r="AP843" s="6">
        <v>4.4841800000000003</v>
      </c>
      <c r="AQ843" s="5">
        <v>2.6560700000000002</v>
      </c>
      <c r="AR843">
        <f>-(Table2522683163483804124444765084088120152184216[[#This Row],[time]]-2)*2</f>
        <v>-1.3121400000000003</v>
      </c>
      <c r="AS843" s="6">
        <v>0.66717599999999999</v>
      </c>
      <c r="AT843" s="5">
        <v>2.6560700000000002</v>
      </c>
      <c r="AU843">
        <f>-(Table2532693173493814134454775094189121153185217[[#This Row],[time]]-2)*2</f>
        <v>-1.3121400000000003</v>
      </c>
      <c r="AV843" s="6">
        <v>3.8461099999999999</v>
      </c>
    </row>
    <row r="844" spans="1:48">
      <c r="A844" s="5">
        <v>2.7029399999999999</v>
      </c>
      <c r="B844">
        <f>-(Table12543023343663984304624942674106138170202[[#This Row],[time]]-2)*2</f>
        <v>-1.4058799999999998</v>
      </c>
      <c r="C844" s="7">
        <v>8.2100000000000003E-5</v>
      </c>
      <c r="D844" s="5">
        <v>2.7029399999999999</v>
      </c>
      <c r="E844">
        <f>-(Table22553033353673994314634952775107139171203[[#This Row],[time]]-2)*2</f>
        <v>-1.4058799999999998</v>
      </c>
      <c r="F844" s="6">
        <v>3.8513600000000001</v>
      </c>
      <c r="G844" s="5">
        <v>2.7029399999999999</v>
      </c>
      <c r="H844" s="2">
        <f t="shared" si="779"/>
        <v>-1.4058799999999998</v>
      </c>
      <c r="I844" s="7">
        <v>8.2600000000000002E-5</v>
      </c>
      <c r="J844" s="5">
        <v>2.7029399999999999</v>
      </c>
      <c r="K844">
        <f>-(Table32563043363684004324644962876108140172204[[#This Row],[time]]-2)*2</f>
        <v>-1.4058799999999998</v>
      </c>
      <c r="L844" s="6">
        <v>3.3737599999999999</v>
      </c>
      <c r="M844" s="5">
        <v>2.7029399999999999</v>
      </c>
      <c r="N844">
        <f>-(Table2462633113433754074394715033583115147179211[[#This Row],[time]]-2)*2</f>
        <v>-1.4058799999999998</v>
      </c>
      <c r="O844" s="7">
        <v>2.6299999999999999E-5</v>
      </c>
      <c r="P844" s="5">
        <v>2.7029399999999999</v>
      </c>
      <c r="Q844">
        <f>-(Table42573053373694014334654972977109141173205[[#This Row],[time]]-2)*2</f>
        <v>-1.4058799999999998</v>
      </c>
      <c r="R844" s="6">
        <v>3.1857000000000002</v>
      </c>
      <c r="S844" s="5">
        <v>2.7029399999999999</v>
      </c>
      <c r="T844">
        <f>-(Table2472643123443764084404725043684116148180212[[#This Row],[time]]-2)*2</f>
        <v>-1.4058799999999998</v>
      </c>
      <c r="U844" s="7">
        <v>2.9E-5</v>
      </c>
      <c r="V844" s="5">
        <v>2.7029399999999999</v>
      </c>
      <c r="W844">
        <f>-(Table52583063383704024344664983078110142174206[[#This Row],[time]]-2)*2</f>
        <v>-1.4058799999999998</v>
      </c>
      <c r="X844" s="6">
        <v>2.5494599999999998</v>
      </c>
      <c r="Y844" s="5">
        <v>2.7029399999999999</v>
      </c>
      <c r="Z844">
        <f>-(Table2482653133453774094414735053785117149181213[[#This Row],[time]]-2)*2</f>
        <v>-1.4058799999999998</v>
      </c>
      <c r="AA844" s="7">
        <v>6.2399999999999999E-5</v>
      </c>
      <c r="AB844" s="5">
        <v>2.7029399999999999</v>
      </c>
      <c r="AC844">
        <f>-(Table62593073393714034354674993179111143175207[[#This Row],[time]]-2)*2</f>
        <v>-1.4058799999999998</v>
      </c>
      <c r="AD844" s="6">
        <v>4.9133100000000001</v>
      </c>
      <c r="AE844" s="5">
        <v>2.7029399999999999</v>
      </c>
      <c r="AF844">
        <f>-(Table2492663143463784104424745063886118150182214[[#This Row],[time]]-2)*2</f>
        <v>-1.4058799999999998</v>
      </c>
      <c r="AG844" s="7">
        <v>6.6299999999999999E-5</v>
      </c>
      <c r="AH844" s="5">
        <v>2.7029399999999999</v>
      </c>
      <c r="AI844">
        <f>-(Table72603083403724044364685003280112144176208[[#This Row],[time]]-2)*2</f>
        <v>-1.4058799999999998</v>
      </c>
      <c r="AJ844" s="6">
        <v>6.0058999999999996</v>
      </c>
      <c r="AK844" s="5">
        <v>2.7029399999999999</v>
      </c>
      <c r="AL844">
        <f>-(Table2502673153473794114434755073987119151183215[[#This Row],[time]]-2)*2</f>
        <v>-1.4058799999999998</v>
      </c>
      <c r="AM844" s="6">
        <v>1.0510299999999999</v>
      </c>
      <c r="AN844" s="5">
        <v>2.7029399999999999</v>
      </c>
      <c r="AO844">
        <f>-(Table82613093413734054374695013381113145177209[[#This Row],[time]]-2)*2</f>
        <v>-1.4058799999999998</v>
      </c>
      <c r="AP844" s="6">
        <v>4.7225099999999998</v>
      </c>
      <c r="AQ844" s="5">
        <v>2.7029399999999999</v>
      </c>
      <c r="AR844">
        <f>-(Table2522683163483804124444765084088120152184216[[#This Row],[time]]-2)*2</f>
        <v>-1.4058799999999998</v>
      </c>
      <c r="AS844" s="6">
        <v>0.61696600000000001</v>
      </c>
      <c r="AT844" s="5">
        <v>2.7029399999999999</v>
      </c>
      <c r="AU844">
        <f>-(Table2532693173493814134454775094189121153185217[[#This Row],[time]]-2)*2</f>
        <v>-1.4058799999999998</v>
      </c>
      <c r="AV844" s="6">
        <v>4.1647699999999999</v>
      </c>
    </row>
    <row r="845" spans="1:48">
      <c r="A845" s="5">
        <v>2.7530399999999999</v>
      </c>
      <c r="B845">
        <f>-(Table12543023343663984304624942674106138170202[[#This Row],[time]]-2)*2</f>
        <v>-1.5060799999999999</v>
      </c>
      <c r="C845" s="7">
        <v>7.9599999999999997E-5</v>
      </c>
      <c r="D845" s="5">
        <v>2.7530399999999999</v>
      </c>
      <c r="E845">
        <f>-(Table22553033353673994314634952775107139171203[[#This Row],[time]]-2)*2</f>
        <v>-1.5060799999999999</v>
      </c>
      <c r="F845" s="6">
        <v>4.1009200000000003</v>
      </c>
      <c r="G845" s="5">
        <v>2.7530399999999999</v>
      </c>
      <c r="H845" s="2">
        <f t="shared" si="779"/>
        <v>-1.5060799999999999</v>
      </c>
      <c r="I845" s="7">
        <v>8.0199999999999998E-5</v>
      </c>
      <c r="J845" s="5">
        <v>2.7530399999999999</v>
      </c>
      <c r="K845">
        <f>-(Table32563043363684004324644962876108140172204[[#This Row],[time]]-2)*2</f>
        <v>-1.5060799999999999</v>
      </c>
      <c r="L845" s="6">
        <v>3.6549</v>
      </c>
      <c r="M845" s="5">
        <v>2.7530399999999999</v>
      </c>
      <c r="N845">
        <f>-(Table2462633113433754074394715033583115147179211[[#This Row],[time]]-2)*2</f>
        <v>-1.5060799999999999</v>
      </c>
      <c r="O845" s="7">
        <v>2.5599999999999999E-5</v>
      </c>
      <c r="P845" s="5">
        <v>2.7530399999999999</v>
      </c>
      <c r="Q845">
        <f>-(Table42573053373694014334654972977109141173205[[#This Row],[time]]-2)*2</f>
        <v>-1.5060799999999999</v>
      </c>
      <c r="R845" s="6">
        <v>3.3250299999999999</v>
      </c>
      <c r="S845" s="5">
        <v>2.7530399999999999</v>
      </c>
      <c r="T845">
        <f>-(Table2472643123443764084404725043684116148180212[[#This Row],[time]]-2)*2</f>
        <v>-1.5060799999999999</v>
      </c>
      <c r="U845" s="7">
        <v>2.8099999999999999E-5</v>
      </c>
      <c r="V845" s="5">
        <v>2.7530399999999999</v>
      </c>
      <c r="W845">
        <f>-(Table52583063383704024344664983078110142174206[[#This Row],[time]]-2)*2</f>
        <v>-1.5060799999999999</v>
      </c>
      <c r="X845" s="6">
        <v>2.7327300000000001</v>
      </c>
      <c r="Y845" s="5">
        <v>2.7530399999999999</v>
      </c>
      <c r="Z845">
        <f>-(Table2482653133453774094414735053785117149181213[[#This Row],[time]]-2)*2</f>
        <v>-1.5060799999999999</v>
      </c>
      <c r="AA845" s="7">
        <v>6.1600000000000007E-5</v>
      </c>
      <c r="AB845" s="5">
        <v>2.7530399999999999</v>
      </c>
      <c r="AC845">
        <f>-(Table62593073393714034354674993179111143175207[[#This Row],[time]]-2)*2</f>
        <v>-1.5060799999999999</v>
      </c>
      <c r="AD845" s="6">
        <v>5.5545999999999998</v>
      </c>
      <c r="AE845" s="5">
        <v>2.7530399999999999</v>
      </c>
      <c r="AF845">
        <f>-(Table2492663143463784104424745063886118150182214[[#This Row],[time]]-2)*2</f>
        <v>-1.5060799999999999</v>
      </c>
      <c r="AG845" s="7">
        <v>6.5400000000000004E-5</v>
      </c>
      <c r="AH845" s="5">
        <v>2.7530399999999999</v>
      </c>
      <c r="AI845">
        <f>-(Table72603083403724044364685003280112144176208[[#This Row],[time]]-2)*2</f>
        <v>-1.5060799999999999</v>
      </c>
      <c r="AJ845" s="6">
        <v>6.4001299999999999</v>
      </c>
      <c r="AK845" s="5">
        <v>2.7530399999999999</v>
      </c>
      <c r="AL845">
        <f>-(Table2502673153473794114434755073987119151183215[[#This Row],[time]]-2)*2</f>
        <v>-1.5060799999999999</v>
      </c>
      <c r="AM845" s="6">
        <v>0.94014900000000001</v>
      </c>
      <c r="AN845" s="5">
        <v>2.7530399999999999</v>
      </c>
      <c r="AO845">
        <f>-(Table82613093413734054374695013381113145177209[[#This Row],[time]]-2)*2</f>
        <v>-1.5060799999999999</v>
      </c>
      <c r="AP845" s="6">
        <v>4.9789000000000003</v>
      </c>
      <c r="AQ845" s="5">
        <v>2.7530399999999999</v>
      </c>
      <c r="AR845">
        <f>-(Table2522683163483804124444765084088120152184216[[#This Row],[time]]-2)*2</f>
        <v>-1.5060799999999999</v>
      </c>
      <c r="AS845" s="6">
        <v>0.55264100000000005</v>
      </c>
      <c r="AT845" s="5">
        <v>2.7530399999999999</v>
      </c>
      <c r="AU845">
        <f>-(Table2532693173493814134454775094189121153185217[[#This Row],[time]]-2)*2</f>
        <v>-1.5060799999999999</v>
      </c>
      <c r="AV845" s="6">
        <v>4.4710200000000002</v>
      </c>
    </row>
    <row r="846" spans="1:48">
      <c r="A846" s="5">
        <v>2.8011300000000001</v>
      </c>
      <c r="B846">
        <f>-(Table12543023343663984304624942674106138170202[[#This Row],[time]]-2)*2</f>
        <v>-1.6022600000000002</v>
      </c>
      <c r="C846" s="7">
        <v>7.7200000000000006E-5</v>
      </c>
      <c r="D846" s="5">
        <v>2.8011300000000001</v>
      </c>
      <c r="E846">
        <f>-(Table22553033353673994314634952775107139171203[[#This Row],[time]]-2)*2</f>
        <v>-1.6022600000000002</v>
      </c>
      <c r="F846" s="6">
        <v>4.3551700000000002</v>
      </c>
      <c r="G846" s="5">
        <v>2.8011300000000001</v>
      </c>
      <c r="H846" s="2">
        <f t="shared" si="779"/>
        <v>-1.6022600000000002</v>
      </c>
      <c r="I846" s="7">
        <v>7.7999999999999999E-5</v>
      </c>
      <c r="J846" s="5">
        <v>2.8011300000000001</v>
      </c>
      <c r="K846">
        <f>-(Table32563043363684004324644962876108140172204[[#This Row],[time]]-2)*2</f>
        <v>-1.6022600000000002</v>
      </c>
      <c r="L846" s="6">
        <v>3.9148700000000001</v>
      </c>
      <c r="M846" s="5">
        <v>2.8011300000000001</v>
      </c>
      <c r="N846">
        <f>-(Table2462633113433754074394715033583115147179211[[#This Row],[time]]-2)*2</f>
        <v>-1.6022600000000002</v>
      </c>
      <c r="O846" s="7">
        <v>2.48E-5</v>
      </c>
      <c r="P846" s="5">
        <v>2.8011300000000001</v>
      </c>
      <c r="Q846">
        <f>-(Table42573053373694014334654972977109141173205[[#This Row],[time]]-2)*2</f>
        <v>-1.6022600000000002</v>
      </c>
      <c r="R846" s="6">
        <v>3.4403899999999998</v>
      </c>
      <c r="S846" s="5">
        <v>2.8011300000000001</v>
      </c>
      <c r="T846">
        <f>-(Table2472643123443764084404725043684116148180212[[#This Row],[time]]-2)*2</f>
        <v>-1.6022600000000002</v>
      </c>
      <c r="U846" s="7">
        <v>2.7100000000000001E-5</v>
      </c>
      <c r="V846" s="5">
        <v>2.8011300000000001</v>
      </c>
      <c r="W846">
        <f>-(Table52583063383704024344664983078110142174206[[#This Row],[time]]-2)*2</f>
        <v>-1.6022600000000002</v>
      </c>
      <c r="X846" s="6">
        <v>2.8917700000000002</v>
      </c>
      <c r="Y846" s="5">
        <v>2.8011300000000001</v>
      </c>
      <c r="Z846">
        <f>-(Table2482653133453774094414735053785117149181213[[#This Row],[time]]-2)*2</f>
        <v>-1.6022600000000002</v>
      </c>
      <c r="AA846" s="7">
        <v>6.0800000000000001E-5</v>
      </c>
      <c r="AB846" s="5">
        <v>2.8011300000000001</v>
      </c>
      <c r="AC846">
        <f>-(Table62593073393714034354674993179111143175207[[#This Row],[time]]-2)*2</f>
        <v>-1.6022600000000002</v>
      </c>
      <c r="AD846" s="6">
        <v>6.2213900000000004</v>
      </c>
      <c r="AE846" s="5">
        <v>2.8011300000000001</v>
      </c>
      <c r="AF846">
        <f>-(Table2492663143463784104424745063886118150182214[[#This Row],[time]]-2)*2</f>
        <v>-1.6022600000000002</v>
      </c>
      <c r="AG846" s="7">
        <v>6.4399999999999993E-5</v>
      </c>
      <c r="AH846" s="5">
        <v>2.8011300000000001</v>
      </c>
      <c r="AI846">
        <f>-(Table72603083403724044364685003280112144176208[[#This Row],[time]]-2)*2</f>
        <v>-1.6022600000000002</v>
      </c>
      <c r="AJ846" s="6">
        <v>6.74634</v>
      </c>
      <c r="AK846" s="5">
        <v>2.8011300000000001</v>
      </c>
      <c r="AL846">
        <f>-(Table2502673153473794114434755073987119151183215[[#This Row],[time]]-2)*2</f>
        <v>-1.6022600000000002</v>
      </c>
      <c r="AM846" s="6">
        <v>0.81271700000000002</v>
      </c>
      <c r="AN846" s="5">
        <v>2.8011300000000001</v>
      </c>
      <c r="AO846">
        <f>-(Table82613093413734054374695013381113145177209[[#This Row],[time]]-2)*2</f>
        <v>-1.6022600000000002</v>
      </c>
      <c r="AP846" s="6">
        <v>5.2376399999999999</v>
      </c>
      <c r="AQ846" s="5">
        <v>2.8011300000000001</v>
      </c>
      <c r="AR846">
        <f>-(Table2522683163483804124444765084088120152184216[[#This Row],[time]]-2)*2</f>
        <v>-1.6022600000000002</v>
      </c>
      <c r="AS846" s="6">
        <v>0.48099799999999998</v>
      </c>
      <c r="AT846" s="5">
        <v>2.8011300000000001</v>
      </c>
      <c r="AU846">
        <f>-(Table2532693173493814134454775094189121153185217[[#This Row],[time]]-2)*2</f>
        <v>-1.6022600000000002</v>
      </c>
      <c r="AV846" s="6">
        <v>4.7291499999999997</v>
      </c>
    </row>
    <row r="847" spans="1:48">
      <c r="A847" s="5">
        <v>2.8585600000000002</v>
      </c>
      <c r="B847">
        <f>-(Table12543023343663984304624942674106138170202[[#This Row],[time]]-2)*2</f>
        <v>-1.7171200000000004</v>
      </c>
      <c r="C847" s="7">
        <v>7.4300000000000004E-5</v>
      </c>
      <c r="D847" s="5">
        <v>2.8585600000000002</v>
      </c>
      <c r="E847">
        <f>-(Table22553033353673994314634952775107139171203[[#This Row],[time]]-2)*2</f>
        <v>-1.7171200000000004</v>
      </c>
      <c r="F847" s="6">
        <v>4.6586400000000001</v>
      </c>
      <c r="G847" s="5">
        <v>2.8585600000000002</v>
      </c>
      <c r="H847" s="2">
        <f t="shared" si="779"/>
        <v>-1.7171200000000004</v>
      </c>
      <c r="I847" s="7">
        <v>7.5300000000000001E-5</v>
      </c>
      <c r="J847" s="5">
        <v>2.8585600000000002</v>
      </c>
      <c r="K847">
        <f>-(Table32563043363684004324644962876108140172204[[#This Row],[time]]-2)*2</f>
        <v>-1.7171200000000004</v>
      </c>
      <c r="L847" s="6">
        <v>4.2058299999999997</v>
      </c>
      <c r="M847" s="5">
        <v>2.8585600000000002</v>
      </c>
      <c r="N847">
        <f>-(Table2462633113433754074394715033583115147179211[[#This Row],[time]]-2)*2</f>
        <v>-1.7171200000000004</v>
      </c>
      <c r="O847" s="7">
        <v>2.37E-5</v>
      </c>
      <c r="P847" s="5">
        <v>2.8585600000000002</v>
      </c>
      <c r="Q847">
        <f>-(Table42573053373694014334654972977109141173205[[#This Row],[time]]-2)*2</f>
        <v>-1.7171200000000004</v>
      </c>
      <c r="R847" s="6">
        <v>3.52827</v>
      </c>
      <c r="S847" s="5">
        <v>2.8585600000000002</v>
      </c>
      <c r="T847">
        <f>-(Table2472643123443764084404725043684116148180212[[#This Row],[time]]-2)*2</f>
        <v>-1.7171200000000004</v>
      </c>
      <c r="U847" s="7">
        <v>2.5599999999999999E-5</v>
      </c>
      <c r="V847" s="5">
        <v>2.8585600000000002</v>
      </c>
      <c r="W847">
        <f>-(Table52583063383704024344664983078110142174206[[#This Row],[time]]-2)*2</f>
        <v>-1.7171200000000004</v>
      </c>
      <c r="X847" s="6">
        <v>3.0676999999999999</v>
      </c>
      <c r="Y847" s="5">
        <v>2.8585600000000002</v>
      </c>
      <c r="Z847">
        <f>-(Table2482653133453774094414735053785117149181213[[#This Row],[time]]-2)*2</f>
        <v>-1.7171200000000004</v>
      </c>
      <c r="AA847" s="7">
        <v>5.9700000000000001E-5</v>
      </c>
      <c r="AB847" s="5">
        <v>2.8585600000000002</v>
      </c>
      <c r="AC847">
        <f>-(Table62593073393714034354674993179111143175207[[#This Row],[time]]-2)*2</f>
        <v>-1.7171200000000004</v>
      </c>
      <c r="AD847" s="6">
        <v>7.1781499999999996</v>
      </c>
      <c r="AE847" s="5">
        <v>2.8585600000000002</v>
      </c>
      <c r="AF847">
        <f>-(Table2492663143463784104424745063886118150182214[[#This Row],[time]]-2)*2</f>
        <v>-1.7171200000000004</v>
      </c>
      <c r="AG847" s="7">
        <v>6.3100000000000002E-5</v>
      </c>
      <c r="AH847" s="5">
        <v>2.8585600000000002</v>
      </c>
      <c r="AI847">
        <f>-(Table72603083403724044364685003280112144176208[[#This Row],[time]]-2)*2</f>
        <v>-1.7171200000000004</v>
      </c>
      <c r="AJ847" s="6">
        <v>7.1890099999999997</v>
      </c>
      <c r="AK847" s="5">
        <v>2.8585600000000002</v>
      </c>
      <c r="AL847">
        <f>-(Table2502673153473794114434755073987119151183215[[#This Row],[time]]-2)*2</f>
        <v>-1.7171200000000004</v>
      </c>
      <c r="AM847" s="6">
        <v>0.63658300000000001</v>
      </c>
      <c r="AN847" s="5">
        <v>2.8585600000000002</v>
      </c>
      <c r="AO847">
        <f>-(Table82613093413734054374695013381113145177209[[#This Row],[time]]-2)*2</f>
        <v>-1.7171200000000004</v>
      </c>
      <c r="AP847" s="6">
        <v>5.6068699999999998</v>
      </c>
      <c r="AQ847" s="5">
        <v>2.8585600000000002</v>
      </c>
      <c r="AR847">
        <f>-(Table2522683163483804124444765084088120152184216[[#This Row],[time]]-2)*2</f>
        <v>-1.7171200000000004</v>
      </c>
      <c r="AS847" s="6">
        <v>0.38283899999999998</v>
      </c>
      <c r="AT847" s="5">
        <v>2.8585600000000002</v>
      </c>
      <c r="AU847">
        <f>-(Table2532693173493814134454775094189121153185217[[#This Row],[time]]-2)*2</f>
        <v>-1.7171200000000004</v>
      </c>
      <c r="AV847" s="6">
        <v>5.0094900000000004</v>
      </c>
    </row>
    <row r="848" spans="1:48">
      <c r="A848" s="5">
        <v>2.9070100000000001</v>
      </c>
      <c r="B848">
        <f>-(Table12543023343663984304624942674106138170202[[#This Row],[time]]-2)*2</f>
        <v>-1.8140200000000002</v>
      </c>
      <c r="C848" s="7">
        <v>7.1899999999999999E-5</v>
      </c>
      <c r="D848" s="5">
        <v>2.9070100000000001</v>
      </c>
      <c r="E848">
        <f>-(Table22553033353673994314634952775107139171203[[#This Row],[time]]-2)*2</f>
        <v>-1.8140200000000002</v>
      </c>
      <c r="F848" s="6">
        <v>4.9125399999999999</v>
      </c>
      <c r="G848" s="5">
        <v>2.9070100000000001</v>
      </c>
      <c r="H848" s="2">
        <f t="shared" si="779"/>
        <v>-1.8140200000000002</v>
      </c>
      <c r="I848" s="7">
        <v>7.2999999999999999E-5</v>
      </c>
      <c r="J848" s="5">
        <v>2.9070100000000001</v>
      </c>
      <c r="K848">
        <f>-(Table32563043363684004324644962876108140172204[[#This Row],[time]]-2)*2</f>
        <v>-1.8140200000000002</v>
      </c>
      <c r="L848" s="6">
        <v>4.4354300000000002</v>
      </c>
      <c r="M848" s="5">
        <v>2.9070100000000001</v>
      </c>
      <c r="N848">
        <f>-(Table2462633113433754074394715033583115147179211[[#This Row],[time]]-2)*2</f>
        <v>-1.8140200000000002</v>
      </c>
      <c r="O848" s="7">
        <v>2.27E-5</v>
      </c>
      <c r="P848" s="5">
        <v>2.9070100000000001</v>
      </c>
      <c r="Q848">
        <f>-(Table42573053373694014334654972977109141173205[[#This Row],[time]]-2)*2</f>
        <v>-1.8140200000000002</v>
      </c>
      <c r="R848" s="6">
        <v>3.5775999999999999</v>
      </c>
      <c r="S848" s="5">
        <v>2.9070100000000001</v>
      </c>
      <c r="T848">
        <f>-(Table2472643123443764084404725043684116148180212[[#This Row],[time]]-2)*2</f>
        <v>-1.8140200000000002</v>
      </c>
      <c r="U848" s="7">
        <v>2.4199999999999999E-5</v>
      </c>
      <c r="V848" s="5">
        <v>2.9070100000000001</v>
      </c>
      <c r="W848">
        <f>-(Table52583063383704024344664983078110142174206[[#This Row],[time]]-2)*2</f>
        <v>-1.8140200000000002</v>
      </c>
      <c r="X848" s="6">
        <v>3.21008</v>
      </c>
      <c r="Y848" s="5">
        <v>2.9070100000000001</v>
      </c>
      <c r="Z848">
        <f>-(Table2482653133453774094414735053785117149181213[[#This Row],[time]]-2)*2</f>
        <v>-1.8140200000000002</v>
      </c>
      <c r="AA848" s="7">
        <v>5.8600000000000001E-5</v>
      </c>
      <c r="AB848" s="5">
        <v>2.9070100000000001</v>
      </c>
      <c r="AC848">
        <f>-(Table62593073393714034354674993179111143175207[[#This Row],[time]]-2)*2</f>
        <v>-1.8140200000000002</v>
      </c>
      <c r="AD848" s="6">
        <v>8.1695100000000007</v>
      </c>
      <c r="AE848" s="5">
        <v>2.9070100000000001</v>
      </c>
      <c r="AF848">
        <f>-(Table2492663143463784104424745063886118150182214[[#This Row],[time]]-2)*2</f>
        <v>-1.8140200000000002</v>
      </c>
      <c r="AG848" s="7">
        <v>6.2000000000000003E-5</v>
      </c>
      <c r="AH848" s="5">
        <v>2.9070100000000001</v>
      </c>
      <c r="AI848">
        <f>-(Table72603083403724044364685003280112144176208[[#This Row],[time]]-2)*2</f>
        <v>-1.8140200000000002</v>
      </c>
      <c r="AJ848" s="6">
        <v>7.5438200000000002</v>
      </c>
      <c r="AK848" s="5">
        <v>2.9070100000000001</v>
      </c>
      <c r="AL848">
        <f>-(Table2502673153473794114434755073987119151183215[[#This Row],[time]]-2)*2</f>
        <v>-1.8140200000000002</v>
      </c>
      <c r="AM848" s="6">
        <v>0.48865199999999998</v>
      </c>
      <c r="AN848" s="5">
        <v>2.9070100000000001</v>
      </c>
      <c r="AO848">
        <f>-(Table82613093413734054374695013381113145177209[[#This Row],[time]]-2)*2</f>
        <v>-1.8140200000000002</v>
      </c>
      <c r="AP848" s="6">
        <v>5.91012</v>
      </c>
      <c r="AQ848" s="5">
        <v>2.9070100000000001</v>
      </c>
      <c r="AR848">
        <f>-(Table2522683163483804124444765084088120152184216[[#This Row],[time]]-2)*2</f>
        <v>-1.8140200000000002</v>
      </c>
      <c r="AS848" s="6">
        <v>0.30416799999999999</v>
      </c>
      <c r="AT848" s="5">
        <v>2.9070100000000001</v>
      </c>
      <c r="AU848">
        <f>-(Table2532693173493814134454775094189121153185217[[#This Row],[time]]-2)*2</f>
        <v>-1.8140200000000002</v>
      </c>
      <c r="AV848" s="6">
        <v>5.2622099999999996</v>
      </c>
    </row>
    <row r="849" spans="1:48">
      <c r="A849" s="5">
        <v>2.9704100000000002</v>
      </c>
      <c r="B849">
        <f>-(Table12543023343663984304624942674106138170202[[#This Row],[time]]-2)*2</f>
        <v>-1.9408200000000004</v>
      </c>
      <c r="C849" s="7">
        <v>6.86E-5</v>
      </c>
      <c r="D849" s="5">
        <v>2.9704100000000002</v>
      </c>
      <c r="E849">
        <f>-(Table22553033353673994314634952775107139171203[[#This Row],[time]]-2)*2</f>
        <v>-1.9408200000000004</v>
      </c>
      <c r="F849" s="6">
        <v>5.1936999999999998</v>
      </c>
      <c r="G849" s="5">
        <v>2.9704100000000002</v>
      </c>
      <c r="H849" s="2">
        <f t="shared" si="779"/>
        <v>-1.9408200000000004</v>
      </c>
      <c r="I849" s="7">
        <v>6.9999999999999994E-5</v>
      </c>
      <c r="J849" s="5">
        <v>2.9704100000000002</v>
      </c>
      <c r="K849">
        <f>-(Table32563043363684004324644962876108140172204[[#This Row],[time]]-2)*2</f>
        <v>-1.9408200000000004</v>
      </c>
      <c r="L849" s="6">
        <v>4.7083599999999999</v>
      </c>
      <c r="M849" s="5">
        <v>2.9704100000000002</v>
      </c>
      <c r="N849">
        <f>-(Table2462633113433754074394715033583115147179211[[#This Row],[time]]-2)*2</f>
        <v>-1.9408200000000004</v>
      </c>
      <c r="O849" s="7">
        <v>2.0999999999999999E-5</v>
      </c>
      <c r="P849" s="5">
        <v>2.9704100000000002</v>
      </c>
      <c r="Q849">
        <f>-(Table42573053373694014334654972977109141173205[[#This Row],[time]]-2)*2</f>
        <v>-1.9408200000000004</v>
      </c>
      <c r="R849" s="6">
        <v>3.6248900000000002</v>
      </c>
      <c r="S849" s="5">
        <v>2.9704100000000002</v>
      </c>
      <c r="T849">
        <f>-(Table2472643123443764084404725043684116148180212[[#This Row],[time]]-2)*2</f>
        <v>-1.9408200000000004</v>
      </c>
      <c r="U849" s="7">
        <v>2.2099999999999998E-5</v>
      </c>
      <c r="V849" s="5">
        <v>2.9704100000000002</v>
      </c>
      <c r="W849">
        <f>-(Table52583063383704024344664983078110142174206[[#This Row],[time]]-2)*2</f>
        <v>-1.9408200000000004</v>
      </c>
      <c r="X849" s="6">
        <v>3.4020100000000002</v>
      </c>
      <c r="Y849" s="5">
        <v>2.9704100000000002</v>
      </c>
      <c r="Z849">
        <f>-(Table2482653133453774094414735053785117149181213[[#This Row],[time]]-2)*2</f>
        <v>-1.9408200000000004</v>
      </c>
      <c r="AA849" s="7">
        <v>5.7299999999999997E-5</v>
      </c>
      <c r="AB849" s="5">
        <v>2.9704100000000002</v>
      </c>
      <c r="AC849">
        <f>-(Table62593073393714034354674993179111143175207[[#This Row],[time]]-2)*2</f>
        <v>-1.9408200000000004</v>
      </c>
      <c r="AD849" s="6">
        <v>9.51905</v>
      </c>
      <c r="AE849" s="5">
        <v>2.9704100000000002</v>
      </c>
      <c r="AF849">
        <f>-(Table2492663143463784104424745063886118150182214[[#This Row],[time]]-2)*2</f>
        <v>-1.9408200000000004</v>
      </c>
      <c r="AG849" s="7">
        <v>6.0399999999999998E-5</v>
      </c>
      <c r="AH849" s="5">
        <v>2.9704100000000002</v>
      </c>
      <c r="AI849">
        <f>-(Table72603083403724044364685003280112144176208[[#This Row],[time]]-2)*2</f>
        <v>-1.9408200000000004</v>
      </c>
      <c r="AJ849" s="6">
        <v>7.9603700000000002</v>
      </c>
      <c r="AK849" s="5">
        <v>2.9704100000000002</v>
      </c>
      <c r="AL849">
        <f>-(Table2502673153473794114434755073987119151183215[[#This Row],[time]]-2)*2</f>
        <v>-1.9408200000000004</v>
      </c>
      <c r="AM849" s="6">
        <v>0.29712499999999997</v>
      </c>
      <c r="AN849" s="5">
        <v>2.9704100000000002</v>
      </c>
      <c r="AO849">
        <f>-(Table82613093413734054374695013381113145177209[[#This Row],[time]]-2)*2</f>
        <v>-1.9408200000000004</v>
      </c>
      <c r="AP849" s="6">
        <v>6.3254299999999999</v>
      </c>
      <c r="AQ849" s="5">
        <v>2.9704100000000002</v>
      </c>
      <c r="AR849">
        <f>-(Table2522683163483804124444765084088120152184216[[#This Row],[time]]-2)*2</f>
        <v>-1.9408200000000004</v>
      </c>
      <c r="AS849" s="6">
        <v>0.194045</v>
      </c>
      <c r="AT849" s="5">
        <v>2.9704100000000002</v>
      </c>
      <c r="AU849">
        <f>-(Table2532693173493814134454775094189121153185217[[#This Row],[time]]-2)*2</f>
        <v>-1.9408200000000004</v>
      </c>
      <c r="AV849" s="6">
        <v>5.5747600000000004</v>
      </c>
    </row>
    <row r="850" spans="1:48">
      <c r="A850" s="8">
        <v>3</v>
      </c>
      <c r="B850">
        <f>-(Table12543023343663984304624942674106138170202[[#This Row],[time]]-2)*2</f>
        <v>-2</v>
      </c>
      <c r="C850" s="10">
        <v>6.7199999999999994E-5</v>
      </c>
      <c r="D850" s="8">
        <v>3</v>
      </c>
      <c r="E850">
        <f>-(Table22553033353673994314634952775107139171203[[#This Row],[time]]-2)*2</f>
        <v>-2</v>
      </c>
      <c r="F850" s="9">
        <v>5.2948700000000004</v>
      </c>
      <c r="G850" s="8">
        <v>3</v>
      </c>
      <c r="H850" s="2">
        <f t="shared" si="779"/>
        <v>-2</v>
      </c>
      <c r="I850" s="10">
        <v>6.86E-5</v>
      </c>
      <c r="J850" s="8">
        <v>3</v>
      </c>
      <c r="K850">
        <f>-(Table32563043363684004324644962876108140172204[[#This Row],[time]]-2)*2</f>
        <v>-2</v>
      </c>
      <c r="L850" s="9">
        <v>4.8253399999999997</v>
      </c>
      <c r="M850" s="8">
        <v>3</v>
      </c>
      <c r="N850">
        <f>-(Table2462633113433754074394715033583115147179211[[#This Row],[time]]-2)*2</f>
        <v>-2</v>
      </c>
      <c r="O850" s="10">
        <v>2.0000000000000002E-5</v>
      </c>
      <c r="P850" s="8">
        <v>3</v>
      </c>
      <c r="Q850">
        <f>-(Table42573053373694014334654972977109141173205[[#This Row],[time]]-2)*2</f>
        <v>-2</v>
      </c>
      <c r="R850" s="9">
        <v>3.6300599999999998</v>
      </c>
      <c r="S850" s="8">
        <v>3</v>
      </c>
      <c r="T850">
        <f>-(Table2472643123443764084404725043684116148180212[[#This Row],[time]]-2)*2</f>
        <v>-2</v>
      </c>
      <c r="U850" s="10">
        <v>2.1100000000000001E-5</v>
      </c>
      <c r="V850" s="8">
        <v>3</v>
      </c>
      <c r="W850">
        <f>-(Table52583063383704024344664983078110142174206[[#This Row],[time]]-2)*2</f>
        <v>-2</v>
      </c>
      <c r="X850" s="9">
        <v>3.5027900000000001</v>
      </c>
      <c r="Y850" s="8">
        <v>3</v>
      </c>
      <c r="Z850">
        <f>-(Table2482653133453774094414735053785117149181213[[#This Row],[time]]-2)*2</f>
        <v>-2</v>
      </c>
      <c r="AA850" s="10">
        <v>5.6700000000000003E-5</v>
      </c>
      <c r="AB850" s="8">
        <v>3</v>
      </c>
      <c r="AC850">
        <f>-(Table62593073393714034354674993179111143175207[[#This Row],[time]]-2)*2</f>
        <v>-2</v>
      </c>
      <c r="AD850" s="9">
        <v>10.29</v>
      </c>
      <c r="AE850" s="8">
        <v>3</v>
      </c>
      <c r="AF850">
        <f>-(Table2492663143463784104424745063886118150182214[[#This Row],[time]]-2)*2</f>
        <v>-2</v>
      </c>
      <c r="AG850" s="10">
        <v>5.9700000000000001E-5</v>
      </c>
      <c r="AH850" s="8">
        <v>3</v>
      </c>
      <c r="AI850">
        <f>-(Table72603083403724044364685003280112144176208[[#This Row],[time]]-2)*2</f>
        <v>-2</v>
      </c>
      <c r="AJ850" s="9">
        <v>8.1079799999999995</v>
      </c>
      <c r="AK850" s="8">
        <v>3</v>
      </c>
      <c r="AL850">
        <f>-(Table2502673153473794114434755073987119151183215[[#This Row],[time]]-2)*2</f>
        <v>-2</v>
      </c>
      <c r="AM850" s="9">
        <v>0.20435700000000001</v>
      </c>
      <c r="AN850" s="8">
        <v>3</v>
      </c>
      <c r="AO850">
        <f>-(Table82613093413734054374695013381113145177209[[#This Row],[time]]-2)*2</f>
        <v>-2</v>
      </c>
      <c r="AP850" s="9">
        <v>6.5233600000000003</v>
      </c>
      <c r="AQ850" s="8">
        <v>3</v>
      </c>
      <c r="AR850">
        <f>-(Table2522683163483804124444765084088120152184216[[#This Row],[time]]-2)*2</f>
        <v>-2</v>
      </c>
      <c r="AS850" s="9">
        <v>0.13725200000000001</v>
      </c>
      <c r="AT850" s="8">
        <v>3</v>
      </c>
      <c r="AU850">
        <f>-(Table2532693173493814134454775094189121153185217[[#This Row],[time]]-2)*2</f>
        <v>-2</v>
      </c>
      <c r="AV850" s="9">
        <v>5.7107099999999997</v>
      </c>
    </row>
    <row r="851" spans="1:48">
      <c r="A851" t="s">
        <v>26</v>
      </c>
      <c r="C851">
        <f>AVERAGE(C830:C850)</f>
        <v>0.5150623729999998</v>
      </c>
      <c r="D851" t="s">
        <v>26</v>
      </c>
      <c r="F851">
        <f t="shared" ref="F851" si="780">AVERAGE(F830:F850)</f>
        <v>2.6192850904761906</v>
      </c>
      <c r="G851" t="s">
        <v>26</v>
      </c>
      <c r="I851">
        <f t="shared" ref="I851" si="781">AVERAGE(I830:I850)</f>
        <v>0.19673646519047625</v>
      </c>
      <c r="J851" t="s">
        <v>26</v>
      </c>
      <c r="L851">
        <f t="shared" ref="L851" si="782">AVERAGE(L830:L850)</f>
        <v>2.3308962356190479</v>
      </c>
      <c r="M851" t="s">
        <v>26</v>
      </c>
      <c r="O851">
        <f t="shared" ref="O851" si="783">AVERAGE(O830:O850)</f>
        <v>3.4066666666666657E-5</v>
      </c>
      <c r="P851" t="s">
        <v>26</v>
      </c>
      <c r="R851">
        <f t="shared" ref="R851" si="784">AVERAGE(R830:R850)</f>
        <v>2.5000395509523807</v>
      </c>
      <c r="S851" t="s">
        <v>26</v>
      </c>
      <c r="U851">
        <f t="shared" ref="U851" si="785">AVERAGE(U830:U850)</f>
        <v>3.3114285714285708E-5</v>
      </c>
      <c r="V851" t="s">
        <v>26</v>
      </c>
      <c r="X851">
        <f t="shared" ref="X851" si="786">AVERAGE(X830:X850)</f>
        <v>1.6327875333333333</v>
      </c>
      <c r="Y851" t="s">
        <v>26</v>
      </c>
      <c r="AA851">
        <f t="shared" ref="AA851" si="787">AVERAGE(AA830:AA850)</f>
        <v>6.7495238095238082E-5</v>
      </c>
      <c r="AB851" t="s">
        <v>26</v>
      </c>
      <c r="AD851">
        <f t="shared" ref="AD851" si="788">AVERAGE(AD830:AD850)</f>
        <v>3.9611355523809531</v>
      </c>
      <c r="AE851" t="s">
        <v>26</v>
      </c>
      <c r="AG851">
        <f t="shared" ref="AG851" si="789">AVERAGE(AG830:AG850)</f>
        <v>6.8576190476190473E-5</v>
      </c>
      <c r="AH851" t="s">
        <v>26</v>
      </c>
      <c r="AJ851">
        <f t="shared" ref="AJ851" si="790">AVERAGE(AJ830:AJ850)</f>
        <v>4.0125992190476181</v>
      </c>
      <c r="AK851" t="s">
        <v>26</v>
      </c>
      <c r="AM851">
        <f t="shared" ref="AM851" si="791">AVERAGE(AM830:AM850)</f>
        <v>1.0543006190476192</v>
      </c>
      <c r="AN851" t="s">
        <v>26</v>
      </c>
      <c r="AP851">
        <f t="shared" ref="AP851" si="792">AVERAGE(AP830:AP850)</f>
        <v>4.093801428571429</v>
      </c>
      <c r="AQ851" t="s">
        <v>26</v>
      </c>
      <c r="AS851">
        <f t="shared" ref="AS851" si="793">AVERAGE(AS830:AS850)</f>
        <v>0.55833923809523811</v>
      </c>
      <c r="AT851" t="s">
        <v>26</v>
      </c>
      <c r="AV851">
        <f t="shared" ref="AV851" si="794">AVERAGE(AV830:AV850)</f>
        <v>2.8073454761904761</v>
      </c>
    </row>
    <row r="852" spans="1:48">
      <c r="A852" t="s">
        <v>27</v>
      </c>
      <c r="C852">
        <f>MAX(C830:C850)</f>
        <v>2.4405000000000001</v>
      </c>
      <c r="D852" t="s">
        <v>27</v>
      </c>
      <c r="F852">
        <f t="shared" ref="F852" si="795">MAX(F830:F850)</f>
        <v>5.2948700000000004</v>
      </c>
      <c r="G852" t="s">
        <v>27</v>
      </c>
      <c r="I852">
        <f t="shared" ref="I852" si="796">MAX(I830:I850)</f>
        <v>0.87813799999999997</v>
      </c>
      <c r="J852" t="s">
        <v>27</v>
      </c>
      <c r="L852">
        <f t="shared" ref="L852" si="797">MAX(L830:L850)</f>
        <v>4.8253399999999997</v>
      </c>
      <c r="M852" t="s">
        <v>27</v>
      </c>
      <c r="O852">
        <f t="shared" ref="O852" si="798">MAX(O830:O850)</f>
        <v>5.9500000000000003E-5</v>
      </c>
      <c r="P852" t="s">
        <v>27</v>
      </c>
      <c r="R852">
        <f t="shared" ref="R852" si="799">MAX(R830:R850)</f>
        <v>3.6300599999999998</v>
      </c>
      <c r="S852" t="s">
        <v>27</v>
      </c>
      <c r="U852">
        <f t="shared" ref="U852" si="800">MAX(U830:U850)</f>
        <v>4.71E-5</v>
      </c>
      <c r="V852" t="s">
        <v>27</v>
      </c>
      <c r="X852">
        <f t="shared" ref="X852" si="801">MAX(X830:X850)</f>
        <v>3.5027900000000001</v>
      </c>
      <c r="Y852" t="s">
        <v>27</v>
      </c>
      <c r="AA852">
        <f t="shared" ref="AA852" si="802">MAX(AA830:AA850)</f>
        <v>8.0799999999999999E-5</v>
      </c>
      <c r="AB852" t="s">
        <v>27</v>
      </c>
      <c r="AD852">
        <f t="shared" ref="AD852" si="803">MAX(AD830:AD850)</f>
        <v>10.29</v>
      </c>
      <c r="AE852" t="s">
        <v>27</v>
      </c>
      <c r="AG852">
        <f t="shared" ref="AG852" si="804">MAX(AG830:AG850)</f>
        <v>7.8800000000000004E-5</v>
      </c>
      <c r="AH852" t="s">
        <v>27</v>
      </c>
      <c r="AJ852">
        <f t="shared" ref="AJ852" si="805">MAX(AJ830:AJ850)</f>
        <v>8.1079799999999995</v>
      </c>
      <c r="AK852" t="s">
        <v>27</v>
      </c>
      <c r="AM852">
        <f t="shared" ref="AM852" si="806">MAX(AM830:AM850)</f>
        <v>1.3679300000000001</v>
      </c>
      <c r="AN852" t="s">
        <v>27</v>
      </c>
      <c r="AP852">
        <f t="shared" ref="AP852" si="807">MAX(AP830:AP850)</f>
        <v>6.5233600000000003</v>
      </c>
      <c r="AQ852" t="s">
        <v>27</v>
      </c>
      <c r="AS852">
        <f t="shared" ref="AS852" si="808">MAX(AS830:AS850)</f>
        <v>0.78353099999999998</v>
      </c>
      <c r="AT852" t="s">
        <v>27</v>
      </c>
      <c r="AV852">
        <f t="shared" ref="AV852" si="809">MAX(AV830:AV850)</f>
        <v>5.7107099999999997</v>
      </c>
    </row>
    <row r="855" spans="1:48">
      <c r="A855" s="1" t="s">
        <v>96</v>
      </c>
    </row>
    <row r="856" spans="1:48">
      <c r="A856" t="s">
        <v>97</v>
      </c>
      <c r="D856" t="s">
        <v>2</v>
      </c>
    </row>
    <row r="857" spans="1:48">
      <c r="A857" t="s">
        <v>98</v>
      </c>
      <c r="D857" t="s">
        <v>4</v>
      </c>
      <c r="E857" t="s">
        <v>5</v>
      </c>
    </row>
    <row r="859" spans="1:48">
      <c r="A859" t="s">
        <v>6</v>
      </c>
      <c r="D859" t="s">
        <v>7</v>
      </c>
      <c r="G859" t="s">
        <v>8</v>
      </c>
      <c r="J859" t="s">
        <v>9</v>
      </c>
      <c r="M859" t="s">
        <v>10</v>
      </c>
      <c r="P859" t="s">
        <v>11</v>
      </c>
      <c r="S859" t="s">
        <v>12</v>
      </c>
      <c r="V859" t="s">
        <v>13</v>
      </c>
      <c r="Y859" t="s">
        <v>14</v>
      </c>
      <c r="AB859" t="s">
        <v>15</v>
      </c>
      <c r="AE859" t="s">
        <v>16</v>
      </c>
      <c r="AH859" t="s">
        <v>17</v>
      </c>
      <c r="AK859" t="s">
        <v>18</v>
      </c>
      <c r="AN859" t="s">
        <v>19</v>
      </c>
      <c r="AQ859" t="s">
        <v>20</v>
      </c>
      <c r="AT859" t="s">
        <v>21</v>
      </c>
    </row>
    <row r="860" spans="1:48">
      <c r="A860" t="s">
        <v>22</v>
      </c>
      <c r="B860" t="s">
        <v>23</v>
      </c>
      <c r="C860" t="s">
        <v>24</v>
      </c>
      <c r="D860" t="s">
        <v>22</v>
      </c>
      <c r="E860" t="s">
        <v>23</v>
      </c>
      <c r="F860" t="s">
        <v>25</v>
      </c>
      <c r="G860" t="s">
        <v>22</v>
      </c>
      <c r="H860" t="s">
        <v>23</v>
      </c>
      <c r="I860" t="s">
        <v>24</v>
      </c>
      <c r="J860" t="s">
        <v>22</v>
      </c>
      <c r="K860" t="s">
        <v>23</v>
      </c>
      <c r="L860" t="s">
        <v>24</v>
      </c>
      <c r="M860" t="s">
        <v>22</v>
      </c>
      <c r="N860" t="s">
        <v>23</v>
      </c>
      <c r="O860" t="s">
        <v>24</v>
      </c>
      <c r="P860" t="s">
        <v>22</v>
      </c>
      <c r="Q860" t="s">
        <v>23</v>
      </c>
      <c r="R860" t="s">
        <v>24</v>
      </c>
      <c r="S860" t="s">
        <v>22</v>
      </c>
      <c r="T860" t="s">
        <v>23</v>
      </c>
      <c r="U860" t="s">
        <v>24</v>
      </c>
      <c r="V860" t="s">
        <v>22</v>
      </c>
      <c r="W860" t="s">
        <v>23</v>
      </c>
      <c r="X860" t="s">
        <v>24</v>
      </c>
      <c r="Y860" t="s">
        <v>22</v>
      </c>
      <c r="Z860" t="s">
        <v>23</v>
      </c>
      <c r="AA860" t="s">
        <v>24</v>
      </c>
      <c r="AB860" t="s">
        <v>22</v>
      </c>
      <c r="AC860" t="s">
        <v>23</v>
      </c>
      <c r="AD860" t="s">
        <v>24</v>
      </c>
      <c r="AE860" t="s">
        <v>22</v>
      </c>
      <c r="AF860" t="s">
        <v>23</v>
      </c>
      <c r="AG860" t="s">
        <v>24</v>
      </c>
      <c r="AH860" t="s">
        <v>22</v>
      </c>
      <c r="AI860" t="s">
        <v>23</v>
      </c>
      <c r="AJ860" t="s">
        <v>24</v>
      </c>
      <c r="AK860" t="s">
        <v>22</v>
      </c>
      <c r="AL860" t="s">
        <v>23</v>
      </c>
      <c r="AM860" t="s">
        <v>24</v>
      </c>
      <c r="AN860" t="s">
        <v>22</v>
      </c>
      <c r="AO860" t="s">
        <v>23</v>
      </c>
      <c r="AP860" t="s">
        <v>24</v>
      </c>
      <c r="AQ860" t="s">
        <v>22</v>
      </c>
      <c r="AR860" t="s">
        <v>23</v>
      </c>
      <c r="AS860" t="s">
        <v>24</v>
      </c>
      <c r="AT860" t="s">
        <v>22</v>
      </c>
      <c r="AU860" t="s">
        <v>23</v>
      </c>
      <c r="AV860" t="s">
        <v>24</v>
      </c>
    </row>
    <row r="861" spans="1:48">
      <c r="A861" s="5">
        <v>2</v>
      </c>
      <c r="B861">
        <f>(Table1286318350382414446478104290122154186218[[#This Row],[time]]-2)*2</f>
        <v>0</v>
      </c>
      <c r="C861" s="7">
        <v>6.4999999999999994E-5</v>
      </c>
      <c r="D861" s="5">
        <v>2</v>
      </c>
      <c r="E861">
        <f>(Table2287319351383415447479114391123155187219[[#This Row],[time]]-2)*2</f>
        <v>0</v>
      </c>
      <c r="F861" s="7">
        <v>9.1500000000000001E-5</v>
      </c>
      <c r="G861" s="5">
        <v>2</v>
      </c>
      <c r="H861">
        <f>(Table245294326358390422454486185098130162194242[[#This Row],[time]]-2)*2</f>
        <v>0</v>
      </c>
      <c r="I861" s="7">
        <v>6.3600000000000001E-5</v>
      </c>
      <c r="J861" s="5">
        <v>2</v>
      </c>
      <c r="K861">
        <f>(Table3288320352384416448480124492124156188220[[#This Row],[time]]-2)*2</f>
        <v>0</v>
      </c>
      <c r="L861" s="11">
        <v>8.3200000000000003E-5</v>
      </c>
      <c r="M861" s="5">
        <v>2</v>
      </c>
      <c r="N861">
        <f>(Table246295327359391423455487195199131163195243[[#This Row],[time]]-2)*2</f>
        <v>0</v>
      </c>
      <c r="O861" s="7">
        <v>8.1600000000000005E-5</v>
      </c>
      <c r="P861" s="5">
        <v>2</v>
      </c>
      <c r="Q861">
        <f>(Table4289321353385417449481134593125157189221[[#This Row],[time]]-2)*2</f>
        <v>0</v>
      </c>
      <c r="R861" s="6">
        <v>1.28101</v>
      </c>
      <c r="S861" s="5">
        <v>2</v>
      </c>
      <c r="T861">
        <f>(Table2472963283603924244564882052100132164196244[[#This Row],[time]]-2)*2</f>
        <v>0</v>
      </c>
      <c r="U861" s="6">
        <v>3.9361599999999997E-2</v>
      </c>
      <c r="V861" s="5">
        <v>2</v>
      </c>
      <c r="W861">
        <f>(Table5290322354386418450482144694126158190222[[#This Row],[time]]-2)*2</f>
        <v>0</v>
      </c>
      <c r="X861" s="12">
        <v>4.1455499999999999E-2</v>
      </c>
      <c r="Y861" s="5">
        <v>2</v>
      </c>
      <c r="Z861">
        <f>(Table2482973293613934254574892153101133165197245[[#This Row],[time]]-2)*2</f>
        <v>0</v>
      </c>
      <c r="AA861" s="6">
        <v>0.77084600000000003</v>
      </c>
      <c r="AB861" s="5">
        <v>2</v>
      </c>
      <c r="AC861">
        <f>(Table6291323355387419451483154795127159191223[[#This Row],[time]]-2)*2</f>
        <v>0</v>
      </c>
      <c r="AD861" s="6">
        <v>1.07833</v>
      </c>
      <c r="AE861" s="5">
        <v>2</v>
      </c>
      <c r="AF861">
        <f>(Table2492983303623944264584902254102134166198270[[#This Row],[time]]-2)*2</f>
        <v>0</v>
      </c>
      <c r="AG861" s="6">
        <v>0.75492800000000004</v>
      </c>
      <c r="AH861" s="5">
        <v>2</v>
      </c>
      <c r="AI861">
        <f>(Table7292324356388420452484164896128160192224[[#This Row],[time]]-2)*2</f>
        <v>0</v>
      </c>
      <c r="AJ861" s="12">
        <v>0.41170200000000001</v>
      </c>
      <c r="AK861" s="5">
        <v>2</v>
      </c>
      <c r="AL861">
        <f>(Table2502993313633954274594912355103135167199271[[#This Row],[time]]-2)*2</f>
        <v>0</v>
      </c>
      <c r="AM861" s="6">
        <v>2.90977</v>
      </c>
      <c r="AN861" s="5">
        <v>2</v>
      </c>
      <c r="AO861">
        <f>(Table8293325357389421453485174997129161193225[[#This Row],[time]]-2)*2</f>
        <v>0</v>
      </c>
      <c r="AP861" s="6">
        <v>2.5221399999999998</v>
      </c>
      <c r="AQ861" s="5">
        <v>2</v>
      </c>
      <c r="AR861">
        <f>(Table2523003323643964284604922456104136168200272[[#This Row],[time]]-2)*2</f>
        <v>0</v>
      </c>
      <c r="AS861" s="6">
        <v>2.9865300000000001E-2</v>
      </c>
      <c r="AT861" s="5">
        <v>2</v>
      </c>
      <c r="AU861">
        <f>(Table2533013333653974294614932557105137169201273[[#This Row],[time]]-2)*2</f>
        <v>0</v>
      </c>
      <c r="AV861" s="12">
        <v>1.96569E-3</v>
      </c>
    </row>
    <row r="862" spans="1:48">
      <c r="A862" s="5">
        <v>2.0575000000000001</v>
      </c>
      <c r="B862">
        <f>(Table1286318350382414446478104290122154186218[[#This Row],[time]]-2)*2</f>
        <v>0.11500000000000021</v>
      </c>
      <c r="C862" s="7">
        <v>7.8200000000000003E-5</v>
      </c>
      <c r="D862" s="5">
        <v>2.0575000000000001</v>
      </c>
      <c r="E862">
        <f>(Table2287319351383415447479114391123155187219[[#This Row],[time]]-2)*2</f>
        <v>0.11500000000000021</v>
      </c>
      <c r="F862" s="7">
        <v>8.9900000000000003E-5</v>
      </c>
      <c r="G862" s="5">
        <v>2.0575000000000001</v>
      </c>
      <c r="H862">
        <f>(Table245294326358390422454486185098130162194242[[#This Row],[time]]-2)*2</f>
        <v>0.11500000000000021</v>
      </c>
      <c r="I862" s="6">
        <v>1.6020599999999999E-2</v>
      </c>
      <c r="J862" s="5">
        <v>2.0575000000000001</v>
      </c>
      <c r="K862">
        <f>(Table3288320352384416448480124492124156188220[[#This Row],[time]]-2)*2</f>
        <v>0.11500000000000021</v>
      </c>
      <c r="L862" s="11">
        <v>8.3499999999999997E-5</v>
      </c>
      <c r="M862" s="5">
        <v>2.0575000000000001</v>
      </c>
      <c r="N862">
        <f>(Table246295327359391423455487195199131163195243[[#This Row],[time]]-2)*2</f>
        <v>0.11500000000000021</v>
      </c>
      <c r="O862" s="6">
        <v>4.6058799999999997E-2</v>
      </c>
      <c r="P862" s="5">
        <v>2.0575000000000001</v>
      </c>
      <c r="Q862">
        <f>(Table4289321353385417449481134593125157189221[[#This Row],[time]]-2)*2</f>
        <v>0.11500000000000021</v>
      </c>
      <c r="R862" s="6">
        <v>1.06416</v>
      </c>
      <c r="S862" s="5">
        <v>2.0575000000000001</v>
      </c>
      <c r="T862">
        <f>(Table2472963283603924244564882052100132164196244[[#This Row],[time]]-2)*2</f>
        <v>0.11500000000000021</v>
      </c>
      <c r="U862" s="6">
        <v>0.24728800000000001</v>
      </c>
      <c r="V862" s="5">
        <v>2.0575000000000001</v>
      </c>
      <c r="W862">
        <f>(Table5290322354386418450482144694126158190222[[#This Row],[time]]-2)*2</f>
        <v>0.11500000000000021</v>
      </c>
      <c r="X862" s="12">
        <v>4.2550200000000003E-2</v>
      </c>
      <c r="Y862" s="5">
        <v>2.0575000000000001</v>
      </c>
      <c r="Z862">
        <f>(Table2482973293613934254574892153101133165197245[[#This Row],[time]]-2)*2</f>
        <v>0.11500000000000021</v>
      </c>
      <c r="AA862" s="6">
        <v>0.83303099999999997</v>
      </c>
      <c r="AB862" s="5">
        <v>2.0575000000000001</v>
      </c>
      <c r="AC862">
        <f>(Table6291323355387419451483154795127159191223[[#This Row],[time]]-2)*2</f>
        <v>0.11500000000000021</v>
      </c>
      <c r="AD862" s="6">
        <v>1.0920000000000001</v>
      </c>
      <c r="AE862" s="5">
        <v>2.0575000000000001</v>
      </c>
      <c r="AF862">
        <f>(Table2492983303623944264584902254102134166198270[[#This Row],[time]]-2)*2</f>
        <v>0.11500000000000021</v>
      </c>
      <c r="AG862" s="6">
        <v>1.1481399999999999</v>
      </c>
      <c r="AH862" s="5">
        <v>2.0575000000000001</v>
      </c>
      <c r="AI862">
        <f>(Table7292324356388420452484164896128160192224[[#This Row],[time]]-2)*2</f>
        <v>0.11500000000000021</v>
      </c>
      <c r="AJ862" s="12">
        <v>0.62132699999999996</v>
      </c>
      <c r="AK862" s="5">
        <v>2.0575000000000001</v>
      </c>
      <c r="AL862">
        <f>(Table2502993313633954274594912355103135167199271[[#This Row],[time]]-2)*2</f>
        <v>0.11500000000000021</v>
      </c>
      <c r="AM862" s="6">
        <v>3.2347399999999999</v>
      </c>
      <c r="AN862" s="5">
        <v>2.0575000000000001</v>
      </c>
      <c r="AO862">
        <f>(Table8293325357389421453485174997129161193225[[#This Row],[time]]-2)*2</f>
        <v>0.11500000000000021</v>
      </c>
      <c r="AP862" s="6">
        <v>2.63029</v>
      </c>
      <c r="AQ862" s="5">
        <v>2.0575000000000001</v>
      </c>
      <c r="AR862">
        <f>(Table2523003323643964284604922456104136168200272[[#This Row],[time]]-2)*2</f>
        <v>0.11500000000000021</v>
      </c>
      <c r="AS862" s="6">
        <v>0.13658699999999999</v>
      </c>
      <c r="AT862" s="5">
        <v>2.0575000000000001</v>
      </c>
      <c r="AU862">
        <f>(Table2533013333653974294614932557105137169201273[[#This Row],[time]]-2)*2</f>
        <v>0.11500000000000021</v>
      </c>
      <c r="AV862" s="12">
        <v>8.0162199999999992E-3</v>
      </c>
    </row>
    <row r="863" spans="1:48">
      <c r="A863" s="5">
        <v>2.1017100000000002</v>
      </c>
      <c r="B863">
        <f>(Table1286318350382414446478104290122154186218[[#This Row],[time]]-2)*2</f>
        <v>0.20342000000000038</v>
      </c>
      <c r="C863" s="6">
        <v>1.50612E-4</v>
      </c>
      <c r="D863" s="5">
        <v>2.1017100000000002</v>
      </c>
      <c r="E863">
        <f>(Table2287319351383415447479114391123155187219[[#This Row],[time]]-2)*2</f>
        <v>0.20342000000000038</v>
      </c>
      <c r="F863" s="7">
        <v>8.4300000000000003E-5</v>
      </c>
      <c r="G863" s="5">
        <v>2.1017100000000002</v>
      </c>
      <c r="H863">
        <f>(Table245294326358390422454486185098130162194242[[#This Row],[time]]-2)*2</f>
        <v>0.20342000000000038</v>
      </c>
      <c r="I863" s="6">
        <v>0.21948599999999999</v>
      </c>
      <c r="J863" s="5">
        <v>2.1017100000000002</v>
      </c>
      <c r="K863">
        <f>(Table3288320352384416448480124492124156188220[[#This Row],[time]]-2)*2</f>
        <v>0.20342000000000038</v>
      </c>
      <c r="L863" s="11">
        <v>7.8999999999999996E-5</v>
      </c>
      <c r="M863" s="5">
        <v>2.1017100000000002</v>
      </c>
      <c r="N863">
        <f>(Table246295327359391423455487195199131163195243[[#This Row],[time]]-2)*2</f>
        <v>0.20342000000000038</v>
      </c>
      <c r="O863" s="6">
        <v>0.14821899999999999</v>
      </c>
      <c r="P863" s="5">
        <v>2.1017100000000002</v>
      </c>
      <c r="Q863">
        <f>(Table4289321353385417449481134593125157189221[[#This Row],[time]]-2)*2</f>
        <v>0.20342000000000038</v>
      </c>
      <c r="R863" s="6">
        <v>0.518096</v>
      </c>
      <c r="S863" s="5">
        <v>2.1017100000000002</v>
      </c>
      <c r="T863">
        <f>(Table2472963283603924244564882052100132164196244[[#This Row],[time]]-2)*2</f>
        <v>0.20342000000000038</v>
      </c>
      <c r="U863" s="6">
        <v>0.42771799999999999</v>
      </c>
      <c r="V863" s="5">
        <v>2.1017100000000002</v>
      </c>
      <c r="W863">
        <f>(Table5290322354386418450482144694126158190222[[#This Row],[time]]-2)*2</f>
        <v>0.20342000000000038</v>
      </c>
      <c r="X863" s="12">
        <v>2.37022E-2</v>
      </c>
      <c r="Y863" s="5">
        <v>2.1017100000000002</v>
      </c>
      <c r="Z863">
        <f>(Table2482973293613934254574892153101133165197245[[#This Row],[time]]-2)*2</f>
        <v>0.20342000000000038</v>
      </c>
      <c r="AA863" s="6">
        <v>0.85025399999999995</v>
      </c>
      <c r="AB863" s="5">
        <v>2.1017100000000002</v>
      </c>
      <c r="AC863">
        <f>(Table6291323355387419451483154795127159191223[[#This Row],[time]]-2)*2</f>
        <v>0.20342000000000038</v>
      </c>
      <c r="AD863" s="6">
        <v>1.14741</v>
      </c>
      <c r="AE863" s="5">
        <v>2.1017100000000002</v>
      </c>
      <c r="AF863">
        <f>(Table2492983303623944264584902254102134166198270[[#This Row],[time]]-2)*2</f>
        <v>0.20342000000000038</v>
      </c>
      <c r="AG863" s="6">
        <v>1.50075</v>
      </c>
      <c r="AH863" s="5">
        <v>2.1017100000000002</v>
      </c>
      <c r="AI863">
        <f>(Table7292324356388420452484164896128160192224[[#This Row],[time]]-2)*2</f>
        <v>0.20342000000000038</v>
      </c>
      <c r="AJ863" s="12">
        <v>0.912632</v>
      </c>
      <c r="AK863" s="5">
        <v>2.1017100000000002</v>
      </c>
      <c r="AL863">
        <f>(Table2502993313633954274594912355103135167199271[[#This Row],[time]]-2)*2</f>
        <v>0.20342000000000038</v>
      </c>
      <c r="AM863" s="6">
        <v>3.4642300000000001</v>
      </c>
      <c r="AN863" s="5">
        <v>2.1017100000000002</v>
      </c>
      <c r="AO863">
        <f>(Table8293325357389421453485174997129161193225[[#This Row],[time]]-2)*2</f>
        <v>0.20342000000000038</v>
      </c>
      <c r="AP863" s="6">
        <v>2.6981799999999998</v>
      </c>
      <c r="AQ863" s="5">
        <v>2.1017100000000002</v>
      </c>
      <c r="AR863">
        <f>(Table2523003323643964284604922456104136168200272[[#This Row],[time]]-2)*2</f>
        <v>0.20342000000000038</v>
      </c>
      <c r="AS863" s="6">
        <v>0.24573900000000001</v>
      </c>
      <c r="AT863" s="5">
        <v>2.1017100000000002</v>
      </c>
      <c r="AU863">
        <f>(Table2533013333653974294614932557105137169201273[[#This Row],[time]]-2)*2</f>
        <v>0.20342000000000038</v>
      </c>
      <c r="AV863" s="12">
        <v>1.3997300000000001E-2</v>
      </c>
    </row>
    <row r="864" spans="1:48">
      <c r="A864" s="5">
        <v>2.1524299999999998</v>
      </c>
      <c r="B864">
        <f>(Table1286318350382414446478104290122154186218[[#This Row],[time]]-2)*2</f>
        <v>0.30485999999999969</v>
      </c>
      <c r="C864" s="6">
        <v>7.8232599999999999E-2</v>
      </c>
      <c r="D864" s="5">
        <v>2.1524299999999998</v>
      </c>
      <c r="E864">
        <f>(Table2287319351383415447479114391123155187219[[#This Row],[time]]-2)*2</f>
        <v>0.30485999999999969</v>
      </c>
      <c r="F864" s="7">
        <v>7.86E-5</v>
      </c>
      <c r="G864" s="5">
        <v>2.1524299999999998</v>
      </c>
      <c r="H864">
        <f>(Table245294326358390422454486185098130162194242[[#This Row],[time]]-2)*2</f>
        <v>0.30485999999999969</v>
      </c>
      <c r="I864" s="6">
        <v>0.47745599999999999</v>
      </c>
      <c r="J864" s="5">
        <v>2.1524299999999998</v>
      </c>
      <c r="K864">
        <f>(Table3288320352384416448480124492124156188220[[#This Row],[time]]-2)*2</f>
        <v>0.30485999999999969</v>
      </c>
      <c r="L864" s="11">
        <v>7.4200000000000001E-5</v>
      </c>
      <c r="M864" s="5">
        <v>2.1524299999999998</v>
      </c>
      <c r="N864">
        <f>(Table246295327359391423455487195199131163195243[[#This Row],[time]]-2)*2</f>
        <v>0.30485999999999969</v>
      </c>
      <c r="O864" s="6">
        <v>0.33285100000000001</v>
      </c>
      <c r="P864" s="5">
        <v>2.1524299999999998</v>
      </c>
      <c r="Q864">
        <f>(Table4289321353385417449481134593125157189221[[#This Row],[time]]-2)*2</f>
        <v>0.30485999999999969</v>
      </c>
      <c r="R864" s="6">
        <v>1.95346E-4</v>
      </c>
      <c r="S864" s="5">
        <v>2.1524299999999998</v>
      </c>
      <c r="T864">
        <f>(Table2472963283603924244564882052100132164196244[[#This Row],[time]]-2)*2</f>
        <v>0.30485999999999969</v>
      </c>
      <c r="U864" s="6">
        <v>0.92252199999999995</v>
      </c>
      <c r="V864" s="5">
        <v>2.1524299999999998</v>
      </c>
      <c r="W864">
        <f>(Table5290322354386418450482144694126158190222[[#This Row],[time]]-2)*2</f>
        <v>0.30485999999999969</v>
      </c>
      <c r="X864" s="11">
        <v>8.5000000000000006E-5</v>
      </c>
      <c r="Y864" s="5">
        <v>2.1524299999999998</v>
      </c>
      <c r="Z864">
        <f>(Table2482973293613934254574892153101133165197245[[#This Row],[time]]-2)*2</f>
        <v>0.30485999999999969</v>
      </c>
      <c r="AA864" s="6">
        <v>0.91617000000000004</v>
      </c>
      <c r="AB864" s="5">
        <v>2.1524299999999998</v>
      </c>
      <c r="AC864">
        <f>(Table6291323355387419451483154795127159191223[[#This Row],[time]]-2)*2</f>
        <v>0.30485999999999969</v>
      </c>
      <c r="AD864" s="6">
        <v>1.24736</v>
      </c>
      <c r="AE864" s="5">
        <v>2.1524299999999998</v>
      </c>
      <c r="AF864">
        <f>(Table2492983303623944264584902254102134166198270[[#This Row],[time]]-2)*2</f>
        <v>0.30485999999999969</v>
      </c>
      <c r="AG864" s="6">
        <v>1.8999600000000001</v>
      </c>
      <c r="AH864" s="5">
        <v>2.1524299999999998</v>
      </c>
      <c r="AI864">
        <f>(Table7292324356388420452484164896128160192224[[#This Row],[time]]-2)*2</f>
        <v>0.30485999999999969</v>
      </c>
      <c r="AJ864" s="12">
        <v>1.36368</v>
      </c>
      <c r="AK864" s="5">
        <v>2.1524299999999998</v>
      </c>
      <c r="AL864">
        <f>(Table2502993313633954274594912355103135167199271[[#This Row],[time]]-2)*2</f>
        <v>0.30485999999999969</v>
      </c>
      <c r="AM864" s="6">
        <v>3.6785700000000001</v>
      </c>
      <c r="AN864" s="5">
        <v>2.1524299999999998</v>
      </c>
      <c r="AO864">
        <f>(Table8293325357389421453485174997129161193225[[#This Row],[time]]-2)*2</f>
        <v>0.30485999999999969</v>
      </c>
      <c r="AP864" s="6">
        <v>2.6474500000000001</v>
      </c>
      <c r="AQ864" s="5">
        <v>2.1524299999999998</v>
      </c>
      <c r="AR864">
        <f>(Table2523003323643964284604922456104136168200272[[#This Row],[time]]-2)*2</f>
        <v>0.30485999999999969</v>
      </c>
      <c r="AS864" s="6">
        <v>0.401781</v>
      </c>
      <c r="AT864" s="5">
        <v>2.1524299999999998</v>
      </c>
      <c r="AU864">
        <f>(Table2533013333653974294614932557105137169201273[[#This Row],[time]]-2)*2</f>
        <v>0.30485999999999969</v>
      </c>
      <c r="AV864" s="12">
        <v>1.9588000000000001E-2</v>
      </c>
    </row>
    <row r="865" spans="1:48">
      <c r="A865" s="5">
        <v>2.2161400000000002</v>
      </c>
      <c r="B865">
        <f>(Table1286318350382414446478104290122154186218[[#This Row],[time]]-2)*2</f>
        <v>0.43228000000000044</v>
      </c>
      <c r="C865" s="6">
        <v>0.56620499999999996</v>
      </c>
      <c r="D865" s="5">
        <v>2.2161400000000002</v>
      </c>
      <c r="E865">
        <f>(Table2287319351383415447479114391123155187219[[#This Row],[time]]-2)*2</f>
        <v>0.43228000000000044</v>
      </c>
      <c r="F865" s="7">
        <v>7.2200000000000007E-5</v>
      </c>
      <c r="G865" s="5">
        <v>2.2161400000000002</v>
      </c>
      <c r="H865">
        <f>(Table245294326358390422454486185098130162194242[[#This Row],[time]]-2)*2</f>
        <v>0.43228000000000044</v>
      </c>
      <c r="I865" s="6">
        <v>0.85292900000000005</v>
      </c>
      <c r="J865" s="5">
        <v>2.2161400000000002</v>
      </c>
      <c r="K865">
        <f>(Table3288320352384416448480124492124156188220[[#This Row],[time]]-2)*2</f>
        <v>0.43228000000000044</v>
      </c>
      <c r="L865" s="11">
        <v>6.8700000000000003E-5</v>
      </c>
      <c r="M865" s="5">
        <v>2.2161400000000002</v>
      </c>
      <c r="N865">
        <f>(Table246295327359391423455487195199131163195243[[#This Row],[time]]-2)*2</f>
        <v>0.43228000000000044</v>
      </c>
      <c r="O865" s="6">
        <v>0.584206</v>
      </c>
      <c r="P865" s="5">
        <v>2.2161400000000002</v>
      </c>
      <c r="Q865">
        <f>(Table4289321353385417449481134593125157189221[[#This Row],[time]]-2)*2</f>
        <v>0.43228000000000044</v>
      </c>
      <c r="R865" s="7">
        <v>8.1500000000000002E-5</v>
      </c>
      <c r="S865" s="5">
        <v>2.2161400000000002</v>
      </c>
      <c r="T865">
        <f>(Table2472963283603924244564882052100132164196244[[#This Row],[time]]-2)*2</f>
        <v>0.43228000000000044</v>
      </c>
      <c r="U865" s="6">
        <v>1.4131800000000001</v>
      </c>
      <c r="V865" s="5">
        <v>2.2161400000000002</v>
      </c>
      <c r="W865">
        <f>(Table5290322354386418450482144694126158190222[[#This Row],[time]]-2)*2</f>
        <v>0.43228000000000044</v>
      </c>
      <c r="X865" s="11">
        <v>7.1899999999999999E-5</v>
      </c>
      <c r="Y865" s="5">
        <v>2.2161400000000002</v>
      </c>
      <c r="Z865">
        <f>(Table2482973293613934254574892153101133165197245[[#This Row],[time]]-2)*2</f>
        <v>0.43228000000000044</v>
      </c>
      <c r="AA865" s="6">
        <v>1.01183</v>
      </c>
      <c r="AB865" s="5">
        <v>2.2161400000000002</v>
      </c>
      <c r="AC865">
        <f>(Table6291323355387419451483154795127159191223[[#This Row],[time]]-2)*2</f>
        <v>0.43228000000000044</v>
      </c>
      <c r="AD865" s="6">
        <v>1.3351900000000001</v>
      </c>
      <c r="AE865" s="5">
        <v>2.2161400000000002</v>
      </c>
      <c r="AF865">
        <f>(Table2492983303623944264584902254102134166198270[[#This Row],[time]]-2)*2</f>
        <v>0.43228000000000044</v>
      </c>
      <c r="AG865" s="6">
        <v>2.2943199999999999</v>
      </c>
      <c r="AH865" s="5">
        <v>2.2161400000000002</v>
      </c>
      <c r="AI865">
        <f>(Table7292324356388420452484164896128160192224[[#This Row],[time]]-2)*2</f>
        <v>0.43228000000000044</v>
      </c>
      <c r="AJ865" s="12">
        <v>1.46363</v>
      </c>
      <c r="AK865" s="5">
        <v>2.2161400000000002</v>
      </c>
      <c r="AL865">
        <f>(Table2502993313633954274594912355103135167199271[[#This Row],[time]]-2)*2</f>
        <v>0.43228000000000044</v>
      </c>
      <c r="AM865" s="6">
        <v>3.8746700000000001</v>
      </c>
      <c r="AN865" s="5">
        <v>2.2161400000000002</v>
      </c>
      <c r="AO865">
        <f>(Table8293325357389421453485174997129161193225[[#This Row],[time]]-2)*2</f>
        <v>0.43228000000000044</v>
      </c>
      <c r="AP865" s="6">
        <v>2.4874200000000002</v>
      </c>
      <c r="AQ865" s="5">
        <v>2.2161400000000002</v>
      </c>
      <c r="AR865">
        <f>(Table2523003323643964284604922456104136168200272[[#This Row],[time]]-2)*2</f>
        <v>0.43228000000000044</v>
      </c>
      <c r="AS865" s="6">
        <v>0.93878499999999998</v>
      </c>
      <c r="AT865" s="5">
        <v>2.2161400000000002</v>
      </c>
      <c r="AU865">
        <f>(Table2533013333653974294614932557105137169201273[[#This Row],[time]]-2)*2</f>
        <v>0.43228000000000044</v>
      </c>
      <c r="AV865" s="12">
        <v>2.4366200000000001E-2</v>
      </c>
    </row>
    <row r="866" spans="1:48">
      <c r="A866" s="5">
        <v>2.2520199999999999</v>
      </c>
      <c r="B866">
        <f>(Table1286318350382414446478104290122154186218[[#This Row],[time]]-2)*2</f>
        <v>0.50403999999999982</v>
      </c>
      <c r="C866" s="6">
        <v>0.86558400000000002</v>
      </c>
      <c r="D866" s="5">
        <v>2.2520199999999999</v>
      </c>
      <c r="E866">
        <f>(Table2287319351383415447479114391123155187219[[#This Row],[time]]-2)*2</f>
        <v>0.50403999999999982</v>
      </c>
      <c r="F866" s="7">
        <v>6.8999999999999997E-5</v>
      </c>
      <c r="G866" s="5">
        <v>2.2520199999999999</v>
      </c>
      <c r="H866">
        <f>(Table245294326358390422454486185098130162194242[[#This Row],[time]]-2)*2</f>
        <v>0.50403999999999982</v>
      </c>
      <c r="I866" s="6">
        <v>1.50383</v>
      </c>
      <c r="J866" s="5">
        <v>2.2520199999999999</v>
      </c>
      <c r="K866">
        <f>(Table3288320352384416448480124492124156188220[[#This Row],[time]]-2)*2</f>
        <v>0.50403999999999982</v>
      </c>
      <c r="L866" s="11">
        <v>6.58E-5</v>
      </c>
      <c r="M866" s="5">
        <v>2.2520199999999999</v>
      </c>
      <c r="N866">
        <f>(Table246295327359391423455487195199131163195243[[#This Row],[time]]-2)*2</f>
        <v>0.50403999999999982</v>
      </c>
      <c r="O866" s="6">
        <v>0.76969200000000004</v>
      </c>
      <c r="P866" s="5">
        <v>2.2520199999999999</v>
      </c>
      <c r="Q866">
        <f>(Table4289321353385417449481134593125157189221[[#This Row],[time]]-2)*2</f>
        <v>0.50403999999999982</v>
      </c>
      <c r="R866" s="7">
        <v>7.5900000000000002E-5</v>
      </c>
      <c r="S866" s="5">
        <v>2.2520199999999999</v>
      </c>
      <c r="T866">
        <f>(Table2472963283603924244564882052100132164196244[[#This Row],[time]]-2)*2</f>
        <v>0.50403999999999982</v>
      </c>
      <c r="U866" s="6">
        <v>1.71811</v>
      </c>
      <c r="V866" s="5">
        <v>2.2520199999999999</v>
      </c>
      <c r="W866">
        <f>(Table5290322354386418450482144694126158190222[[#This Row],[time]]-2)*2</f>
        <v>0.50403999999999982</v>
      </c>
      <c r="X866" s="11">
        <v>6.7600000000000003E-5</v>
      </c>
      <c r="Y866" s="5">
        <v>2.2520199999999999</v>
      </c>
      <c r="Z866">
        <f>(Table2482973293613934254574892153101133165197245[[#This Row],[time]]-2)*2</f>
        <v>0.50403999999999982</v>
      </c>
      <c r="AA866" s="6">
        <v>1.1178699999999999</v>
      </c>
      <c r="AB866" s="5">
        <v>2.2520199999999999</v>
      </c>
      <c r="AC866">
        <f>(Table6291323355387419451483154795127159191223[[#This Row],[time]]-2)*2</f>
        <v>0.50403999999999982</v>
      </c>
      <c r="AD866" s="6">
        <v>1.3868199999999999</v>
      </c>
      <c r="AE866" s="5">
        <v>2.2520199999999999</v>
      </c>
      <c r="AF866">
        <f>(Table2492983303623944264584902254102134166198270[[#This Row],[time]]-2)*2</f>
        <v>0.50403999999999982</v>
      </c>
      <c r="AG866" s="6">
        <v>2.5012599999999998</v>
      </c>
      <c r="AH866" s="5">
        <v>2.2520199999999999</v>
      </c>
      <c r="AI866">
        <f>(Table7292324356388420452484164896128160192224[[#This Row],[time]]-2)*2</f>
        <v>0.50403999999999982</v>
      </c>
      <c r="AJ866" s="12">
        <v>1.64899</v>
      </c>
      <c r="AK866" s="5">
        <v>2.2520199999999999</v>
      </c>
      <c r="AL866">
        <f>(Table2502993313633954274594912355103135167199271[[#This Row],[time]]-2)*2</f>
        <v>0.50403999999999982</v>
      </c>
      <c r="AM866" s="6">
        <v>4.0053099999999997</v>
      </c>
      <c r="AN866" s="5">
        <v>2.2520199999999999</v>
      </c>
      <c r="AO866">
        <f>(Table8293325357389421453485174997129161193225[[#This Row],[time]]-2)*2</f>
        <v>0.50403999999999982</v>
      </c>
      <c r="AP866" s="6">
        <v>2.3261799999999999</v>
      </c>
      <c r="AQ866" s="5">
        <v>2.2520199999999999</v>
      </c>
      <c r="AR866">
        <f>(Table2523003323643964284604922456104136168200272[[#This Row],[time]]-2)*2</f>
        <v>0.50403999999999982</v>
      </c>
      <c r="AS866" s="6">
        <v>1.0023599999999999</v>
      </c>
      <c r="AT866" s="5">
        <v>2.2520199999999999</v>
      </c>
      <c r="AU866">
        <f>(Table2533013333653974294614932557105137169201273[[#This Row],[time]]-2)*2</f>
        <v>0.50403999999999982</v>
      </c>
      <c r="AV866" s="12">
        <v>3.5262000000000002E-2</v>
      </c>
    </row>
    <row r="867" spans="1:48">
      <c r="A867" s="5">
        <v>2.3077000000000001</v>
      </c>
      <c r="B867">
        <f>(Table1286318350382414446478104290122154186218[[#This Row],[time]]-2)*2</f>
        <v>0.61540000000000017</v>
      </c>
      <c r="C867" s="6">
        <v>1.3096300000000001</v>
      </c>
      <c r="D867" s="5">
        <v>2.3077000000000001</v>
      </c>
      <c r="E867">
        <f>(Table2287319351383415447479114391123155187219[[#This Row],[time]]-2)*2</f>
        <v>0.61540000000000017</v>
      </c>
      <c r="F867" s="7">
        <v>6.6099999999999994E-5</v>
      </c>
      <c r="G867" s="5">
        <v>2.3077000000000001</v>
      </c>
      <c r="H867">
        <f>(Table245294326358390422454486185098130162194242[[#This Row],[time]]-2)*2</f>
        <v>0.61540000000000017</v>
      </c>
      <c r="I867" s="6">
        <v>2.4212400000000001</v>
      </c>
      <c r="J867" s="5">
        <v>2.3077000000000001</v>
      </c>
      <c r="K867">
        <f>(Table3288320352384416448480124492124156188220[[#This Row],[time]]-2)*2</f>
        <v>0.61540000000000017</v>
      </c>
      <c r="L867" s="11">
        <v>6.3100000000000002E-5</v>
      </c>
      <c r="M867" s="5">
        <v>2.3077000000000001</v>
      </c>
      <c r="N867">
        <f>(Table246295327359391423455487195199131163195243[[#This Row],[time]]-2)*2</f>
        <v>0.61540000000000017</v>
      </c>
      <c r="O867" s="6">
        <v>1.0996900000000001</v>
      </c>
      <c r="P867" s="5">
        <v>2.3077000000000001</v>
      </c>
      <c r="Q867">
        <f>(Table4289321353385417449481134593125157189221[[#This Row],[time]]-2)*2</f>
        <v>0.61540000000000017</v>
      </c>
      <c r="R867" s="7">
        <v>6.8800000000000005E-5</v>
      </c>
      <c r="S867" s="5">
        <v>2.3077000000000001</v>
      </c>
      <c r="T867">
        <f>(Table2472963283603924244564882052100132164196244[[#This Row],[time]]-2)*2</f>
        <v>0.61540000000000017</v>
      </c>
      <c r="U867" s="6">
        <v>2.25116</v>
      </c>
      <c r="V867" s="5">
        <v>2.3077000000000001</v>
      </c>
      <c r="W867">
        <f>(Table5290322354386418450482144694126158190222[[#This Row],[time]]-2)*2</f>
        <v>0.61540000000000017</v>
      </c>
      <c r="X867" s="11">
        <v>6.2100000000000005E-5</v>
      </c>
      <c r="Y867" s="5">
        <v>2.3077000000000001</v>
      </c>
      <c r="Z867">
        <f>(Table2482973293613934254574892153101133165197245[[#This Row],[time]]-2)*2</f>
        <v>0.61540000000000017</v>
      </c>
      <c r="AA867" s="6">
        <v>1.2504200000000001</v>
      </c>
      <c r="AB867" s="5">
        <v>2.3077000000000001</v>
      </c>
      <c r="AC867">
        <f>(Table6291323355387419451483154795127159191223[[#This Row],[time]]-2)*2</f>
        <v>0.61540000000000017</v>
      </c>
      <c r="AD867" s="6">
        <v>1.53278</v>
      </c>
      <c r="AE867" s="5">
        <v>2.3077000000000001</v>
      </c>
      <c r="AF867">
        <f>(Table2492983303623944264584902254102134166198270[[#This Row],[time]]-2)*2</f>
        <v>0.61540000000000017</v>
      </c>
      <c r="AG867" s="6">
        <v>2.7774800000000002</v>
      </c>
      <c r="AH867" s="5">
        <v>2.3077000000000001</v>
      </c>
      <c r="AI867">
        <f>(Table7292324356388420452484164896128160192224[[#This Row],[time]]-2)*2</f>
        <v>0.61540000000000017</v>
      </c>
      <c r="AJ867" s="12">
        <v>1.97631</v>
      </c>
      <c r="AK867" s="5">
        <v>2.3077000000000001</v>
      </c>
      <c r="AL867">
        <f>(Table2502993313633954274594912355103135167199271[[#This Row],[time]]-2)*2</f>
        <v>0.61540000000000017</v>
      </c>
      <c r="AM867" s="6">
        <v>4.2198000000000002</v>
      </c>
      <c r="AN867" s="5">
        <v>2.3077000000000001</v>
      </c>
      <c r="AO867">
        <f>(Table8293325357389421453485174997129161193225[[#This Row],[time]]-2)*2</f>
        <v>0.61540000000000017</v>
      </c>
      <c r="AP867" s="6">
        <v>2.0991499999999998</v>
      </c>
      <c r="AQ867" s="5">
        <v>2.3077000000000001</v>
      </c>
      <c r="AR867">
        <f>(Table2523003323643964284604922456104136168200272[[#This Row],[time]]-2)*2</f>
        <v>0.61540000000000017</v>
      </c>
      <c r="AS867" s="6">
        <v>1.36103</v>
      </c>
      <c r="AT867" s="5">
        <v>2.3077000000000001</v>
      </c>
      <c r="AU867">
        <f>(Table2533013333653974294614932557105137169201273[[#This Row],[time]]-2)*2</f>
        <v>0.61540000000000017</v>
      </c>
      <c r="AV867" s="12">
        <v>7.3722899999999994E-2</v>
      </c>
    </row>
    <row r="868" spans="1:48">
      <c r="A868" s="5">
        <v>2.3530099999999998</v>
      </c>
      <c r="B868">
        <f>(Table1286318350382414446478104290122154186218[[#This Row],[time]]-2)*2</f>
        <v>0.70601999999999965</v>
      </c>
      <c r="C868" s="6">
        <v>1.72234</v>
      </c>
      <c r="D868" s="5">
        <v>2.3530099999999998</v>
      </c>
      <c r="E868">
        <f>(Table2287319351383415447479114391123155187219[[#This Row],[time]]-2)*2</f>
        <v>0.70601999999999965</v>
      </c>
      <c r="F868" s="7">
        <v>6.4200000000000002E-5</v>
      </c>
      <c r="G868" s="5">
        <v>2.3530099999999998</v>
      </c>
      <c r="H868">
        <f>(Table245294326358390422454486185098130162194242[[#This Row],[time]]-2)*2</f>
        <v>0.70601999999999965</v>
      </c>
      <c r="I868" s="6">
        <v>3.1584599999999998</v>
      </c>
      <c r="J868" s="5">
        <v>2.3530099999999998</v>
      </c>
      <c r="K868">
        <f>(Table3288320352384416448480124492124156188220[[#This Row],[time]]-2)*2</f>
        <v>0.70601999999999965</v>
      </c>
      <c r="L868" s="11">
        <v>6.0900000000000003E-5</v>
      </c>
      <c r="M868" s="5">
        <v>2.3530099999999998</v>
      </c>
      <c r="N868">
        <f>(Table246295327359391423455487195199131163195243[[#This Row],[time]]-2)*2</f>
        <v>0.70601999999999965</v>
      </c>
      <c r="O868" s="6">
        <v>1.34609</v>
      </c>
      <c r="P868" s="5">
        <v>2.3530099999999998</v>
      </c>
      <c r="Q868">
        <f>(Table4289321353385417449481134593125157189221[[#This Row],[time]]-2)*2</f>
        <v>0.70601999999999965</v>
      </c>
      <c r="R868" s="7">
        <v>6.5599999999999995E-5</v>
      </c>
      <c r="S868" s="5">
        <v>2.3530099999999998</v>
      </c>
      <c r="T868">
        <f>(Table2472963283603924244564882052100132164196244[[#This Row],[time]]-2)*2</f>
        <v>0.70601999999999965</v>
      </c>
      <c r="U868" s="6">
        <v>2.5994700000000002</v>
      </c>
      <c r="V868" s="5">
        <v>2.3530099999999998</v>
      </c>
      <c r="W868">
        <f>(Table5290322354386418450482144694126158190222[[#This Row],[time]]-2)*2</f>
        <v>0.70601999999999965</v>
      </c>
      <c r="X868" s="11">
        <v>6.0099999999999997E-5</v>
      </c>
      <c r="Y868" s="5">
        <v>2.3530099999999998</v>
      </c>
      <c r="Z868">
        <f>(Table2482973293613934254574892153101133165197245[[#This Row],[time]]-2)*2</f>
        <v>0.70601999999999965</v>
      </c>
      <c r="AA868" s="6">
        <v>1.4427700000000001</v>
      </c>
      <c r="AB868" s="5">
        <v>2.3530099999999998</v>
      </c>
      <c r="AC868">
        <f>(Table6291323355387419451483154795127159191223[[#This Row],[time]]-2)*2</f>
        <v>0.70601999999999965</v>
      </c>
      <c r="AD868" s="6">
        <v>1.67377</v>
      </c>
      <c r="AE868" s="5">
        <v>2.3530099999999998</v>
      </c>
      <c r="AF868">
        <f>(Table2492983303623944264584902254102134166198270[[#This Row],[time]]-2)*2</f>
        <v>0.70601999999999965</v>
      </c>
      <c r="AG868" s="6">
        <v>3.0187499999999998</v>
      </c>
      <c r="AH868" s="5">
        <v>2.3530099999999998</v>
      </c>
      <c r="AI868">
        <f>(Table7292324356388420452484164896128160192224[[#This Row],[time]]-2)*2</f>
        <v>0.70601999999999965</v>
      </c>
      <c r="AJ868" s="12">
        <v>2.20973</v>
      </c>
      <c r="AK868" s="5">
        <v>2.3530099999999998</v>
      </c>
      <c r="AL868">
        <f>(Table2502993313633954274594912355103135167199271[[#This Row],[time]]-2)*2</f>
        <v>0.70601999999999965</v>
      </c>
      <c r="AM868" s="6">
        <v>4.39283</v>
      </c>
      <c r="AN868" s="5">
        <v>2.3530099999999998</v>
      </c>
      <c r="AO868">
        <f>(Table8293325357389421453485174997129161193225[[#This Row],[time]]-2)*2</f>
        <v>0.70601999999999965</v>
      </c>
      <c r="AP868" s="6">
        <v>1.8423099999999999</v>
      </c>
      <c r="AQ868" s="5">
        <v>2.3530099999999998</v>
      </c>
      <c r="AR868">
        <f>(Table2523003323643964284604922456104136168200272[[#This Row],[time]]-2)*2</f>
        <v>0.70601999999999965</v>
      </c>
      <c r="AS868" s="6">
        <v>1.5758300000000001</v>
      </c>
      <c r="AT868" s="5">
        <v>2.3530099999999998</v>
      </c>
      <c r="AU868">
        <f>(Table2533013333653974294614932557105137169201273[[#This Row],[time]]-2)*2</f>
        <v>0.70601999999999965</v>
      </c>
      <c r="AV868" s="12">
        <v>0.100351</v>
      </c>
    </row>
    <row r="869" spans="1:48">
      <c r="A869" s="5">
        <v>2.4097499999999998</v>
      </c>
      <c r="B869">
        <f>(Table1286318350382414446478104290122154186218[[#This Row],[time]]-2)*2</f>
        <v>0.81949999999999967</v>
      </c>
      <c r="C869" s="6">
        <v>2.3093499999999998</v>
      </c>
      <c r="D869" s="5">
        <v>2.4097499999999998</v>
      </c>
      <c r="E869">
        <f>(Table2287319351383415447479114391123155187219[[#This Row],[time]]-2)*2</f>
        <v>0.81949999999999967</v>
      </c>
      <c r="F869" s="7">
        <v>6.2100000000000005E-5</v>
      </c>
      <c r="G869" s="5">
        <v>2.4097499999999998</v>
      </c>
      <c r="H869">
        <f>(Table245294326358390422454486185098130162194242[[#This Row],[time]]-2)*2</f>
        <v>0.81949999999999967</v>
      </c>
      <c r="I869" s="6">
        <v>3.93004</v>
      </c>
      <c r="J869" s="5">
        <v>2.4097499999999998</v>
      </c>
      <c r="K869">
        <f>(Table3288320352384416448480124492124156188220[[#This Row],[time]]-2)*2</f>
        <v>0.81949999999999967</v>
      </c>
      <c r="L869" s="11">
        <v>5.8799999999999999E-5</v>
      </c>
      <c r="M869" s="5">
        <v>2.4097499999999998</v>
      </c>
      <c r="N869">
        <f>(Table246295327359391423455487195199131163195243[[#This Row],[time]]-2)*2</f>
        <v>0.81949999999999967</v>
      </c>
      <c r="O869" s="6">
        <v>1.7227699999999999</v>
      </c>
      <c r="P869" s="5">
        <v>2.4097499999999998</v>
      </c>
      <c r="Q869">
        <f>(Table4289321353385417449481134593125157189221[[#This Row],[time]]-2)*2</f>
        <v>0.81949999999999967</v>
      </c>
      <c r="R869" s="7">
        <v>6.2000000000000003E-5</v>
      </c>
      <c r="S869" s="5">
        <v>2.4097499999999998</v>
      </c>
      <c r="T869">
        <f>(Table2472963283603924244564882052100132164196244[[#This Row],[time]]-2)*2</f>
        <v>0.81949999999999967</v>
      </c>
      <c r="U869" s="6">
        <v>2.9990299999999999</v>
      </c>
      <c r="V869" s="5">
        <v>2.4097499999999998</v>
      </c>
      <c r="W869">
        <f>(Table5290322354386418450482144694126158190222[[#This Row],[time]]-2)*2</f>
        <v>0.81949999999999967</v>
      </c>
      <c r="X869" s="11">
        <v>5.77E-5</v>
      </c>
      <c r="Y869" s="5">
        <v>2.4097499999999998</v>
      </c>
      <c r="Z869">
        <f>(Table2482973293613934254574892153101133165197245[[#This Row],[time]]-2)*2</f>
        <v>0.81949999999999967</v>
      </c>
      <c r="AA869" s="6">
        <v>1.8122199999999999</v>
      </c>
      <c r="AB869" s="5">
        <v>2.4097499999999998</v>
      </c>
      <c r="AC869">
        <f>(Table6291323355387419451483154795127159191223[[#This Row],[time]]-2)*2</f>
        <v>0.81949999999999967</v>
      </c>
      <c r="AD869" s="6">
        <v>1.8372900000000001</v>
      </c>
      <c r="AE869" s="5">
        <v>2.4097499999999998</v>
      </c>
      <c r="AF869">
        <f>(Table2492983303623944264584902254102134166198270[[#This Row],[time]]-2)*2</f>
        <v>0.81949999999999967</v>
      </c>
      <c r="AG869" s="6">
        <v>3.2627000000000002</v>
      </c>
      <c r="AH869" s="5">
        <v>2.4097499999999998</v>
      </c>
      <c r="AI869">
        <f>(Table7292324356388420452484164896128160192224[[#This Row],[time]]-2)*2</f>
        <v>0.81949999999999967</v>
      </c>
      <c r="AJ869" s="12">
        <v>2.4272800000000001</v>
      </c>
      <c r="AK869" s="5">
        <v>2.4097499999999998</v>
      </c>
      <c r="AL869">
        <f>(Table2502993313633954274594912355103135167199271[[#This Row],[time]]-2)*2</f>
        <v>0.81949999999999967</v>
      </c>
      <c r="AM869" s="6">
        <v>4.7042299999999999</v>
      </c>
      <c r="AN869" s="5">
        <v>2.4097499999999998</v>
      </c>
      <c r="AO869">
        <f>(Table8293325357389421453485174997129161193225[[#This Row],[time]]-2)*2</f>
        <v>0.81949999999999967</v>
      </c>
      <c r="AP869" s="6">
        <v>1.63348</v>
      </c>
      <c r="AQ869" s="5">
        <v>2.4097499999999998</v>
      </c>
      <c r="AR869">
        <f>(Table2523003323643964284604922456104136168200272[[#This Row],[time]]-2)*2</f>
        <v>0.81949999999999967</v>
      </c>
      <c r="AS869" s="6">
        <v>2.0980699999999999</v>
      </c>
      <c r="AT869" s="5">
        <v>2.4097499999999998</v>
      </c>
      <c r="AU869">
        <f>(Table2533013333653974294614932557105137169201273[[#This Row],[time]]-2)*2</f>
        <v>0.81949999999999967</v>
      </c>
      <c r="AV869" s="12">
        <v>0.136575</v>
      </c>
    </row>
    <row r="870" spans="1:48">
      <c r="A870" s="5">
        <v>2.4520599999999999</v>
      </c>
      <c r="B870">
        <f>(Table1286318350382414446478104290122154186218[[#This Row],[time]]-2)*2</f>
        <v>0.90411999999999981</v>
      </c>
      <c r="C870" s="6">
        <v>2.7852299999999999</v>
      </c>
      <c r="D870" s="5">
        <v>2.4520599999999999</v>
      </c>
      <c r="E870">
        <f>(Table2287319351383415447479114391123155187219[[#This Row],[time]]-2)*2</f>
        <v>0.90411999999999981</v>
      </c>
      <c r="F870" s="7">
        <v>6.0399999999999998E-5</v>
      </c>
      <c r="G870" s="5">
        <v>2.4520599999999999</v>
      </c>
      <c r="H870">
        <f>(Table245294326358390422454486185098130162194242[[#This Row],[time]]-2)*2</f>
        <v>0.90411999999999981</v>
      </c>
      <c r="I870" s="6">
        <v>4.6141100000000002</v>
      </c>
      <c r="J870" s="5">
        <v>2.4520599999999999</v>
      </c>
      <c r="K870">
        <f>(Table3288320352384416448480124492124156188220[[#This Row],[time]]-2)*2</f>
        <v>0.90411999999999981</v>
      </c>
      <c r="L870" s="11">
        <v>5.7200000000000001E-5</v>
      </c>
      <c r="M870" s="5">
        <v>2.4520599999999999</v>
      </c>
      <c r="N870">
        <f>(Table246295327359391423455487195199131163195243[[#This Row],[time]]-2)*2</f>
        <v>0.90411999999999981</v>
      </c>
      <c r="O870" s="6">
        <v>2.0177100000000001</v>
      </c>
      <c r="P870" s="5">
        <v>2.4520599999999999</v>
      </c>
      <c r="Q870">
        <f>(Table4289321353385417449481134593125157189221[[#This Row],[time]]-2)*2</f>
        <v>0.90411999999999981</v>
      </c>
      <c r="R870" s="7">
        <v>5.9200000000000002E-5</v>
      </c>
      <c r="S870" s="5">
        <v>2.4520599999999999</v>
      </c>
      <c r="T870">
        <f>(Table2472963283603924244564882052100132164196244[[#This Row],[time]]-2)*2</f>
        <v>0.90411999999999981</v>
      </c>
      <c r="U870" s="6">
        <v>3.2654999999999998</v>
      </c>
      <c r="V870" s="5">
        <v>2.4520599999999999</v>
      </c>
      <c r="W870">
        <f>(Table5290322354386418450482144694126158190222[[#This Row],[time]]-2)*2</f>
        <v>0.90411999999999981</v>
      </c>
      <c r="X870" s="11">
        <v>5.5800000000000001E-5</v>
      </c>
      <c r="Y870" s="5">
        <v>2.4520599999999999</v>
      </c>
      <c r="Z870">
        <f>(Table2482973293613934254574892153101133165197245[[#This Row],[time]]-2)*2</f>
        <v>0.90411999999999981</v>
      </c>
      <c r="AA870" s="6">
        <v>2.14453</v>
      </c>
      <c r="AB870" s="5">
        <v>2.4520599999999999</v>
      </c>
      <c r="AC870">
        <f>(Table6291323355387419451483154795127159191223[[#This Row],[time]]-2)*2</f>
        <v>0.90411999999999981</v>
      </c>
      <c r="AD870" s="6">
        <v>1.92069</v>
      </c>
      <c r="AE870" s="5">
        <v>2.4520599999999999</v>
      </c>
      <c r="AF870">
        <f>(Table2492983303623944264584902254102134166198270[[#This Row],[time]]-2)*2</f>
        <v>0.90411999999999981</v>
      </c>
      <c r="AG870" s="6">
        <v>3.44435</v>
      </c>
      <c r="AH870" s="5">
        <v>2.4520599999999999</v>
      </c>
      <c r="AI870">
        <f>(Table7292324356388420452484164896128160192224[[#This Row],[time]]-2)*2</f>
        <v>0.90411999999999981</v>
      </c>
      <c r="AJ870" s="12">
        <v>2.50562</v>
      </c>
      <c r="AK870" s="5">
        <v>2.4520599999999999</v>
      </c>
      <c r="AL870">
        <f>(Table2502993313633954274594912355103135167199271[[#This Row],[time]]-2)*2</f>
        <v>0.90411999999999981</v>
      </c>
      <c r="AM870" s="6">
        <v>4.9818899999999999</v>
      </c>
      <c r="AN870" s="5">
        <v>2.4520599999999999</v>
      </c>
      <c r="AO870">
        <f>(Table8293325357389421453485174997129161193225[[#This Row],[time]]-2)*2</f>
        <v>0.90411999999999981</v>
      </c>
      <c r="AP870" s="6">
        <v>1.4659599999999999</v>
      </c>
      <c r="AQ870" s="5">
        <v>2.4520599999999999</v>
      </c>
      <c r="AR870">
        <f>(Table2523003323643964284604922456104136168200272[[#This Row],[time]]-2)*2</f>
        <v>0.90411999999999981</v>
      </c>
      <c r="AS870" s="6">
        <v>2.3953600000000002</v>
      </c>
      <c r="AT870" s="5">
        <v>2.4520599999999999</v>
      </c>
      <c r="AU870">
        <f>(Table2533013333653974294614932557105137169201273[[#This Row],[time]]-2)*2</f>
        <v>0.90411999999999981</v>
      </c>
      <c r="AV870" s="12">
        <v>0.183561</v>
      </c>
    </row>
    <row r="871" spans="1:48">
      <c r="A871" s="5">
        <v>2.5031699999999999</v>
      </c>
      <c r="B871">
        <f>(Table1286318350382414446478104290122154186218[[#This Row],[time]]-2)*2</f>
        <v>1.0063399999999998</v>
      </c>
      <c r="C871" s="6">
        <v>3.3764500000000002</v>
      </c>
      <c r="D871" s="5">
        <v>2.5031699999999999</v>
      </c>
      <c r="E871">
        <f>(Table2287319351383415447479114391123155187219[[#This Row],[time]]-2)*2</f>
        <v>1.0063399999999998</v>
      </c>
      <c r="F871" s="7">
        <v>5.7899999999999998E-5</v>
      </c>
      <c r="G871" s="5">
        <v>2.5031699999999999</v>
      </c>
      <c r="H871">
        <f>(Table245294326358390422454486185098130162194242[[#This Row],[time]]-2)*2</f>
        <v>1.0063399999999998</v>
      </c>
      <c r="I871" s="6">
        <v>5.5141299999999998</v>
      </c>
      <c r="J871" s="5">
        <v>2.5031699999999999</v>
      </c>
      <c r="K871">
        <f>(Table3288320352384416448480124492124156188220[[#This Row],[time]]-2)*2</f>
        <v>1.0063399999999998</v>
      </c>
      <c r="L871" s="11">
        <v>5.49E-5</v>
      </c>
      <c r="M871" s="5">
        <v>2.5031699999999999</v>
      </c>
      <c r="N871">
        <f>(Table246295327359391423455487195199131163195243[[#This Row],[time]]-2)*2</f>
        <v>1.0063399999999998</v>
      </c>
      <c r="O871" s="6">
        <v>2.3780199999999998</v>
      </c>
      <c r="P871" s="5">
        <v>2.5031699999999999</v>
      </c>
      <c r="Q871">
        <f>(Table4289321353385417449481134593125157189221[[#This Row],[time]]-2)*2</f>
        <v>1.0063399999999998</v>
      </c>
      <c r="R871" s="7">
        <v>5.5999999999999999E-5</v>
      </c>
      <c r="S871" s="5">
        <v>2.5031699999999999</v>
      </c>
      <c r="T871">
        <f>(Table2472963283603924244564882052100132164196244[[#This Row],[time]]-2)*2</f>
        <v>1.0063399999999998</v>
      </c>
      <c r="U871" s="6">
        <v>3.51654</v>
      </c>
      <c r="V871" s="5">
        <v>2.5031699999999999</v>
      </c>
      <c r="W871">
        <f>(Table5290322354386418450482144694126158190222[[#This Row],[time]]-2)*2</f>
        <v>1.0063399999999998</v>
      </c>
      <c r="X871" s="11">
        <v>5.3499999999999999E-5</v>
      </c>
      <c r="Y871" s="5">
        <v>2.5031699999999999</v>
      </c>
      <c r="Z871">
        <f>(Table2482973293613934254574892153101133165197245[[#This Row],[time]]-2)*2</f>
        <v>1.0063399999999998</v>
      </c>
      <c r="AA871" s="6">
        <v>2.5873300000000001</v>
      </c>
      <c r="AB871" s="5">
        <v>2.5031699999999999</v>
      </c>
      <c r="AC871">
        <f>(Table6291323355387419451483154795127159191223[[#This Row],[time]]-2)*2</f>
        <v>1.0063399999999998</v>
      </c>
      <c r="AD871" s="6">
        <v>2.0369600000000001</v>
      </c>
      <c r="AE871" s="5">
        <v>2.5031699999999999</v>
      </c>
      <c r="AF871">
        <f>(Table2492983303623944264584902254102134166198270[[#This Row],[time]]-2)*2</f>
        <v>1.0063399999999998</v>
      </c>
      <c r="AG871" s="6">
        <v>3.6645099999999999</v>
      </c>
      <c r="AH871" s="5">
        <v>2.5031699999999999</v>
      </c>
      <c r="AI871">
        <f>(Table7292324356388420452484164896128160192224[[#This Row],[time]]-2)*2</f>
        <v>1.0063399999999998</v>
      </c>
      <c r="AJ871" s="12">
        <v>2.6431399999999998</v>
      </c>
      <c r="AK871" s="5">
        <v>2.5031699999999999</v>
      </c>
      <c r="AL871">
        <f>(Table2502993313633954274594912355103135167199271[[#This Row],[time]]-2)*2</f>
        <v>1.0063399999999998</v>
      </c>
      <c r="AM871" s="6">
        <v>5.3084600000000002</v>
      </c>
      <c r="AN871" s="5">
        <v>2.5031699999999999</v>
      </c>
      <c r="AO871">
        <f>(Table8293325357389421453485174997129161193225[[#This Row],[time]]-2)*2</f>
        <v>1.0063399999999998</v>
      </c>
      <c r="AP871" s="6">
        <v>1.43367</v>
      </c>
      <c r="AQ871" s="5">
        <v>2.5031699999999999</v>
      </c>
      <c r="AR871">
        <f>(Table2523003323643964284604922456104136168200272[[#This Row],[time]]-2)*2</f>
        <v>1.0063399999999998</v>
      </c>
      <c r="AS871" s="6">
        <v>2.8133699999999999</v>
      </c>
      <c r="AT871" s="5">
        <v>2.5031699999999999</v>
      </c>
      <c r="AU871">
        <f>(Table2533013333653974294614932557105137169201273[[#This Row],[time]]-2)*2</f>
        <v>1.0063399999999998</v>
      </c>
      <c r="AV871" s="12">
        <v>0.238404</v>
      </c>
    </row>
    <row r="872" spans="1:48">
      <c r="A872" s="5">
        <v>2.5551699999999999</v>
      </c>
      <c r="B872">
        <f>(Table1286318350382414446478104290122154186218[[#This Row],[time]]-2)*2</f>
        <v>1.1103399999999999</v>
      </c>
      <c r="C872" s="6">
        <v>3.97675</v>
      </c>
      <c r="D872" s="5">
        <v>2.5551699999999999</v>
      </c>
      <c r="E872">
        <f>(Table2287319351383415447479114391123155187219[[#This Row],[time]]-2)*2</f>
        <v>1.1103399999999999</v>
      </c>
      <c r="F872" s="7">
        <v>5.52E-5</v>
      </c>
      <c r="G872" s="5">
        <v>2.5551699999999999</v>
      </c>
      <c r="H872">
        <f>(Table245294326358390422454486185098130162194242[[#This Row],[time]]-2)*2</f>
        <v>1.1103399999999999</v>
      </c>
      <c r="I872" s="6">
        <v>6.4384499999999996</v>
      </c>
      <c r="J872" s="5">
        <v>2.5551699999999999</v>
      </c>
      <c r="K872">
        <f>(Table3288320352384416448480124492124156188220[[#This Row],[time]]-2)*2</f>
        <v>1.1103399999999999</v>
      </c>
      <c r="L872" s="11">
        <v>5.2500000000000002E-5</v>
      </c>
      <c r="M872" s="5">
        <v>2.5551699999999999</v>
      </c>
      <c r="N872">
        <f>(Table246295327359391423455487195199131163195243[[#This Row],[time]]-2)*2</f>
        <v>1.1103399999999999</v>
      </c>
      <c r="O872" s="6">
        <v>2.7444500000000001</v>
      </c>
      <c r="P872" s="5">
        <v>2.5551699999999999</v>
      </c>
      <c r="Q872">
        <f>(Table4289321353385417449481134593125157189221[[#This Row],[time]]-2)*2</f>
        <v>1.1103399999999999</v>
      </c>
      <c r="R872" s="7">
        <v>5.3000000000000001E-5</v>
      </c>
      <c r="S872" s="5">
        <v>2.5551699999999999</v>
      </c>
      <c r="T872">
        <f>(Table2472963283603924244564882052100132164196244[[#This Row],[time]]-2)*2</f>
        <v>1.1103399999999999</v>
      </c>
      <c r="U872" s="6">
        <v>3.7374800000000001</v>
      </c>
      <c r="V872" s="5">
        <v>2.5551699999999999</v>
      </c>
      <c r="W872">
        <f>(Table5290322354386418450482144694126158190222[[#This Row],[time]]-2)*2</f>
        <v>1.1103399999999999</v>
      </c>
      <c r="X872" s="11">
        <v>5.1199999999999998E-5</v>
      </c>
      <c r="Y872" s="5">
        <v>2.5551699999999999</v>
      </c>
      <c r="Z872">
        <f>(Table2482973293613934254574892153101133165197245[[#This Row],[time]]-2)*2</f>
        <v>1.1103399999999999</v>
      </c>
      <c r="AA872" s="6">
        <v>3.0381</v>
      </c>
      <c r="AB872" s="5">
        <v>2.5551699999999999</v>
      </c>
      <c r="AC872">
        <f>(Table6291323355387419451483154795127159191223[[#This Row],[time]]-2)*2</f>
        <v>1.1103399999999999</v>
      </c>
      <c r="AD872" s="6">
        <v>2.1213899999999999</v>
      </c>
      <c r="AE872" s="5">
        <v>2.5551699999999999</v>
      </c>
      <c r="AF872">
        <f>(Table2492983303623944264584902254102134166198270[[#This Row],[time]]-2)*2</f>
        <v>1.1103399999999999</v>
      </c>
      <c r="AG872" s="6">
        <v>3.8843399999999999</v>
      </c>
      <c r="AH872" s="5">
        <v>2.5551699999999999</v>
      </c>
      <c r="AI872">
        <f>(Table7292324356388420452484164896128160192224[[#This Row],[time]]-2)*2</f>
        <v>1.1103399999999999</v>
      </c>
      <c r="AJ872" s="12">
        <v>2.7189000000000001</v>
      </c>
      <c r="AK872" s="5">
        <v>2.5551699999999999</v>
      </c>
      <c r="AL872">
        <f>(Table2502993313633954274594912355103135167199271[[#This Row],[time]]-2)*2</f>
        <v>1.1103399999999999</v>
      </c>
      <c r="AM872" s="6">
        <v>5.5918200000000002</v>
      </c>
      <c r="AN872" s="5">
        <v>2.5551699999999999</v>
      </c>
      <c r="AO872">
        <f>(Table8293325357389421453485174997129161193225[[#This Row],[time]]-2)*2</f>
        <v>1.1103399999999999</v>
      </c>
      <c r="AP872" s="6">
        <v>1.4751099999999999</v>
      </c>
      <c r="AQ872" s="5">
        <v>2.5551699999999999</v>
      </c>
      <c r="AR872">
        <f>(Table2523003323643964284604922456104136168200272[[#This Row],[time]]-2)*2</f>
        <v>1.1103399999999999</v>
      </c>
      <c r="AS872" s="6">
        <v>3.1803599999999999</v>
      </c>
      <c r="AT872" s="5">
        <v>2.5551699999999999</v>
      </c>
      <c r="AU872">
        <f>(Table2533013333653974294614932557105137169201273[[#This Row],[time]]-2)*2</f>
        <v>1.1103399999999999</v>
      </c>
      <c r="AV872" s="12">
        <v>0.32643</v>
      </c>
    </row>
    <row r="873" spans="1:48">
      <c r="A873" s="5">
        <v>2.6029</v>
      </c>
      <c r="B873">
        <f>(Table1286318350382414446478104290122154186218[[#This Row],[time]]-2)*2</f>
        <v>1.2058</v>
      </c>
      <c r="C873" s="6">
        <v>4.5228599999999997</v>
      </c>
      <c r="D873" s="5">
        <v>2.6029</v>
      </c>
      <c r="E873">
        <f>(Table2287319351383415447479114391123155187219[[#This Row],[time]]-2)*2</f>
        <v>1.2058</v>
      </c>
      <c r="F873" s="7">
        <v>5.3399999999999997E-5</v>
      </c>
      <c r="G873" s="5">
        <v>2.6029</v>
      </c>
      <c r="H873">
        <f>(Table245294326358390422454486185098130162194242[[#This Row],[time]]-2)*2</f>
        <v>1.2058</v>
      </c>
      <c r="I873" s="6">
        <v>7.3817700000000004</v>
      </c>
      <c r="J873" s="5">
        <v>2.6029</v>
      </c>
      <c r="K873">
        <f>(Table3288320352384416448480124492124156188220[[#This Row],[time]]-2)*2</f>
        <v>1.2058</v>
      </c>
      <c r="L873" s="11">
        <v>5.0800000000000002E-5</v>
      </c>
      <c r="M873" s="5">
        <v>2.6029</v>
      </c>
      <c r="N873">
        <f>(Table246295327359391423455487195199131163195243[[#This Row],[time]]-2)*2</f>
        <v>1.2058</v>
      </c>
      <c r="O873" s="6">
        <v>3.0733600000000001</v>
      </c>
      <c r="P873" s="5">
        <v>2.6029</v>
      </c>
      <c r="Q873">
        <f>(Table4289321353385417449481134593125157189221[[#This Row],[time]]-2)*2</f>
        <v>1.2058</v>
      </c>
      <c r="R873" s="7">
        <v>5.0500000000000001E-5</v>
      </c>
      <c r="S873" s="5">
        <v>2.6029</v>
      </c>
      <c r="T873">
        <f>(Table2472963283603924244564882052100132164196244[[#This Row],[time]]-2)*2</f>
        <v>1.2058</v>
      </c>
      <c r="U873" s="6">
        <v>3.8966799999999999</v>
      </c>
      <c r="V873" s="5">
        <v>2.6029</v>
      </c>
      <c r="W873">
        <f>(Table5290322354386418450482144694126158190222[[#This Row],[time]]-2)*2</f>
        <v>1.2058</v>
      </c>
      <c r="X873" s="11">
        <v>4.9100000000000001E-5</v>
      </c>
      <c r="Y873" s="5">
        <v>2.6029</v>
      </c>
      <c r="Z873">
        <f>(Table2482973293613934254574892153101133165197245[[#This Row],[time]]-2)*2</f>
        <v>1.2058</v>
      </c>
      <c r="AA873" s="6">
        <v>3.4585599999999999</v>
      </c>
      <c r="AB873" s="5">
        <v>2.6029</v>
      </c>
      <c r="AC873">
        <f>(Table6291323355387419451483154795127159191223[[#This Row],[time]]-2)*2</f>
        <v>1.2058</v>
      </c>
      <c r="AD873" s="6">
        <v>2.1900300000000001</v>
      </c>
      <c r="AE873" s="5">
        <v>2.6029</v>
      </c>
      <c r="AF873">
        <f>(Table2492983303623944264584902254102134166198270[[#This Row],[time]]-2)*2</f>
        <v>1.2058</v>
      </c>
      <c r="AG873" s="6">
        <v>4.0942499999999997</v>
      </c>
      <c r="AH873" s="5">
        <v>2.6029</v>
      </c>
      <c r="AI873">
        <f>(Table7292324356388420452484164896128160192224[[#This Row],[time]]-2)*2</f>
        <v>1.2058</v>
      </c>
      <c r="AJ873" s="12">
        <v>2.7549199999999998</v>
      </c>
      <c r="AK873" s="5">
        <v>2.6029</v>
      </c>
      <c r="AL873">
        <f>(Table2502993313633954274594912355103135167199271[[#This Row],[time]]-2)*2</f>
        <v>1.2058</v>
      </c>
      <c r="AM873" s="6">
        <v>5.8484499999999997</v>
      </c>
      <c r="AN873" s="5">
        <v>2.6029</v>
      </c>
      <c r="AO873">
        <f>(Table8293325357389421453485174997129161193225[[#This Row],[time]]-2)*2</f>
        <v>1.2058</v>
      </c>
      <c r="AP873" s="6">
        <v>1.5938699999999999</v>
      </c>
      <c r="AQ873" s="5">
        <v>2.6029</v>
      </c>
      <c r="AR873">
        <f>(Table2523003323643964284604922456104136168200272[[#This Row],[time]]-2)*2</f>
        <v>1.2058</v>
      </c>
      <c r="AS873" s="6">
        <v>3.5762800000000001</v>
      </c>
      <c r="AT873" s="5">
        <v>2.6029</v>
      </c>
      <c r="AU873">
        <f>(Table2533013333653974294614932557105137169201273[[#This Row],[time]]-2)*2</f>
        <v>1.2058</v>
      </c>
      <c r="AV873" s="12">
        <v>0.48595500000000003</v>
      </c>
    </row>
    <row r="874" spans="1:48">
      <c r="A874" s="5">
        <v>2.6568700000000001</v>
      </c>
      <c r="B874">
        <f>(Table1286318350382414446478104290122154186218[[#This Row],[time]]-2)*2</f>
        <v>1.3137400000000001</v>
      </c>
      <c r="C874" s="6">
        <v>5.1539999999999999</v>
      </c>
      <c r="D874" s="5">
        <v>2.6568700000000001</v>
      </c>
      <c r="E874">
        <f>(Table2287319351383415447479114391123155187219[[#This Row],[time]]-2)*2</f>
        <v>1.3137400000000001</v>
      </c>
      <c r="F874" s="7">
        <v>5.1100000000000002E-5</v>
      </c>
      <c r="G874" s="5">
        <v>2.6568700000000001</v>
      </c>
      <c r="H874">
        <f>(Table245294326358390422454486185098130162194242[[#This Row],[time]]-2)*2</f>
        <v>1.3137400000000001</v>
      </c>
      <c r="I874" s="6">
        <v>8.5244999999999997</v>
      </c>
      <c r="J874" s="5">
        <v>2.6568700000000001</v>
      </c>
      <c r="K874">
        <f>(Table3288320352384416448480124492124156188220[[#This Row],[time]]-2)*2</f>
        <v>1.3137400000000001</v>
      </c>
      <c r="L874" s="11">
        <v>4.8699999999999998E-5</v>
      </c>
      <c r="M874" s="5">
        <v>2.6568700000000001</v>
      </c>
      <c r="N874">
        <f>(Table246295327359391423455487195199131163195243[[#This Row],[time]]-2)*2</f>
        <v>1.3137400000000001</v>
      </c>
      <c r="O874" s="6">
        <v>3.4467300000000001</v>
      </c>
      <c r="P874" s="5">
        <v>2.6568700000000001</v>
      </c>
      <c r="Q874">
        <f>(Table4289321353385417449481134593125157189221[[#This Row],[time]]-2)*2</f>
        <v>1.3137400000000001</v>
      </c>
      <c r="R874" s="7">
        <v>4.7899999999999999E-5</v>
      </c>
      <c r="S874" s="5">
        <v>2.6568700000000001</v>
      </c>
      <c r="T874">
        <f>(Table2472963283603924244564882052100132164196244[[#This Row],[time]]-2)*2</f>
        <v>1.3137400000000001</v>
      </c>
      <c r="U874" s="6">
        <v>4.0365799999999998</v>
      </c>
      <c r="V874" s="5">
        <v>2.6568700000000001</v>
      </c>
      <c r="W874">
        <f>(Table5290322354386418450482144694126158190222[[#This Row],[time]]-2)*2</f>
        <v>1.3137400000000001</v>
      </c>
      <c r="X874" s="11">
        <v>4.6900000000000002E-5</v>
      </c>
      <c r="Y874" s="5">
        <v>2.6568700000000001</v>
      </c>
      <c r="Z874">
        <f>(Table2482973293613934254574892153101133165197245[[#This Row],[time]]-2)*2</f>
        <v>1.3137400000000001</v>
      </c>
      <c r="AA874" s="6">
        <v>3.9807700000000001</v>
      </c>
      <c r="AB874" s="5">
        <v>2.6568700000000001</v>
      </c>
      <c r="AC874">
        <f>(Table6291323355387419451483154795127159191223[[#This Row],[time]]-2)*2</f>
        <v>1.3137400000000001</v>
      </c>
      <c r="AD874" s="6">
        <v>2.2710699999999999</v>
      </c>
      <c r="AE874" s="5">
        <v>2.6568700000000001</v>
      </c>
      <c r="AF874">
        <f>(Table2492983303623944264584902254102134166198270[[#This Row],[time]]-2)*2</f>
        <v>1.3137400000000001</v>
      </c>
      <c r="AG874" s="6">
        <v>4.3507999999999996</v>
      </c>
      <c r="AH874" s="5">
        <v>2.6568700000000001</v>
      </c>
      <c r="AI874">
        <f>(Table7292324356388420452484164896128160192224[[#This Row],[time]]-2)*2</f>
        <v>1.3137400000000001</v>
      </c>
      <c r="AJ874" s="12">
        <v>2.7701199999999999</v>
      </c>
      <c r="AK874" s="5">
        <v>2.6568700000000001</v>
      </c>
      <c r="AL874">
        <f>(Table2502993313633954274594912355103135167199271[[#This Row],[time]]-2)*2</f>
        <v>1.3137400000000001</v>
      </c>
      <c r="AM874" s="6">
        <v>6.0204000000000004</v>
      </c>
      <c r="AN874" s="5">
        <v>2.6568700000000001</v>
      </c>
      <c r="AO874">
        <f>(Table8293325357389421453485174997129161193225[[#This Row],[time]]-2)*2</f>
        <v>1.3137400000000001</v>
      </c>
      <c r="AP874" s="6">
        <v>1.71896</v>
      </c>
      <c r="AQ874" s="5">
        <v>2.6568700000000001</v>
      </c>
      <c r="AR874">
        <f>(Table2523003323643964284604922456104136168200272[[#This Row],[time]]-2)*2</f>
        <v>1.3137400000000001</v>
      </c>
      <c r="AS874" s="6">
        <v>3.96556</v>
      </c>
      <c r="AT874" s="5">
        <v>2.6568700000000001</v>
      </c>
      <c r="AU874">
        <f>(Table2533013333653974294614932557105137169201273[[#This Row],[time]]-2)*2</f>
        <v>1.3137400000000001</v>
      </c>
      <c r="AV874" s="12">
        <v>0.63988999999999996</v>
      </c>
    </row>
    <row r="875" spans="1:48">
      <c r="A875" s="5">
        <v>2.71794</v>
      </c>
      <c r="B875">
        <f>(Table1286318350382414446478104290122154186218[[#This Row],[time]]-2)*2</f>
        <v>1.43588</v>
      </c>
      <c r="C875" s="6">
        <v>5.8798199999999996</v>
      </c>
      <c r="D875" s="5">
        <v>2.71794</v>
      </c>
      <c r="E875">
        <f>(Table2287319351383415447479114391123155187219[[#This Row],[time]]-2)*2</f>
        <v>1.43588</v>
      </c>
      <c r="F875" s="7">
        <v>4.8300000000000002E-5</v>
      </c>
      <c r="G875" s="5">
        <v>2.71794</v>
      </c>
      <c r="H875">
        <f>(Table245294326358390422454486185098130162194242[[#This Row],[time]]-2)*2</f>
        <v>1.43588</v>
      </c>
      <c r="I875" s="6">
        <v>9.7092700000000001</v>
      </c>
      <c r="J875" s="5">
        <v>2.71794</v>
      </c>
      <c r="K875">
        <f>(Table3288320352384416448480124492124156188220[[#This Row],[time]]-2)*2</f>
        <v>1.43588</v>
      </c>
      <c r="L875" s="11">
        <v>4.5399999999999999E-5</v>
      </c>
      <c r="M875" s="5">
        <v>2.71794</v>
      </c>
      <c r="N875">
        <f>(Table246295327359391423455487195199131163195243[[#This Row],[time]]-2)*2</f>
        <v>1.43588</v>
      </c>
      <c r="O875" s="6">
        <v>3.8637199999999998</v>
      </c>
      <c r="P875" s="5">
        <v>2.71794</v>
      </c>
      <c r="Q875">
        <f>(Table4289321353385417449481134593125157189221[[#This Row],[time]]-2)*2</f>
        <v>1.43588</v>
      </c>
      <c r="R875" s="7">
        <v>4.5000000000000003E-5</v>
      </c>
      <c r="S875" s="5">
        <v>2.71794</v>
      </c>
      <c r="T875">
        <f>(Table2472963283603924244564882052100132164196244[[#This Row],[time]]-2)*2</f>
        <v>1.43588</v>
      </c>
      <c r="U875" s="6">
        <v>4.1645700000000003</v>
      </c>
      <c r="V875" s="5">
        <v>2.71794</v>
      </c>
      <c r="W875">
        <f>(Table5290322354386418450482144694126158190222[[#This Row],[time]]-2)*2</f>
        <v>1.43588</v>
      </c>
      <c r="X875" s="11">
        <v>4.4299999999999999E-5</v>
      </c>
      <c r="Y875" s="5">
        <v>2.71794</v>
      </c>
      <c r="Z875">
        <f>(Table2482973293613934254574892153101133165197245[[#This Row],[time]]-2)*2</f>
        <v>1.43588</v>
      </c>
      <c r="AA875" s="6">
        <v>4.5935800000000002</v>
      </c>
      <c r="AB875" s="5">
        <v>2.71794</v>
      </c>
      <c r="AC875">
        <f>(Table6291323355387419451483154795127159191223[[#This Row],[time]]-2)*2</f>
        <v>1.43588</v>
      </c>
      <c r="AD875" s="6">
        <v>2.2900700000000001</v>
      </c>
      <c r="AE875" s="5">
        <v>2.71794</v>
      </c>
      <c r="AF875">
        <f>(Table2492983303623944264584902254102134166198270[[#This Row],[time]]-2)*2</f>
        <v>1.43588</v>
      </c>
      <c r="AG875" s="6">
        <v>4.6744500000000002</v>
      </c>
      <c r="AH875" s="5">
        <v>2.71794</v>
      </c>
      <c r="AI875">
        <f>(Table7292324356388420452484164896128160192224[[#This Row],[time]]-2)*2</f>
        <v>1.43588</v>
      </c>
      <c r="AJ875" s="12">
        <v>2.6941000000000002</v>
      </c>
      <c r="AK875" s="5">
        <v>2.71794</v>
      </c>
      <c r="AL875">
        <f>(Table2502993313633954274594912355103135167199271[[#This Row],[time]]-2)*2</f>
        <v>1.43588</v>
      </c>
      <c r="AM875" s="6">
        <v>6.2867300000000004</v>
      </c>
      <c r="AN875" s="5">
        <v>2.71794</v>
      </c>
      <c r="AO875">
        <f>(Table8293325357389421453485174997129161193225[[#This Row],[time]]-2)*2</f>
        <v>1.43588</v>
      </c>
      <c r="AP875" s="6">
        <v>1.7903500000000001</v>
      </c>
      <c r="AQ875" s="5">
        <v>2.71794</v>
      </c>
      <c r="AR875">
        <f>(Table2523003323643964284604922456104136168200272[[#This Row],[time]]-2)*2</f>
        <v>1.43588</v>
      </c>
      <c r="AS875" s="6">
        <v>4.5026099999999998</v>
      </c>
      <c r="AT875" s="5">
        <v>2.71794</v>
      </c>
      <c r="AU875">
        <f>(Table2533013333653974294614932557105137169201273[[#This Row],[time]]-2)*2</f>
        <v>1.43588</v>
      </c>
      <c r="AV875" s="12">
        <v>0.78064500000000003</v>
      </c>
    </row>
    <row r="876" spans="1:48">
      <c r="A876" s="5">
        <v>2.7618299999999998</v>
      </c>
      <c r="B876">
        <f>(Table1286318350382414446478104290122154186218[[#This Row],[time]]-2)*2</f>
        <v>1.5236599999999996</v>
      </c>
      <c r="C876" s="6">
        <v>6.3736100000000002</v>
      </c>
      <c r="D876" s="5">
        <v>2.7618299999999998</v>
      </c>
      <c r="E876">
        <f>(Table2287319351383415447479114391123155187219[[#This Row],[time]]-2)*2</f>
        <v>1.5236599999999996</v>
      </c>
      <c r="F876" s="7">
        <v>4.6400000000000003E-5</v>
      </c>
      <c r="G876" s="5">
        <v>2.7618299999999998</v>
      </c>
      <c r="H876">
        <f>(Table245294326358390422454486185098130162194242[[#This Row],[time]]-2)*2</f>
        <v>1.5236599999999996</v>
      </c>
      <c r="I876" s="6">
        <v>10.4114</v>
      </c>
      <c r="J876" s="5">
        <v>2.7618299999999998</v>
      </c>
      <c r="K876">
        <f>(Table3288320352384416448480124492124156188220[[#This Row],[time]]-2)*2</f>
        <v>1.5236599999999996</v>
      </c>
      <c r="L876" s="11">
        <v>4.3000000000000002E-5</v>
      </c>
      <c r="M876" s="5">
        <v>2.7618299999999998</v>
      </c>
      <c r="N876">
        <f>(Table246295327359391423455487195199131163195243[[#This Row],[time]]-2)*2</f>
        <v>1.5236599999999996</v>
      </c>
      <c r="O876" s="6">
        <v>4.1401700000000003</v>
      </c>
      <c r="P876" s="5">
        <v>2.7618299999999998</v>
      </c>
      <c r="Q876">
        <f>(Table4289321353385417449481134593125157189221[[#This Row],[time]]-2)*2</f>
        <v>1.5236599999999996</v>
      </c>
      <c r="R876" s="7">
        <v>4.2899999999999999E-5</v>
      </c>
      <c r="S876" s="5">
        <v>2.7618299999999998</v>
      </c>
      <c r="T876">
        <f>(Table2472963283603924244564882052100132164196244[[#This Row],[time]]-2)*2</f>
        <v>1.5236599999999996</v>
      </c>
      <c r="U876" s="6">
        <v>4.2320099999999998</v>
      </c>
      <c r="V876" s="5">
        <v>2.7618299999999998</v>
      </c>
      <c r="W876">
        <f>(Table5290322354386418450482144694126158190222[[#This Row],[time]]-2)*2</f>
        <v>1.5236599999999996</v>
      </c>
      <c r="X876" s="11">
        <v>4.2400000000000001E-5</v>
      </c>
      <c r="Y876" s="5">
        <v>2.7618299999999998</v>
      </c>
      <c r="Z876">
        <f>(Table2482973293613934254574892153101133165197245[[#This Row],[time]]-2)*2</f>
        <v>1.5236599999999996</v>
      </c>
      <c r="AA876" s="6">
        <v>4.9996099999999997</v>
      </c>
      <c r="AB876" s="5">
        <v>2.7618299999999998</v>
      </c>
      <c r="AC876">
        <f>(Table6291323355387419451483154795127159191223[[#This Row],[time]]-2)*2</f>
        <v>1.5236599999999996</v>
      </c>
      <c r="AD876" s="6">
        <v>2.2713800000000002</v>
      </c>
      <c r="AE876" s="5">
        <v>2.7618299999999998</v>
      </c>
      <c r="AF876">
        <f>(Table2492983303623944264584902254102134166198270[[#This Row],[time]]-2)*2</f>
        <v>1.5236599999999996</v>
      </c>
      <c r="AG876" s="6">
        <v>4.9170299999999996</v>
      </c>
      <c r="AH876" s="5">
        <v>2.7618299999999998</v>
      </c>
      <c r="AI876">
        <f>(Table7292324356388420452484164896128160192224[[#This Row],[time]]-2)*2</f>
        <v>1.5236599999999996</v>
      </c>
      <c r="AJ876" s="12">
        <v>2.60581</v>
      </c>
      <c r="AK876" s="5">
        <v>2.7618299999999998</v>
      </c>
      <c r="AL876">
        <f>(Table2502993313633954274594912355103135167199271[[#This Row],[time]]-2)*2</f>
        <v>1.5236599999999996</v>
      </c>
      <c r="AM876" s="6">
        <v>6.4759099999999998</v>
      </c>
      <c r="AN876" s="5">
        <v>2.7618299999999998</v>
      </c>
      <c r="AO876">
        <f>(Table8293325357389421453485174997129161193225[[#This Row],[time]]-2)*2</f>
        <v>1.5236599999999996</v>
      </c>
      <c r="AP876" s="6">
        <v>1.8031600000000001</v>
      </c>
      <c r="AQ876" s="5">
        <v>2.7618299999999998</v>
      </c>
      <c r="AR876">
        <f>(Table2523003323643964284604922456104136168200272[[#This Row],[time]]-2)*2</f>
        <v>1.5236599999999996</v>
      </c>
      <c r="AS876" s="6">
        <v>4.9055299999999997</v>
      </c>
      <c r="AT876" s="5">
        <v>2.7618299999999998</v>
      </c>
      <c r="AU876">
        <f>(Table2533013333653974294614932557105137169201273[[#This Row],[time]]-2)*2</f>
        <v>1.5236599999999996</v>
      </c>
      <c r="AV876" s="12">
        <v>0.87170000000000003</v>
      </c>
    </row>
    <row r="877" spans="1:48">
      <c r="A877" s="5">
        <v>2.8017300000000001</v>
      </c>
      <c r="B877">
        <f>(Table1286318350382414446478104290122154186218[[#This Row],[time]]-2)*2</f>
        <v>1.6034600000000001</v>
      </c>
      <c r="C877" s="6">
        <v>6.8770300000000004</v>
      </c>
      <c r="D877" s="5">
        <v>2.8017300000000001</v>
      </c>
      <c r="E877">
        <f>(Table2287319351383415447479114391123155187219[[#This Row],[time]]-2)*2</f>
        <v>1.6034600000000001</v>
      </c>
      <c r="F877" s="7">
        <v>4.4799999999999998E-5</v>
      </c>
      <c r="G877" s="5">
        <v>2.8017300000000001</v>
      </c>
      <c r="H877">
        <f>(Table245294326358390422454486185098130162194242[[#This Row],[time]]-2)*2</f>
        <v>1.6034600000000001</v>
      </c>
      <c r="I877" s="6">
        <v>11.149800000000001</v>
      </c>
      <c r="J877" s="5">
        <v>2.8017300000000001</v>
      </c>
      <c r="K877">
        <f>(Table3288320352384416448480124492124156188220[[#This Row],[time]]-2)*2</f>
        <v>1.6034600000000001</v>
      </c>
      <c r="L877" s="11">
        <v>4.1499999999999999E-5</v>
      </c>
      <c r="M877" s="5">
        <v>2.8017300000000001</v>
      </c>
      <c r="N877">
        <f>(Table246295327359391423455487195199131163195243[[#This Row],[time]]-2)*2</f>
        <v>1.6034600000000001</v>
      </c>
      <c r="O877" s="6">
        <v>4.3739299999999997</v>
      </c>
      <c r="P877" s="5">
        <v>2.8017300000000001</v>
      </c>
      <c r="Q877">
        <f>(Table4289321353385417449481134593125157189221[[#This Row],[time]]-2)*2</f>
        <v>1.6034600000000001</v>
      </c>
      <c r="R877" s="7">
        <v>4.1100000000000003E-5</v>
      </c>
      <c r="S877" s="5">
        <v>2.8017300000000001</v>
      </c>
      <c r="T877">
        <f>(Table2472963283603924244564882052100132164196244[[#This Row],[time]]-2)*2</f>
        <v>1.6034600000000001</v>
      </c>
      <c r="U877" s="6">
        <v>4.2851600000000003</v>
      </c>
      <c r="V877" s="5">
        <v>2.8017300000000001</v>
      </c>
      <c r="W877">
        <f>(Table5290322354386418450482144694126158190222[[#This Row],[time]]-2)*2</f>
        <v>1.6034600000000001</v>
      </c>
      <c r="X877" s="11">
        <v>4.07E-5</v>
      </c>
      <c r="Y877" s="5">
        <v>2.8017300000000001</v>
      </c>
      <c r="Z877">
        <f>(Table2482973293613934254574892153101133165197245[[#This Row],[time]]-2)*2</f>
        <v>1.6034600000000001</v>
      </c>
      <c r="AA877" s="6">
        <v>5.3466199999999997</v>
      </c>
      <c r="AB877" s="5">
        <v>2.8017300000000001</v>
      </c>
      <c r="AC877">
        <f>(Table6291323355387419451483154795127159191223[[#This Row],[time]]-2)*2</f>
        <v>1.6034600000000001</v>
      </c>
      <c r="AD877" s="6">
        <v>2.22879</v>
      </c>
      <c r="AE877" s="5">
        <v>2.8017300000000001</v>
      </c>
      <c r="AF877">
        <f>(Table2492983303623944264584902254102134166198270[[#This Row],[time]]-2)*2</f>
        <v>1.6034600000000001</v>
      </c>
      <c r="AG877" s="6">
        <v>5.1295400000000004</v>
      </c>
      <c r="AH877" s="5">
        <v>2.8017300000000001</v>
      </c>
      <c r="AI877">
        <f>(Table7292324356388420452484164896128160192224[[#This Row],[time]]-2)*2</f>
        <v>1.6034600000000001</v>
      </c>
      <c r="AJ877" s="12">
        <v>2.5114299999999998</v>
      </c>
      <c r="AK877" s="5">
        <v>2.8017300000000001</v>
      </c>
      <c r="AL877">
        <f>(Table2502993313633954274594912355103135167199271[[#This Row],[time]]-2)*2</f>
        <v>1.6034600000000001</v>
      </c>
      <c r="AM877" s="6">
        <v>6.6245599999999998</v>
      </c>
      <c r="AN877" s="5">
        <v>2.8017300000000001</v>
      </c>
      <c r="AO877">
        <f>(Table8293325357389421453485174997129161193225[[#This Row],[time]]-2)*2</f>
        <v>1.6034600000000001</v>
      </c>
      <c r="AP877" s="6">
        <v>1.7953300000000001</v>
      </c>
      <c r="AQ877" s="5">
        <v>2.8017300000000001</v>
      </c>
      <c r="AR877">
        <f>(Table2523003323643964284604922456104136168200272[[#This Row],[time]]-2)*2</f>
        <v>1.6034600000000001</v>
      </c>
      <c r="AS877" s="6">
        <v>5.2658500000000004</v>
      </c>
      <c r="AT877" s="5">
        <v>2.8017300000000001</v>
      </c>
      <c r="AU877">
        <f>(Table2533013333653974294614932557105137169201273[[#This Row],[time]]-2)*2</f>
        <v>1.6034600000000001</v>
      </c>
      <c r="AV877" s="12">
        <v>0.94011199999999995</v>
      </c>
    </row>
    <row r="878" spans="1:48">
      <c r="A878" s="5">
        <v>2.85494</v>
      </c>
      <c r="B878">
        <f>(Table1286318350382414446478104290122154186218[[#This Row],[time]]-2)*2</f>
        <v>1.7098800000000001</v>
      </c>
      <c r="C878" s="6">
        <v>7.6112399999999996</v>
      </c>
      <c r="D878" s="5">
        <v>2.85494</v>
      </c>
      <c r="E878">
        <f>(Table2287319351383415447479114391123155187219[[#This Row],[time]]-2)*2</f>
        <v>1.7098800000000001</v>
      </c>
      <c r="F878" s="7">
        <v>4.2400000000000001E-5</v>
      </c>
      <c r="G878" s="5">
        <v>2.85494</v>
      </c>
      <c r="H878">
        <f>(Table245294326358390422454486185098130162194242[[#This Row],[time]]-2)*2</f>
        <v>1.7098800000000001</v>
      </c>
      <c r="I878" s="6">
        <v>12.132300000000001</v>
      </c>
      <c r="J878" s="5">
        <v>2.85494</v>
      </c>
      <c r="K878">
        <f>(Table3288320352384416448480124492124156188220[[#This Row],[time]]-2)*2</f>
        <v>1.7098800000000001</v>
      </c>
      <c r="L878" s="11">
        <v>3.8800000000000001E-5</v>
      </c>
      <c r="M878" s="5">
        <v>2.85494</v>
      </c>
      <c r="N878">
        <f>(Table246295327359391423455487195199131163195243[[#This Row],[time]]-2)*2</f>
        <v>1.7098800000000001</v>
      </c>
      <c r="O878" s="6">
        <v>4.6505599999999996</v>
      </c>
      <c r="P878" s="5">
        <v>2.85494</v>
      </c>
      <c r="Q878">
        <f>(Table4289321353385417449481134593125157189221[[#This Row],[time]]-2)*2</f>
        <v>1.7098800000000001</v>
      </c>
      <c r="R878" s="7">
        <v>3.8800000000000001E-5</v>
      </c>
      <c r="S878" s="5">
        <v>2.85494</v>
      </c>
      <c r="T878">
        <f>(Table2472963283603924244564882052100132164196244[[#This Row],[time]]-2)*2</f>
        <v>1.7098800000000001</v>
      </c>
      <c r="U878" s="6">
        <v>4.3446999999999996</v>
      </c>
      <c r="V878" s="5">
        <v>2.85494</v>
      </c>
      <c r="W878">
        <f>(Table5290322354386418450482144694126158190222[[#This Row],[time]]-2)*2</f>
        <v>1.7098800000000001</v>
      </c>
      <c r="X878" s="11">
        <v>3.8500000000000001E-5</v>
      </c>
      <c r="Y878" s="5">
        <v>2.85494</v>
      </c>
      <c r="Z878">
        <f>(Table2482973293613934254574892153101133165197245[[#This Row],[time]]-2)*2</f>
        <v>1.7098800000000001</v>
      </c>
      <c r="AA878" s="6">
        <v>5.8124200000000004</v>
      </c>
      <c r="AB878" s="5">
        <v>2.85494</v>
      </c>
      <c r="AC878">
        <f>(Table6291323355387419451483154795127159191223[[#This Row],[time]]-2)*2</f>
        <v>1.7098800000000001</v>
      </c>
      <c r="AD878" s="6">
        <v>2.1551100000000001</v>
      </c>
      <c r="AE878" s="5">
        <v>2.85494</v>
      </c>
      <c r="AF878">
        <f>(Table2492983303623944264584902254102134166198270[[#This Row],[time]]-2)*2</f>
        <v>1.7098800000000001</v>
      </c>
      <c r="AG878" s="6">
        <v>5.3905500000000002</v>
      </c>
      <c r="AH878" s="5">
        <v>2.85494</v>
      </c>
      <c r="AI878">
        <f>(Table7292324356388420452484164896128160192224[[#This Row],[time]]-2)*2</f>
        <v>1.7098800000000001</v>
      </c>
      <c r="AJ878" s="12">
        <v>2.3897200000000001</v>
      </c>
      <c r="AK878" s="5">
        <v>2.85494</v>
      </c>
      <c r="AL878">
        <f>(Table2502993313633954274594912355103135167199271[[#This Row],[time]]-2)*2</f>
        <v>1.7098800000000001</v>
      </c>
      <c r="AM878" s="6">
        <v>6.8204700000000003</v>
      </c>
      <c r="AN878" s="5">
        <v>2.85494</v>
      </c>
      <c r="AO878">
        <f>(Table8293325357389421453485174997129161193225[[#This Row],[time]]-2)*2</f>
        <v>1.7098800000000001</v>
      </c>
      <c r="AP878" s="6">
        <v>1.74265</v>
      </c>
      <c r="AQ878" s="5">
        <v>2.85494</v>
      </c>
      <c r="AR878">
        <f>(Table2523003323643964284604922456104136168200272[[#This Row],[time]]-2)*2</f>
        <v>1.7098800000000001</v>
      </c>
      <c r="AS878" s="6">
        <v>5.8035500000000004</v>
      </c>
      <c r="AT878" s="5">
        <v>2.85494</v>
      </c>
      <c r="AU878">
        <f>(Table2533013333653974294614932557105137169201273[[#This Row],[time]]-2)*2</f>
        <v>1.7098800000000001</v>
      </c>
      <c r="AV878" s="12">
        <v>1.0244800000000001</v>
      </c>
    </row>
    <row r="879" spans="1:48">
      <c r="A879" s="5">
        <v>2.90035</v>
      </c>
      <c r="B879">
        <f>(Table1286318350382414446478104290122154186218[[#This Row],[time]]-2)*2</f>
        <v>1.8007</v>
      </c>
      <c r="C879" s="6">
        <v>8.3072199999999992</v>
      </c>
      <c r="D879" s="5">
        <v>2.90035</v>
      </c>
      <c r="E879">
        <f>(Table2287319351383415447479114391123155187219[[#This Row],[time]]-2)*2</f>
        <v>1.8007</v>
      </c>
      <c r="F879" s="7">
        <v>4.0599999999999998E-5</v>
      </c>
      <c r="G879" s="5">
        <v>2.90035</v>
      </c>
      <c r="H879">
        <f>(Table245294326358390422454486185098130162194242[[#This Row],[time]]-2)*2</f>
        <v>1.8007</v>
      </c>
      <c r="I879" s="6">
        <v>12.875</v>
      </c>
      <c r="J879" s="5">
        <v>2.90035</v>
      </c>
      <c r="K879">
        <f>(Table3288320352384416448480124492124156188220[[#This Row],[time]]-2)*2</f>
        <v>1.8007</v>
      </c>
      <c r="L879" s="11">
        <v>3.6699999999999998E-5</v>
      </c>
      <c r="M879" s="5">
        <v>2.90035</v>
      </c>
      <c r="N879">
        <f>(Table246295327359391423455487195199131163195243[[#This Row],[time]]-2)*2</f>
        <v>1.8007</v>
      </c>
      <c r="O879" s="6">
        <v>4.8676300000000001</v>
      </c>
      <c r="P879" s="5">
        <v>2.90035</v>
      </c>
      <c r="Q879">
        <f>(Table4289321353385417449481134593125157189221[[#This Row],[time]]-2)*2</f>
        <v>1.8007</v>
      </c>
      <c r="R879" s="7">
        <v>3.6699999999999998E-5</v>
      </c>
      <c r="S879" s="5">
        <v>2.90035</v>
      </c>
      <c r="T879">
        <f>(Table2472963283603924244564882052100132164196244[[#This Row],[time]]-2)*2</f>
        <v>1.8007</v>
      </c>
      <c r="U879" s="6">
        <v>4.4088799999999999</v>
      </c>
      <c r="V879" s="5">
        <v>2.90035</v>
      </c>
      <c r="W879">
        <f>(Table5290322354386418450482144694126158190222[[#This Row],[time]]-2)*2</f>
        <v>1.8007</v>
      </c>
      <c r="X879" s="11">
        <v>3.65E-5</v>
      </c>
      <c r="Y879" s="5">
        <v>2.90035</v>
      </c>
      <c r="Z879">
        <f>(Table2482973293613934254574892153101133165197245[[#This Row],[time]]-2)*2</f>
        <v>1.8007</v>
      </c>
      <c r="AA879" s="6">
        <v>6.20343</v>
      </c>
      <c r="AB879" s="5">
        <v>2.90035</v>
      </c>
      <c r="AC879">
        <f>(Table6291323355387419451483154795127159191223[[#This Row],[time]]-2)*2</f>
        <v>1.8007</v>
      </c>
      <c r="AD879" s="6">
        <v>2.0764800000000001</v>
      </c>
      <c r="AE879" s="5">
        <v>2.90035</v>
      </c>
      <c r="AF879">
        <f>(Table2492983303623944264584902254102134166198270[[#This Row],[time]]-2)*2</f>
        <v>1.8007</v>
      </c>
      <c r="AG879" s="6">
        <v>5.6105200000000002</v>
      </c>
      <c r="AH879" s="5">
        <v>2.90035</v>
      </c>
      <c r="AI879">
        <f>(Table7292324356388420452484164896128160192224[[#This Row],[time]]-2)*2</f>
        <v>1.8007</v>
      </c>
      <c r="AJ879" s="12">
        <v>2.2764099999999998</v>
      </c>
      <c r="AK879" s="5">
        <v>2.90035</v>
      </c>
      <c r="AL879">
        <f>(Table2502993313633954274594912355103135167199271[[#This Row],[time]]-2)*2</f>
        <v>1.8007</v>
      </c>
      <c r="AM879" s="6">
        <v>7.0202600000000004</v>
      </c>
      <c r="AN879" s="5">
        <v>2.90035</v>
      </c>
      <c r="AO879">
        <f>(Table8293325357389421453485174997129161193225[[#This Row],[time]]-2)*2</f>
        <v>1.8007</v>
      </c>
      <c r="AP879" s="6">
        <v>1.6274200000000001</v>
      </c>
      <c r="AQ879" s="5">
        <v>2.90035</v>
      </c>
      <c r="AR879">
        <f>(Table2523003323643964284604922456104136168200272[[#This Row],[time]]-2)*2</f>
        <v>1.8007</v>
      </c>
      <c r="AS879" s="6">
        <v>6.2829499999999996</v>
      </c>
      <c r="AT879" s="5">
        <v>2.90035</v>
      </c>
      <c r="AU879">
        <f>(Table2533013333653974294614932557105137169201273[[#This Row],[time]]-2)*2</f>
        <v>1.8007</v>
      </c>
      <c r="AV879" s="12">
        <v>1.0613900000000001</v>
      </c>
    </row>
    <row r="880" spans="1:48">
      <c r="A880" s="5">
        <v>2.9513799999999999</v>
      </c>
      <c r="B880">
        <f>(Table1286318350382414446478104290122154186218[[#This Row],[time]]-2)*2</f>
        <v>1.9027599999999998</v>
      </c>
      <c r="C880" s="6">
        <v>9.15</v>
      </c>
      <c r="D880" s="5">
        <v>2.9513799999999999</v>
      </c>
      <c r="E880">
        <f>(Table2287319351383415447479114391123155187219[[#This Row],[time]]-2)*2</f>
        <v>1.9027599999999998</v>
      </c>
      <c r="F880" s="7">
        <v>3.8600000000000003E-5</v>
      </c>
      <c r="G880" s="5">
        <v>2.9513799999999999</v>
      </c>
      <c r="H880">
        <f>(Table245294326358390422454486185098130162194242[[#This Row],[time]]-2)*2</f>
        <v>1.9027599999999998</v>
      </c>
      <c r="I880" s="6">
        <v>13.5215</v>
      </c>
      <c r="J880" s="5">
        <v>2.9513799999999999</v>
      </c>
      <c r="K880">
        <f>(Table3288320352384416448480124492124156188220[[#This Row],[time]]-2)*2</f>
        <v>1.9027599999999998</v>
      </c>
      <c r="L880" s="11">
        <v>3.4799999999999999E-5</v>
      </c>
      <c r="M880" s="5">
        <v>2.9513799999999999</v>
      </c>
      <c r="N880">
        <f>(Table246295327359391423455487195199131163195243[[#This Row],[time]]-2)*2</f>
        <v>1.9027599999999998</v>
      </c>
      <c r="O880" s="6">
        <v>5.0660800000000004</v>
      </c>
      <c r="P880" s="5">
        <v>2.9513799999999999</v>
      </c>
      <c r="Q880">
        <f>(Table4289321353385417449481134593125157189221[[#This Row],[time]]-2)*2</f>
        <v>1.9027599999999998</v>
      </c>
      <c r="R880" s="7">
        <v>3.4400000000000003E-5</v>
      </c>
      <c r="S880" s="5">
        <v>2.9513799999999999</v>
      </c>
      <c r="T880">
        <f>(Table2472963283603924244564882052100132164196244[[#This Row],[time]]-2)*2</f>
        <v>1.9027599999999998</v>
      </c>
      <c r="U880" s="6">
        <v>4.4753600000000002</v>
      </c>
      <c r="V880" s="5">
        <v>2.9513799999999999</v>
      </c>
      <c r="W880">
        <f>(Table5290322354386418450482144694126158190222[[#This Row],[time]]-2)*2</f>
        <v>1.9027599999999998</v>
      </c>
      <c r="X880" s="11">
        <v>3.4199999999999998E-5</v>
      </c>
      <c r="Y880" s="5">
        <v>2.9513799999999999</v>
      </c>
      <c r="Z880">
        <f>(Table2482973293613934254574892153101133165197245[[#This Row],[time]]-2)*2</f>
        <v>1.9027599999999998</v>
      </c>
      <c r="AA880" s="6">
        <v>6.6109299999999998</v>
      </c>
      <c r="AB880" s="5">
        <v>2.9513799999999999</v>
      </c>
      <c r="AC880">
        <f>(Table6291323355387419451483154795127159191223[[#This Row],[time]]-2)*2</f>
        <v>1.9027599999999998</v>
      </c>
      <c r="AD880" s="6">
        <v>1.9900500000000001</v>
      </c>
      <c r="AE880" s="5">
        <v>2.9513799999999999</v>
      </c>
      <c r="AF880">
        <f>(Table2492983303623944264584902254102134166198270[[#This Row],[time]]-2)*2</f>
        <v>1.9027599999999998</v>
      </c>
      <c r="AG880" s="6">
        <v>5.8571799999999996</v>
      </c>
      <c r="AH880" s="5">
        <v>2.9513799999999999</v>
      </c>
      <c r="AI880">
        <f>(Table7292324356388420452484164896128160192224[[#This Row],[time]]-2)*2</f>
        <v>1.9027599999999998</v>
      </c>
      <c r="AJ880" s="12">
        <v>2.1572100000000001</v>
      </c>
      <c r="AK880" s="5">
        <v>2.9513799999999999</v>
      </c>
      <c r="AL880">
        <f>(Table2502993313633954274594912355103135167199271[[#This Row],[time]]-2)*2</f>
        <v>1.9027599999999998</v>
      </c>
      <c r="AM880" s="6">
        <v>7.2926599999999997</v>
      </c>
      <c r="AN880" s="5">
        <v>2.9513799999999999</v>
      </c>
      <c r="AO880">
        <f>(Table8293325357389421453485174997129161193225[[#This Row],[time]]-2)*2</f>
        <v>1.9027599999999998</v>
      </c>
      <c r="AP880" s="6">
        <v>1.4488399999999999</v>
      </c>
      <c r="AQ880" s="5">
        <v>2.9513799999999999</v>
      </c>
      <c r="AR880">
        <f>(Table2523003323643964284604922456104136168200272[[#This Row],[time]]-2)*2</f>
        <v>1.9027599999999998</v>
      </c>
      <c r="AS880" s="6">
        <v>6.8289600000000004</v>
      </c>
      <c r="AT880" s="5">
        <v>2.9513799999999999</v>
      </c>
      <c r="AU880">
        <f>(Table2533013333653974294614932557105137169201273[[#This Row],[time]]-2)*2</f>
        <v>1.9027599999999998</v>
      </c>
      <c r="AV880" s="12">
        <v>1.0808800000000001</v>
      </c>
    </row>
    <row r="881" spans="1:48">
      <c r="A881" s="8">
        <v>3</v>
      </c>
      <c r="B881">
        <f>(Table1286318350382414446478104290122154186218[[#This Row],[time]]-2)*2</f>
        <v>2</v>
      </c>
      <c r="C881" s="9">
        <v>9.9442000000000004</v>
      </c>
      <c r="D881" s="8">
        <v>3</v>
      </c>
      <c r="E881">
        <f>(Table2287319351383415447479114391123155187219[[#This Row],[time]]-2)*2</f>
        <v>2</v>
      </c>
      <c r="F881" s="10">
        <v>3.6600000000000002E-5</v>
      </c>
      <c r="G881" s="8">
        <v>3</v>
      </c>
      <c r="H881">
        <f>(Table245294326358390422454486185098130162194242[[#This Row],[time]]-2)*2</f>
        <v>2</v>
      </c>
      <c r="I881" s="9">
        <v>13.9246</v>
      </c>
      <c r="J881" s="8">
        <v>3</v>
      </c>
      <c r="K881">
        <f>(Table3288320352384416448480124492124156188220[[#This Row],[time]]-2)*2</f>
        <v>2</v>
      </c>
      <c r="L881" s="14">
        <v>3.3000000000000003E-5</v>
      </c>
      <c r="M881" s="8">
        <v>3</v>
      </c>
      <c r="N881">
        <f>(Table246295327359391423455487195199131163195243[[#This Row],[time]]-2)*2</f>
        <v>2</v>
      </c>
      <c r="O881" s="9">
        <v>5.2449899999999996</v>
      </c>
      <c r="P881" s="8">
        <v>3</v>
      </c>
      <c r="Q881">
        <f>(Table4289321353385417449481134593125157189221[[#This Row],[time]]-2)*2</f>
        <v>2</v>
      </c>
      <c r="R881" s="10">
        <v>3.2199999999999997E-5</v>
      </c>
      <c r="S881" s="8">
        <v>3</v>
      </c>
      <c r="T881">
        <f>(Table2472963283603924244564882052100132164196244[[#This Row],[time]]-2)*2</f>
        <v>2</v>
      </c>
      <c r="U881" s="9">
        <v>4.5473699999999999</v>
      </c>
      <c r="V881" s="8">
        <v>3</v>
      </c>
      <c r="W881">
        <f>(Table5290322354386418450482144694126158190222[[#This Row],[time]]-2)*2</f>
        <v>2</v>
      </c>
      <c r="X881" s="14">
        <v>3.1999999999999999E-5</v>
      </c>
      <c r="Y881" s="8">
        <v>3</v>
      </c>
      <c r="Z881">
        <f>(Table2482973293613934254574892153101133165197245[[#This Row],[time]]-2)*2</f>
        <v>2</v>
      </c>
      <c r="AA881" s="9">
        <v>6.9801099999999998</v>
      </c>
      <c r="AB881" s="8">
        <v>3</v>
      </c>
      <c r="AC881">
        <f>(Table6291323355387419451483154795127159191223[[#This Row],[time]]-2)*2</f>
        <v>2</v>
      </c>
      <c r="AD881" s="9">
        <v>1.9041399999999999</v>
      </c>
      <c r="AE881" s="8">
        <v>3</v>
      </c>
      <c r="AF881">
        <f>(Table2492983303623944264584902254102134166198270[[#This Row],[time]]-2)*2</f>
        <v>2</v>
      </c>
      <c r="AG881" s="9">
        <v>6.1054000000000004</v>
      </c>
      <c r="AH881" s="8">
        <v>3</v>
      </c>
      <c r="AI881">
        <f>(Table7292324356388420452484164896128160192224[[#This Row],[time]]-2)*2</f>
        <v>2</v>
      </c>
      <c r="AJ881" s="13">
        <v>2.05077</v>
      </c>
      <c r="AK881" s="8">
        <v>3</v>
      </c>
      <c r="AL881">
        <f>(Table2502993313633954274594912355103135167199271[[#This Row],[time]]-2)*2</f>
        <v>2</v>
      </c>
      <c r="AM881" s="9">
        <v>7.5913899999999996</v>
      </c>
      <c r="AN881" s="8">
        <v>3</v>
      </c>
      <c r="AO881">
        <f>(Table8293325357389421453485174997129161193225[[#This Row],[time]]-2)*2</f>
        <v>2</v>
      </c>
      <c r="AP881" s="9">
        <v>1.27549</v>
      </c>
      <c r="AQ881" s="8">
        <v>3</v>
      </c>
      <c r="AR881">
        <f>(Table2523003323643964284604922456104136168200272[[#This Row],[time]]-2)*2</f>
        <v>2</v>
      </c>
      <c r="AS881" s="9">
        <v>7.3790800000000001</v>
      </c>
      <c r="AT881" s="8">
        <v>3</v>
      </c>
      <c r="AU881">
        <f>(Table2533013333653974294614932557105137169201273[[#This Row],[time]]-2)*2</f>
        <v>2</v>
      </c>
      <c r="AV881" s="13">
        <v>1.0734300000000001</v>
      </c>
    </row>
    <row r="882" spans="1:48">
      <c r="A882" t="s">
        <v>26</v>
      </c>
      <c r="C882">
        <f>AVERAGE(C861:C881)</f>
        <v>3.8480974005714281</v>
      </c>
      <c r="D882" t="s">
        <v>26</v>
      </c>
      <c r="F882">
        <f t="shared" ref="F882" si="810">AVERAGE(F861:F881)</f>
        <v>5.9695238095238102E-5</v>
      </c>
      <c r="G882" t="s">
        <v>26</v>
      </c>
      <c r="I882">
        <f t="shared" ref="I882" si="811">AVERAGE(I861:I881)</f>
        <v>6.1322073904761911</v>
      </c>
      <c r="J882" t="s">
        <v>26</v>
      </c>
      <c r="L882">
        <f t="shared" ref="L882" si="812">AVERAGE(L861:L881)</f>
        <v>5.5928571428571437E-5</v>
      </c>
      <c r="M882" t="s">
        <v>26</v>
      </c>
      <c r="O882">
        <f t="shared" ref="O882" si="813">AVERAGE(O861:O881)</f>
        <v>2.4722384952380954</v>
      </c>
      <c r="P882" t="s">
        <v>26</v>
      </c>
      <c r="R882">
        <f t="shared" ref="R882" si="814">AVERAGE(R861:R881)</f>
        <v>0.13639775457142855</v>
      </c>
      <c r="S882" t="s">
        <v>26</v>
      </c>
      <c r="U882">
        <f t="shared" ref="U882" si="815">AVERAGE(U861:U881)</f>
        <v>2.9299366476190474</v>
      </c>
      <c r="V882" t="s">
        <v>26</v>
      </c>
      <c r="X882">
        <f t="shared" ref="X882" si="816">AVERAGE(X861:X881)</f>
        <v>5.1732095238095225E-3</v>
      </c>
      <c r="Y882" t="s">
        <v>26</v>
      </c>
      <c r="AA882">
        <f t="shared" ref="AA882" si="817">AVERAGE(AA861:AA881)</f>
        <v>3.1314952857142853</v>
      </c>
      <c r="AB882" t="s">
        <v>26</v>
      </c>
      <c r="AD882">
        <f t="shared" ref="AD882" si="818">AVERAGE(AD861:AD881)</f>
        <v>1.7993861904761903</v>
      </c>
      <c r="AE882" t="s">
        <v>26</v>
      </c>
      <c r="AG882">
        <f t="shared" ref="AG882" si="819">AVERAGE(AG861:AG881)</f>
        <v>3.632438476190476</v>
      </c>
      <c r="AH882" t="s">
        <v>26</v>
      </c>
      <c r="AJ882">
        <f t="shared" ref="AJ882" si="820">AVERAGE(AJ861:AJ881)</f>
        <v>2.0530205238095234</v>
      </c>
      <c r="AK882" t="s">
        <v>26</v>
      </c>
      <c r="AM882">
        <f t="shared" ref="AM882" si="821">AVERAGE(AM861:AM881)</f>
        <v>5.2546261904761904</v>
      </c>
      <c r="AN882" t="s">
        <v>26</v>
      </c>
      <c r="AP882">
        <f>AVERAGE(AP861:AP881)</f>
        <v>1.9074957142857139</v>
      </c>
      <c r="AQ882" t="s">
        <v>26</v>
      </c>
      <c r="AS882">
        <f t="shared" ref="AS882" si="822">AVERAGE(AS861:AS881)</f>
        <v>3.0804527285714287</v>
      </c>
      <c r="AT882" t="s">
        <v>26</v>
      </c>
      <c r="AV882">
        <f t="shared" ref="AV882" si="823">AVERAGE(AV861:AV881)</f>
        <v>0.43432006238095239</v>
      </c>
    </row>
    <row r="883" spans="1:48">
      <c r="A883" t="s">
        <v>27</v>
      </c>
      <c r="C883">
        <f>MAX(C861:C881)</f>
        <v>9.9442000000000004</v>
      </c>
      <c r="D883" t="s">
        <v>27</v>
      </c>
      <c r="F883">
        <f t="shared" ref="F883" si="824">MAX(F861:F881)</f>
        <v>9.1500000000000001E-5</v>
      </c>
      <c r="G883" t="s">
        <v>27</v>
      </c>
      <c r="I883">
        <f t="shared" ref="I883" si="825">MAX(I861:I881)</f>
        <v>13.9246</v>
      </c>
      <c r="J883" t="s">
        <v>27</v>
      </c>
      <c r="L883">
        <f t="shared" ref="L883" si="826">MAX(L861:L881)</f>
        <v>8.3499999999999997E-5</v>
      </c>
      <c r="M883" t="s">
        <v>27</v>
      </c>
      <c r="O883">
        <f t="shared" ref="O883" si="827">MAX(O861:O881)</f>
        <v>5.2449899999999996</v>
      </c>
      <c r="P883" t="s">
        <v>27</v>
      </c>
      <c r="R883">
        <f t="shared" ref="R883" si="828">MAX(R861:R881)</f>
        <v>1.28101</v>
      </c>
      <c r="S883" t="s">
        <v>27</v>
      </c>
      <c r="U883">
        <f t="shared" ref="U883" si="829">MAX(U861:U881)</f>
        <v>4.5473699999999999</v>
      </c>
      <c r="V883" t="s">
        <v>27</v>
      </c>
      <c r="X883">
        <f t="shared" ref="X883" si="830">MAX(X861:X881)</f>
        <v>4.2550200000000003E-2</v>
      </c>
      <c r="Y883" t="s">
        <v>27</v>
      </c>
      <c r="AA883">
        <f t="shared" ref="AA883" si="831">MAX(AA861:AA881)</f>
        <v>6.9801099999999998</v>
      </c>
      <c r="AB883" t="s">
        <v>27</v>
      </c>
      <c r="AD883">
        <f t="shared" ref="AD883" si="832">MAX(AD861:AD881)</f>
        <v>2.2900700000000001</v>
      </c>
      <c r="AE883" t="s">
        <v>27</v>
      </c>
      <c r="AG883">
        <f t="shared" ref="AG883" si="833">MAX(AG861:AG881)</f>
        <v>6.1054000000000004</v>
      </c>
      <c r="AH883" t="s">
        <v>27</v>
      </c>
      <c r="AJ883">
        <f t="shared" ref="AJ883" si="834">MAX(AJ861:AJ881)</f>
        <v>2.7701199999999999</v>
      </c>
      <c r="AK883" t="s">
        <v>27</v>
      </c>
      <c r="AM883">
        <f t="shared" ref="AM883" si="835">MAX(AM861:AM881)</f>
        <v>7.5913899999999996</v>
      </c>
      <c r="AN883" t="s">
        <v>27</v>
      </c>
      <c r="AP883">
        <f>MAX(AP861:AP881)</f>
        <v>2.6981799999999998</v>
      </c>
      <c r="AQ883" t="s">
        <v>27</v>
      </c>
      <c r="AS883">
        <f t="shared" ref="AS883" si="836">MAX(AS861:AS881)</f>
        <v>7.3790800000000001</v>
      </c>
      <c r="AT883" t="s">
        <v>27</v>
      </c>
      <c r="AV883">
        <f t="shared" ref="AV883" si="837">MAX(AV861:AV881)</f>
        <v>1.0808800000000001</v>
      </c>
    </row>
    <row r="885" spans="1:48">
      <c r="A885" t="s">
        <v>99</v>
      </c>
      <c r="D885" t="s">
        <v>2</v>
      </c>
    </row>
    <row r="886" spans="1:48">
      <c r="A886" t="s">
        <v>100</v>
      </c>
      <c r="D886" t="s">
        <v>4</v>
      </c>
      <c r="E886" t="s">
        <v>5</v>
      </c>
    </row>
    <row r="887" spans="1:48">
      <c r="D887" t="s">
        <v>30</v>
      </c>
    </row>
    <row r="889" spans="1:48">
      <c r="A889" t="s">
        <v>6</v>
      </c>
      <c r="D889" t="s">
        <v>7</v>
      </c>
      <c r="G889" t="s">
        <v>8</v>
      </c>
      <c r="J889" t="s">
        <v>9</v>
      </c>
      <c r="M889" t="s">
        <v>10</v>
      </c>
      <c r="P889" t="s">
        <v>11</v>
      </c>
      <c r="S889" t="s">
        <v>12</v>
      </c>
      <c r="V889" t="s">
        <v>13</v>
      </c>
      <c r="Y889" t="s">
        <v>14</v>
      </c>
      <c r="AB889" t="s">
        <v>15</v>
      </c>
      <c r="AE889" t="s">
        <v>16</v>
      </c>
      <c r="AH889" t="s">
        <v>17</v>
      </c>
      <c r="AK889" t="s">
        <v>18</v>
      </c>
      <c r="AN889" t="s">
        <v>19</v>
      </c>
      <c r="AQ889" t="s">
        <v>20</v>
      </c>
      <c r="AT889" t="s">
        <v>21</v>
      </c>
    </row>
    <row r="890" spans="1:48">
      <c r="A890" t="s">
        <v>22</v>
      </c>
      <c r="B890" t="s">
        <v>23</v>
      </c>
      <c r="C890" t="s">
        <v>24</v>
      </c>
      <c r="D890" t="s">
        <v>22</v>
      </c>
      <c r="E890" t="s">
        <v>23</v>
      </c>
      <c r="F890" t="s">
        <v>25</v>
      </c>
      <c r="G890" t="s">
        <v>22</v>
      </c>
      <c r="H890" t="s">
        <v>23</v>
      </c>
      <c r="I890" t="s">
        <v>24</v>
      </c>
      <c r="J890" t="s">
        <v>22</v>
      </c>
      <c r="K890" t="s">
        <v>23</v>
      </c>
      <c r="L890" t="s">
        <v>24</v>
      </c>
      <c r="M890" t="s">
        <v>22</v>
      </c>
      <c r="N890" t="s">
        <v>23</v>
      </c>
      <c r="O890" t="s">
        <v>24</v>
      </c>
      <c r="P890" t="s">
        <v>22</v>
      </c>
      <c r="Q890" t="s">
        <v>23</v>
      </c>
      <c r="R890" t="s">
        <v>24</v>
      </c>
      <c r="S890" t="s">
        <v>22</v>
      </c>
      <c r="T890" t="s">
        <v>23</v>
      </c>
      <c r="U890" t="s">
        <v>24</v>
      </c>
      <c r="V890" t="s">
        <v>22</v>
      </c>
      <c r="W890" t="s">
        <v>23</v>
      </c>
      <c r="X890" t="s">
        <v>24</v>
      </c>
      <c r="Y890" t="s">
        <v>22</v>
      </c>
      <c r="Z890" t="s">
        <v>23</v>
      </c>
      <c r="AA890" t="s">
        <v>24</v>
      </c>
      <c r="AB890" t="s">
        <v>22</v>
      </c>
      <c r="AC890" t="s">
        <v>23</v>
      </c>
      <c r="AD890" t="s">
        <v>24</v>
      </c>
      <c r="AE890" t="s">
        <v>22</v>
      </c>
      <c r="AF890" t="s">
        <v>23</v>
      </c>
      <c r="AG890" t="s">
        <v>24</v>
      </c>
      <c r="AH890" t="s">
        <v>22</v>
      </c>
      <c r="AI890" t="s">
        <v>23</v>
      </c>
      <c r="AJ890" t="s">
        <v>24</v>
      </c>
      <c r="AK890" t="s">
        <v>22</v>
      </c>
      <c r="AL890" t="s">
        <v>23</v>
      </c>
      <c r="AM890" t="s">
        <v>24</v>
      </c>
      <c r="AN890" t="s">
        <v>22</v>
      </c>
      <c r="AO890" t="s">
        <v>23</v>
      </c>
      <c r="AP890" t="s">
        <v>24</v>
      </c>
      <c r="AQ890" t="s">
        <v>22</v>
      </c>
      <c r="AR890" t="s">
        <v>23</v>
      </c>
      <c r="AS890" t="s">
        <v>24</v>
      </c>
      <c r="AT890" t="s">
        <v>22</v>
      </c>
      <c r="AU890" t="s">
        <v>23</v>
      </c>
      <c r="AV890" t="s">
        <v>24</v>
      </c>
    </row>
    <row r="891" spans="1:48">
      <c r="A891" s="5">
        <v>2</v>
      </c>
      <c r="B891">
        <f>-(Table12543023343663984304624942674106138170202274[[#This Row],[time]]-2)*2</f>
        <v>0</v>
      </c>
      <c r="C891" s="6">
        <v>2.9171900000000002</v>
      </c>
      <c r="D891" s="5">
        <v>2</v>
      </c>
      <c r="E891">
        <f>-(Table22553033353673994314634952775107139171203275[[#This Row],[time]]-2)*2</f>
        <v>0</v>
      </c>
      <c r="F891" s="7">
        <v>7.9400000000000006E-5</v>
      </c>
      <c r="G891" s="5">
        <v>2</v>
      </c>
      <c r="H891" s="2">
        <f t="shared" ref="H891:H911" si="838">-(G891-2)*2</f>
        <v>0</v>
      </c>
      <c r="I891" s="6">
        <v>0.922929</v>
      </c>
      <c r="J891" s="5">
        <v>2</v>
      </c>
      <c r="K891">
        <f>-(Table32563043363684004324644962876108140172204276[[#This Row],[time]]-2)*2</f>
        <v>0</v>
      </c>
      <c r="L891" s="11">
        <v>8.1100000000000006E-5</v>
      </c>
      <c r="M891" s="5">
        <v>2</v>
      </c>
      <c r="N891">
        <f>-(Table2462633113433754074394715033583115147179211283[[#This Row],[time]]-2)*2</f>
        <v>0</v>
      </c>
      <c r="O891" s="7">
        <v>5.63E-5</v>
      </c>
      <c r="P891" s="5">
        <v>2</v>
      </c>
      <c r="Q891">
        <f>-(Table42573053373694014334654972977109141173205277[[#This Row],[time]]-2)*2</f>
        <v>0</v>
      </c>
      <c r="R891" s="6">
        <v>0.30701699999999998</v>
      </c>
      <c r="S891" s="5">
        <v>2</v>
      </c>
      <c r="T891">
        <f>-(Table2472643123443764084404725043684116148180212284[[#This Row],[time]]-2)*2</f>
        <v>0</v>
      </c>
      <c r="U891" s="7">
        <v>3.7200000000000003E-5</v>
      </c>
      <c r="V891" s="5">
        <v>2</v>
      </c>
      <c r="W891">
        <f>-(Table52583063383704024344664983078110142174206278[[#This Row],[time]]-2)*2</f>
        <v>0</v>
      </c>
      <c r="X891" s="12">
        <v>1.0807499999999999E-3</v>
      </c>
      <c r="Y891" s="5">
        <v>2</v>
      </c>
      <c r="Z891">
        <f>-(Table2482653133453774094414735053785117149181213285[[#This Row],[time]]-2)*2</f>
        <v>0</v>
      </c>
      <c r="AA891" s="6">
        <v>0.81925999999999999</v>
      </c>
      <c r="AB891" s="5">
        <v>2</v>
      </c>
      <c r="AC891">
        <f>-(Table62593073393714034354674993179111143175207279[[#This Row],[time]]-2)*2</f>
        <v>0</v>
      </c>
      <c r="AD891" s="6">
        <v>0.51327900000000004</v>
      </c>
      <c r="AE891" s="5">
        <v>2</v>
      </c>
      <c r="AF891">
        <f>-(Table2492663143463784104424745063886118150182214510[[#This Row],[time]]-2)*2</f>
        <v>0</v>
      </c>
      <c r="AG891" s="6">
        <v>0.441382</v>
      </c>
      <c r="AH891" s="5">
        <v>2</v>
      </c>
      <c r="AI891">
        <f>-(Table72603083403724044364685003280112144176208280[[#This Row],[time]]-2)*2</f>
        <v>0</v>
      </c>
      <c r="AJ891" s="11">
        <v>6.6000000000000005E-5</v>
      </c>
      <c r="AK891" s="5">
        <v>2</v>
      </c>
      <c r="AL891">
        <f>-(Table2502673153473794114434755073987119151183215511[[#This Row],[time]]-2)*2</f>
        <v>0</v>
      </c>
      <c r="AM891" s="6">
        <v>1.19608</v>
      </c>
      <c r="AN891" s="5">
        <v>2</v>
      </c>
      <c r="AO891">
        <f>-(Table82613093413734054374695013381113145177209281[[#This Row],[time]]-2)*2</f>
        <v>0</v>
      </c>
      <c r="AP891" s="6">
        <v>2.5221399999999998</v>
      </c>
      <c r="AQ891" s="5">
        <v>2</v>
      </c>
      <c r="AR891">
        <f>-(Table2522683163483804124444765084088120152184216512[[#This Row],[time]]-2)*2</f>
        <v>0</v>
      </c>
      <c r="AS891" s="6">
        <v>0.41476400000000002</v>
      </c>
      <c r="AT891" s="5">
        <v>2</v>
      </c>
      <c r="AU891">
        <f>-(Table2532693173493814134454775094189121153185217513[[#This Row],[time]]-2)*2</f>
        <v>0</v>
      </c>
      <c r="AV891" s="12">
        <v>0.223826</v>
      </c>
    </row>
    <row r="892" spans="1:48">
      <c r="A892" s="5">
        <v>2.0575000000000001</v>
      </c>
      <c r="B892">
        <f>-(Table12543023343663984304624942674106138170202274[[#This Row],[time]]-2)*2</f>
        <v>-0.11500000000000021</v>
      </c>
      <c r="C892" s="6">
        <v>1.9531099999999999</v>
      </c>
      <c r="D892" s="5">
        <v>2.0575000000000001</v>
      </c>
      <c r="E892">
        <f>-(Table22553033353673994314634952775107139171203275[[#This Row],[time]]-2)*2</f>
        <v>-0.11500000000000021</v>
      </c>
      <c r="F892" s="6">
        <v>2.8813600000000002E-2</v>
      </c>
      <c r="G892" s="5">
        <v>2.0575000000000001</v>
      </c>
      <c r="H892" s="2">
        <f t="shared" si="838"/>
        <v>-0.11500000000000021</v>
      </c>
      <c r="I892" s="6">
        <v>0.91921299999999995</v>
      </c>
      <c r="J892" s="5">
        <v>2.0575000000000001</v>
      </c>
      <c r="K892">
        <f>-(Table32563043363684004324644962876108140172204276[[#This Row],[time]]-2)*2</f>
        <v>-0.11500000000000021</v>
      </c>
      <c r="L892" s="12">
        <v>2.68142E-2</v>
      </c>
      <c r="M892" s="5">
        <v>2.0575000000000001</v>
      </c>
      <c r="N892">
        <f>-(Table2462633113433754074394715033583115147179211283[[#This Row],[time]]-2)*2</f>
        <v>-0.11500000000000021</v>
      </c>
      <c r="O892" s="7">
        <v>5.4400000000000001E-5</v>
      </c>
      <c r="P892" s="5">
        <v>2.0575000000000001</v>
      </c>
      <c r="Q892">
        <f>-(Table42573053373694014334654972977109141173205277[[#This Row],[time]]-2)*2</f>
        <v>-0.11500000000000021</v>
      </c>
      <c r="R892" s="6">
        <v>0.71059600000000001</v>
      </c>
      <c r="S892" s="5">
        <v>2.0575000000000001</v>
      </c>
      <c r="T892">
        <f>-(Table2472643123443764084404725043684116148180212284[[#This Row],[time]]-2)*2</f>
        <v>-0.11500000000000021</v>
      </c>
      <c r="U892" s="7">
        <v>3.9799999999999998E-5</v>
      </c>
      <c r="V892" s="5">
        <v>2.0575000000000001</v>
      </c>
      <c r="W892">
        <f>-(Table52583063383704024344664983078110142174206278[[#This Row],[time]]-2)*2</f>
        <v>-0.11500000000000021</v>
      </c>
      <c r="X892" s="12">
        <v>1.6601600000000001E-2</v>
      </c>
      <c r="Y892" s="5">
        <v>2.0575000000000001</v>
      </c>
      <c r="Z892">
        <f>-(Table2482653133453774094414735053785117149181213285[[#This Row],[time]]-2)*2</f>
        <v>-0.11500000000000021</v>
      </c>
      <c r="AA892" s="6">
        <v>0.62431099999999995</v>
      </c>
      <c r="AB892" s="5">
        <v>2.0575000000000001</v>
      </c>
      <c r="AC892">
        <f>-(Table62593073393714034354674993179111143175207279[[#This Row],[time]]-2)*2</f>
        <v>-0.11500000000000021</v>
      </c>
      <c r="AD892" s="6">
        <v>0.63708799999999999</v>
      </c>
      <c r="AE892" s="5">
        <v>2.0575000000000001</v>
      </c>
      <c r="AF892">
        <f>-(Table2492663143463784104424745063886118150182214510[[#This Row],[time]]-2)*2</f>
        <v>-0.11500000000000021</v>
      </c>
      <c r="AG892" s="6">
        <v>0.59244200000000002</v>
      </c>
      <c r="AH892" s="5">
        <v>2.0575000000000001</v>
      </c>
      <c r="AI892">
        <f>-(Table72603083403724044364685003280112144176208280[[#This Row],[time]]-2)*2</f>
        <v>-0.11500000000000021</v>
      </c>
      <c r="AJ892" s="12">
        <v>5.4994500000000002E-2</v>
      </c>
      <c r="AK892" s="5">
        <v>2.0575000000000001</v>
      </c>
      <c r="AL892">
        <f>-(Table2502673153473794114434755073987119151183215511[[#This Row],[time]]-2)*2</f>
        <v>-0.11500000000000021</v>
      </c>
      <c r="AM892" s="6">
        <v>1.2948500000000001</v>
      </c>
      <c r="AN892" s="5">
        <v>2.0575000000000001</v>
      </c>
      <c r="AO892">
        <f>-(Table82613093413734054374695013381113145177209281[[#This Row],[time]]-2)*2</f>
        <v>-0.11500000000000021</v>
      </c>
      <c r="AP892" s="6">
        <v>2.5723199999999999</v>
      </c>
      <c r="AQ892" s="5">
        <v>2.0575000000000001</v>
      </c>
      <c r="AR892">
        <f>-(Table2522683163483804124444765084088120152184216512[[#This Row],[time]]-2)*2</f>
        <v>-0.11500000000000021</v>
      </c>
      <c r="AS892" s="6">
        <v>0.48005700000000001</v>
      </c>
      <c r="AT892" s="5">
        <v>2.0575000000000001</v>
      </c>
      <c r="AU892">
        <f>-(Table2532693173493814134454775094189121153185217513[[#This Row],[time]]-2)*2</f>
        <v>-0.11500000000000021</v>
      </c>
      <c r="AV892" s="12">
        <v>0.37906299999999998</v>
      </c>
    </row>
    <row r="893" spans="1:48">
      <c r="A893" s="5">
        <v>2.1046999999999998</v>
      </c>
      <c r="B893">
        <f>-(Table12543023343663984304624942674106138170202274[[#This Row],[time]]-2)*2</f>
        <v>-0.20939999999999959</v>
      </c>
      <c r="C893" s="6">
        <v>1.50596</v>
      </c>
      <c r="D893" s="5">
        <v>2.1046999999999998</v>
      </c>
      <c r="E893">
        <f>-(Table22553033353673994314634952775107139171203275[[#This Row],[time]]-2)*2</f>
        <v>-0.20939999999999959</v>
      </c>
      <c r="F893" s="6">
        <v>0.33419100000000002</v>
      </c>
      <c r="G893" s="5">
        <v>2.1046999999999998</v>
      </c>
      <c r="H893" s="2">
        <f t="shared" si="838"/>
        <v>-0.20939999999999959</v>
      </c>
      <c r="I893" s="6">
        <v>0.83946799999999999</v>
      </c>
      <c r="J893" s="5">
        <v>2.1046999999999998</v>
      </c>
      <c r="K893">
        <f>-(Table32563043363684004324644962876108140172204276[[#This Row],[time]]-2)*2</f>
        <v>-0.20939999999999959</v>
      </c>
      <c r="L893" s="12">
        <v>0.20346400000000001</v>
      </c>
      <c r="M893" s="5">
        <v>2.1046999999999998</v>
      </c>
      <c r="N893">
        <f>-(Table2462633113433754074394715033583115147179211283[[#This Row],[time]]-2)*2</f>
        <v>-0.20939999999999959</v>
      </c>
      <c r="O893" s="7">
        <v>4.8399999999999997E-5</v>
      </c>
      <c r="P893" s="5">
        <v>2.1046999999999998</v>
      </c>
      <c r="Q893">
        <f>-(Table42573053373694014334654972977109141173205277[[#This Row],[time]]-2)*2</f>
        <v>-0.20939999999999959</v>
      </c>
      <c r="R893" s="6">
        <v>1.0758799999999999</v>
      </c>
      <c r="S893" s="5">
        <v>2.1046999999999998</v>
      </c>
      <c r="T893">
        <f>-(Table2472643123443764084404725043684116148180212284[[#This Row],[time]]-2)*2</f>
        <v>-0.20939999999999959</v>
      </c>
      <c r="U893" s="7">
        <v>3.8300000000000003E-5</v>
      </c>
      <c r="V893" s="5">
        <v>2.1046999999999998</v>
      </c>
      <c r="W893">
        <f>-(Table52583063383704024344664983078110142174206278[[#This Row],[time]]-2)*2</f>
        <v>-0.20939999999999959</v>
      </c>
      <c r="X893" s="12">
        <v>5.2962700000000001E-2</v>
      </c>
      <c r="Y893" s="5">
        <v>2.1046999999999998</v>
      </c>
      <c r="Z893">
        <f>-(Table2482653133453774094414735053785117149181213285[[#This Row],[time]]-2)*2</f>
        <v>-0.20939999999999959</v>
      </c>
      <c r="AA893" s="6">
        <v>0.43241200000000002</v>
      </c>
      <c r="AB893" s="5">
        <v>2.1046999999999998</v>
      </c>
      <c r="AC893">
        <f>-(Table62593073393714034354674993179111143175207279[[#This Row],[time]]-2)*2</f>
        <v>-0.20939999999999959</v>
      </c>
      <c r="AD893" s="6">
        <v>0.85734299999999997</v>
      </c>
      <c r="AE893" s="5">
        <v>2.1046999999999998</v>
      </c>
      <c r="AF893">
        <f>-(Table2492663143463784104424745063886118150182214510[[#This Row],[time]]-2)*2</f>
        <v>-0.20939999999999959</v>
      </c>
      <c r="AG893" s="6">
        <v>0.65887600000000002</v>
      </c>
      <c r="AH893" s="5">
        <v>2.1046999999999998</v>
      </c>
      <c r="AI893">
        <f>-(Table72603083403724044364685003280112144176208280[[#This Row],[time]]-2)*2</f>
        <v>-0.20939999999999959</v>
      </c>
      <c r="AJ893" s="12">
        <v>0.11568199999999999</v>
      </c>
      <c r="AK893" s="5">
        <v>2.1046999999999998</v>
      </c>
      <c r="AL893">
        <f>-(Table2502673153473794114434755073987119151183215511[[#This Row],[time]]-2)*2</f>
        <v>-0.20939999999999959</v>
      </c>
      <c r="AM893" s="6">
        <v>1.3640099999999999</v>
      </c>
      <c r="AN893" s="5">
        <v>2.1046999999999998</v>
      </c>
      <c r="AO893">
        <f>-(Table82613093413734054374695013381113145177209281[[#This Row],[time]]-2)*2</f>
        <v>-0.20939999999999959</v>
      </c>
      <c r="AP893" s="6">
        <v>2.5716299999999999</v>
      </c>
      <c r="AQ893" s="5">
        <v>2.1046999999999998</v>
      </c>
      <c r="AR893">
        <f>-(Table2522683163483804124444765084088120152184216512[[#This Row],[time]]-2)*2</f>
        <v>-0.20939999999999959</v>
      </c>
      <c r="AS893" s="6">
        <v>0.52742599999999995</v>
      </c>
      <c r="AT893" s="5">
        <v>2.1046999999999998</v>
      </c>
      <c r="AU893">
        <f>-(Table2532693173493814134454775094189121153185217513[[#This Row],[time]]-2)*2</f>
        <v>-0.20939999999999959</v>
      </c>
      <c r="AV893" s="12">
        <v>0.494176</v>
      </c>
    </row>
    <row r="894" spans="1:48">
      <c r="A894" s="5">
        <v>2.1554199999999999</v>
      </c>
      <c r="B894">
        <f>-(Table12543023343663984304624942674106138170202274[[#This Row],[time]]-2)*2</f>
        <v>-0.31083999999999978</v>
      </c>
      <c r="C894" s="6">
        <v>1.2427299999999999</v>
      </c>
      <c r="D894" s="5">
        <v>2.1554199999999999</v>
      </c>
      <c r="E894">
        <f>-(Table22553033353673994314634952775107139171203275[[#This Row],[time]]-2)*2</f>
        <v>-0.31083999999999978</v>
      </c>
      <c r="F894" s="6">
        <v>0.657748</v>
      </c>
      <c r="G894" s="5">
        <v>2.1554199999999999</v>
      </c>
      <c r="H894" s="2">
        <f t="shared" si="838"/>
        <v>-0.31083999999999978</v>
      </c>
      <c r="I894" s="6">
        <v>0.690473</v>
      </c>
      <c r="J894" s="5">
        <v>2.1554199999999999</v>
      </c>
      <c r="K894">
        <f>-(Table32563043363684004324644962876108140172204276[[#This Row],[time]]-2)*2</f>
        <v>-0.31083999999999978</v>
      </c>
      <c r="L894" s="12">
        <v>0.54797099999999999</v>
      </c>
      <c r="M894" s="5">
        <v>2.1554199999999999</v>
      </c>
      <c r="N894">
        <f>-(Table2462633113433754074394715033583115147179211283[[#This Row],[time]]-2)*2</f>
        <v>-0.31083999999999978</v>
      </c>
      <c r="O894" s="7">
        <v>4.4299999999999999E-5</v>
      </c>
      <c r="P894" s="5">
        <v>2.1554199999999999</v>
      </c>
      <c r="Q894">
        <f>-(Table42573053373694014334654972977109141173205277[[#This Row],[time]]-2)*2</f>
        <v>-0.31083999999999978</v>
      </c>
      <c r="R894" s="6">
        <v>1.4668699999999999</v>
      </c>
      <c r="S894" s="5">
        <v>2.1554199999999999</v>
      </c>
      <c r="T894">
        <f>-(Table2472643123443764084404725043684116148180212284[[#This Row],[time]]-2)*2</f>
        <v>-0.31083999999999978</v>
      </c>
      <c r="U894" s="7">
        <v>3.7200000000000003E-5</v>
      </c>
      <c r="V894" s="5">
        <v>2.1554199999999999</v>
      </c>
      <c r="W894">
        <f>-(Table52583063383704024344664983078110142174206278[[#This Row],[time]]-2)*2</f>
        <v>-0.31083999999999978</v>
      </c>
      <c r="X894" s="12">
        <v>0.116018</v>
      </c>
      <c r="Y894" s="5">
        <v>2.1554199999999999</v>
      </c>
      <c r="Z894">
        <f>-(Table2482653133453774094414735053785117149181213285[[#This Row],[time]]-2)*2</f>
        <v>-0.31083999999999978</v>
      </c>
      <c r="AA894" s="6">
        <v>0.245896</v>
      </c>
      <c r="AB894" s="5">
        <v>2.1554199999999999</v>
      </c>
      <c r="AC894">
        <f>-(Table62593073393714034354674993179111143175207279[[#This Row],[time]]-2)*2</f>
        <v>-0.31083999999999978</v>
      </c>
      <c r="AD894" s="6">
        <v>1.1720200000000001</v>
      </c>
      <c r="AE894" s="5">
        <v>2.1554199999999999</v>
      </c>
      <c r="AF894">
        <f>-(Table2492663143463784104424745063886118150182214510[[#This Row],[time]]-2)*2</f>
        <v>-0.31083999999999978</v>
      </c>
      <c r="AG894" s="6">
        <v>0.57202600000000003</v>
      </c>
      <c r="AH894" s="5">
        <v>2.1554199999999999</v>
      </c>
      <c r="AI894">
        <f>-(Table72603083403724044364685003280112144176208280[[#This Row],[time]]-2)*2</f>
        <v>-0.31083999999999978</v>
      </c>
      <c r="AJ894" s="12">
        <v>0.17341699999999999</v>
      </c>
      <c r="AK894" s="5">
        <v>2.1554199999999999</v>
      </c>
      <c r="AL894">
        <f>-(Table2502673153473794114434755073987119151183215511[[#This Row],[time]]-2)*2</f>
        <v>-0.31083999999999978</v>
      </c>
      <c r="AM894" s="6">
        <v>1.39239</v>
      </c>
      <c r="AN894" s="5">
        <v>2.1554199999999999</v>
      </c>
      <c r="AO894">
        <f>-(Table82613093413734054374695013381113145177209281[[#This Row],[time]]-2)*2</f>
        <v>-0.31083999999999978</v>
      </c>
      <c r="AP894" s="6">
        <v>2.6044299999999998</v>
      </c>
      <c r="AQ894" s="5">
        <v>2.1554199999999999</v>
      </c>
      <c r="AR894">
        <f>-(Table2522683163483804124444765084088120152184216512[[#This Row],[time]]-2)*2</f>
        <v>-0.31083999999999978</v>
      </c>
      <c r="AS894" s="6">
        <v>0.56505499999999997</v>
      </c>
      <c r="AT894" s="5">
        <v>2.1554199999999999</v>
      </c>
      <c r="AU894">
        <f>-(Table2532693173493814134454775094189121153185217513[[#This Row],[time]]-2)*2</f>
        <v>-0.31083999999999978</v>
      </c>
      <c r="AV894" s="12">
        <v>0.602298</v>
      </c>
    </row>
    <row r="895" spans="1:48">
      <c r="A895" s="5">
        <v>2.2286299999999999</v>
      </c>
      <c r="B895">
        <f>-(Table12543023343663984304624942674106138170202274[[#This Row],[time]]-2)*2</f>
        <v>-0.45725999999999978</v>
      </c>
      <c r="C895" s="6">
        <v>0.97227799999999998</v>
      </c>
      <c r="D895" s="5">
        <v>2.2286299999999999</v>
      </c>
      <c r="E895">
        <f>-(Table22553033353673994314634952775107139171203275[[#This Row],[time]]-2)*2</f>
        <v>-0.45725999999999978</v>
      </c>
      <c r="F895" s="6">
        <v>1.0821400000000001</v>
      </c>
      <c r="G895" s="5">
        <v>2.2286299999999999</v>
      </c>
      <c r="H895" s="2">
        <f t="shared" si="838"/>
        <v>-0.45725999999999978</v>
      </c>
      <c r="I895" s="6">
        <v>0.41857800000000001</v>
      </c>
      <c r="J895" s="5">
        <v>2.2286299999999999</v>
      </c>
      <c r="K895">
        <f>-(Table32563043363684004324644962876108140172204276[[#This Row],[time]]-2)*2</f>
        <v>-0.45725999999999978</v>
      </c>
      <c r="L895" s="12">
        <v>0.92961400000000005</v>
      </c>
      <c r="M895" s="5">
        <v>2.2286299999999999</v>
      </c>
      <c r="N895">
        <f>-(Table2462633113433754074394715033583115147179211283[[#This Row],[time]]-2)*2</f>
        <v>-0.45725999999999978</v>
      </c>
      <c r="O895" s="7">
        <v>4.0200000000000001E-5</v>
      </c>
      <c r="P895" s="5">
        <v>2.2286299999999999</v>
      </c>
      <c r="Q895">
        <f>-(Table42573053373694014334654972977109141173205277[[#This Row],[time]]-2)*2</f>
        <v>-0.45725999999999978</v>
      </c>
      <c r="R895" s="6">
        <v>1.97031</v>
      </c>
      <c r="S895" s="5">
        <v>2.2286299999999999</v>
      </c>
      <c r="T895">
        <f>-(Table2472643123443764084404725043684116148180212284[[#This Row],[time]]-2)*2</f>
        <v>-0.45725999999999978</v>
      </c>
      <c r="U895" s="7">
        <v>3.7400000000000001E-5</v>
      </c>
      <c r="V895" s="5">
        <v>2.2286299999999999</v>
      </c>
      <c r="W895">
        <f>-(Table52583063383704024344664983078110142174206278[[#This Row],[time]]-2)*2</f>
        <v>-0.45725999999999978</v>
      </c>
      <c r="X895" s="12">
        <v>0.20300699999999999</v>
      </c>
      <c r="Y895" s="5">
        <v>2.2286299999999999</v>
      </c>
      <c r="Z895">
        <f>-(Table2482653133453774094414735053785117149181213285[[#This Row],[time]]-2)*2</f>
        <v>-0.45725999999999978</v>
      </c>
      <c r="AA895" s="6">
        <v>7.3729600000000006E-2</v>
      </c>
      <c r="AB895" s="5">
        <v>2.2286299999999999</v>
      </c>
      <c r="AC895">
        <f>-(Table62593073393714034354674993179111143175207279[[#This Row],[time]]-2)*2</f>
        <v>-0.45725999999999978</v>
      </c>
      <c r="AD895" s="6">
        <v>1.49187</v>
      </c>
      <c r="AE895" s="5">
        <v>2.2286299999999999</v>
      </c>
      <c r="AF895">
        <f>-(Table2492663143463784104424745063886118150182214510[[#This Row],[time]]-2)*2</f>
        <v>-0.45725999999999978</v>
      </c>
      <c r="AG895" s="6">
        <v>0.40210899999999999</v>
      </c>
      <c r="AH895" s="5">
        <v>2.2286299999999999</v>
      </c>
      <c r="AI895">
        <f>-(Table72603083403724044364685003280112144176208280[[#This Row],[time]]-2)*2</f>
        <v>-0.45725999999999978</v>
      </c>
      <c r="AJ895" s="12">
        <v>0.403304</v>
      </c>
      <c r="AK895" s="5">
        <v>2.2286299999999999</v>
      </c>
      <c r="AL895">
        <f>-(Table2502673153473794114434755073987119151183215511[[#This Row],[time]]-2)*2</f>
        <v>-0.45725999999999978</v>
      </c>
      <c r="AM895" s="6">
        <v>1.36436</v>
      </c>
      <c r="AN895" s="5">
        <v>2.2286299999999999</v>
      </c>
      <c r="AO895">
        <f>-(Table82613093413734054374695013381113145177209281[[#This Row],[time]]-2)*2</f>
        <v>-0.45725999999999978</v>
      </c>
      <c r="AP895" s="6">
        <v>2.8476900000000001</v>
      </c>
      <c r="AQ895" s="5">
        <v>2.2286299999999999</v>
      </c>
      <c r="AR895">
        <f>-(Table2522683163483804124444765084088120152184216512[[#This Row],[time]]-2)*2</f>
        <v>-0.45725999999999978</v>
      </c>
      <c r="AS895" s="6">
        <v>0.61164700000000005</v>
      </c>
      <c r="AT895" s="5">
        <v>2.2286299999999999</v>
      </c>
      <c r="AU895">
        <f>-(Table2532693173493814134454775094189121153185217513[[#This Row],[time]]-2)*2</f>
        <v>-0.45725999999999978</v>
      </c>
      <c r="AV895" s="12">
        <v>0.74282099999999995</v>
      </c>
    </row>
    <row r="896" spans="1:48">
      <c r="A896" s="5">
        <v>2.2571400000000001</v>
      </c>
      <c r="B896">
        <f>-(Table12543023343663984304624942674106138170202274[[#This Row],[time]]-2)*2</f>
        <v>-0.51428000000000029</v>
      </c>
      <c r="C896" s="6">
        <v>0.84240400000000004</v>
      </c>
      <c r="D896" s="5">
        <v>2.2571400000000001</v>
      </c>
      <c r="E896">
        <f>-(Table22553033353673994314634952775107139171203275[[#This Row],[time]]-2)*2</f>
        <v>-0.51428000000000029</v>
      </c>
      <c r="F896" s="6">
        <v>1.2260800000000001</v>
      </c>
      <c r="G896" s="5">
        <v>2.2571400000000001</v>
      </c>
      <c r="H896" s="2">
        <f t="shared" si="838"/>
        <v>-0.51428000000000029</v>
      </c>
      <c r="I896" s="6">
        <v>0.30665300000000001</v>
      </c>
      <c r="J896" s="5">
        <v>2.2571400000000001</v>
      </c>
      <c r="K896">
        <f>-(Table32563043363684004324644962876108140172204276[[#This Row],[time]]-2)*2</f>
        <v>-0.51428000000000029</v>
      </c>
      <c r="L896" s="12">
        <v>1.05365</v>
      </c>
      <c r="M896" s="5">
        <v>2.2571400000000001</v>
      </c>
      <c r="N896">
        <f>-(Table2462633113433754074394715033583115147179211283[[#This Row],[time]]-2)*2</f>
        <v>-0.51428000000000029</v>
      </c>
      <c r="O896" s="7">
        <v>3.9100000000000002E-5</v>
      </c>
      <c r="P896" s="5">
        <v>2.2571400000000001</v>
      </c>
      <c r="Q896">
        <f>-(Table42573053373694014334654972977109141173205277[[#This Row],[time]]-2)*2</f>
        <v>-0.51428000000000029</v>
      </c>
      <c r="R896" s="6">
        <v>2.1004700000000001</v>
      </c>
      <c r="S896" s="5">
        <v>2.2571400000000001</v>
      </c>
      <c r="T896">
        <f>-(Table2472643123443764084404725043684116148180212284[[#This Row],[time]]-2)*2</f>
        <v>-0.51428000000000029</v>
      </c>
      <c r="U896" s="7">
        <v>3.7400000000000001E-5</v>
      </c>
      <c r="V896" s="5">
        <v>2.2571400000000001</v>
      </c>
      <c r="W896">
        <f>-(Table52583063383704024344664983078110142174206278[[#This Row],[time]]-2)*2</f>
        <v>-0.51428000000000029</v>
      </c>
      <c r="X896" s="12">
        <v>0.25714399999999998</v>
      </c>
      <c r="Y896" s="5">
        <v>2.2571400000000001</v>
      </c>
      <c r="Z896">
        <f>-(Table2482653133453774094414735053785117149181213285[[#This Row],[time]]-2)*2</f>
        <v>-0.51428000000000029</v>
      </c>
      <c r="AA896" s="6">
        <v>6.8577700000000005E-2</v>
      </c>
      <c r="AB896" s="5">
        <v>2.2571400000000001</v>
      </c>
      <c r="AC896">
        <f>-(Table62593073393714034354674993179111143175207279[[#This Row],[time]]-2)*2</f>
        <v>-0.51428000000000029</v>
      </c>
      <c r="AD896" s="6">
        <v>1.59623</v>
      </c>
      <c r="AE896" s="5">
        <v>2.2571400000000001</v>
      </c>
      <c r="AF896">
        <f>-(Table2492663143463784104424745063886118150182214510[[#This Row],[time]]-2)*2</f>
        <v>-0.51428000000000029</v>
      </c>
      <c r="AG896" s="6">
        <v>0.33310499999999998</v>
      </c>
      <c r="AH896" s="5">
        <v>2.2571400000000001</v>
      </c>
      <c r="AI896">
        <f>-(Table72603083403724044364685003280112144176208280[[#This Row],[time]]-2)*2</f>
        <v>-0.51428000000000029</v>
      </c>
      <c r="AJ896" s="12">
        <v>0.55955900000000003</v>
      </c>
      <c r="AK896" s="5">
        <v>2.2571400000000001</v>
      </c>
      <c r="AL896">
        <f>-(Table2502673153473794114434755073987119151183215511[[#This Row],[time]]-2)*2</f>
        <v>-0.51428000000000029</v>
      </c>
      <c r="AM896" s="6">
        <v>1.33989</v>
      </c>
      <c r="AN896" s="5">
        <v>2.2571400000000001</v>
      </c>
      <c r="AO896">
        <f>-(Table82613093413734054374695013381113145177209281[[#This Row],[time]]-2)*2</f>
        <v>-0.51428000000000029</v>
      </c>
      <c r="AP896" s="6">
        <v>2.9855700000000001</v>
      </c>
      <c r="AQ896" s="5">
        <v>2.2571400000000001</v>
      </c>
      <c r="AR896">
        <f>-(Table2522683163483804124444765084088120152184216512[[#This Row],[time]]-2)*2</f>
        <v>-0.51428000000000029</v>
      </c>
      <c r="AS896" s="6">
        <v>0.63527999999999996</v>
      </c>
      <c r="AT896" s="5">
        <v>2.2571400000000001</v>
      </c>
      <c r="AU896">
        <f>-(Table2532693173493814134454775094189121153185217513[[#This Row],[time]]-2)*2</f>
        <v>-0.51428000000000029</v>
      </c>
      <c r="AV896" s="12">
        <v>0.79720899999999995</v>
      </c>
    </row>
    <row r="897" spans="1:48">
      <c r="A897" s="5">
        <v>2.3014399999999999</v>
      </c>
      <c r="B897">
        <f>-(Table12543023343663984304624942674106138170202274[[#This Row],[time]]-2)*2</f>
        <v>-0.60287999999999986</v>
      </c>
      <c r="C897" s="6">
        <v>0.62967600000000001</v>
      </c>
      <c r="D897" s="5">
        <v>2.3014399999999999</v>
      </c>
      <c r="E897">
        <f>-(Table22553033353673994314634952775107139171203275[[#This Row],[time]]-2)*2</f>
        <v>-0.60287999999999986</v>
      </c>
      <c r="F897" s="6">
        <v>1.4498800000000001</v>
      </c>
      <c r="G897" s="5">
        <v>2.3014399999999999</v>
      </c>
      <c r="H897" s="2">
        <f t="shared" si="838"/>
        <v>-0.60287999999999986</v>
      </c>
      <c r="I897" s="6">
        <v>0.14871699999999999</v>
      </c>
      <c r="J897" s="5">
        <v>2.3014399999999999</v>
      </c>
      <c r="K897">
        <f>-(Table32563043363684004324644962876108140172204276[[#This Row],[time]]-2)*2</f>
        <v>-0.60287999999999986</v>
      </c>
      <c r="L897" s="12">
        <v>1.2597</v>
      </c>
      <c r="M897" s="5">
        <v>2.3014399999999999</v>
      </c>
      <c r="N897">
        <f>-(Table2462633113433754074394715033583115147179211283[[#This Row],[time]]-2)*2</f>
        <v>-0.60287999999999986</v>
      </c>
      <c r="O897" s="7">
        <v>3.7599999999999999E-5</v>
      </c>
      <c r="P897" s="5">
        <v>2.3014399999999999</v>
      </c>
      <c r="Q897">
        <f>-(Table42573053373694014334654972977109141173205277[[#This Row],[time]]-2)*2</f>
        <v>-0.60287999999999986</v>
      </c>
      <c r="R897" s="6">
        <v>2.22553</v>
      </c>
      <c r="S897" s="5">
        <v>2.3014399999999999</v>
      </c>
      <c r="T897">
        <f>-(Table2472643123443764084404725043684116148180212284[[#This Row],[time]]-2)*2</f>
        <v>-0.60287999999999986</v>
      </c>
      <c r="U897" s="7">
        <v>3.7299999999999999E-5</v>
      </c>
      <c r="V897" s="5">
        <v>2.3014399999999999</v>
      </c>
      <c r="W897">
        <f>-(Table52583063383704024344664983078110142174206278[[#This Row],[time]]-2)*2</f>
        <v>-0.60287999999999986</v>
      </c>
      <c r="X897" s="12">
        <v>0.56392600000000004</v>
      </c>
      <c r="Y897" s="5">
        <v>2.3014399999999999</v>
      </c>
      <c r="Z897">
        <f>-(Table2482653133453774094414735053785117149181213285[[#This Row],[time]]-2)*2</f>
        <v>-0.60287999999999986</v>
      </c>
      <c r="AA897" s="6">
        <v>5.6011100000000001E-2</v>
      </c>
      <c r="AB897" s="5">
        <v>2.3014399999999999</v>
      </c>
      <c r="AC897">
        <f>-(Table62593073393714034354674993179111143175207279[[#This Row],[time]]-2)*2</f>
        <v>-0.60287999999999986</v>
      </c>
      <c r="AD897" s="6">
        <v>1.7571600000000001</v>
      </c>
      <c r="AE897" s="5">
        <v>2.3014399999999999</v>
      </c>
      <c r="AF897">
        <f>-(Table2492663143463784104424745063886118150182214510[[#This Row],[time]]-2)*2</f>
        <v>-0.60287999999999986</v>
      </c>
      <c r="AG897" s="6">
        <v>0.22830500000000001</v>
      </c>
      <c r="AH897" s="5">
        <v>2.3014399999999999</v>
      </c>
      <c r="AI897">
        <f>-(Table72603083403724044364685003280112144176208280[[#This Row],[time]]-2)*2</f>
        <v>-0.60287999999999986</v>
      </c>
      <c r="AJ897" s="12">
        <v>0.77736799999999995</v>
      </c>
      <c r="AK897" s="5">
        <v>2.3014399999999999</v>
      </c>
      <c r="AL897">
        <f>-(Table2502673153473794114434755073987119151183215511[[#This Row],[time]]-2)*2</f>
        <v>-0.60287999999999986</v>
      </c>
      <c r="AM897" s="6">
        <v>1.3101700000000001</v>
      </c>
      <c r="AN897" s="5">
        <v>2.3014399999999999</v>
      </c>
      <c r="AO897">
        <f>-(Table82613093413734054374695013381113145177209281[[#This Row],[time]]-2)*2</f>
        <v>-0.60287999999999986</v>
      </c>
      <c r="AP897" s="6">
        <v>3.1774300000000002</v>
      </c>
      <c r="AQ897" s="5">
        <v>2.3014399999999999</v>
      </c>
      <c r="AR897">
        <f>-(Table2522683163483804124444765084088120152184216512[[#This Row],[time]]-2)*2</f>
        <v>-0.60287999999999986</v>
      </c>
      <c r="AS897" s="6">
        <v>0.682311</v>
      </c>
      <c r="AT897" s="5">
        <v>2.3014399999999999</v>
      </c>
      <c r="AU897">
        <f>-(Table2532693173493814134454775094189121153185217513[[#This Row],[time]]-2)*2</f>
        <v>-0.60287999999999986</v>
      </c>
      <c r="AV897" s="12">
        <v>1.1360699999999999</v>
      </c>
    </row>
    <row r="898" spans="1:48">
      <c r="A898" s="5">
        <v>2.3673999999999999</v>
      </c>
      <c r="B898">
        <f>-(Table12543023343663984304624942674106138170202274[[#This Row],[time]]-2)*2</f>
        <v>-0.7347999999999999</v>
      </c>
      <c r="C898" s="6">
        <v>0.300543</v>
      </c>
      <c r="D898" s="5">
        <v>2.3673999999999999</v>
      </c>
      <c r="E898">
        <f>-(Table22553033353673994314634952775107139171203275[[#This Row],[time]]-2)*2</f>
        <v>-0.7347999999999999</v>
      </c>
      <c r="F898" s="6">
        <v>1.81372</v>
      </c>
      <c r="G898" s="5">
        <v>2.3673999999999999</v>
      </c>
      <c r="H898" s="2">
        <f t="shared" si="838"/>
        <v>-0.7347999999999999</v>
      </c>
      <c r="I898" s="6">
        <v>7.2434700000000005E-2</v>
      </c>
      <c r="J898" s="5">
        <v>2.3673999999999999</v>
      </c>
      <c r="K898">
        <f>-(Table32563043363684004324644962876108140172204276[[#This Row],[time]]-2)*2</f>
        <v>-0.7347999999999999</v>
      </c>
      <c r="L898" s="12">
        <v>1.5695300000000001</v>
      </c>
      <c r="M898" s="5">
        <v>2.3673999999999999</v>
      </c>
      <c r="N898">
        <f>-(Table2462633113433754074394715033583115147179211283[[#This Row],[time]]-2)*2</f>
        <v>-0.7347999999999999</v>
      </c>
      <c r="O898" s="7">
        <v>3.5099999999999999E-5</v>
      </c>
      <c r="P898" s="5">
        <v>2.3673999999999999</v>
      </c>
      <c r="Q898">
        <f>-(Table42573053373694014334654972977109141173205277[[#This Row],[time]]-2)*2</f>
        <v>-0.7347999999999999</v>
      </c>
      <c r="R898" s="6">
        <v>2.3799399999999999</v>
      </c>
      <c r="S898" s="5">
        <v>2.3673999999999999</v>
      </c>
      <c r="T898">
        <f>-(Table2472643123443764084404725043684116148180212284[[#This Row],[time]]-2)*2</f>
        <v>-0.7347999999999999</v>
      </c>
      <c r="U898" s="7">
        <v>3.65E-5</v>
      </c>
      <c r="V898" s="5">
        <v>2.3673999999999999</v>
      </c>
      <c r="W898">
        <f>-(Table52583063383704024344664983078110142174206278[[#This Row],[time]]-2)*2</f>
        <v>-0.7347999999999999</v>
      </c>
      <c r="X898" s="12">
        <v>0.94745199999999996</v>
      </c>
      <c r="Y898" s="5">
        <v>2.3673999999999999</v>
      </c>
      <c r="Z898">
        <f>-(Table2482653133453774094414735053785117149181213285[[#This Row],[time]]-2)*2</f>
        <v>-0.7347999999999999</v>
      </c>
      <c r="AA898" s="6">
        <v>1.74261E-2</v>
      </c>
      <c r="AB898" s="5">
        <v>2.3673999999999999</v>
      </c>
      <c r="AC898">
        <f>-(Table62593073393714034354674993179111143175207279[[#This Row],[time]]-2)*2</f>
        <v>-0.7347999999999999</v>
      </c>
      <c r="AD898" s="6">
        <v>2.0133399999999999</v>
      </c>
      <c r="AE898" s="5">
        <v>2.3673999999999999</v>
      </c>
      <c r="AF898">
        <f>-(Table2492663143463784104424745063886118150182214510[[#This Row],[time]]-2)*2</f>
        <v>-0.7347999999999999</v>
      </c>
      <c r="AG898" s="6">
        <v>6.0230499999999999E-2</v>
      </c>
      <c r="AH898" s="5">
        <v>2.3673999999999999</v>
      </c>
      <c r="AI898">
        <f>-(Table72603083403724044364685003280112144176208280[[#This Row],[time]]-2)*2</f>
        <v>-0.7347999999999999</v>
      </c>
      <c r="AJ898" s="12">
        <v>1.09876</v>
      </c>
      <c r="AK898" s="5">
        <v>2.3673999999999999</v>
      </c>
      <c r="AL898">
        <f>-(Table2502673153473794114434755073987119151183215511[[#This Row],[time]]-2)*2</f>
        <v>-0.7347999999999999</v>
      </c>
      <c r="AM898" s="6">
        <v>1.2623899999999999</v>
      </c>
      <c r="AN898" s="5">
        <v>2.3673999999999999</v>
      </c>
      <c r="AO898">
        <f>-(Table82613093413734054374695013381113145177209281[[#This Row],[time]]-2)*2</f>
        <v>-0.7347999999999999</v>
      </c>
      <c r="AP898" s="6">
        <v>3.4131399999999998</v>
      </c>
      <c r="AQ898" s="5">
        <v>2.3673999999999999</v>
      </c>
      <c r="AR898">
        <f>-(Table2522683163483804124444765084088120152184216512[[#This Row],[time]]-2)*2</f>
        <v>-0.7347999999999999</v>
      </c>
      <c r="AS898" s="6">
        <v>0.71919500000000003</v>
      </c>
      <c r="AT898" s="5">
        <v>2.3673999999999999</v>
      </c>
      <c r="AU898">
        <f>-(Table2532693173493814134454775094189121153185217513[[#This Row],[time]]-2)*2</f>
        <v>-0.7347999999999999</v>
      </c>
      <c r="AV898" s="12">
        <v>1.6950499999999999</v>
      </c>
    </row>
    <row r="899" spans="1:48">
      <c r="A899" s="5">
        <v>2.4089800000000001</v>
      </c>
      <c r="B899">
        <f>-(Table12543023343663984304624942674106138170202274[[#This Row],[time]]-2)*2</f>
        <v>-0.81796000000000024</v>
      </c>
      <c r="C899" s="6">
        <v>0.11547200000000001</v>
      </c>
      <c r="D899" s="5">
        <v>2.4089800000000001</v>
      </c>
      <c r="E899">
        <f>-(Table22553033353673994314634952775107139171203275[[#This Row],[time]]-2)*2</f>
        <v>-0.81796000000000024</v>
      </c>
      <c r="F899" s="6">
        <v>2.0716800000000002</v>
      </c>
      <c r="G899" s="5">
        <v>2.4089800000000001</v>
      </c>
      <c r="H899" s="2">
        <f t="shared" si="838"/>
        <v>-0.81796000000000024</v>
      </c>
      <c r="I899" s="6">
        <v>3.2787400000000001E-2</v>
      </c>
      <c r="J899" s="5">
        <v>2.4089800000000001</v>
      </c>
      <c r="K899">
        <f>-(Table32563043363684004324644962876108140172204276[[#This Row],[time]]-2)*2</f>
        <v>-0.81796000000000024</v>
      </c>
      <c r="L899" s="12">
        <v>1.76356</v>
      </c>
      <c r="M899" s="5">
        <v>2.4089800000000001</v>
      </c>
      <c r="N899">
        <f>-(Table2462633113433754074394715033583115147179211283[[#This Row],[time]]-2)*2</f>
        <v>-0.81796000000000024</v>
      </c>
      <c r="O899" s="7">
        <v>3.3099999999999998E-5</v>
      </c>
      <c r="P899" s="5">
        <v>2.4089800000000001</v>
      </c>
      <c r="Q899">
        <f>-(Table42573053373694014334654972977109141173205277[[#This Row],[time]]-2)*2</f>
        <v>-0.81796000000000024</v>
      </c>
      <c r="R899" s="6">
        <v>2.4878900000000002</v>
      </c>
      <c r="S899" s="5">
        <v>2.4089800000000001</v>
      </c>
      <c r="T899">
        <f>-(Table2472643123443764084404725043684116148180212284[[#This Row],[time]]-2)*2</f>
        <v>-0.81796000000000024</v>
      </c>
      <c r="U899" s="7">
        <v>3.5599999999999998E-5</v>
      </c>
      <c r="V899" s="5">
        <v>2.4089800000000001</v>
      </c>
      <c r="W899">
        <f>-(Table52583063383704024344664983078110142174206278[[#This Row],[time]]-2)*2</f>
        <v>-0.81796000000000024</v>
      </c>
      <c r="X899" s="12">
        <v>1.1791400000000001</v>
      </c>
      <c r="Y899" s="5">
        <v>2.4089800000000001</v>
      </c>
      <c r="Z899">
        <f>-(Table2482653133453774094414735053785117149181213285[[#This Row],[time]]-2)*2</f>
        <v>-0.81796000000000024</v>
      </c>
      <c r="AA899" s="6">
        <v>1.2500599999999999E-4</v>
      </c>
      <c r="AB899" s="5">
        <v>2.4089800000000001</v>
      </c>
      <c r="AC899">
        <f>-(Table62593073393714034354674993179111143175207279[[#This Row],[time]]-2)*2</f>
        <v>-0.81796000000000024</v>
      </c>
      <c r="AD899" s="6">
        <v>2.2107700000000001</v>
      </c>
      <c r="AE899" s="5">
        <v>2.4089800000000001</v>
      </c>
      <c r="AF899">
        <f>-(Table2492663143463784104424745063886118150182214510[[#This Row],[time]]-2)*2</f>
        <v>-0.81796000000000024</v>
      </c>
      <c r="AG899" s="6">
        <v>2.26822E-4</v>
      </c>
      <c r="AH899" s="5">
        <v>2.4089800000000001</v>
      </c>
      <c r="AI899">
        <f>-(Table72603083403724044364685003280112144176208280[[#This Row],[time]]-2)*2</f>
        <v>-0.81796000000000024</v>
      </c>
      <c r="AJ899" s="12">
        <v>1.31107</v>
      </c>
      <c r="AK899" s="5">
        <v>2.4089800000000001</v>
      </c>
      <c r="AL899">
        <f>-(Table2502673153473794114434755073987119151183215511[[#This Row],[time]]-2)*2</f>
        <v>-0.81796000000000024</v>
      </c>
      <c r="AM899" s="6">
        <v>1.2513700000000001</v>
      </c>
      <c r="AN899" s="5">
        <v>2.4089800000000001</v>
      </c>
      <c r="AO899">
        <f>-(Table82613093413734054374695013381113145177209281[[#This Row],[time]]-2)*2</f>
        <v>-0.81796000000000024</v>
      </c>
      <c r="AP899" s="6">
        <v>3.5583900000000002</v>
      </c>
      <c r="AQ899" s="5">
        <v>2.4089800000000001</v>
      </c>
      <c r="AR899">
        <f>-(Table2522683163483804124444765084088120152184216512[[#This Row],[time]]-2)*2</f>
        <v>-0.81796000000000024</v>
      </c>
      <c r="AS899" s="6">
        <v>0.75108799999999998</v>
      </c>
      <c r="AT899" s="5">
        <v>2.4089800000000001</v>
      </c>
      <c r="AU899">
        <f>-(Table2532693173493814134454775094189121153185217513[[#This Row],[time]]-2)*2</f>
        <v>-0.81796000000000024</v>
      </c>
      <c r="AV899" s="12">
        <v>2.0072899999999998</v>
      </c>
    </row>
    <row r="900" spans="1:48">
      <c r="A900" s="5">
        <v>2.4632299999999998</v>
      </c>
      <c r="B900">
        <f>-(Table12543023343663984304624942674106138170202274[[#This Row],[time]]-2)*2</f>
        <v>-0.92645999999999962</v>
      </c>
      <c r="C900" s="6">
        <v>2.7204399999999999E-4</v>
      </c>
      <c r="D900" s="5">
        <v>2.4632299999999998</v>
      </c>
      <c r="E900">
        <f>-(Table22553033353673994314634952775107139171203275[[#This Row],[time]]-2)*2</f>
        <v>-0.92645999999999962</v>
      </c>
      <c r="F900" s="6">
        <v>2.4356100000000001</v>
      </c>
      <c r="G900" s="5">
        <v>2.4632299999999998</v>
      </c>
      <c r="H900" s="2">
        <f t="shared" si="838"/>
        <v>-0.92645999999999962</v>
      </c>
      <c r="I900" s="6">
        <v>1.4356500000000001E-4</v>
      </c>
      <c r="J900" s="5">
        <v>2.4632299999999998</v>
      </c>
      <c r="K900">
        <f>-(Table32563043363684004324644962876108140172204276[[#This Row],[time]]-2)*2</f>
        <v>-0.92645999999999962</v>
      </c>
      <c r="L900" s="12">
        <v>2.0415899999999998</v>
      </c>
      <c r="M900" s="5">
        <v>2.4632299999999998</v>
      </c>
      <c r="N900">
        <f>-(Table2462633113433754074394715033583115147179211283[[#This Row],[time]]-2)*2</f>
        <v>-0.92645999999999962</v>
      </c>
      <c r="O900" s="7">
        <v>3.0499999999999999E-5</v>
      </c>
      <c r="P900" s="5">
        <v>2.4632299999999998</v>
      </c>
      <c r="Q900">
        <f>-(Table42573053373694014334654972977109141173205277[[#This Row],[time]]-2)*2</f>
        <v>-0.92645999999999962</v>
      </c>
      <c r="R900" s="6">
        <v>2.6050900000000001</v>
      </c>
      <c r="S900" s="5">
        <v>2.4632299999999998</v>
      </c>
      <c r="T900">
        <f>-(Table2472643123443764084404725043684116148180212284[[#This Row],[time]]-2)*2</f>
        <v>-0.92645999999999962</v>
      </c>
      <c r="U900" s="7">
        <v>3.4499999999999998E-5</v>
      </c>
      <c r="V900" s="5">
        <v>2.4632299999999998</v>
      </c>
      <c r="W900">
        <f>-(Table52583063383704024344664983078110142174206278[[#This Row],[time]]-2)*2</f>
        <v>-0.92645999999999962</v>
      </c>
      <c r="X900" s="12">
        <v>1.4679599999999999</v>
      </c>
      <c r="Y900" s="5">
        <v>2.4632299999999998</v>
      </c>
      <c r="Z900">
        <f>-(Table2482653133453774094414735053785117149181213285[[#This Row],[time]]-2)*2</f>
        <v>-0.92645999999999962</v>
      </c>
      <c r="AA900" s="7">
        <v>7.7999999999999999E-5</v>
      </c>
      <c r="AB900" s="5">
        <v>2.4632299999999998</v>
      </c>
      <c r="AC900">
        <f>-(Table62593073393714034354674993179111143175207279[[#This Row],[time]]-2)*2</f>
        <v>-0.92645999999999962</v>
      </c>
      <c r="AD900" s="6">
        <v>2.4949699999999999</v>
      </c>
      <c r="AE900" s="5">
        <v>2.4632299999999998</v>
      </c>
      <c r="AF900">
        <f>-(Table2492663143463784104424745063886118150182214510[[#This Row],[time]]-2)*2</f>
        <v>-0.92645999999999962</v>
      </c>
      <c r="AG900" s="7">
        <v>8.3800000000000004E-5</v>
      </c>
      <c r="AH900" s="5">
        <v>2.4632299999999998</v>
      </c>
      <c r="AI900">
        <f>-(Table72603083403724044364685003280112144176208280[[#This Row],[time]]-2)*2</f>
        <v>-0.92645999999999962</v>
      </c>
      <c r="AJ900" s="12">
        <v>1.6151500000000001</v>
      </c>
      <c r="AK900" s="5">
        <v>2.4632299999999998</v>
      </c>
      <c r="AL900">
        <f>-(Table2502673153473794114434755073987119151183215511[[#This Row],[time]]-2)*2</f>
        <v>-0.92645999999999962</v>
      </c>
      <c r="AM900" s="6">
        <v>1.2676099999999999</v>
      </c>
      <c r="AN900" s="5">
        <v>2.4632299999999998</v>
      </c>
      <c r="AO900">
        <f>-(Table82613093413734054374695013381113145177209281[[#This Row],[time]]-2)*2</f>
        <v>-0.92645999999999962</v>
      </c>
      <c r="AP900" s="6">
        <v>3.7330299999999998</v>
      </c>
      <c r="AQ900" s="5">
        <v>2.4632299999999998</v>
      </c>
      <c r="AR900">
        <f>-(Table2522683163483804124444765084088120152184216512[[#This Row],[time]]-2)*2</f>
        <v>-0.92645999999999962</v>
      </c>
      <c r="AS900" s="6">
        <v>0.77385999999999999</v>
      </c>
      <c r="AT900" s="5">
        <v>2.4632299999999998</v>
      </c>
      <c r="AU900">
        <f>-(Table2532693173493814134454775094189121153185217513[[#This Row],[time]]-2)*2</f>
        <v>-0.92645999999999962</v>
      </c>
      <c r="AV900" s="12">
        <v>2.4278300000000002</v>
      </c>
    </row>
    <row r="901" spans="1:48">
      <c r="A901" s="5">
        <v>2.5133800000000002</v>
      </c>
      <c r="B901">
        <f>-(Table12543023343663984304624942674106138170202274[[#This Row],[time]]-2)*2</f>
        <v>-1.0267600000000003</v>
      </c>
      <c r="C901" s="7">
        <v>9.2100000000000003E-5</v>
      </c>
      <c r="D901" s="5">
        <v>2.5133800000000002</v>
      </c>
      <c r="E901">
        <f>-(Table22553033353673994314634952775107139171203275[[#This Row],[time]]-2)*2</f>
        <v>-1.0267600000000003</v>
      </c>
      <c r="F901" s="6">
        <v>2.7611500000000002</v>
      </c>
      <c r="G901" s="5">
        <v>2.5133800000000002</v>
      </c>
      <c r="H901" s="2">
        <f t="shared" si="838"/>
        <v>-1.0267600000000003</v>
      </c>
      <c r="I901" s="7">
        <v>9.1600000000000004E-5</v>
      </c>
      <c r="J901" s="5">
        <v>2.5133800000000002</v>
      </c>
      <c r="K901">
        <f>-(Table32563043363684004324644962876108140172204276[[#This Row],[time]]-2)*2</f>
        <v>-1.0267600000000003</v>
      </c>
      <c r="L901" s="12">
        <v>2.3015699999999999</v>
      </c>
      <c r="M901" s="5">
        <v>2.5133800000000002</v>
      </c>
      <c r="N901">
        <f>-(Table2462633113433754074394715033583115147179211283[[#This Row],[time]]-2)*2</f>
        <v>-1.0267600000000003</v>
      </c>
      <c r="O901" s="7">
        <v>2.8500000000000002E-5</v>
      </c>
      <c r="P901" s="5">
        <v>2.5133800000000002</v>
      </c>
      <c r="Q901">
        <f>-(Table42573053373694014334654972977109141173205277[[#This Row],[time]]-2)*2</f>
        <v>-1.0267600000000003</v>
      </c>
      <c r="R901" s="6">
        <v>2.7033200000000002</v>
      </c>
      <c r="S901" s="5">
        <v>2.5133800000000002</v>
      </c>
      <c r="T901">
        <f>-(Table2472643123443764084404725043684116148180212284[[#This Row],[time]]-2)*2</f>
        <v>-1.0267600000000003</v>
      </c>
      <c r="U901" s="7">
        <v>3.3699999999999999E-5</v>
      </c>
      <c r="V901" s="5">
        <v>2.5133800000000002</v>
      </c>
      <c r="W901">
        <f>-(Table52583063383704024344664983078110142174206278[[#This Row],[time]]-2)*2</f>
        <v>-1.0267600000000003</v>
      </c>
      <c r="X901" s="12">
        <v>1.7390399999999999</v>
      </c>
      <c r="Y901" s="5">
        <v>2.5133800000000002</v>
      </c>
      <c r="Z901">
        <f>-(Table2482653133453774094414735053785117149181213285[[#This Row],[time]]-2)*2</f>
        <v>-1.0267600000000003</v>
      </c>
      <c r="AA901" s="7">
        <v>7.4900000000000005E-5</v>
      </c>
      <c r="AB901" s="5">
        <v>2.5133800000000002</v>
      </c>
      <c r="AC901">
        <f>-(Table62593073393714034354674993179111143175207279[[#This Row],[time]]-2)*2</f>
        <v>-1.0267600000000003</v>
      </c>
      <c r="AD901" s="6">
        <v>2.7019500000000001</v>
      </c>
      <c r="AE901" s="5">
        <v>2.5133800000000002</v>
      </c>
      <c r="AF901">
        <f>-(Table2492663143463784104424745063886118150182214510[[#This Row],[time]]-2)*2</f>
        <v>-1.0267600000000003</v>
      </c>
      <c r="AG901" s="7">
        <v>8.14E-5</v>
      </c>
      <c r="AH901" s="5">
        <v>2.5133800000000002</v>
      </c>
      <c r="AI901">
        <f>-(Table72603083403724044364685003280112144176208280[[#This Row],[time]]-2)*2</f>
        <v>-1.0267600000000003</v>
      </c>
      <c r="AJ901" s="12">
        <v>1.91211</v>
      </c>
      <c r="AK901" s="5">
        <v>2.5133800000000002</v>
      </c>
      <c r="AL901">
        <f>-(Table2502673153473794114434755073987119151183215511[[#This Row],[time]]-2)*2</f>
        <v>-1.0267600000000003</v>
      </c>
      <c r="AM901" s="6">
        <v>1.2553399999999999</v>
      </c>
      <c r="AN901" s="5">
        <v>2.5133800000000002</v>
      </c>
      <c r="AO901">
        <f>-(Table82613093413734054374695013381113145177209281[[#This Row],[time]]-2)*2</f>
        <v>-1.0267600000000003</v>
      </c>
      <c r="AP901" s="6">
        <v>3.8869500000000001</v>
      </c>
      <c r="AQ901" s="5">
        <v>2.5133800000000002</v>
      </c>
      <c r="AR901">
        <f>-(Table2522683163483804124444765084088120152184216512[[#This Row],[time]]-2)*2</f>
        <v>-1.0267600000000003</v>
      </c>
      <c r="AS901" s="6">
        <v>0.76752799999999999</v>
      </c>
      <c r="AT901" s="5">
        <v>2.5133800000000002</v>
      </c>
      <c r="AU901">
        <f>-(Table2532693173493814134454775094189121153185217513[[#This Row],[time]]-2)*2</f>
        <v>-1.0267600000000003</v>
      </c>
      <c r="AV901" s="12">
        <v>2.7926799999999998</v>
      </c>
    </row>
    <row r="902" spans="1:48">
      <c r="A902" s="5">
        <v>2.55396</v>
      </c>
      <c r="B902">
        <f>-(Table12543023343663984304624942674106138170202274[[#This Row],[time]]-2)*2</f>
        <v>-1.10792</v>
      </c>
      <c r="C902" s="7">
        <v>9.0000000000000006E-5</v>
      </c>
      <c r="D902" s="5">
        <v>2.55396</v>
      </c>
      <c r="E902">
        <f>-(Table22553033353673994314634952775107139171203275[[#This Row],[time]]-2)*2</f>
        <v>-1.10792</v>
      </c>
      <c r="F902" s="6">
        <v>3.00299</v>
      </c>
      <c r="G902" s="5">
        <v>2.55396</v>
      </c>
      <c r="H902" s="2">
        <f t="shared" si="838"/>
        <v>-1.10792</v>
      </c>
      <c r="I902" s="7">
        <v>8.9800000000000001E-5</v>
      </c>
      <c r="J902" s="5">
        <v>2.55396</v>
      </c>
      <c r="K902">
        <f>-(Table32563043363684004324644962876108140172204276[[#This Row],[time]]-2)*2</f>
        <v>-1.10792</v>
      </c>
      <c r="L902" s="12">
        <v>2.5215900000000002</v>
      </c>
      <c r="M902" s="5">
        <v>2.55396</v>
      </c>
      <c r="N902">
        <f>-(Table2462633113433754074394715033583115147179211283[[#This Row],[time]]-2)*2</f>
        <v>-1.10792</v>
      </c>
      <c r="O902" s="7">
        <v>2.73E-5</v>
      </c>
      <c r="P902" s="5">
        <v>2.55396</v>
      </c>
      <c r="Q902">
        <f>-(Table42573053373694014334654972977109141173205277[[#This Row],[time]]-2)*2</f>
        <v>-1.10792</v>
      </c>
      <c r="R902" s="6">
        <v>2.7840199999999999</v>
      </c>
      <c r="S902" s="5">
        <v>2.55396</v>
      </c>
      <c r="T902">
        <f>-(Table2472643123443764084404725043684116148180212284[[#This Row],[time]]-2)*2</f>
        <v>-1.10792</v>
      </c>
      <c r="U902" s="7">
        <v>3.3200000000000001E-5</v>
      </c>
      <c r="V902" s="5">
        <v>2.55396</v>
      </c>
      <c r="W902">
        <f>-(Table52583063383704024344664983078110142174206278[[#This Row],[time]]-2)*2</f>
        <v>-1.10792</v>
      </c>
      <c r="X902" s="12">
        <v>1.96627</v>
      </c>
      <c r="Y902" s="5">
        <v>2.55396</v>
      </c>
      <c r="Z902">
        <f>-(Table2482653133453774094414735053785117149181213285[[#This Row],[time]]-2)*2</f>
        <v>-1.10792</v>
      </c>
      <c r="AA902" s="7">
        <v>7.25E-5</v>
      </c>
      <c r="AB902" s="5">
        <v>2.55396</v>
      </c>
      <c r="AC902">
        <f>-(Table62593073393714034354674993179111143175207279[[#This Row],[time]]-2)*2</f>
        <v>-1.10792</v>
      </c>
      <c r="AD902" s="6">
        <v>2.8389500000000001</v>
      </c>
      <c r="AE902" s="5">
        <v>2.55396</v>
      </c>
      <c r="AF902">
        <f>-(Table2492663143463784104424745063886118150182214510[[#This Row],[time]]-2)*2</f>
        <v>-1.10792</v>
      </c>
      <c r="AG902" s="7">
        <v>7.9499999999999994E-5</v>
      </c>
      <c r="AH902" s="5">
        <v>2.55396</v>
      </c>
      <c r="AI902">
        <f>-(Table72603083403724044364685003280112144176208280[[#This Row],[time]]-2)*2</f>
        <v>-1.10792</v>
      </c>
      <c r="AJ902" s="12">
        <v>2.1620900000000001</v>
      </c>
      <c r="AK902" s="5">
        <v>2.55396</v>
      </c>
      <c r="AL902">
        <f>-(Table2502673153473794114434755073987119151183215511[[#This Row],[time]]-2)*2</f>
        <v>-1.10792</v>
      </c>
      <c r="AM902" s="6">
        <v>1.2396499999999999</v>
      </c>
      <c r="AN902" s="5">
        <v>2.55396</v>
      </c>
      <c r="AO902">
        <f>-(Table82613093413734054374695013381113145177209281[[#This Row],[time]]-2)*2</f>
        <v>-1.10792</v>
      </c>
      <c r="AP902" s="6">
        <v>4.0215699999999996</v>
      </c>
      <c r="AQ902" s="5">
        <v>2.55396</v>
      </c>
      <c r="AR902">
        <f>-(Table2522683163483804124444765084088120152184216512[[#This Row],[time]]-2)*2</f>
        <v>-1.10792</v>
      </c>
      <c r="AS902" s="6">
        <v>0.75141100000000005</v>
      </c>
      <c r="AT902" s="5">
        <v>2.55396</v>
      </c>
      <c r="AU902">
        <f>-(Table2532693173493814134454775094189121153185217513[[#This Row],[time]]-2)*2</f>
        <v>-1.10792</v>
      </c>
      <c r="AV902" s="12">
        <v>3.0867499999999999</v>
      </c>
    </row>
    <row r="903" spans="1:48">
      <c r="A903" s="5">
        <v>2.6026600000000002</v>
      </c>
      <c r="B903">
        <f>-(Table12543023343663984304624942674106138170202274[[#This Row],[time]]-2)*2</f>
        <v>-1.2053200000000004</v>
      </c>
      <c r="C903" s="7">
        <v>8.7600000000000002E-5</v>
      </c>
      <c r="D903" s="5">
        <v>2.6026600000000002</v>
      </c>
      <c r="E903">
        <f>-(Table22553033353673994314634952775107139171203275[[#This Row],[time]]-2)*2</f>
        <v>-1.2053200000000004</v>
      </c>
      <c r="F903" s="6">
        <v>3.2706300000000001</v>
      </c>
      <c r="G903" s="5">
        <v>2.6026600000000002</v>
      </c>
      <c r="H903" s="2">
        <f t="shared" si="838"/>
        <v>-1.2053200000000004</v>
      </c>
      <c r="I903" s="7">
        <v>8.7499999999999999E-5</v>
      </c>
      <c r="J903" s="5">
        <v>2.6026600000000002</v>
      </c>
      <c r="K903">
        <f>-(Table32563043363684004324644962876108140172204276[[#This Row],[time]]-2)*2</f>
        <v>-1.2053200000000004</v>
      </c>
      <c r="L903" s="12">
        <v>2.7852199999999998</v>
      </c>
      <c r="M903" s="5">
        <v>2.6026600000000002</v>
      </c>
      <c r="N903">
        <f>-(Table2462633113433754074394715033583115147179211283[[#This Row],[time]]-2)*2</f>
        <v>-1.2053200000000004</v>
      </c>
      <c r="O903" s="7">
        <v>2.6100000000000001E-5</v>
      </c>
      <c r="P903" s="5">
        <v>2.6026600000000002</v>
      </c>
      <c r="Q903">
        <f>-(Table42573053373694014334654972977109141173205277[[#This Row],[time]]-2)*2</f>
        <v>-1.2053200000000004</v>
      </c>
      <c r="R903" s="6">
        <v>2.92624</v>
      </c>
      <c r="S903" s="5">
        <v>2.6026600000000002</v>
      </c>
      <c r="T903">
        <f>-(Table2472643123443764084404725043684116148180212284[[#This Row],[time]]-2)*2</f>
        <v>-1.2053200000000004</v>
      </c>
      <c r="U903" s="7">
        <v>3.2499999999999997E-5</v>
      </c>
      <c r="V903" s="5">
        <v>2.6026600000000002</v>
      </c>
      <c r="W903">
        <f>-(Table52583063383704024344664983078110142174206278[[#This Row],[time]]-2)*2</f>
        <v>-1.2053200000000004</v>
      </c>
      <c r="X903" s="12">
        <v>2.2270599999999998</v>
      </c>
      <c r="Y903" s="5">
        <v>2.6026600000000002</v>
      </c>
      <c r="Z903">
        <f>-(Table2482653133453774094414735053785117149181213285[[#This Row],[time]]-2)*2</f>
        <v>-1.2053200000000004</v>
      </c>
      <c r="AA903" s="7">
        <v>6.9400000000000006E-5</v>
      </c>
      <c r="AB903" s="5">
        <v>2.6026600000000002</v>
      </c>
      <c r="AC903">
        <f>-(Table62593073393714034354674993179111143175207279[[#This Row],[time]]-2)*2</f>
        <v>-1.2053200000000004</v>
      </c>
      <c r="AD903" s="6">
        <v>3.0695999999999999</v>
      </c>
      <c r="AE903" s="5">
        <v>2.6026600000000002</v>
      </c>
      <c r="AF903">
        <f>-(Table2492663143463784104424745063886118150182214510[[#This Row],[time]]-2)*2</f>
        <v>-1.2053200000000004</v>
      </c>
      <c r="AG903" s="7">
        <v>7.7000000000000001E-5</v>
      </c>
      <c r="AH903" s="5">
        <v>2.6026600000000002</v>
      </c>
      <c r="AI903">
        <f>-(Table72603083403724044364685003280112144176208280[[#This Row],[time]]-2)*2</f>
        <v>-1.2053200000000004</v>
      </c>
      <c r="AJ903" s="12">
        <v>2.4906100000000002</v>
      </c>
      <c r="AK903" s="5">
        <v>2.6026600000000002</v>
      </c>
      <c r="AL903">
        <f>-(Table2502673153473794114434755073987119151183215511[[#This Row],[time]]-2)*2</f>
        <v>-1.2053200000000004</v>
      </c>
      <c r="AM903" s="6">
        <v>1.1884999999999999</v>
      </c>
      <c r="AN903" s="5">
        <v>2.6026600000000002</v>
      </c>
      <c r="AO903">
        <f>-(Table82613093413734054374695013381113145177209281[[#This Row],[time]]-2)*2</f>
        <v>-1.2053200000000004</v>
      </c>
      <c r="AP903" s="6">
        <v>4.2207100000000004</v>
      </c>
      <c r="AQ903" s="5">
        <v>2.6026600000000002</v>
      </c>
      <c r="AR903">
        <f>-(Table2522683163483804124444765084088120152184216512[[#This Row],[time]]-2)*2</f>
        <v>-1.2053200000000004</v>
      </c>
      <c r="AS903" s="6">
        <v>0.70790200000000003</v>
      </c>
      <c r="AT903" s="5">
        <v>2.6026600000000002</v>
      </c>
      <c r="AU903">
        <f>-(Table2532693173493814134454775094189121153185217513[[#This Row],[time]]-2)*2</f>
        <v>-1.2053200000000004</v>
      </c>
      <c r="AV903" s="12">
        <v>3.4451100000000001</v>
      </c>
    </row>
    <row r="904" spans="1:48">
      <c r="A904" s="5">
        <v>2.6548699999999998</v>
      </c>
      <c r="B904">
        <f>-(Table12543023343663984304624942674106138170202274[[#This Row],[time]]-2)*2</f>
        <v>-1.3097399999999997</v>
      </c>
      <c r="C904" s="7">
        <v>8.4900000000000004E-5</v>
      </c>
      <c r="D904" s="5">
        <v>2.6548699999999998</v>
      </c>
      <c r="E904">
        <f>-(Table22553033353673994314634952775107139171203275[[#This Row],[time]]-2)*2</f>
        <v>-1.3097399999999997</v>
      </c>
      <c r="F904" s="6">
        <v>3.5417999999999998</v>
      </c>
      <c r="G904" s="5">
        <v>2.6548699999999998</v>
      </c>
      <c r="H904" s="2">
        <f t="shared" si="838"/>
        <v>-1.3097399999999997</v>
      </c>
      <c r="I904" s="7">
        <v>8.5099999999999995E-5</v>
      </c>
      <c r="J904" s="5">
        <v>2.6548699999999998</v>
      </c>
      <c r="K904">
        <f>-(Table32563043363684004324644962876108140172204276[[#This Row],[time]]-2)*2</f>
        <v>-1.3097399999999997</v>
      </c>
      <c r="L904" s="12">
        <v>3.0905</v>
      </c>
      <c r="M904" s="5">
        <v>2.6548699999999998</v>
      </c>
      <c r="N904">
        <f>-(Table2462633113433754074394715033583115147179211283[[#This Row],[time]]-2)*2</f>
        <v>-1.3097399999999997</v>
      </c>
      <c r="O904" s="7">
        <v>2.5000000000000001E-5</v>
      </c>
      <c r="P904" s="5">
        <v>2.6548699999999998</v>
      </c>
      <c r="Q904">
        <f>-(Table42573053373694014334654972977109141173205277[[#This Row],[time]]-2)*2</f>
        <v>-1.3097399999999997</v>
      </c>
      <c r="R904" s="6">
        <v>3.12432</v>
      </c>
      <c r="S904" s="5">
        <v>2.6548699999999998</v>
      </c>
      <c r="T904">
        <f>-(Table2472643123443764084404725043684116148180212284[[#This Row],[time]]-2)*2</f>
        <v>-1.3097399999999997</v>
      </c>
      <c r="U904" s="7">
        <v>3.15E-5</v>
      </c>
      <c r="V904" s="5">
        <v>2.6548699999999998</v>
      </c>
      <c r="W904">
        <f>-(Table52583063383704024344664983078110142174206278[[#This Row],[time]]-2)*2</f>
        <v>-1.3097399999999997</v>
      </c>
      <c r="X904" s="12">
        <v>2.4709500000000002</v>
      </c>
      <c r="Y904" s="5">
        <v>2.6548699999999998</v>
      </c>
      <c r="Z904">
        <f>-(Table2482653133453774094414735053785117149181213285[[#This Row],[time]]-2)*2</f>
        <v>-1.3097399999999997</v>
      </c>
      <c r="AA904" s="7">
        <v>6.5900000000000003E-5</v>
      </c>
      <c r="AB904" s="5">
        <v>2.6548699999999998</v>
      </c>
      <c r="AC904">
        <f>-(Table62593073393714034354674993179111143175207279[[#This Row],[time]]-2)*2</f>
        <v>-1.3097399999999997</v>
      </c>
      <c r="AD904" s="6">
        <v>3.31941</v>
      </c>
      <c r="AE904" s="5">
        <v>2.6548699999999998</v>
      </c>
      <c r="AF904">
        <f>-(Table2492663143463784104424745063886118150182214510[[#This Row],[time]]-2)*2</f>
        <v>-1.3097399999999997</v>
      </c>
      <c r="AG904" s="7">
        <v>7.4200000000000001E-5</v>
      </c>
      <c r="AH904" s="5">
        <v>2.6548699999999998</v>
      </c>
      <c r="AI904">
        <f>-(Table72603083403724044364685003280112144176208280[[#This Row],[time]]-2)*2</f>
        <v>-1.3097399999999997</v>
      </c>
      <c r="AJ904" s="12">
        <v>2.88611</v>
      </c>
      <c r="AK904" s="5">
        <v>2.6548699999999998</v>
      </c>
      <c r="AL904">
        <f>-(Table2502673153473794114434755073987119151183215511[[#This Row],[time]]-2)*2</f>
        <v>-1.3097399999999997</v>
      </c>
      <c r="AM904" s="6">
        <v>1.1058399999999999</v>
      </c>
      <c r="AN904" s="5">
        <v>2.6548699999999998</v>
      </c>
      <c r="AO904">
        <f>-(Table82613093413734054374695013381113145177209281[[#This Row],[time]]-2)*2</f>
        <v>-1.3097399999999997</v>
      </c>
      <c r="AP904" s="6">
        <v>4.4483199999999998</v>
      </c>
      <c r="AQ904" s="5">
        <v>2.6548699999999998</v>
      </c>
      <c r="AR904">
        <f>-(Table2522683163483804124444765084088120152184216512[[#This Row],[time]]-2)*2</f>
        <v>-1.3097399999999997</v>
      </c>
      <c r="AS904" s="6">
        <v>0.65377399999999997</v>
      </c>
      <c r="AT904" s="5">
        <v>2.6548699999999998</v>
      </c>
      <c r="AU904">
        <f>-(Table2532693173493814134454775094189121153185217513[[#This Row],[time]]-2)*2</f>
        <v>-1.3097399999999997</v>
      </c>
      <c r="AV904" s="12">
        <v>3.8169200000000001</v>
      </c>
    </row>
    <row r="905" spans="1:48">
      <c r="A905" s="5">
        <v>2.7080000000000002</v>
      </c>
      <c r="B905">
        <f>-(Table12543023343663984304624942674106138170202274[[#This Row],[time]]-2)*2</f>
        <v>-1.4160000000000004</v>
      </c>
      <c r="C905" s="7">
        <v>8.2200000000000006E-5</v>
      </c>
      <c r="D905" s="5">
        <v>2.7080000000000002</v>
      </c>
      <c r="E905">
        <f>-(Table22553033353673994314634952775107139171203275[[#This Row],[time]]-2)*2</f>
        <v>-1.4160000000000004</v>
      </c>
      <c r="F905" s="6">
        <v>3.8098000000000001</v>
      </c>
      <c r="G905" s="5">
        <v>2.7080000000000002</v>
      </c>
      <c r="H905" s="2">
        <f t="shared" si="838"/>
        <v>-1.4160000000000004</v>
      </c>
      <c r="I905" s="7">
        <v>8.2700000000000004E-5</v>
      </c>
      <c r="J905" s="5">
        <v>2.7080000000000002</v>
      </c>
      <c r="K905">
        <f>-(Table32563043363684004324644962876108140172204276[[#This Row],[time]]-2)*2</f>
        <v>-1.4160000000000004</v>
      </c>
      <c r="L905" s="12">
        <v>3.3942100000000002</v>
      </c>
      <c r="M905" s="5">
        <v>2.7080000000000002</v>
      </c>
      <c r="N905">
        <f>-(Table2462633113433754074394715033583115147179211283[[#This Row],[time]]-2)*2</f>
        <v>-1.4160000000000004</v>
      </c>
      <c r="O905" s="7">
        <v>2.4300000000000001E-5</v>
      </c>
      <c r="P905" s="5">
        <v>2.7080000000000002</v>
      </c>
      <c r="Q905">
        <f>-(Table42573053373694014334654972977109141173205277[[#This Row],[time]]-2)*2</f>
        <v>-1.4160000000000004</v>
      </c>
      <c r="R905" s="6">
        <v>3.2996699999999999</v>
      </c>
      <c r="S905" s="5">
        <v>2.7080000000000002</v>
      </c>
      <c r="T905">
        <f>-(Table2472643123443764084404725043684116148180212284[[#This Row],[time]]-2)*2</f>
        <v>-1.4160000000000004</v>
      </c>
      <c r="U905" s="7">
        <v>3.04E-5</v>
      </c>
      <c r="V905" s="5">
        <v>2.7080000000000002</v>
      </c>
      <c r="W905">
        <f>-(Table52583063383704024344664983078110142174206278[[#This Row],[time]]-2)*2</f>
        <v>-1.4160000000000004</v>
      </c>
      <c r="X905" s="12">
        <v>2.68451</v>
      </c>
      <c r="Y905" s="5">
        <v>2.7080000000000002</v>
      </c>
      <c r="Z905">
        <f>-(Table2482653133453774094414735053785117149181213285[[#This Row],[time]]-2)*2</f>
        <v>-1.4160000000000004</v>
      </c>
      <c r="AA905" s="7">
        <v>6.2600000000000004E-5</v>
      </c>
      <c r="AB905" s="5">
        <v>2.7080000000000002</v>
      </c>
      <c r="AC905">
        <f>-(Table62593073393714034354674993179111143175207279[[#This Row],[time]]-2)*2</f>
        <v>-1.4160000000000004</v>
      </c>
      <c r="AD905" s="6">
        <v>3.55043</v>
      </c>
      <c r="AE905" s="5">
        <v>2.7080000000000002</v>
      </c>
      <c r="AF905">
        <f>-(Table2492663143463784104424745063886118150182214510[[#This Row],[time]]-2)*2</f>
        <v>-1.4160000000000004</v>
      </c>
      <c r="AG905" s="7">
        <v>7.1299999999999998E-5</v>
      </c>
      <c r="AH905" s="5">
        <v>2.7080000000000002</v>
      </c>
      <c r="AI905">
        <f>-(Table72603083403724044364685003280112144176208280[[#This Row],[time]]-2)*2</f>
        <v>-1.4160000000000004</v>
      </c>
      <c r="AJ905" s="12">
        <v>3.2970299999999999</v>
      </c>
      <c r="AK905" s="5">
        <v>2.7080000000000002</v>
      </c>
      <c r="AL905">
        <f>-(Table2502673153473794114434755073987119151183215511[[#This Row],[time]]-2)*2</f>
        <v>-1.4160000000000004</v>
      </c>
      <c r="AM905" s="6">
        <v>1.0200100000000001</v>
      </c>
      <c r="AN905" s="5">
        <v>2.7080000000000002</v>
      </c>
      <c r="AO905">
        <f>-(Table82613093413734054374695013381113145177209281[[#This Row],[time]]-2)*2</f>
        <v>-1.4160000000000004</v>
      </c>
      <c r="AP905" s="6">
        <v>4.7203600000000003</v>
      </c>
      <c r="AQ905" s="5">
        <v>2.7080000000000002</v>
      </c>
      <c r="AR905">
        <f>-(Table2522683163483804124444765084088120152184216512[[#This Row],[time]]-2)*2</f>
        <v>-1.4160000000000004</v>
      </c>
      <c r="AS905" s="6">
        <v>0.59565100000000004</v>
      </c>
      <c r="AT905" s="5">
        <v>2.7080000000000002</v>
      </c>
      <c r="AU905">
        <f>-(Table2532693173493814134454775094189121153185217513[[#This Row],[time]]-2)*2</f>
        <v>-1.4160000000000004</v>
      </c>
      <c r="AV905" s="12">
        <v>4.1650400000000003</v>
      </c>
    </row>
    <row r="906" spans="1:48">
      <c r="A906" s="5">
        <v>2.7675299999999998</v>
      </c>
      <c r="B906">
        <f>-(Table12543023343663984304624942674106138170202274[[#This Row],[time]]-2)*2</f>
        <v>-1.5350599999999996</v>
      </c>
      <c r="C906" s="7">
        <v>7.9300000000000003E-5</v>
      </c>
      <c r="D906" s="5">
        <v>2.7675299999999998</v>
      </c>
      <c r="E906">
        <f>-(Table22553033353673994314634952775107139171203275[[#This Row],[time]]-2)*2</f>
        <v>-1.5350599999999996</v>
      </c>
      <c r="F906" s="6">
        <v>4.1222799999999999</v>
      </c>
      <c r="G906" s="5">
        <v>2.7675299999999998</v>
      </c>
      <c r="H906" s="2">
        <f t="shared" si="838"/>
        <v>-1.5350599999999996</v>
      </c>
      <c r="I906" s="7">
        <v>7.9900000000000004E-5</v>
      </c>
      <c r="J906" s="5">
        <v>2.7675299999999998</v>
      </c>
      <c r="K906">
        <f>-(Table32563043363684004324644962876108140172204276[[#This Row],[time]]-2)*2</f>
        <v>-1.5350599999999996</v>
      </c>
      <c r="L906" s="12">
        <v>3.71543</v>
      </c>
      <c r="M906" s="5">
        <v>2.7675299999999998</v>
      </c>
      <c r="N906">
        <f>-(Table2462633113433754074394715033583115147179211283[[#This Row],[time]]-2)*2</f>
        <v>-1.5350599999999996</v>
      </c>
      <c r="O906" s="7">
        <v>2.34E-5</v>
      </c>
      <c r="P906" s="5">
        <v>2.7675299999999998</v>
      </c>
      <c r="Q906">
        <f>-(Table42573053373694014334654972977109141173205277[[#This Row],[time]]-2)*2</f>
        <v>-1.5350599999999996</v>
      </c>
      <c r="R906" s="6">
        <v>3.47071</v>
      </c>
      <c r="S906" s="5">
        <v>2.7675299999999998</v>
      </c>
      <c r="T906">
        <f>-(Table2472643123443764084404725043684116148180212284[[#This Row],[time]]-2)*2</f>
        <v>-1.5350599999999996</v>
      </c>
      <c r="U906" s="7">
        <v>2.9E-5</v>
      </c>
      <c r="V906" s="5">
        <v>2.7675299999999998</v>
      </c>
      <c r="W906">
        <f>-(Table52583063383704024344664983078110142174206278[[#This Row],[time]]-2)*2</f>
        <v>-1.5350599999999996</v>
      </c>
      <c r="X906" s="12">
        <v>2.9027400000000001</v>
      </c>
      <c r="Y906" s="5">
        <v>2.7675299999999998</v>
      </c>
      <c r="Z906">
        <f>-(Table2482653133453774094414735053785117149181213285[[#This Row],[time]]-2)*2</f>
        <v>-1.5350599999999996</v>
      </c>
      <c r="AA906" s="7">
        <v>5.8999999999999998E-5</v>
      </c>
      <c r="AB906" s="5">
        <v>2.7675299999999998</v>
      </c>
      <c r="AC906">
        <f>-(Table62593073393714034354674993179111143175207279[[#This Row],[time]]-2)*2</f>
        <v>-1.5350599999999996</v>
      </c>
      <c r="AD906" s="6">
        <v>3.8289200000000001</v>
      </c>
      <c r="AE906" s="5">
        <v>2.7675299999999998</v>
      </c>
      <c r="AF906">
        <f>-(Table2492663143463784104424745063886118150182214510[[#This Row],[time]]-2)*2</f>
        <v>-1.5350599999999996</v>
      </c>
      <c r="AG906" s="7">
        <v>6.7700000000000006E-5</v>
      </c>
      <c r="AH906" s="5">
        <v>2.7675299999999998</v>
      </c>
      <c r="AI906">
        <f>-(Table72603083403724044364685003280112144176208280[[#This Row],[time]]-2)*2</f>
        <v>-1.5350599999999996</v>
      </c>
      <c r="AJ906" s="12">
        <v>3.7506699999999999</v>
      </c>
      <c r="AK906" s="5">
        <v>2.7675299999999998</v>
      </c>
      <c r="AL906">
        <f>-(Table2502673153473794114434755073987119151183215511[[#This Row],[time]]-2)*2</f>
        <v>-1.5350599999999996</v>
      </c>
      <c r="AM906" s="6">
        <v>0.87512699999999999</v>
      </c>
      <c r="AN906" s="5">
        <v>2.7675299999999998</v>
      </c>
      <c r="AO906">
        <f>-(Table82613093413734054374695013381113145177209281[[#This Row],[time]]-2)*2</f>
        <v>-1.5350599999999996</v>
      </c>
      <c r="AP906" s="6">
        <v>5.0199400000000001</v>
      </c>
      <c r="AQ906" s="5">
        <v>2.7675299999999998</v>
      </c>
      <c r="AR906">
        <f>-(Table2522683163483804124444765084088120152184216512[[#This Row],[time]]-2)*2</f>
        <v>-1.5350599999999996</v>
      </c>
      <c r="AS906" s="6">
        <v>0.51559299999999997</v>
      </c>
      <c r="AT906" s="5">
        <v>2.7675299999999998</v>
      </c>
      <c r="AU906">
        <f>-(Table2532693173493814134454775094189121153185217513[[#This Row],[time]]-2)*2</f>
        <v>-1.5350599999999996</v>
      </c>
      <c r="AV906" s="12">
        <v>4.5055199999999997</v>
      </c>
    </row>
    <row r="907" spans="1:48">
      <c r="A907" s="5">
        <v>2.8225500000000001</v>
      </c>
      <c r="B907">
        <f>-(Table12543023343663984304624942674106138170202274[[#This Row],[time]]-2)*2</f>
        <v>-1.6451000000000002</v>
      </c>
      <c r="C907" s="7">
        <v>7.6500000000000003E-5</v>
      </c>
      <c r="D907" s="5">
        <v>2.8225500000000001</v>
      </c>
      <c r="E907">
        <f>-(Table22553033353673994314634952775107139171203275[[#This Row],[time]]-2)*2</f>
        <v>-1.6451000000000002</v>
      </c>
      <c r="F907" s="6">
        <v>4.4057300000000001</v>
      </c>
      <c r="G907" s="5">
        <v>2.8225500000000001</v>
      </c>
      <c r="H907" s="2">
        <f t="shared" si="838"/>
        <v>-1.6451000000000002</v>
      </c>
      <c r="I907" s="7">
        <v>7.7299999999999995E-5</v>
      </c>
      <c r="J907" s="5">
        <v>2.8225500000000001</v>
      </c>
      <c r="K907">
        <f>-(Table32563043363684004324644962876108140172204276[[#This Row],[time]]-2)*2</f>
        <v>-1.6451000000000002</v>
      </c>
      <c r="L907" s="12">
        <v>3.9890400000000001</v>
      </c>
      <c r="M907" s="5">
        <v>2.8225500000000001</v>
      </c>
      <c r="N907">
        <f>-(Table2462633113433754074394715033583115147179211283[[#This Row],[time]]-2)*2</f>
        <v>-1.6451000000000002</v>
      </c>
      <c r="O907" s="7">
        <v>2.19E-5</v>
      </c>
      <c r="P907" s="5">
        <v>2.8225500000000001</v>
      </c>
      <c r="Q907">
        <f>-(Table42573053373694014334654972977109141173205277[[#This Row],[time]]-2)*2</f>
        <v>-1.6451000000000002</v>
      </c>
      <c r="R907" s="6">
        <v>3.5859000000000001</v>
      </c>
      <c r="S907" s="5">
        <v>2.8225500000000001</v>
      </c>
      <c r="T907">
        <f>-(Table2472643123443764084404725043684116148180212284[[#This Row],[time]]-2)*2</f>
        <v>-1.6451000000000002</v>
      </c>
      <c r="U907" s="7">
        <v>2.76E-5</v>
      </c>
      <c r="V907" s="5">
        <v>2.8225500000000001</v>
      </c>
      <c r="W907">
        <f>-(Table52583063383704024344664983078110142174206278[[#This Row],[time]]-2)*2</f>
        <v>-1.6451000000000002</v>
      </c>
      <c r="X907" s="12">
        <v>3.0881599999999998</v>
      </c>
      <c r="Y907" s="5">
        <v>2.8225500000000001</v>
      </c>
      <c r="Z907">
        <f>-(Table2482653133453774094414735053785117149181213285[[#This Row],[time]]-2)*2</f>
        <v>-1.6451000000000002</v>
      </c>
      <c r="AA907" s="7">
        <v>5.5500000000000001E-5</v>
      </c>
      <c r="AB907" s="5">
        <v>2.8225500000000001</v>
      </c>
      <c r="AC907">
        <f>-(Table62593073393714034354674993179111143175207279[[#This Row],[time]]-2)*2</f>
        <v>-1.6451000000000002</v>
      </c>
      <c r="AD907" s="6">
        <v>4.1547499999999999</v>
      </c>
      <c r="AE907" s="5">
        <v>2.8225500000000001</v>
      </c>
      <c r="AF907">
        <f>-(Table2492663143463784104424745063886118150182214510[[#This Row],[time]]-2)*2</f>
        <v>-1.6451000000000002</v>
      </c>
      <c r="AG907" s="7">
        <v>6.4300000000000004E-5</v>
      </c>
      <c r="AH907" s="5">
        <v>2.8225500000000001</v>
      </c>
      <c r="AI907">
        <f>-(Table72603083403724044364685003280112144176208280[[#This Row],[time]]-2)*2</f>
        <v>-1.6451000000000002</v>
      </c>
      <c r="AJ907" s="12">
        <v>4.2095900000000004</v>
      </c>
      <c r="AK907" s="5">
        <v>2.8225500000000001</v>
      </c>
      <c r="AL907">
        <f>-(Table2502673153473794114434755073987119151183215511[[#This Row],[time]]-2)*2</f>
        <v>-1.6451000000000002</v>
      </c>
      <c r="AM907" s="6">
        <v>0.71551699999999996</v>
      </c>
      <c r="AN907" s="5">
        <v>2.8225500000000001</v>
      </c>
      <c r="AO907">
        <f>-(Table82613093413734054374695013381113145177209281[[#This Row],[time]]-2)*2</f>
        <v>-1.6451000000000002</v>
      </c>
      <c r="AP907" s="6">
        <v>5.3316699999999999</v>
      </c>
      <c r="AQ907" s="5">
        <v>2.8225500000000001</v>
      </c>
      <c r="AR907">
        <f>-(Table2522683163483804124444765084088120152184216512[[#This Row],[time]]-2)*2</f>
        <v>-1.6451000000000002</v>
      </c>
      <c r="AS907" s="6">
        <v>0.42411500000000002</v>
      </c>
      <c r="AT907" s="5">
        <v>2.8225500000000001</v>
      </c>
      <c r="AU907">
        <f>-(Table2532693173493814134454775094189121153185217513[[#This Row],[time]]-2)*2</f>
        <v>-1.6451000000000002</v>
      </c>
      <c r="AV907" s="12">
        <v>4.7599600000000004</v>
      </c>
    </row>
    <row r="908" spans="1:48">
      <c r="A908" s="5">
        <v>2.85683</v>
      </c>
      <c r="B908">
        <f>-(Table12543023343663984304624942674106138170202274[[#This Row],[time]]-2)*2</f>
        <v>-1.71366</v>
      </c>
      <c r="C908" s="7">
        <v>7.4800000000000002E-5</v>
      </c>
      <c r="D908" s="5">
        <v>2.85683</v>
      </c>
      <c r="E908">
        <f>-(Table22553033353673994314634952775107139171203275[[#This Row],[time]]-2)*2</f>
        <v>-1.71366</v>
      </c>
      <c r="F908" s="6">
        <v>4.58108</v>
      </c>
      <c r="G908" s="5">
        <v>2.85683</v>
      </c>
      <c r="H908" s="2">
        <f t="shared" si="838"/>
        <v>-1.71366</v>
      </c>
      <c r="I908" s="7">
        <v>7.5699999999999997E-5</v>
      </c>
      <c r="J908" s="5">
        <v>2.85683</v>
      </c>
      <c r="K908">
        <f>-(Table32563043363684004324644962876108140172204276[[#This Row],[time]]-2)*2</f>
        <v>-1.71366</v>
      </c>
      <c r="L908" s="12">
        <v>4.1516200000000003</v>
      </c>
      <c r="M908" s="5">
        <v>2.85683</v>
      </c>
      <c r="N908">
        <f>-(Table2462633113433754074394715033583115147179211283[[#This Row],[time]]-2)*2</f>
        <v>-1.71366</v>
      </c>
      <c r="O908" s="7">
        <v>2.02E-5</v>
      </c>
      <c r="P908" s="5">
        <v>2.85683</v>
      </c>
      <c r="Q908">
        <f>-(Table42573053373694014334654972977109141173205277[[#This Row],[time]]-2)*2</f>
        <v>-1.71366</v>
      </c>
      <c r="R908" s="6">
        <v>3.6384400000000001</v>
      </c>
      <c r="S908" s="5">
        <v>2.85683</v>
      </c>
      <c r="T908">
        <f>-(Table2472643123443764084404725043684116148180212284[[#This Row],[time]]-2)*2</f>
        <v>-1.71366</v>
      </c>
      <c r="U908" s="7">
        <v>2.6599999999999999E-5</v>
      </c>
      <c r="V908" s="5">
        <v>2.85683</v>
      </c>
      <c r="W908">
        <f>-(Table52583063383704024344664983078110142174206278[[#This Row],[time]]-2)*2</f>
        <v>-1.71366</v>
      </c>
      <c r="X908" s="12">
        <v>3.1996899999999999</v>
      </c>
      <c r="Y908" s="5">
        <v>2.85683</v>
      </c>
      <c r="Z908">
        <f>-(Table2482653133453774094414735053785117149181213285[[#This Row],[time]]-2)*2</f>
        <v>-1.71366</v>
      </c>
      <c r="AA908" s="7">
        <v>5.3199999999999999E-5</v>
      </c>
      <c r="AB908" s="5">
        <v>2.85683</v>
      </c>
      <c r="AC908">
        <f>-(Table62593073393714034354674993179111143175207279[[#This Row],[time]]-2)*2</f>
        <v>-1.71366</v>
      </c>
      <c r="AD908" s="6">
        <v>4.3487900000000002</v>
      </c>
      <c r="AE908" s="5">
        <v>2.85683</v>
      </c>
      <c r="AF908">
        <f>-(Table2492663143463784104424745063886118150182214510[[#This Row],[time]]-2)*2</f>
        <v>-1.71366</v>
      </c>
      <c r="AG908" s="7">
        <v>6.2199999999999994E-5</v>
      </c>
      <c r="AH908" s="5">
        <v>2.85683</v>
      </c>
      <c r="AI908">
        <f>-(Table72603083403724044364685003280112144176208280[[#This Row],[time]]-2)*2</f>
        <v>-1.71366</v>
      </c>
      <c r="AJ908" s="12">
        <v>4.5002000000000004</v>
      </c>
      <c r="AK908" s="5">
        <v>2.85683</v>
      </c>
      <c r="AL908">
        <f>-(Table2502673153473794114434755073987119151183215511[[#This Row],[time]]-2)*2</f>
        <v>-1.71366</v>
      </c>
      <c r="AM908" s="6">
        <v>0.61012699999999997</v>
      </c>
      <c r="AN908" s="5">
        <v>2.85683</v>
      </c>
      <c r="AO908">
        <f>-(Table82613093413734054374695013381113145177209281[[#This Row],[time]]-2)*2</f>
        <v>-1.71366</v>
      </c>
      <c r="AP908" s="6">
        <v>5.5503299999999998</v>
      </c>
      <c r="AQ908" s="5">
        <v>2.85683</v>
      </c>
      <c r="AR908">
        <f>-(Table2522683163483804124444765084088120152184216512[[#This Row],[time]]-2)*2</f>
        <v>-1.71366</v>
      </c>
      <c r="AS908" s="6">
        <v>0.36663800000000002</v>
      </c>
      <c r="AT908" s="5">
        <v>2.85683</v>
      </c>
      <c r="AU908">
        <f>-(Table2532693173493814134454775094189121153185217513[[#This Row],[time]]-2)*2</f>
        <v>-1.71366</v>
      </c>
      <c r="AV908" s="12">
        <v>4.9413</v>
      </c>
    </row>
    <row r="909" spans="1:48">
      <c r="A909" s="5">
        <v>2.9056600000000001</v>
      </c>
      <c r="B909">
        <f>-(Table12543023343663984304624942674106138170202274[[#This Row],[time]]-2)*2</f>
        <v>-1.8113200000000003</v>
      </c>
      <c r="C909" s="7">
        <v>7.2399999999999998E-5</v>
      </c>
      <c r="D909" s="5">
        <v>2.9056600000000001</v>
      </c>
      <c r="E909">
        <f>-(Table22553033353673994314634952775107139171203275[[#This Row],[time]]-2)*2</f>
        <v>-1.8113200000000003</v>
      </c>
      <c r="F909" s="6">
        <v>4.8212799999999998</v>
      </c>
      <c r="G909" s="5">
        <v>2.9056600000000001</v>
      </c>
      <c r="H909" s="2">
        <f t="shared" si="838"/>
        <v>-1.8113200000000003</v>
      </c>
      <c r="I909" s="7">
        <v>7.3399999999999995E-5</v>
      </c>
      <c r="J909" s="5">
        <v>2.9056600000000001</v>
      </c>
      <c r="K909">
        <f>-(Table32563043363684004324644962876108140172204276[[#This Row],[time]]-2)*2</f>
        <v>-1.8113200000000003</v>
      </c>
      <c r="L909" s="12">
        <v>4.3691399999999998</v>
      </c>
      <c r="M909" s="5">
        <v>2.9056600000000001</v>
      </c>
      <c r="N909">
        <f>-(Table2462633113433754074394715033583115147179211283[[#This Row],[time]]-2)*2</f>
        <v>-1.8113200000000003</v>
      </c>
      <c r="O909" s="7">
        <v>1.7399999999999999E-5</v>
      </c>
      <c r="P909" s="5">
        <v>2.9056600000000001</v>
      </c>
      <c r="Q909">
        <f>-(Table42573053373694014334654972977109141173205277[[#This Row],[time]]-2)*2</f>
        <v>-1.8113200000000003</v>
      </c>
      <c r="R909" s="6">
        <v>3.69685</v>
      </c>
      <c r="S909" s="5">
        <v>2.9056600000000001</v>
      </c>
      <c r="T909">
        <f>-(Table2472643123443764084404725043684116148180212284[[#This Row],[time]]-2)*2</f>
        <v>-1.8113200000000003</v>
      </c>
      <c r="U909" s="7">
        <v>2.5000000000000001E-5</v>
      </c>
      <c r="V909" s="5">
        <v>2.9056600000000001</v>
      </c>
      <c r="W909">
        <f>-(Table52583063383704024344664983078110142174206278[[#This Row],[time]]-2)*2</f>
        <v>-1.8113200000000003</v>
      </c>
      <c r="X909" s="12">
        <v>3.35039</v>
      </c>
      <c r="Y909" s="5">
        <v>2.9056600000000001</v>
      </c>
      <c r="Z909">
        <f>-(Table2482653133453774094414735053785117149181213285[[#This Row],[time]]-2)*2</f>
        <v>-1.8113200000000003</v>
      </c>
      <c r="AA909" s="7">
        <v>5.0099999999999998E-5</v>
      </c>
      <c r="AB909" s="5">
        <v>2.9056600000000001</v>
      </c>
      <c r="AC909">
        <f>-(Table62593073393714034354674993179111143175207279[[#This Row],[time]]-2)*2</f>
        <v>-1.8113200000000003</v>
      </c>
      <c r="AD909" s="6">
        <v>4.6189299999999998</v>
      </c>
      <c r="AE909" s="5">
        <v>2.9056600000000001</v>
      </c>
      <c r="AF909">
        <f>-(Table2492663143463784104424745063886118150182214510[[#This Row],[time]]-2)*2</f>
        <v>-1.8113200000000003</v>
      </c>
      <c r="AG909" s="7">
        <v>5.91E-5</v>
      </c>
      <c r="AH909" s="5">
        <v>2.9056600000000001</v>
      </c>
      <c r="AI909">
        <f>-(Table72603083403724044364685003280112144176208280[[#This Row],[time]]-2)*2</f>
        <v>-1.8113200000000003</v>
      </c>
      <c r="AJ909" s="12">
        <v>4.9029800000000003</v>
      </c>
      <c r="AK909" s="5">
        <v>2.9056600000000001</v>
      </c>
      <c r="AL909">
        <f>-(Table2502673153473794114434755073987119151183215511[[#This Row],[time]]-2)*2</f>
        <v>-1.8113200000000003</v>
      </c>
      <c r="AM909" s="6">
        <v>0.461949</v>
      </c>
      <c r="AN909" s="5">
        <v>2.9056600000000001</v>
      </c>
      <c r="AO909">
        <f>-(Table82613093413734054374695013381113145177209281[[#This Row],[time]]-2)*2</f>
        <v>-1.8113200000000003</v>
      </c>
      <c r="AP909" s="6">
        <v>5.8600700000000003</v>
      </c>
      <c r="AQ909" s="5">
        <v>2.9056600000000001</v>
      </c>
      <c r="AR909">
        <f>-(Table2522683163483804124444765084088120152184216512[[#This Row],[time]]-2)*2</f>
        <v>-1.8113200000000003</v>
      </c>
      <c r="AS909" s="6">
        <v>0.28732000000000002</v>
      </c>
      <c r="AT909" s="5">
        <v>2.9056600000000001</v>
      </c>
      <c r="AU909">
        <f>-(Table2532693173493814134454775094189121153185217513[[#This Row],[time]]-2)*2</f>
        <v>-1.8113200000000003</v>
      </c>
      <c r="AV909" s="12">
        <v>5.1960499999999996</v>
      </c>
    </row>
    <row r="910" spans="1:48">
      <c r="A910" s="5">
        <v>2.95411</v>
      </c>
      <c r="B910">
        <f>-(Table12543023343663984304624942674106138170202274[[#This Row],[time]]-2)*2</f>
        <v>-1.90822</v>
      </c>
      <c r="C910" s="7">
        <v>6.9999999999999994E-5</v>
      </c>
      <c r="D910" s="5">
        <v>2.95411</v>
      </c>
      <c r="E910">
        <f>-(Table22553033353673994314634952775107139171203275[[#This Row],[time]]-2)*2</f>
        <v>-1.90822</v>
      </c>
      <c r="F910" s="6">
        <v>5.0347499999999998</v>
      </c>
      <c r="G910" s="5">
        <v>2.95411</v>
      </c>
      <c r="H910" s="2">
        <f t="shared" si="838"/>
        <v>-1.90822</v>
      </c>
      <c r="I910" s="7">
        <v>7.1099999999999994E-5</v>
      </c>
      <c r="J910" s="5">
        <v>2.95411</v>
      </c>
      <c r="K910">
        <f>-(Table32563043363684004324644962876108140172204276[[#This Row],[time]]-2)*2</f>
        <v>-1.90822</v>
      </c>
      <c r="L910" s="12">
        <v>4.5780000000000003</v>
      </c>
      <c r="M910" s="5">
        <v>2.95411</v>
      </c>
      <c r="N910">
        <f>-(Table2462633113433754074394715033583115147179211283[[#This Row],[time]]-2)*2</f>
        <v>-1.90822</v>
      </c>
      <c r="O910" s="7">
        <v>1.45E-5</v>
      </c>
      <c r="P910" s="5">
        <v>2.95411</v>
      </c>
      <c r="Q910">
        <f>-(Table42573053373694014334654972977109141173205277[[#This Row],[time]]-2)*2</f>
        <v>-1.90822</v>
      </c>
      <c r="R910" s="6">
        <v>3.7486100000000002</v>
      </c>
      <c r="S910" s="5">
        <v>2.95411</v>
      </c>
      <c r="T910">
        <f>-(Table2472643123443764084404725043684116148180212284[[#This Row],[time]]-2)*2</f>
        <v>-1.90822</v>
      </c>
      <c r="U910" s="7">
        <v>2.3300000000000001E-5</v>
      </c>
      <c r="V910" s="5">
        <v>2.95411</v>
      </c>
      <c r="W910">
        <f>-(Table52583063383704024344664983078110142174206278[[#This Row],[time]]-2)*2</f>
        <v>-1.90822</v>
      </c>
      <c r="X910" s="12">
        <v>3.5125500000000001</v>
      </c>
      <c r="Y910" s="5">
        <v>2.95411</v>
      </c>
      <c r="Z910">
        <f>-(Table2482653133453774094414735053785117149181213285[[#This Row],[time]]-2)*2</f>
        <v>-1.90822</v>
      </c>
      <c r="AA910" s="7">
        <v>4.71E-5</v>
      </c>
      <c r="AB910" s="5">
        <v>2.95411</v>
      </c>
      <c r="AC910">
        <f>-(Table62593073393714034354674993179111143175207279[[#This Row],[time]]-2)*2</f>
        <v>-1.90822</v>
      </c>
      <c r="AD910" s="6">
        <v>4.9151100000000003</v>
      </c>
      <c r="AE910" s="5">
        <v>2.95411</v>
      </c>
      <c r="AF910">
        <f>-(Table2492663143463784104424745063886118150182214510[[#This Row],[time]]-2)*2</f>
        <v>-1.90822</v>
      </c>
      <c r="AG910" s="7">
        <v>5.5999999999999999E-5</v>
      </c>
      <c r="AH910" s="5">
        <v>2.95411</v>
      </c>
      <c r="AI910">
        <f>-(Table72603083403724044364685003280112144176208280[[#This Row],[time]]-2)*2</f>
        <v>-1.90822</v>
      </c>
      <c r="AJ910" s="12">
        <v>5.3214100000000002</v>
      </c>
      <c r="AK910" s="5">
        <v>2.95411</v>
      </c>
      <c r="AL910">
        <f>-(Table2502673153473794114434755073987119151183215511[[#This Row],[time]]-2)*2</f>
        <v>-1.90822</v>
      </c>
      <c r="AM910" s="6">
        <v>0.31720100000000001</v>
      </c>
      <c r="AN910" s="5">
        <v>2.95411</v>
      </c>
      <c r="AO910">
        <f>-(Table82613093413734054374695013381113145177209281[[#This Row],[time]]-2)*2</f>
        <v>-1.90822</v>
      </c>
      <c r="AP910" s="6">
        <v>6.1682699999999997</v>
      </c>
      <c r="AQ910" s="5">
        <v>2.95411</v>
      </c>
      <c r="AR910">
        <f>-(Table2522683163483804124444765084088120152184216512[[#This Row],[time]]-2)*2</f>
        <v>-1.90822</v>
      </c>
      <c r="AS910" s="6">
        <v>0.20429700000000001</v>
      </c>
      <c r="AT910" s="5">
        <v>2.95411</v>
      </c>
      <c r="AU910">
        <f>-(Table2532693173493814134454775094189121153185217513[[#This Row],[time]]-2)*2</f>
        <v>-1.90822</v>
      </c>
      <c r="AV910" s="12">
        <v>5.4331500000000004</v>
      </c>
    </row>
    <row r="911" spans="1:48">
      <c r="A911" s="8">
        <v>3</v>
      </c>
      <c r="B911">
        <f>-(Table12543023343663984304624942674106138170202274[[#This Row],[time]]-2)*2</f>
        <v>-2</v>
      </c>
      <c r="C911" s="10">
        <v>6.7700000000000006E-5</v>
      </c>
      <c r="D911" s="8">
        <v>3</v>
      </c>
      <c r="E911">
        <f>-(Table22553033353673994314634952775107139171203275[[#This Row],[time]]-2)*2</f>
        <v>-2</v>
      </c>
      <c r="F911" s="9">
        <v>5.1938199999999997</v>
      </c>
      <c r="G911" s="8">
        <v>3</v>
      </c>
      <c r="H911" s="2">
        <f t="shared" si="838"/>
        <v>-2</v>
      </c>
      <c r="I911" s="10">
        <v>6.8899999999999994E-5</v>
      </c>
      <c r="J911" s="8">
        <v>3</v>
      </c>
      <c r="K911">
        <f>-(Table32563043363684004324644962876108140172204276[[#This Row],[time]]-2)*2</f>
        <v>-2</v>
      </c>
      <c r="L911" s="13">
        <v>4.7588200000000001</v>
      </c>
      <c r="M911" s="8">
        <v>3</v>
      </c>
      <c r="N911">
        <f>-(Table2462633113433754074394715033583115147179211283[[#This Row],[time]]-2)*2</f>
        <v>-2</v>
      </c>
      <c r="O911" s="10">
        <v>1.1399999999999999E-5</v>
      </c>
      <c r="P911" s="8">
        <v>3</v>
      </c>
      <c r="Q911">
        <f>-(Table42573053373694014334654972977109141173205277[[#This Row],[time]]-2)*2</f>
        <v>-2</v>
      </c>
      <c r="R911" s="9">
        <v>3.7625500000000001</v>
      </c>
      <c r="S911" s="8">
        <v>3</v>
      </c>
      <c r="T911">
        <f>-(Table2472643123443764084404725043684116148180212284[[#This Row],[time]]-2)*2</f>
        <v>-2</v>
      </c>
      <c r="U911" s="10">
        <v>2.16E-5</v>
      </c>
      <c r="V911" s="8">
        <v>3</v>
      </c>
      <c r="W911">
        <f>-(Table52583063383704024344664983078110142174206278[[#This Row],[time]]-2)*2</f>
        <v>-2</v>
      </c>
      <c r="X911" s="13">
        <v>3.67747</v>
      </c>
      <c r="Y911" s="8">
        <v>3</v>
      </c>
      <c r="Z911">
        <f>-(Table2482653133453774094414735053785117149181213285[[#This Row],[time]]-2)*2</f>
        <v>-2</v>
      </c>
      <c r="AA911" s="10">
        <v>4.4400000000000002E-5</v>
      </c>
      <c r="AB911" s="8">
        <v>3</v>
      </c>
      <c r="AC911">
        <f>-(Table62593073393714034354674993179111143175207279[[#This Row],[time]]-2)*2</f>
        <v>-2</v>
      </c>
      <c r="AD911" s="9">
        <v>5.2210700000000001</v>
      </c>
      <c r="AE911" s="8">
        <v>3</v>
      </c>
      <c r="AF911">
        <f>-(Table2492663143463784104424745063886118150182214510[[#This Row],[time]]-2)*2</f>
        <v>-2</v>
      </c>
      <c r="AG911" s="10">
        <v>5.3100000000000003E-5</v>
      </c>
      <c r="AH911" s="8">
        <v>3</v>
      </c>
      <c r="AI911">
        <f>-(Table72603083403724044364685003280112144176208280[[#This Row],[time]]-2)*2</f>
        <v>-2</v>
      </c>
      <c r="AJ911" s="13">
        <v>5.7236500000000001</v>
      </c>
      <c r="AK911" s="8">
        <v>3</v>
      </c>
      <c r="AL911">
        <f>-(Table2502673153473794114434755073987119151183215511[[#This Row],[time]]-2)*2</f>
        <v>-2</v>
      </c>
      <c r="AM911" s="9">
        <v>0.175263</v>
      </c>
      <c r="AN911" s="8">
        <v>3</v>
      </c>
      <c r="AO911">
        <f>-(Table82613093413734054374695013381113145177209281[[#This Row],[time]]-2)*2</f>
        <v>-2</v>
      </c>
      <c r="AP911" s="9">
        <v>6.4721900000000003</v>
      </c>
      <c r="AQ911" s="8">
        <v>3</v>
      </c>
      <c r="AR911">
        <f>-(Table2522683163483804124444765084088120152184216512[[#This Row],[time]]-2)*2</f>
        <v>-2</v>
      </c>
      <c r="AS911" s="9">
        <v>0.117863</v>
      </c>
      <c r="AT911" s="8">
        <v>3</v>
      </c>
      <c r="AU911">
        <f>-(Table2532693173493814134454775094189121153185217513[[#This Row],[time]]-2)*2</f>
        <v>-2</v>
      </c>
      <c r="AV911" s="13">
        <v>5.6438100000000002</v>
      </c>
    </row>
    <row r="912" spans="1:48">
      <c r="A912" t="s">
        <v>26</v>
      </c>
      <c r="C912">
        <f>AVERAGE(C891:C911)</f>
        <v>0.49907202590476191</v>
      </c>
      <c r="D912" t="s">
        <v>26</v>
      </c>
      <c r="F912">
        <f t="shared" ref="F912" si="839">AVERAGE(F891:F911)</f>
        <v>2.6497739047619051</v>
      </c>
      <c r="G912" t="s">
        <v>26</v>
      </c>
      <c r="I912">
        <f t="shared" ref="I912" si="840">AVERAGE(I891:I911)</f>
        <v>0.20725141261904761</v>
      </c>
      <c r="J912" t="s">
        <v>26</v>
      </c>
      <c r="L912">
        <f t="shared" ref="L912" si="841">AVERAGE(L891:L911)</f>
        <v>2.3357673476190479</v>
      </c>
      <c r="M912" t="s">
        <v>26</v>
      </c>
      <c r="O912">
        <f t="shared" ref="O912" si="842">AVERAGE(O891:O911)</f>
        <v>3.1380952380952375E-5</v>
      </c>
      <c r="P912" t="s">
        <v>26</v>
      </c>
      <c r="R912">
        <f t="shared" ref="R912" si="843">AVERAGE(R891:R911)</f>
        <v>2.5747725238095236</v>
      </c>
      <c r="S912" t="s">
        <v>26</v>
      </c>
      <c r="U912">
        <f t="shared" ref="U912" si="844">AVERAGE(U891:U911)</f>
        <v>3.2647619047619041E-5</v>
      </c>
      <c r="V912" t="s">
        <v>26</v>
      </c>
      <c r="X912">
        <f t="shared" ref="X912" si="845">AVERAGE(X891:X911)</f>
        <v>1.6963867642857144</v>
      </c>
      <c r="Y912" t="s">
        <v>26</v>
      </c>
      <c r="AA912">
        <f t="shared" ref="AA912" si="846">AVERAGE(AA891:AA911)</f>
        <v>0.11135624314285719</v>
      </c>
      <c r="AB912" t="s">
        <v>26</v>
      </c>
      <c r="AD912">
        <f t="shared" ref="AD912" si="847">AVERAGE(AD891:AD911)</f>
        <v>2.7291419047619048</v>
      </c>
      <c r="AE912" t="s">
        <v>26</v>
      </c>
      <c r="AG912">
        <f t="shared" ref="AG912" si="848">AVERAGE(AG891:AG911)</f>
        <v>0.15664437723809521</v>
      </c>
      <c r="AH912" t="s">
        <v>26</v>
      </c>
      <c r="AJ912">
        <f t="shared" ref="AJ912" si="849">AVERAGE(AJ891:AJ911)</f>
        <v>2.2507533571428571</v>
      </c>
      <c r="AK912" t="s">
        <v>26</v>
      </c>
      <c r="AM912">
        <f t="shared" ref="AM912" si="850">AVERAGE(AM891:AM911)</f>
        <v>1.0479830476190475</v>
      </c>
      <c r="AN912" t="s">
        <v>26</v>
      </c>
      <c r="AP912">
        <f t="shared" ref="AP912" si="851">AVERAGE(AP891:AP911)</f>
        <v>4.0802928571428581</v>
      </c>
      <c r="AQ912" t="s">
        <v>26</v>
      </c>
      <c r="AS912">
        <f t="shared" ref="AS912" si="852">AVERAGE(AS891:AS911)</f>
        <v>0.55013214285714285</v>
      </c>
      <c r="AT912" t="s">
        <v>26</v>
      </c>
      <c r="AV912">
        <f t="shared" ref="AV912" si="853">AVERAGE(AV891:AV911)</f>
        <v>2.7758058571428572</v>
      </c>
    </row>
    <row r="913" spans="1:48">
      <c r="A913" t="s">
        <v>27</v>
      </c>
      <c r="C913">
        <f>MAX(C891:C911)</f>
        <v>2.9171900000000002</v>
      </c>
      <c r="D913" t="s">
        <v>27</v>
      </c>
      <c r="F913">
        <f t="shared" ref="F913" si="854">MAX(F891:F911)</f>
        <v>5.1938199999999997</v>
      </c>
      <c r="G913" t="s">
        <v>27</v>
      </c>
      <c r="I913">
        <f t="shared" ref="I913" si="855">MAX(I891:I911)</f>
        <v>0.922929</v>
      </c>
      <c r="J913" t="s">
        <v>27</v>
      </c>
      <c r="L913">
        <f t="shared" ref="L913" si="856">MAX(L891:L911)</f>
        <v>4.7588200000000001</v>
      </c>
      <c r="M913" t="s">
        <v>27</v>
      </c>
      <c r="O913">
        <f t="shared" ref="O913" si="857">MAX(O891:O911)</f>
        <v>5.63E-5</v>
      </c>
      <c r="P913" t="s">
        <v>27</v>
      </c>
      <c r="R913">
        <f t="shared" ref="R913" si="858">MAX(R891:R911)</f>
        <v>3.7625500000000001</v>
      </c>
      <c r="S913" t="s">
        <v>27</v>
      </c>
      <c r="U913">
        <f t="shared" ref="U913" si="859">MAX(U891:U911)</f>
        <v>3.9799999999999998E-5</v>
      </c>
      <c r="V913" t="s">
        <v>27</v>
      </c>
      <c r="X913">
        <f t="shared" ref="X913" si="860">MAX(X891:X911)</f>
        <v>3.67747</v>
      </c>
      <c r="Y913" t="s">
        <v>27</v>
      </c>
      <c r="AA913">
        <f t="shared" ref="AA913" si="861">MAX(AA891:AA911)</f>
        <v>0.81925999999999999</v>
      </c>
      <c r="AB913" t="s">
        <v>27</v>
      </c>
      <c r="AD913">
        <f t="shared" ref="AD913" si="862">MAX(AD891:AD911)</f>
        <v>5.2210700000000001</v>
      </c>
      <c r="AE913" t="s">
        <v>27</v>
      </c>
      <c r="AG913">
        <f t="shared" ref="AG913" si="863">MAX(AG891:AG911)</f>
        <v>0.65887600000000002</v>
      </c>
      <c r="AH913" t="s">
        <v>27</v>
      </c>
      <c r="AJ913">
        <f t="shared" ref="AJ913" si="864">MAX(AJ891:AJ911)</f>
        <v>5.7236500000000001</v>
      </c>
      <c r="AK913" t="s">
        <v>27</v>
      </c>
      <c r="AM913">
        <f t="shared" ref="AM913" si="865">MAX(AM891:AM911)</f>
        <v>1.39239</v>
      </c>
      <c r="AN913" t="s">
        <v>27</v>
      </c>
      <c r="AP913">
        <f t="shared" ref="AP913" si="866">MAX(AP891:AP911)</f>
        <v>6.4721900000000003</v>
      </c>
      <c r="AQ913" t="s">
        <v>27</v>
      </c>
      <c r="AS913">
        <f t="shared" ref="AS913" si="867">MAX(AS891:AS911)</f>
        <v>0.77385999999999999</v>
      </c>
      <c r="AT913" t="s">
        <v>27</v>
      </c>
      <c r="AV913">
        <f t="shared" ref="AV913" si="868">MAX(AV891:AV911)</f>
        <v>5.6438100000000002</v>
      </c>
    </row>
  </sheetData>
  <pageMargins left="0.7" right="0.7" top="0.75" bottom="0.75" header="0.3" footer="0.3"/>
  <tableParts count="4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  <tablePart r:id="rId403"/>
    <tablePart r:id="rId404"/>
    <tablePart r:id="rId405"/>
    <tablePart r:id="rId406"/>
    <tablePart r:id="rId407"/>
    <tablePart r:id="rId408"/>
    <tablePart r:id="rId409"/>
    <tablePart r:id="rId410"/>
    <tablePart r:id="rId411"/>
    <tablePart r:id="rId412"/>
    <tablePart r:id="rId413"/>
    <tablePart r:id="rId414"/>
    <tablePart r:id="rId415"/>
    <tablePart r:id="rId416"/>
    <tablePart r:id="rId417"/>
    <tablePart r:id="rId418"/>
    <tablePart r:id="rId419"/>
    <tablePart r:id="rId420"/>
    <tablePart r:id="rId421"/>
    <tablePart r:id="rId422"/>
    <tablePart r:id="rId423"/>
    <tablePart r:id="rId424"/>
    <tablePart r:id="rId425"/>
    <tablePart r:id="rId426"/>
    <tablePart r:id="rId427"/>
    <tablePart r:id="rId428"/>
    <tablePart r:id="rId429"/>
    <tablePart r:id="rId430"/>
    <tablePart r:id="rId431"/>
    <tablePart r:id="rId432"/>
    <tablePart r:id="rId433"/>
    <tablePart r:id="rId434"/>
    <tablePart r:id="rId435"/>
    <tablePart r:id="rId436"/>
    <tablePart r:id="rId437"/>
    <tablePart r:id="rId438"/>
    <tablePart r:id="rId439"/>
    <tablePart r:id="rId440"/>
    <tablePart r:id="rId441"/>
    <tablePart r:id="rId442"/>
    <tablePart r:id="rId443"/>
    <tablePart r:id="rId444"/>
    <tablePart r:id="rId445"/>
    <tablePart r:id="rId446"/>
    <tablePart r:id="rId447"/>
    <tablePart r:id="rId448"/>
    <tablePart r:id="rId449"/>
    <tablePart r:id="rId450"/>
    <tablePart r:id="rId451"/>
    <tablePart r:id="rId452"/>
    <tablePart r:id="rId453"/>
    <tablePart r:id="rId454"/>
    <tablePart r:id="rId455"/>
    <tablePart r:id="rId456"/>
    <tablePart r:id="rId457"/>
    <tablePart r:id="rId458"/>
    <tablePart r:id="rId459"/>
    <tablePart r:id="rId460"/>
    <tablePart r:id="rId461"/>
    <tablePart r:id="rId462"/>
    <tablePart r:id="rId463"/>
    <tablePart r:id="rId464"/>
    <tablePart r:id="rId465"/>
    <tablePart r:id="rId466"/>
    <tablePart r:id="rId467"/>
    <tablePart r:id="rId468"/>
    <tablePart r:id="rId469"/>
    <tablePart r:id="rId470"/>
    <tablePart r:id="rId471"/>
    <tablePart r:id="rId472"/>
    <tablePart r:id="rId473"/>
    <tablePart r:id="rId474"/>
    <tablePart r:id="rId475"/>
    <tablePart r:id="rId476"/>
    <tablePart r:id="rId477"/>
    <tablePart r:id="rId478"/>
    <tablePart r:id="rId479"/>
    <tablePart r:id="rId48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Sophie Turner</dc:creator>
  <cp:keywords/>
  <dc:description/>
  <cp:lastModifiedBy>Turner, Sophie</cp:lastModifiedBy>
  <cp:revision/>
  <dcterms:created xsi:type="dcterms:W3CDTF">2021-06-30T14:21:11Z</dcterms:created>
  <dcterms:modified xsi:type="dcterms:W3CDTF">2022-06-30T14:35:22Z</dcterms:modified>
  <cp:category/>
  <cp:contentStatus/>
</cp:coreProperties>
</file>