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_Files_Active\R068 (SBSmc2 SpeciesTrials)\Products\Fieldwork\SurvivalSurveyData\Fall2020\MasterSheets\"/>
    </mc:Choice>
  </mc:AlternateContent>
  <xr:revisionPtr revIDLastSave="0" documentId="13_ncr:1_{0E7CA3BD-6334-4185-BCDF-B24B0484BD29}" xr6:coauthVersionLast="45" xr6:coauthVersionMax="45" xr10:uidLastSave="{00000000-0000-0000-0000-000000000000}"/>
  <bookViews>
    <workbookView xWindow="-120" yWindow="-120" windowWidth="21840" windowHeight="13140" xr2:uid="{55E3264B-0714-4B8D-AB9A-B00D3E15B6DB}"/>
  </bookViews>
  <sheets>
    <sheet name="FieldCard" sheetId="1" r:id="rId1"/>
    <sheet name="HeatMap" sheetId="3" r:id="rId2"/>
    <sheet name="Height Stats" sheetId="4" r:id="rId3"/>
    <sheet name="LookUps" sheetId="2" r:id="rId4"/>
  </sheets>
  <externalReferences>
    <externalReference r:id="rId5"/>
    <externalReference r:id="rId6"/>
    <externalReference r:id="rId7"/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4" l="1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B13" i="4"/>
  <c r="B12" i="4"/>
  <c r="B1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B10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B9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B8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B7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B6" i="4"/>
  <c r="M5" i="4"/>
  <c r="L5" i="4"/>
  <c r="E5" i="4"/>
  <c r="C5" i="4"/>
  <c r="D5" i="4"/>
  <c r="F5" i="4"/>
  <c r="G5" i="4"/>
  <c r="H5" i="4"/>
  <c r="I5" i="4"/>
  <c r="J5" i="4"/>
  <c r="K5" i="4"/>
  <c r="N5" i="4"/>
  <c r="O5" i="4"/>
  <c r="P5" i="4"/>
  <c r="B5" i="4"/>
  <c r="CZ7" i="3" l="1"/>
  <c r="DV12" i="3" s="1"/>
  <c r="DA7" i="3"/>
  <c r="DV11" i="3" s="1"/>
  <c r="DB7" i="3"/>
  <c r="DV10" i="3" s="1"/>
  <c r="DC7" i="3"/>
  <c r="DV9" i="3" s="1"/>
  <c r="DD7" i="3"/>
  <c r="DV8" i="3" s="1"/>
  <c r="DE7" i="3"/>
  <c r="DV7" i="3" s="1"/>
  <c r="DG7" i="3"/>
  <c r="EC12" i="3" s="1"/>
  <c r="DH7" i="3"/>
  <c r="EC11" i="3" s="1"/>
  <c r="DI7" i="3"/>
  <c r="EC10" i="3" s="1"/>
  <c r="DJ7" i="3"/>
  <c r="EC9" i="3" s="1"/>
  <c r="DK7" i="3"/>
  <c r="EC8" i="3" s="1"/>
  <c r="DL7" i="3"/>
  <c r="EC7" i="3" s="1"/>
  <c r="DN7" i="3"/>
  <c r="EJ12" i="3" s="1"/>
  <c r="DO7" i="3"/>
  <c r="EJ11" i="3" s="1"/>
  <c r="DP7" i="3"/>
  <c r="EJ10" i="3" s="1"/>
  <c r="DQ7" i="3"/>
  <c r="EJ9" i="3" s="1"/>
  <c r="DR7" i="3"/>
  <c r="EJ8" i="3" s="1"/>
  <c r="DS7" i="3"/>
  <c r="EJ7" i="3" s="1"/>
  <c r="CZ8" i="3"/>
  <c r="DW12" i="3" s="1"/>
  <c r="DA8" i="3"/>
  <c r="DW11" i="3" s="1"/>
  <c r="DB8" i="3"/>
  <c r="DW10" i="3" s="1"/>
  <c r="DC8" i="3"/>
  <c r="DW9" i="3" s="1"/>
  <c r="DD8" i="3"/>
  <c r="DW8" i="3" s="1"/>
  <c r="DE8" i="3"/>
  <c r="DW7" i="3" s="1"/>
  <c r="DG8" i="3"/>
  <c r="ED12" i="3" s="1"/>
  <c r="DH8" i="3"/>
  <c r="ED11" i="3" s="1"/>
  <c r="DI8" i="3"/>
  <c r="ED10" i="3" s="1"/>
  <c r="DJ8" i="3"/>
  <c r="ED9" i="3" s="1"/>
  <c r="DK8" i="3"/>
  <c r="ED8" i="3" s="1"/>
  <c r="DL8" i="3"/>
  <c r="ED7" i="3" s="1"/>
  <c r="DN8" i="3"/>
  <c r="EK12" i="3" s="1"/>
  <c r="DO8" i="3"/>
  <c r="EK11" i="3" s="1"/>
  <c r="DP8" i="3"/>
  <c r="EK10" i="3" s="1"/>
  <c r="DQ8" i="3"/>
  <c r="EK9" i="3" s="1"/>
  <c r="DR8" i="3"/>
  <c r="EK8" i="3" s="1"/>
  <c r="DS8" i="3"/>
  <c r="EK7" i="3" s="1"/>
  <c r="CZ9" i="3"/>
  <c r="DX12" i="3" s="1"/>
  <c r="DA9" i="3"/>
  <c r="DX11" i="3" s="1"/>
  <c r="DB9" i="3"/>
  <c r="DX10" i="3" s="1"/>
  <c r="DC9" i="3"/>
  <c r="DX9" i="3" s="1"/>
  <c r="DD9" i="3"/>
  <c r="DX8" i="3" s="1"/>
  <c r="DE9" i="3"/>
  <c r="DX7" i="3" s="1"/>
  <c r="DG9" i="3"/>
  <c r="EE12" i="3" s="1"/>
  <c r="DH9" i="3"/>
  <c r="EE11" i="3" s="1"/>
  <c r="DI9" i="3"/>
  <c r="EE10" i="3" s="1"/>
  <c r="DJ9" i="3"/>
  <c r="EE9" i="3" s="1"/>
  <c r="DK9" i="3"/>
  <c r="EE8" i="3" s="1"/>
  <c r="DL9" i="3"/>
  <c r="EE7" i="3" s="1"/>
  <c r="DN9" i="3"/>
  <c r="EL12" i="3" s="1"/>
  <c r="DO9" i="3"/>
  <c r="EL11" i="3" s="1"/>
  <c r="DP9" i="3"/>
  <c r="EL10" i="3" s="1"/>
  <c r="DQ9" i="3"/>
  <c r="EL9" i="3" s="1"/>
  <c r="DR9" i="3"/>
  <c r="EL8" i="3" s="1"/>
  <c r="DS9" i="3"/>
  <c r="EL7" i="3" s="1"/>
  <c r="CZ10" i="3"/>
  <c r="DY12" i="3" s="1"/>
  <c r="DA10" i="3"/>
  <c r="DY11" i="3" s="1"/>
  <c r="DB10" i="3"/>
  <c r="DY10" i="3" s="1"/>
  <c r="DC10" i="3"/>
  <c r="DY9" i="3" s="1"/>
  <c r="DD10" i="3"/>
  <c r="DY8" i="3" s="1"/>
  <c r="DE10" i="3"/>
  <c r="DY7" i="3" s="1"/>
  <c r="DG10" i="3"/>
  <c r="EF12" i="3" s="1"/>
  <c r="DH10" i="3"/>
  <c r="EF11" i="3" s="1"/>
  <c r="DI10" i="3"/>
  <c r="EF10" i="3" s="1"/>
  <c r="DJ10" i="3"/>
  <c r="EF9" i="3" s="1"/>
  <c r="DK10" i="3"/>
  <c r="EF8" i="3" s="1"/>
  <c r="DL10" i="3"/>
  <c r="EF7" i="3" s="1"/>
  <c r="DN10" i="3"/>
  <c r="EM12" i="3" s="1"/>
  <c r="DO10" i="3"/>
  <c r="EM11" i="3" s="1"/>
  <c r="DP10" i="3"/>
  <c r="EM10" i="3" s="1"/>
  <c r="DQ10" i="3"/>
  <c r="EM9" i="3" s="1"/>
  <c r="DR10" i="3"/>
  <c r="EM8" i="3" s="1"/>
  <c r="DS10" i="3"/>
  <c r="EM7" i="3" s="1"/>
  <c r="CZ11" i="3"/>
  <c r="DZ12" i="3" s="1"/>
  <c r="DA11" i="3"/>
  <c r="DZ11" i="3" s="1"/>
  <c r="DB11" i="3"/>
  <c r="DZ10" i="3" s="1"/>
  <c r="DC11" i="3"/>
  <c r="DZ9" i="3" s="1"/>
  <c r="DD11" i="3"/>
  <c r="DZ8" i="3" s="1"/>
  <c r="DE11" i="3"/>
  <c r="DZ7" i="3" s="1"/>
  <c r="DG11" i="3"/>
  <c r="EG12" i="3" s="1"/>
  <c r="DH11" i="3"/>
  <c r="EG11" i="3" s="1"/>
  <c r="DI11" i="3"/>
  <c r="EG10" i="3" s="1"/>
  <c r="DJ11" i="3"/>
  <c r="EG9" i="3" s="1"/>
  <c r="DK11" i="3"/>
  <c r="EG8" i="3" s="1"/>
  <c r="DL11" i="3"/>
  <c r="EG7" i="3" s="1"/>
  <c r="DN11" i="3"/>
  <c r="EN12" i="3" s="1"/>
  <c r="DO11" i="3"/>
  <c r="EN11" i="3" s="1"/>
  <c r="DP11" i="3"/>
  <c r="EN10" i="3" s="1"/>
  <c r="DQ11" i="3"/>
  <c r="EN9" i="3" s="1"/>
  <c r="DR11" i="3"/>
  <c r="EN8" i="3" s="1"/>
  <c r="DS11" i="3"/>
  <c r="EN7" i="3" s="1"/>
  <c r="CZ12" i="3"/>
  <c r="EA12" i="3" s="1"/>
  <c r="DA12" i="3"/>
  <c r="EA11" i="3" s="1"/>
  <c r="DB12" i="3"/>
  <c r="EA10" i="3" s="1"/>
  <c r="DC12" i="3"/>
  <c r="EA9" i="3" s="1"/>
  <c r="DD12" i="3"/>
  <c r="EA8" i="3" s="1"/>
  <c r="DE12" i="3"/>
  <c r="EA7" i="3" s="1"/>
  <c r="DG12" i="3"/>
  <c r="EH12" i="3" s="1"/>
  <c r="DH12" i="3"/>
  <c r="EH11" i="3" s="1"/>
  <c r="DI12" i="3"/>
  <c r="EH10" i="3" s="1"/>
  <c r="DJ12" i="3"/>
  <c r="EH9" i="3" s="1"/>
  <c r="DK12" i="3"/>
  <c r="EH8" i="3" s="1"/>
  <c r="DL12" i="3"/>
  <c r="EH7" i="3" s="1"/>
  <c r="DN12" i="3"/>
  <c r="EO12" i="3" s="1"/>
  <c r="DO12" i="3"/>
  <c r="EO11" i="3" s="1"/>
  <c r="DP12" i="3"/>
  <c r="EO10" i="3" s="1"/>
  <c r="DQ12" i="3"/>
  <c r="EO9" i="3" s="1"/>
  <c r="DR12" i="3"/>
  <c r="EO8" i="3" s="1"/>
  <c r="DS12" i="3"/>
  <c r="EO7" i="3" s="1"/>
  <c r="CZ14" i="3"/>
  <c r="DV19" i="3" s="1"/>
  <c r="DA14" i="3"/>
  <c r="DV18" i="3" s="1"/>
  <c r="DB14" i="3"/>
  <c r="DV17" i="3" s="1"/>
  <c r="DC14" i="3"/>
  <c r="DV16" i="3" s="1"/>
  <c r="DD14" i="3"/>
  <c r="DV15" i="3" s="1"/>
  <c r="DE14" i="3"/>
  <c r="DV14" i="3" s="1"/>
  <c r="DG14" i="3"/>
  <c r="EC19" i="3" s="1"/>
  <c r="DH14" i="3"/>
  <c r="EC18" i="3" s="1"/>
  <c r="DI14" i="3"/>
  <c r="EC17" i="3" s="1"/>
  <c r="DJ14" i="3"/>
  <c r="EC16" i="3" s="1"/>
  <c r="DK14" i="3"/>
  <c r="EC15" i="3" s="1"/>
  <c r="DL14" i="3"/>
  <c r="EC14" i="3" s="1"/>
  <c r="DN14" i="3"/>
  <c r="EJ19" i="3" s="1"/>
  <c r="DO14" i="3"/>
  <c r="EJ18" i="3" s="1"/>
  <c r="DP14" i="3"/>
  <c r="EJ17" i="3" s="1"/>
  <c r="DQ14" i="3"/>
  <c r="EJ16" i="3" s="1"/>
  <c r="DR14" i="3"/>
  <c r="EJ15" i="3" s="1"/>
  <c r="DS14" i="3"/>
  <c r="EJ14" i="3" s="1"/>
  <c r="CZ15" i="3"/>
  <c r="DW19" i="3" s="1"/>
  <c r="DA15" i="3"/>
  <c r="DW18" i="3" s="1"/>
  <c r="DB15" i="3"/>
  <c r="DW17" i="3" s="1"/>
  <c r="DC15" i="3"/>
  <c r="DW16" i="3" s="1"/>
  <c r="DD15" i="3"/>
  <c r="DW15" i="3" s="1"/>
  <c r="DE15" i="3"/>
  <c r="DW14" i="3" s="1"/>
  <c r="DG15" i="3"/>
  <c r="ED19" i="3" s="1"/>
  <c r="DH15" i="3"/>
  <c r="ED18" i="3" s="1"/>
  <c r="DI15" i="3"/>
  <c r="ED17" i="3" s="1"/>
  <c r="DJ15" i="3"/>
  <c r="ED16" i="3" s="1"/>
  <c r="DK15" i="3"/>
  <c r="ED15" i="3" s="1"/>
  <c r="DL15" i="3"/>
  <c r="ED14" i="3" s="1"/>
  <c r="DN15" i="3"/>
  <c r="EK19" i="3" s="1"/>
  <c r="DO15" i="3"/>
  <c r="EK18" i="3" s="1"/>
  <c r="DP15" i="3"/>
  <c r="EK17" i="3" s="1"/>
  <c r="DQ15" i="3"/>
  <c r="EK16" i="3" s="1"/>
  <c r="DR15" i="3"/>
  <c r="EK15" i="3" s="1"/>
  <c r="DS15" i="3"/>
  <c r="EK14" i="3" s="1"/>
  <c r="CZ16" i="3"/>
  <c r="DX19" i="3" s="1"/>
  <c r="DA16" i="3"/>
  <c r="DX18" i="3" s="1"/>
  <c r="DB16" i="3"/>
  <c r="DX17" i="3" s="1"/>
  <c r="DC16" i="3"/>
  <c r="DX16" i="3" s="1"/>
  <c r="DD16" i="3"/>
  <c r="DX15" i="3" s="1"/>
  <c r="DE16" i="3"/>
  <c r="DX14" i="3" s="1"/>
  <c r="DG16" i="3"/>
  <c r="EE19" i="3" s="1"/>
  <c r="DH16" i="3"/>
  <c r="EE18" i="3" s="1"/>
  <c r="DI16" i="3"/>
  <c r="EE17" i="3" s="1"/>
  <c r="DJ16" i="3"/>
  <c r="EE16" i="3" s="1"/>
  <c r="DK16" i="3"/>
  <c r="EE15" i="3" s="1"/>
  <c r="DL16" i="3"/>
  <c r="EE14" i="3" s="1"/>
  <c r="DN16" i="3"/>
  <c r="EL19" i="3" s="1"/>
  <c r="DO16" i="3"/>
  <c r="EL18" i="3" s="1"/>
  <c r="DP16" i="3"/>
  <c r="EL17" i="3" s="1"/>
  <c r="DQ16" i="3"/>
  <c r="EL16" i="3" s="1"/>
  <c r="DR16" i="3"/>
  <c r="EL15" i="3" s="1"/>
  <c r="DS16" i="3"/>
  <c r="EL14" i="3" s="1"/>
  <c r="CZ17" i="3"/>
  <c r="DY19" i="3" s="1"/>
  <c r="DA17" i="3"/>
  <c r="DY18" i="3" s="1"/>
  <c r="DB17" i="3"/>
  <c r="DY17" i="3" s="1"/>
  <c r="DC17" i="3"/>
  <c r="DY16" i="3" s="1"/>
  <c r="DD17" i="3"/>
  <c r="DY15" i="3" s="1"/>
  <c r="DE17" i="3"/>
  <c r="DY14" i="3" s="1"/>
  <c r="DG17" i="3"/>
  <c r="EF19" i="3" s="1"/>
  <c r="DH17" i="3"/>
  <c r="EF18" i="3" s="1"/>
  <c r="DI17" i="3"/>
  <c r="EF17" i="3" s="1"/>
  <c r="DJ17" i="3"/>
  <c r="EF16" i="3" s="1"/>
  <c r="DK17" i="3"/>
  <c r="EF15" i="3" s="1"/>
  <c r="DL17" i="3"/>
  <c r="EF14" i="3" s="1"/>
  <c r="DN17" i="3"/>
  <c r="EM19" i="3" s="1"/>
  <c r="DO17" i="3"/>
  <c r="EM18" i="3" s="1"/>
  <c r="DP17" i="3"/>
  <c r="EM17" i="3" s="1"/>
  <c r="DQ17" i="3"/>
  <c r="EM16" i="3" s="1"/>
  <c r="DR17" i="3"/>
  <c r="EM15" i="3" s="1"/>
  <c r="DS17" i="3"/>
  <c r="EM14" i="3" s="1"/>
  <c r="CZ18" i="3"/>
  <c r="DZ19" i="3" s="1"/>
  <c r="DA18" i="3"/>
  <c r="DZ18" i="3" s="1"/>
  <c r="DB18" i="3"/>
  <c r="DZ17" i="3" s="1"/>
  <c r="DC18" i="3"/>
  <c r="DZ16" i="3" s="1"/>
  <c r="DD18" i="3"/>
  <c r="DZ15" i="3" s="1"/>
  <c r="DE18" i="3"/>
  <c r="DZ14" i="3" s="1"/>
  <c r="DG18" i="3"/>
  <c r="EG19" i="3" s="1"/>
  <c r="DH18" i="3"/>
  <c r="EG18" i="3" s="1"/>
  <c r="DI18" i="3"/>
  <c r="EG17" i="3" s="1"/>
  <c r="DJ18" i="3"/>
  <c r="EG16" i="3" s="1"/>
  <c r="DK18" i="3"/>
  <c r="EG15" i="3" s="1"/>
  <c r="DL18" i="3"/>
  <c r="EG14" i="3" s="1"/>
  <c r="DN18" i="3"/>
  <c r="EN19" i="3" s="1"/>
  <c r="DO18" i="3"/>
  <c r="EN18" i="3" s="1"/>
  <c r="DP18" i="3"/>
  <c r="EN17" i="3" s="1"/>
  <c r="DQ18" i="3"/>
  <c r="EN16" i="3" s="1"/>
  <c r="DR18" i="3"/>
  <c r="EN15" i="3" s="1"/>
  <c r="DS18" i="3"/>
  <c r="EN14" i="3" s="1"/>
  <c r="CZ19" i="3"/>
  <c r="EA19" i="3" s="1"/>
  <c r="DA19" i="3"/>
  <c r="EA18" i="3" s="1"/>
  <c r="DB19" i="3"/>
  <c r="EA17" i="3" s="1"/>
  <c r="DC19" i="3"/>
  <c r="EA16" i="3" s="1"/>
  <c r="DD19" i="3"/>
  <c r="EA15" i="3" s="1"/>
  <c r="DE19" i="3"/>
  <c r="EA14" i="3" s="1"/>
  <c r="DG19" i="3"/>
  <c r="EH19" i="3" s="1"/>
  <c r="DH19" i="3"/>
  <c r="EH18" i="3" s="1"/>
  <c r="DI19" i="3"/>
  <c r="EH17" i="3" s="1"/>
  <c r="DJ19" i="3"/>
  <c r="EH16" i="3" s="1"/>
  <c r="DK19" i="3"/>
  <c r="EH15" i="3" s="1"/>
  <c r="DL19" i="3"/>
  <c r="EH14" i="3" s="1"/>
  <c r="DN19" i="3"/>
  <c r="EO19" i="3" s="1"/>
  <c r="DO19" i="3"/>
  <c r="EO18" i="3" s="1"/>
  <c r="DP19" i="3"/>
  <c r="EO17" i="3" s="1"/>
  <c r="DQ19" i="3"/>
  <c r="EO16" i="3" s="1"/>
  <c r="DR19" i="3"/>
  <c r="EO15" i="3" s="1"/>
  <c r="DS19" i="3"/>
  <c r="EO14" i="3" s="1"/>
  <c r="CZ21" i="3"/>
  <c r="DV26" i="3" s="1"/>
  <c r="DA21" i="3"/>
  <c r="DV25" i="3" s="1"/>
  <c r="DB21" i="3"/>
  <c r="DV24" i="3" s="1"/>
  <c r="DC21" i="3"/>
  <c r="DV23" i="3" s="1"/>
  <c r="DD21" i="3"/>
  <c r="DV22" i="3" s="1"/>
  <c r="DE21" i="3"/>
  <c r="DV21" i="3" s="1"/>
  <c r="DG21" i="3"/>
  <c r="EC26" i="3" s="1"/>
  <c r="DH21" i="3"/>
  <c r="EC25" i="3" s="1"/>
  <c r="DI21" i="3"/>
  <c r="EC24" i="3" s="1"/>
  <c r="DJ21" i="3"/>
  <c r="EC23" i="3" s="1"/>
  <c r="DK21" i="3"/>
  <c r="EC22" i="3" s="1"/>
  <c r="DL21" i="3"/>
  <c r="EC21" i="3" s="1"/>
  <c r="DN21" i="3"/>
  <c r="EJ26" i="3" s="1"/>
  <c r="DO21" i="3"/>
  <c r="EJ25" i="3" s="1"/>
  <c r="DP21" i="3"/>
  <c r="EJ24" i="3" s="1"/>
  <c r="DQ21" i="3"/>
  <c r="EJ23" i="3" s="1"/>
  <c r="DR21" i="3"/>
  <c r="EJ22" i="3" s="1"/>
  <c r="DS21" i="3"/>
  <c r="EJ21" i="3" s="1"/>
  <c r="CZ22" i="3"/>
  <c r="DW26" i="3" s="1"/>
  <c r="DA22" i="3"/>
  <c r="DW25" i="3" s="1"/>
  <c r="DB22" i="3"/>
  <c r="DW24" i="3" s="1"/>
  <c r="DC22" i="3"/>
  <c r="DW23" i="3" s="1"/>
  <c r="DD22" i="3"/>
  <c r="DW22" i="3" s="1"/>
  <c r="DE22" i="3"/>
  <c r="DW21" i="3" s="1"/>
  <c r="DG22" i="3"/>
  <c r="ED26" i="3" s="1"/>
  <c r="DH22" i="3"/>
  <c r="ED25" i="3" s="1"/>
  <c r="DI22" i="3"/>
  <c r="ED24" i="3" s="1"/>
  <c r="DJ22" i="3"/>
  <c r="ED23" i="3" s="1"/>
  <c r="DK22" i="3"/>
  <c r="ED22" i="3" s="1"/>
  <c r="DL22" i="3"/>
  <c r="ED21" i="3" s="1"/>
  <c r="DN22" i="3"/>
  <c r="EK26" i="3" s="1"/>
  <c r="DO22" i="3"/>
  <c r="EK25" i="3" s="1"/>
  <c r="DP22" i="3"/>
  <c r="EK24" i="3" s="1"/>
  <c r="DQ22" i="3"/>
  <c r="EK23" i="3" s="1"/>
  <c r="DR22" i="3"/>
  <c r="EK22" i="3" s="1"/>
  <c r="DS22" i="3"/>
  <c r="EK21" i="3" s="1"/>
  <c r="CZ23" i="3"/>
  <c r="DX26" i="3" s="1"/>
  <c r="DA23" i="3"/>
  <c r="DX25" i="3" s="1"/>
  <c r="DB23" i="3"/>
  <c r="DX24" i="3" s="1"/>
  <c r="DC23" i="3"/>
  <c r="DX23" i="3" s="1"/>
  <c r="DD23" i="3"/>
  <c r="DX22" i="3" s="1"/>
  <c r="DE23" i="3"/>
  <c r="DX21" i="3" s="1"/>
  <c r="DG23" i="3"/>
  <c r="EE26" i="3" s="1"/>
  <c r="DH23" i="3"/>
  <c r="EE25" i="3" s="1"/>
  <c r="DI23" i="3"/>
  <c r="EE24" i="3" s="1"/>
  <c r="DJ23" i="3"/>
  <c r="EE23" i="3" s="1"/>
  <c r="DK23" i="3"/>
  <c r="EE22" i="3" s="1"/>
  <c r="DL23" i="3"/>
  <c r="EE21" i="3" s="1"/>
  <c r="DN23" i="3"/>
  <c r="EL26" i="3" s="1"/>
  <c r="DO23" i="3"/>
  <c r="EL25" i="3" s="1"/>
  <c r="DP23" i="3"/>
  <c r="EL24" i="3" s="1"/>
  <c r="DQ23" i="3"/>
  <c r="EL23" i="3" s="1"/>
  <c r="DR23" i="3"/>
  <c r="EL22" i="3" s="1"/>
  <c r="DS23" i="3"/>
  <c r="EL21" i="3" s="1"/>
  <c r="CZ24" i="3"/>
  <c r="DY26" i="3" s="1"/>
  <c r="DA24" i="3"/>
  <c r="DY25" i="3" s="1"/>
  <c r="DB24" i="3"/>
  <c r="DY24" i="3" s="1"/>
  <c r="DC24" i="3"/>
  <c r="DY23" i="3" s="1"/>
  <c r="DD24" i="3"/>
  <c r="DY22" i="3" s="1"/>
  <c r="DE24" i="3"/>
  <c r="DY21" i="3" s="1"/>
  <c r="DG24" i="3"/>
  <c r="EF26" i="3" s="1"/>
  <c r="DH24" i="3"/>
  <c r="EF25" i="3" s="1"/>
  <c r="DI24" i="3"/>
  <c r="EF24" i="3" s="1"/>
  <c r="DJ24" i="3"/>
  <c r="EF23" i="3" s="1"/>
  <c r="DK24" i="3"/>
  <c r="EF22" i="3" s="1"/>
  <c r="DL24" i="3"/>
  <c r="EF21" i="3" s="1"/>
  <c r="DN24" i="3"/>
  <c r="EM26" i="3" s="1"/>
  <c r="DO24" i="3"/>
  <c r="EM25" i="3" s="1"/>
  <c r="DP24" i="3"/>
  <c r="EM24" i="3" s="1"/>
  <c r="DQ24" i="3"/>
  <c r="EM23" i="3" s="1"/>
  <c r="DR24" i="3"/>
  <c r="EM22" i="3" s="1"/>
  <c r="DS24" i="3"/>
  <c r="EM21" i="3" s="1"/>
  <c r="CZ25" i="3"/>
  <c r="DZ26" i="3" s="1"/>
  <c r="DA25" i="3"/>
  <c r="DZ25" i="3" s="1"/>
  <c r="DB25" i="3"/>
  <c r="DZ24" i="3" s="1"/>
  <c r="DC25" i="3"/>
  <c r="DZ23" i="3" s="1"/>
  <c r="DD25" i="3"/>
  <c r="DZ22" i="3" s="1"/>
  <c r="DE25" i="3"/>
  <c r="DZ21" i="3" s="1"/>
  <c r="DG25" i="3"/>
  <c r="EG26" i="3" s="1"/>
  <c r="DH25" i="3"/>
  <c r="EG25" i="3" s="1"/>
  <c r="DI25" i="3"/>
  <c r="EG24" i="3" s="1"/>
  <c r="DJ25" i="3"/>
  <c r="EG23" i="3" s="1"/>
  <c r="DK25" i="3"/>
  <c r="EG22" i="3" s="1"/>
  <c r="DL25" i="3"/>
  <c r="EG21" i="3" s="1"/>
  <c r="DN25" i="3"/>
  <c r="EN26" i="3" s="1"/>
  <c r="DO25" i="3"/>
  <c r="EN25" i="3" s="1"/>
  <c r="DP25" i="3"/>
  <c r="EN24" i="3" s="1"/>
  <c r="DQ25" i="3"/>
  <c r="EN23" i="3" s="1"/>
  <c r="DR25" i="3"/>
  <c r="EN22" i="3" s="1"/>
  <c r="DS25" i="3"/>
  <c r="EN21" i="3" s="1"/>
  <c r="CZ26" i="3"/>
  <c r="EA26" i="3" s="1"/>
  <c r="DA26" i="3"/>
  <c r="EA25" i="3" s="1"/>
  <c r="DB26" i="3"/>
  <c r="EA24" i="3" s="1"/>
  <c r="DC26" i="3"/>
  <c r="EA23" i="3" s="1"/>
  <c r="DD26" i="3"/>
  <c r="EA22" i="3" s="1"/>
  <c r="DE26" i="3"/>
  <c r="EA21" i="3" s="1"/>
  <c r="DG26" i="3"/>
  <c r="EH26" i="3" s="1"/>
  <c r="DH26" i="3"/>
  <c r="EH25" i="3" s="1"/>
  <c r="DI26" i="3"/>
  <c r="EH24" i="3" s="1"/>
  <c r="DJ26" i="3"/>
  <c r="EH23" i="3" s="1"/>
  <c r="DK26" i="3"/>
  <c r="EH22" i="3" s="1"/>
  <c r="DL26" i="3"/>
  <c r="EH21" i="3" s="1"/>
  <c r="DN26" i="3"/>
  <c r="EO26" i="3" s="1"/>
  <c r="DO26" i="3"/>
  <c r="EO25" i="3" s="1"/>
  <c r="DP26" i="3"/>
  <c r="EO24" i="3" s="1"/>
  <c r="DQ26" i="3"/>
  <c r="EO23" i="3" s="1"/>
  <c r="DR26" i="3"/>
  <c r="EO22" i="3" s="1"/>
  <c r="DS26" i="3"/>
  <c r="EO21" i="3" s="1"/>
  <c r="CZ28" i="3"/>
  <c r="DV33" i="3" s="1"/>
  <c r="DA28" i="3"/>
  <c r="DV32" i="3" s="1"/>
  <c r="DB28" i="3"/>
  <c r="DV31" i="3" s="1"/>
  <c r="DC28" i="3"/>
  <c r="DV30" i="3" s="1"/>
  <c r="DD28" i="3"/>
  <c r="DV29" i="3" s="1"/>
  <c r="DE28" i="3"/>
  <c r="DV28" i="3" s="1"/>
  <c r="DG28" i="3"/>
  <c r="EC33" i="3" s="1"/>
  <c r="DH28" i="3"/>
  <c r="EC32" i="3" s="1"/>
  <c r="DI28" i="3"/>
  <c r="EC31" i="3" s="1"/>
  <c r="DJ28" i="3"/>
  <c r="EC30" i="3" s="1"/>
  <c r="DK28" i="3"/>
  <c r="EC29" i="3" s="1"/>
  <c r="DL28" i="3"/>
  <c r="EC28" i="3" s="1"/>
  <c r="DN28" i="3"/>
  <c r="EJ33" i="3" s="1"/>
  <c r="DO28" i="3"/>
  <c r="EJ32" i="3" s="1"/>
  <c r="DP28" i="3"/>
  <c r="EJ31" i="3" s="1"/>
  <c r="DQ28" i="3"/>
  <c r="EJ30" i="3" s="1"/>
  <c r="DR28" i="3"/>
  <c r="EJ29" i="3" s="1"/>
  <c r="DS28" i="3"/>
  <c r="EJ28" i="3" s="1"/>
  <c r="CZ29" i="3"/>
  <c r="DW33" i="3" s="1"/>
  <c r="DA29" i="3"/>
  <c r="DW32" i="3" s="1"/>
  <c r="DB29" i="3"/>
  <c r="DW31" i="3" s="1"/>
  <c r="DC29" i="3"/>
  <c r="DW30" i="3" s="1"/>
  <c r="DD29" i="3"/>
  <c r="DW29" i="3" s="1"/>
  <c r="DE29" i="3"/>
  <c r="DW28" i="3" s="1"/>
  <c r="DG29" i="3"/>
  <c r="ED33" i="3" s="1"/>
  <c r="DH29" i="3"/>
  <c r="ED32" i="3" s="1"/>
  <c r="DI29" i="3"/>
  <c r="ED31" i="3" s="1"/>
  <c r="DJ29" i="3"/>
  <c r="ED30" i="3" s="1"/>
  <c r="DK29" i="3"/>
  <c r="ED29" i="3" s="1"/>
  <c r="DL29" i="3"/>
  <c r="ED28" i="3" s="1"/>
  <c r="DN29" i="3"/>
  <c r="EK33" i="3" s="1"/>
  <c r="DO29" i="3"/>
  <c r="EK32" i="3" s="1"/>
  <c r="DP29" i="3"/>
  <c r="EK31" i="3" s="1"/>
  <c r="DQ29" i="3"/>
  <c r="EK30" i="3" s="1"/>
  <c r="DR29" i="3"/>
  <c r="EK29" i="3" s="1"/>
  <c r="DS29" i="3"/>
  <c r="EK28" i="3" s="1"/>
  <c r="CZ30" i="3"/>
  <c r="DX33" i="3" s="1"/>
  <c r="DA30" i="3"/>
  <c r="DX32" i="3" s="1"/>
  <c r="DB30" i="3"/>
  <c r="DX31" i="3" s="1"/>
  <c r="DC30" i="3"/>
  <c r="DX30" i="3" s="1"/>
  <c r="DD30" i="3"/>
  <c r="DX29" i="3" s="1"/>
  <c r="DE30" i="3"/>
  <c r="DX28" i="3" s="1"/>
  <c r="DG30" i="3"/>
  <c r="EE33" i="3" s="1"/>
  <c r="DH30" i="3"/>
  <c r="EE32" i="3" s="1"/>
  <c r="DI30" i="3"/>
  <c r="EE31" i="3" s="1"/>
  <c r="DJ30" i="3"/>
  <c r="EE30" i="3" s="1"/>
  <c r="DK30" i="3"/>
  <c r="EE29" i="3" s="1"/>
  <c r="DL30" i="3"/>
  <c r="EE28" i="3" s="1"/>
  <c r="DN30" i="3"/>
  <c r="EL33" i="3" s="1"/>
  <c r="DO30" i="3"/>
  <c r="EL32" i="3" s="1"/>
  <c r="DP30" i="3"/>
  <c r="EL31" i="3" s="1"/>
  <c r="DQ30" i="3"/>
  <c r="EL30" i="3" s="1"/>
  <c r="DR30" i="3"/>
  <c r="EL29" i="3" s="1"/>
  <c r="DS30" i="3"/>
  <c r="EL28" i="3" s="1"/>
  <c r="CZ31" i="3"/>
  <c r="DY33" i="3" s="1"/>
  <c r="DA31" i="3"/>
  <c r="DY32" i="3" s="1"/>
  <c r="DB31" i="3"/>
  <c r="DY31" i="3" s="1"/>
  <c r="DC31" i="3"/>
  <c r="DY30" i="3" s="1"/>
  <c r="DD31" i="3"/>
  <c r="DY29" i="3" s="1"/>
  <c r="DE31" i="3"/>
  <c r="DY28" i="3" s="1"/>
  <c r="DG31" i="3"/>
  <c r="EF33" i="3" s="1"/>
  <c r="DH31" i="3"/>
  <c r="EF32" i="3" s="1"/>
  <c r="DI31" i="3"/>
  <c r="EF31" i="3" s="1"/>
  <c r="DJ31" i="3"/>
  <c r="EF30" i="3" s="1"/>
  <c r="DK31" i="3"/>
  <c r="EF29" i="3" s="1"/>
  <c r="DL31" i="3"/>
  <c r="EF28" i="3" s="1"/>
  <c r="DN31" i="3"/>
  <c r="EM33" i="3" s="1"/>
  <c r="DO31" i="3"/>
  <c r="EM32" i="3" s="1"/>
  <c r="DP31" i="3"/>
  <c r="EM31" i="3" s="1"/>
  <c r="DQ31" i="3"/>
  <c r="EM30" i="3" s="1"/>
  <c r="DR31" i="3"/>
  <c r="EM29" i="3" s="1"/>
  <c r="DS31" i="3"/>
  <c r="EM28" i="3" s="1"/>
  <c r="CZ32" i="3"/>
  <c r="DZ33" i="3" s="1"/>
  <c r="DA32" i="3"/>
  <c r="DZ32" i="3" s="1"/>
  <c r="DB32" i="3"/>
  <c r="DZ31" i="3" s="1"/>
  <c r="DC32" i="3"/>
  <c r="DZ30" i="3" s="1"/>
  <c r="DD32" i="3"/>
  <c r="DZ29" i="3" s="1"/>
  <c r="DE32" i="3"/>
  <c r="DZ28" i="3" s="1"/>
  <c r="DG32" i="3"/>
  <c r="EG33" i="3" s="1"/>
  <c r="DH32" i="3"/>
  <c r="EG32" i="3" s="1"/>
  <c r="DI32" i="3"/>
  <c r="EG31" i="3" s="1"/>
  <c r="DJ32" i="3"/>
  <c r="EG30" i="3" s="1"/>
  <c r="DK32" i="3"/>
  <c r="EG29" i="3" s="1"/>
  <c r="DL32" i="3"/>
  <c r="EG28" i="3" s="1"/>
  <c r="DN32" i="3"/>
  <c r="EN33" i="3" s="1"/>
  <c r="DO32" i="3"/>
  <c r="EN32" i="3" s="1"/>
  <c r="DP32" i="3"/>
  <c r="EN31" i="3" s="1"/>
  <c r="DQ32" i="3"/>
  <c r="EN30" i="3" s="1"/>
  <c r="DR32" i="3"/>
  <c r="EN29" i="3" s="1"/>
  <c r="DS32" i="3"/>
  <c r="EN28" i="3" s="1"/>
  <c r="CZ33" i="3"/>
  <c r="EA33" i="3" s="1"/>
  <c r="DA33" i="3"/>
  <c r="EA32" i="3" s="1"/>
  <c r="DB33" i="3"/>
  <c r="EA31" i="3" s="1"/>
  <c r="DC33" i="3"/>
  <c r="EA30" i="3" s="1"/>
  <c r="DD33" i="3"/>
  <c r="EA29" i="3" s="1"/>
  <c r="DE33" i="3"/>
  <c r="EA28" i="3" s="1"/>
  <c r="DG33" i="3"/>
  <c r="EH33" i="3" s="1"/>
  <c r="DH33" i="3"/>
  <c r="EH32" i="3" s="1"/>
  <c r="DI33" i="3"/>
  <c r="EH31" i="3" s="1"/>
  <c r="DJ33" i="3"/>
  <c r="EH30" i="3" s="1"/>
  <c r="DK33" i="3"/>
  <c r="EH29" i="3" s="1"/>
  <c r="DL33" i="3"/>
  <c r="EH28" i="3" s="1"/>
  <c r="DN33" i="3"/>
  <c r="EO33" i="3" s="1"/>
  <c r="DO33" i="3"/>
  <c r="EO32" i="3" s="1"/>
  <c r="DP33" i="3"/>
  <c r="EO31" i="3" s="1"/>
  <c r="DQ33" i="3"/>
  <c r="EO30" i="3" s="1"/>
  <c r="DR33" i="3"/>
  <c r="EO29" i="3" s="1"/>
  <c r="DS33" i="3"/>
  <c r="EO28" i="3" s="1"/>
  <c r="CZ35" i="3"/>
  <c r="DV40" i="3" s="1"/>
  <c r="DA35" i="3"/>
  <c r="DV39" i="3" s="1"/>
  <c r="DB35" i="3"/>
  <c r="DV38" i="3" s="1"/>
  <c r="DC35" i="3"/>
  <c r="DV37" i="3" s="1"/>
  <c r="DD35" i="3"/>
  <c r="DV36" i="3" s="1"/>
  <c r="DE35" i="3"/>
  <c r="DV35" i="3" s="1"/>
  <c r="DG35" i="3"/>
  <c r="EC40" i="3" s="1"/>
  <c r="DH35" i="3"/>
  <c r="EC39" i="3" s="1"/>
  <c r="DI35" i="3"/>
  <c r="EC38" i="3" s="1"/>
  <c r="DJ35" i="3"/>
  <c r="EC37" i="3" s="1"/>
  <c r="DK35" i="3"/>
  <c r="EC36" i="3" s="1"/>
  <c r="DL35" i="3"/>
  <c r="EC35" i="3" s="1"/>
  <c r="DN35" i="3"/>
  <c r="EJ40" i="3" s="1"/>
  <c r="DO35" i="3"/>
  <c r="EJ39" i="3" s="1"/>
  <c r="DP35" i="3"/>
  <c r="EJ38" i="3" s="1"/>
  <c r="DQ35" i="3"/>
  <c r="EJ37" i="3" s="1"/>
  <c r="DR35" i="3"/>
  <c r="EJ36" i="3" s="1"/>
  <c r="DS35" i="3"/>
  <c r="EJ35" i="3" s="1"/>
  <c r="CZ36" i="3"/>
  <c r="DW40" i="3" s="1"/>
  <c r="DA36" i="3"/>
  <c r="DW39" i="3" s="1"/>
  <c r="DB36" i="3"/>
  <c r="DW38" i="3" s="1"/>
  <c r="DC36" i="3"/>
  <c r="DW37" i="3" s="1"/>
  <c r="DD36" i="3"/>
  <c r="DW36" i="3" s="1"/>
  <c r="DE36" i="3"/>
  <c r="DW35" i="3" s="1"/>
  <c r="DG36" i="3"/>
  <c r="ED40" i="3" s="1"/>
  <c r="DH36" i="3"/>
  <c r="ED39" i="3" s="1"/>
  <c r="DI36" i="3"/>
  <c r="ED38" i="3" s="1"/>
  <c r="DJ36" i="3"/>
  <c r="ED37" i="3" s="1"/>
  <c r="DK36" i="3"/>
  <c r="ED36" i="3" s="1"/>
  <c r="DL36" i="3"/>
  <c r="ED35" i="3" s="1"/>
  <c r="DN36" i="3"/>
  <c r="EK40" i="3" s="1"/>
  <c r="DO36" i="3"/>
  <c r="EK39" i="3" s="1"/>
  <c r="DP36" i="3"/>
  <c r="EK38" i="3" s="1"/>
  <c r="DQ36" i="3"/>
  <c r="EK37" i="3" s="1"/>
  <c r="DR36" i="3"/>
  <c r="EK36" i="3" s="1"/>
  <c r="DS36" i="3"/>
  <c r="EK35" i="3" s="1"/>
  <c r="CZ37" i="3"/>
  <c r="DX40" i="3" s="1"/>
  <c r="DA37" i="3"/>
  <c r="DX39" i="3" s="1"/>
  <c r="DB37" i="3"/>
  <c r="DX38" i="3" s="1"/>
  <c r="DC37" i="3"/>
  <c r="DX37" i="3" s="1"/>
  <c r="DD37" i="3"/>
  <c r="DX36" i="3" s="1"/>
  <c r="DE37" i="3"/>
  <c r="DX35" i="3" s="1"/>
  <c r="DG37" i="3"/>
  <c r="EE40" i="3" s="1"/>
  <c r="DH37" i="3"/>
  <c r="EE39" i="3" s="1"/>
  <c r="DI37" i="3"/>
  <c r="EE38" i="3" s="1"/>
  <c r="DJ37" i="3"/>
  <c r="EE37" i="3" s="1"/>
  <c r="DK37" i="3"/>
  <c r="EE36" i="3" s="1"/>
  <c r="DL37" i="3"/>
  <c r="EE35" i="3" s="1"/>
  <c r="DN37" i="3"/>
  <c r="EL40" i="3" s="1"/>
  <c r="DO37" i="3"/>
  <c r="EL39" i="3" s="1"/>
  <c r="DP37" i="3"/>
  <c r="EL38" i="3" s="1"/>
  <c r="DQ37" i="3"/>
  <c r="EL37" i="3" s="1"/>
  <c r="DR37" i="3"/>
  <c r="EL36" i="3" s="1"/>
  <c r="DS37" i="3"/>
  <c r="EL35" i="3" s="1"/>
  <c r="CZ38" i="3"/>
  <c r="DY40" i="3" s="1"/>
  <c r="DA38" i="3"/>
  <c r="DY39" i="3" s="1"/>
  <c r="DB38" i="3"/>
  <c r="DY38" i="3" s="1"/>
  <c r="DC38" i="3"/>
  <c r="DY37" i="3" s="1"/>
  <c r="DD38" i="3"/>
  <c r="DY36" i="3" s="1"/>
  <c r="DE38" i="3"/>
  <c r="DY35" i="3" s="1"/>
  <c r="DG38" i="3"/>
  <c r="EF40" i="3" s="1"/>
  <c r="DH38" i="3"/>
  <c r="EF39" i="3" s="1"/>
  <c r="DI38" i="3"/>
  <c r="EF38" i="3" s="1"/>
  <c r="DJ38" i="3"/>
  <c r="EF37" i="3" s="1"/>
  <c r="DK38" i="3"/>
  <c r="EF36" i="3" s="1"/>
  <c r="DL38" i="3"/>
  <c r="EF35" i="3" s="1"/>
  <c r="DN38" i="3"/>
  <c r="EM40" i="3" s="1"/>
  <c r="DO38" i="3"/>
  <c r="EM39" i="3" s="1"/>
  <c r="DP38" i="3"/>
  <c r="EM38" i="3" s="1"/>
  <c r="DQ38" i="3"/>
  <c r="EM37" i="3" s="1"/>
  <c r="DR38" i="3"/>
  <c r="EM36" i="3" s="1"/>
  <c r="DS38" i="3"/>
  <c r="EM35" i="3" s="1"/>
  <c r="CZ39" i="3"/>
  <c r="DZ40" i="3" s="1"/>
  <c r="DA39" i="3"/>
  <c r="DZ39" i="3" s="1"/>
  <c r="DB39" i="3"/>
  <c r="DZ38" i="3" s="1"/>
  <c r="DC39" i="3"/>
  <c r="DZ37" i="3" s="1"/>
  <c r="DD39" i="3"/>
  <c r="DZ36" i="3" s="1"/>
  <c r="DE39" i="3"/>
  <c r="DZ35" i="3" s="1"/>
  <c r="DG39" i="3"/>
  <c r="EG40" i="3" s="1"/>
  <c r="DH39" i="3"/>
  <c r="EG39" i="3" s="1"/>
  <c r="DI39" i="3"/>
  <c r="EG38" i="3" s="1"/>
  <c r="DJ39" i="3"/>
  <c r="EG37" i="3" s="1"/>
  <c r="DK39" i="3"/>
  <c r="EG36" i="3" s="1"/>
  <c r="DL39" i="3"/>
  <c r="EG35" i="3" s="1"/>
  <c r="DN39" i="3"/>
  <c r="EN40" i="3" s="1"/>
  <c r="DO39" i="3"/>
  <c r="EN39" i="3" s="1"/>
  <c r="DP39" i="3"/>
  <c r="EN38" i="3" s="1"/>
  <c r="DQ39" i="3"/>
  <c r="EN37" i="3" s="1"/>
  <c r="DR39" i="3"/>
  <c r="EN36" i="3" s="1"/>
  <c r="DS39" i="3"/>
  <c r="EN35" i="3" s="1"/>
  <c r="CZ40" i="3"/>
  <c r="EA40" i="3" s="1"/>
  <c r="DA40" i="3"/>
  <c r="EA39" i="3" s="1"/>
  <c r="DB40" i="3"/>
  <c r="EA38" i="3" s="1"/>
  <c r="DC40" i="3"/>
  <c r="EA37" i="3" s="1"/>
  <c r="DD40" i="3"/>
  <c r="EA36" i="3" s="1"/>
  <c r="DE40" i="3"/>
  <c r="EA35" i="3" s="1"/>
  <c r="DG40" i="3"/>
  <c r="EH40" i="3" s="1"/>
  <c r="DH40" i="3"/>
  <c r="EH39" i="3" s="1"/>
  <c r="DI40" i="3"/>
  <c r="EH38" i="3" s="1"/>
  <c r="DJ40" i="3"/>
  <c r="EH37" i="3" s="1"/>
  <c r="DK40" i="3"/>
  <c r="EH36" i="3" s="1"/>
  <c r="DL40" i="3"/>
  <c r="EH35" i="3" s="1"/>
  <c r="DN40" i="3"/>
  <c r="EO40" i="3" s="1"/>
  <c r="DO40" i="3"/>
  <c r="EO39" i="3" s="1"/>
  <c r="DP40" i="3"/>
  <c r="EO38" i="3" s="1"/>
  <c r="DQ40" i="3"/>
  <c r="EO37" i="3" s="1"/>
  <c r="DR40" i="3"/>
  <c r="EO36" i="3" s="1"/>
  <c r="DS40" i="3"/>
  <c r="EO35" i="3" s="1"/>
  <c r="P7" i="3"/>
  <c r="AL12" i="3" s="1"/>
  <c r="Q7" i="3"/>
  <c r="AL11" i="3" s="1"/>
  <c r="R7" i="3"/>
  <c r="AL10" i="3" s="1"/>
  <c r="S7" i="3"/>
  <c r="AL9" i="3" s="1"/>
  <c r="T7" i="3"/>
  <c r="AL8" i="3" s="1"/>
  <c r="U7" i="3"/>
  <c r="W7" i="3"/>
  <c r="AS12" i="3" s="1"/>
  <c r="X7" i="3"/>
  <c r="AS11" i="3" s="1"/>
  <c r="Y7" i="3"/>
  <c r="Z7" i="3"/>
  <c r="AS9" i="3" s="1"/>
  <c r="AA7" i="3"/>
  <c r="AS8" i="3" s="1"/>
  <c r="AB7" i="3"/>
  <c r="AS7" i="3" s="1"/>
  <c r="AD7" i="3"/>
  <c r="AZ12" i="3" s="1"/>
  <c r="AE7" i="3"/>
  <c r="AF7" i="3"/>
  <c r="AZ10" i="3" s="1"/>
  <c r="AG7" i="3"/>
  <c r="AZ9" i="3" s="1"/>
  <c r="AH7" i="3"/>
  <c r="AZ8" i="3" s="1"/>
  <c r="AI7" i="3"/>
  <c r="AZ7" i="3" s="1"/>
  <c r="P8" i="3"/>
  <c r="AM12" i="3" s="1"/>
  <c r="Q8" i="3"/>
  <c r="AM11" i="3" s="1"/>
  <c r="R8" i="3"/>
  <c r="S8" i="3"/>
  <c r="T8" i="3"/>
  <c r="AM8" i="3" s="1"/>
  <c r="U8" i="3"/>
  <c r="AM7" i="3" s="1"/>
  <c r="W8" i="3"/>
  <c r="X8" i="3"/>
  <c r="AT11" i="3" s="1"/>
  <c r="Y8" i="3"/>
  <c r="AT10" i="3" s="1"/>
  <c r="Z8" i="3"/>
  <c r="AT9" i="3" s="1"/>
  <c r="AA8" i="3"/>
  <c r="AT8" i="3" s="1"/>
  <c r="AB8" i="3"/>
  <c r="AT7" i="3" s="1"/>
  <c r="AD8" i="3"/>
  <c r="BA12" i="3" s="1"/>
  <c r="AE8" i="3"/>
  <c r="BA11" i="3" s="1"/>
  <c r="AF8" i="3"/>
  <c r="AG8" i="3"/>
  <c r="AH8" i="3"/>
  <c r="BA8" i="3" s="1"/>
  <c r="AI8" i="3"/>
  <c r="BA7" i="3" s="1"/>
  <c r="P9" i="3"/>
  <c r="AN12" i="3" s="1"/>
  <c r="Q9" i="3"/>
  <c r="R9" i="3"/>
  <c r="AN10" i="3" s="1"/>
  <c r="S9" i="3"/>
  <c r="AN9" i="3" s="1"/>
  <c r="T9" i="3"/>
  <c r="AN8" i="3" s="1"/>
  <c r="U9" i="3"/>
  <c r="AN7" i="3" s="1"/>
  <c r="W9" i="3"/>
  <c r="AU12" i="3" s="1"/>
  <c r="X9" i="3"/>
  <c r="AU11" i="3" s="1"/>
  <c r="Y9" i="3"/>
  <c r="AU10" i="3" s="1"/>
  <c r="Z9" i="3"/>
  <c r="AA9" i="3"/>
  <c r="AU8" i="3" s="1"/>
  <c r="AB9" i="3"/>
  <c r="AU7" i="3" s="1"/>
  <c r="AD9" i="3"/>
  <c r="AE9" i="3"/>
  <c r="AF9" i="3"/>
  <c r="BB10" i="3" s="1"/>
  <c r="AG9" i="3"/>
  <c r="BB9" i="3" s="1"/>
  <c r="AH9" i="3"/>
  <c r="AI9" i="3"/>
  <c r="P10" i="3"/>
  <c r="AO12" i="3" s="1"/>
  <c r="Q10" i="3"/>
  <c r="AO11" i="3" s="1"/>
  <c r="R10" i="3"/>
  <c r="S10" i="3"/>
  <c r="AO9" i="3" s="1"/>
  <c r="T10" i="3"/>
  <c r="AO8" i="3" s="1"/>
  <c r="U10" i="3"/>
  <c r="AO7" i="3" s="1"/>
  <c r="W10" i="3"/>
  <c r="AV12" i="3" s="1"/>
  <c r="X10" i="3"/>
  <c r="Y10" i="3"/>
  <c r="AV10" i="3" s="1"/>
  <c r="Z10" i="3"/>
  <c r="AV9" i="3" s="1"/>
  <c r="AA10" i="3"/>
  <c r="AB10" i="3"/>
  <c r="AV7" i="3" s="1"/>
  <c r="AD10" i="3"/>
  <c r="BC12" i="3" s="1"/>
  <c r="AE10" i="3"/>
  <c r="BC11" i="3" s="1"/>
  <c r="AF10" i="3"/>
  <c r="BC10" i="3" s="1"/>
  <c r="AG10" i="3"/>
  <c r="AH10" i="3"/>
  <c r="BC8" i="3" s="1"/>
  <c r="AI10" i="3"/>
  <c r="BC7" i="3" s="1"/>
  <c r="P11" i="3"/>
  <c r="Q11" i="3"/>
  <c r="AP11" i="3" s="1"/>
  <c r="R11" i="3"/>
  <c r="AP10" i="3" s="1"/>
  <c r="S11" i="3"/>
  <c r="AP9" i="3" s="1"/>
  <c r="T11" i="3"/>
  <c r="AP8" i="3" s="1"/>
  <c r="U11" i="3"/>
  <c r="W11" i="3"/>
  <c r="AW12" i="3" s="1"/>
  <c r="X11" i="3"/>
  <c r="AW11" i="3" s="1"/>
  <c r="Y11" i="3"/>
  <c r="AW10" i="3" s="1"/>
  <c r="Z11" i="3"/>
  <c r="AW9" i="3" s="1"/>
  <c r="AA11" i="3"/>
  <c r="AW8" i="3" s="1"/>
  <c r="AB11" i="3"/>
  <c r="AW7" i="3" s="1"/>
  <c r="AD11" i="3"/>
  <c r="BD12" i="3" s="1"/>
  <c r="AE11" i="3"/>
  <c r="AF11" i="3"/>
  <c r="BD10" i="3" s="1"/>
  <c r="AG11" i="3"/>
  <c r="BD9" i="3" s="1"/>
  <c r="AH11" i="3"/>
  <c r="AI11" i="3"/>
  <c r="P12" i="3"/>
  <c r="AQ12" i="3" s="1"/>
  <c r="Q12" i="3"/>
  <c r="AQ11" i="3" s="1"/>
  <c r="R12" i="3"/>
  <c r="AQ10" i="3" s="1"/>
  <c r="S12" i="3"/>
  <c r="T12" i="3"/>
  <c r="AQ8" i="3" s="1"/>
  <c r="U12" i="3"/>
  <c r="W12" i="3"/>
  <c r="AX12" i="3" s="1"/>
  <c r="X12" i="3"/>
  <c r="Y12" i="3"/>
  <c r="AX10" i="3" s="1"/>
  <c r="Z12" i="3"/>
  <c r="AX9" i="3" s="1"/>
  <c r="AA12" i="3"/>
  <c r="AX8" i="3" s="1"/>
  <c r="AB12" i="3"/>
  <c r="AD12" i="3"/>
  <c r="BE12" i="3" s="1"/>
  <c r="AE12" i="3"/>
  <c r="BE11" i="3" s="1"/>
  <c r="AF12" i="3"/>
  <c r="AG12" i="3"/>
  <c r="AH12" i="3"/>
  <c r="BE8" i="3" s="1"/>
  <c r="AI12" i="3"/>
  <c r="BE7" i="3" s="1"/>
  <c r="P14" i="3"/>
  <c r="AL19" i="3" s="1"/>
  <c r="Q14" i="3"/>
  <c r="AL18" i="3" s="1"/>
  <c r="R14" i="3"/>
  <c r="AL17" i="3" s="1"/>
  <c r="S14" i="3"/>
  <c r="AL16" i="3" s="1"/>
  <c r="T14" i="3"/>
  <c r="AL15" i="3" s="1"/>
  <c r="U14" i="3"/>
  <c r="W14" i="3"/>
  <c r="AS19" i="3" s="1"/>
  <c r="X14" i="3"/>
  <c r="AS18" i="3" s="1"/>
  <c r="Y14" i="3"/>
  <c r="AS17" i="3" s="1"/>
  <c r="Z14" i="3"/>
  <c r="AA14" i="3"/>
  <c r="AS15" i="3" s="1"/>
  <c r="AB14" i="3"/>
  <c r="AS14" i="3" s="1"/>
  <c r="AD14" i="3"/>
  <c r="AZ19" i="3" s="1"/>
  <c r="AE14" i="3"/>
  <c r="AF14" i="3"/>
  <c r="AZ17" i="3" s="1"/>
  <c r="AG14" i="3"/>
  <c r="AZ16" i="3" s="1"/>
  <c r="AH14" i="3"/>
  <c r="AI14" i="3"/>
  <c r="P15" i="3"/>
  <c r="AM19" i="3" s="1"/>
  <c r="Q15" i="3"/>
  <c r="AM18" i="3" s="1"/>
  <c r="R15" i="3"/>
  <c r="AM17" i="3" s="1"/>
  <c r="S15" i="3"/>
  <c r="AM16" i="3" s="1"/>
  <c r="T15" i="3"/>
  <c r="AM15" i="3" s="1"/>
  <c r="U15" i="3"/>
  <c r="AM14" i="3" s="1"/>
  <c r="W15" i="3"/>
  <c r="X15" i="3"/>
  <c r="Y15" i="3"/>
  <c r="AT17" i="3" s="1"/>
  <c r="Z15" i="3"/>
  <c r="AA15" i="3"/>
  <c r="AB15" i="3"/>
  <c r="AT14" i="3" s="1"/>
  <c r="AD15" i="3"/>
  <c r="BA19" i="3" s="1"/>
  <c r="AE15" i="3"/>
  <c r="BA18" i="3" s="1"/>
  <c r="AF15" i="3"/>
  <c r="BA17" i="3" s="1"/>
  <c r="AG15" i="3"/>
  <c r="BA16" i="3" s="1"/>
  <c r="AH15" i="3"/>
  <c r="BA15" i="3" s="1"/>
  <c r="AI15" i="3"/>
  <c r="BA14" i="3" s="1"/>
  <c r="P16" i="3"/>
  <c r="AN19" i="3" s="1"/>
  <c r="Q16" i="3"/>
  <c r="AN18" i="3" s="1"/>
  <c r="R16" i="3"/>
  <c r="AN17" i="3" s="1"/>
  <c r="S16" i="3"/>
  <c r="AN16" i="3" s="1"/>
  <c r="T16" i="3"/>
  <c r="AN15" i="3" s="1"/>
  <c r="U16" i="3"/>
  <c r="W16" i="3"/>
  <c r="AU19" i="3" s="1"/>
  <c r="X16" i="3"/>
  <c r="AU18" i="3" s="1"/>
  <c r="Y16" i="3"/>
  <c r="Z16" i="3"/>
  <c r="AU16" i="3" s="1"/>
  <c r="AA16" i="3"/>
  <c r="AU15" i="3" s="1"/>
  <c r="AB16" i="3"/>
  <c r="AU14" i="3" s="1"/>
  <c r="AD16" i="3"/>
  <c r="BB19" i="3" s="1"/>
  <c r="AE16" i="3"/>
  <c r="AF16" i="3"/>
  <c r="BB17" i="3" s="1"/>
  <c r="AG16" i="3"/>
  <c r="BB16" i="3" s="1"/>
  <c r="AH16" i="3"/>
  <c r="AI16" i="3"/>
  <c r="P17" i="3"/>
  <c r="AO19" i="3" s="1"/>
  <c r="Q17" i="3"/>
  <c r="AO18" i="3" s="1"/>
  <c r="R17" i="3"/>
  <c r="S17" i="3"/>
  <c r="T17" i="3"/>
  <c r="AO15" i="3" s="1"/>
  <c r="U17" i="3"/>
  <c r="AO14" i="3" s="1"/>
  <c r="W17" i="3"/>
  <c r="X17" i="3"/>
  <c r="AV18" i="3" s="1"/>
  <c r="Y17" i="3"/>
  <c r="AV17" i="3" s="1"/>
  <c r="Z17" i="3"/>
  <c r="AV16" i="3" s="1"/>
  <c r="AA17" i="3"/>
  <c r="AV15" i="3" s="1"/>
  <c r="AB17" i="3"/>
  <c r="AV14" i="3" s="1"/>
  <c r="AD17" i="3"/>
  <c r="BC19" i="3" s="1"/>
  <c r="AE17" i="3"/>
  <c r="BC18" i="3" s="1"/>
  <c r="AF17" i="3"/>
  <c r="AG17" i="3"/>
  <c r="AH17" i="3"/>
  <c r="BC15" i="3" s="1"/>
  <c r="AI17" i="3"/>
  <c r="BC14" i="3" s="1"/>
  <c r="P18" i="3"/>
  <c r="AP19" i="3" s="1"/>
  <c r="Q18" i="3"/>
  <c r="R18" i="3"/>
  <c r="AP17" i="3" s="1"/>
  <c r="S18" i="3"/>
  <c r="AP16" i="3" s="1"/>
  <c r="T18" i="3"/>
  <c r="AP15" i="3" s="1"/>
  <c r="U18" i="3"/>
  <c r="W18" i="3"/>
  <c r="AW19" i="3" s="1"/>
  <c r="X18" i="3"/>
  <c r="AW18" i="3" s="1"/>
  <c r="Y18" i="3"/>
  <c r="AW17" i="3" s="1"/>
  <c r="Z18" i="3"/>
  <c r="AA18" i="3"/>
  <c r="AW15" i="3" s="1"/>
  <c r="AB18" i="3"/>
  <c r="AW14" i="3" s="1"/>
  <c r="AD18" i="3"/>
  <c r="AE18" i="3"/>
  <c r="AF18" i="3"/>
  <c r="BD17" i="3" s="1"/>
  <c r="AG18" i="3"/>
  <c r="BD16" i="3" s="1"/>
  <c r="AH18" i="3"/>
  <c r="BD15" i="3" s="1"/>
  <c r="AI18" i="3"/>
  <c r="BD14" i="3" s="1"/>
  <c r="P19" i="3"/>
  <c r="AQ19" i="3" s="1"/>
  <c r="Q19" i="3"/>
  <c r="AQ18" i="3" s="1"/>
  <c r="R19" i="3"/>
  <c r="S19" i="3"/>
  <c r="AQ16" i="3" s="1"/>
  <c r="T19" i="3"/>
  <c r="AQ15" i="3" s="1"/>
  <c r="U19" i="3"/>
  <c r="AQ14" i="3" s="1"/>
  <c r="W19" i="3"/>
  <c r="AX19" i="3" s="1"/>
  <c r="X19" i="3"/>
  <c r="Y19" i="3"/>
  <c r="AX17" i="3" s="1"/>
  <c r="Z19" i="3"/>
  <c r="AX16" i="3" s="1"/>
  <c r="AA19" i="3"/>
  <c r="AX15" i="3" s="1"/>
  <c r="AB19" i="3"/>
  <c r="AX14" i="3" s="1"/>
  <c r="AD19" i="3"/>
  <c r="BE19" i="3" s="1"/>
  <c r="AE19" i="3"/>
  <c r="BE18" i="3" s="1"/>
  <c r="AF19" i="3"/>
  <c r="BE17" i="3" s="1"/>
  <c r="AG19" i="3"/>
  <c r="AH19" i="3"/>
  <c r="BE15" i="3" s="1"/>
  <c r="AI19" i="3"/>
  <c r="P21" i="3"/>
  <c r="Q21" i="3"/>
  <c r="AL25" i="3" s="1"/>
  <c r="R21" i="3"/>
  <c r="AL24" i="3" s="1"/>
  <c r="S21" i="3"/>
  <c r="AL23" i="3" s="1"/>
  <c r="T21" i="3"/>
  <c r="AL22" i="3" s="1"/>
  <c r="U21" i="3"/>
  <c r="AL21" i="3" s="1"/>
  <c r="W21" i="3"/>
  <c r="AS26" i="3" s="1"/>
  <c r="X21" i="3"/>
  <c r="AS25" i="3" s="1"/>
  <c r="Y21" i="3"/>
  <c r="AS24" i="3" s="1"/>
  <c r="Z21" i="3"/>
  <c r="AS23" i="3" s="1"/>
  <c r="AA21" i="3"/>
  <c r="AS22" i="3" s="1"/>
  <c r="AB21" i="3"/>
  <c r="AS21" i="3" s="1"/>
  <c r="AD21" i="3"/>
  <c r="AZ26" i="3" s="1"/>
  <c r="AE21" i="3"/>
  <c r="AZ25" i="3" s="1"/>
  <c r="AF21" i="3"/>
  <c r="AZ24" i="3" s="1"/>
  <c r="AG21" i="3"/>
  <c r="AZ23" i="3" s="1"/>
  <c r="AH21" i="3"/>
  <c r="AI21" i="3"/>
  <c r="P22" i="3"/>
  <c r="AM26" i="3" s="1"/>
  <c r="Q22" i="3"/>
  <c r="AM25" i="3" s="1"/>
  <c r="R22" i="3"/>
  <c r="S22" i="3"/>
  <c r="T22" i="3"/>
  <c r="AM22" i="3" s="1"/>
  <c r="U22" i="3"/>
  <c r="AM21" i="3" s="1"/>
  <c r="W22" i="3"/>
  <c r="AT26" i="3" s="1"/>
  <c r="X22" i="3"/>
  <c r="AT25" i="3" s="1"/>
  <c r="Y22" i="3"/>
  <c r="AT24" i="3" s="1"/>
  <c r="Z22" i="3"/>
  <c r="AT23" i="3" s="1"/>
  <c r="AA22" i="3"/>
  <c r="AT22" i="3" s="1"/>
  <c r="AB22" i="3"/>
  <c r="AD22" i="3"/>
  <c r="BA26" i="3" s="1"/>
  <c r="AE22" i="3"/>
  <c r="BA25" i="3" s="1"/>
  <c r="AF22" i="3"/>
  <c r="BA24" i="3" s="1"/>
  <c r="AG22" i="3"/>
  <c r="AH22" i="3"/>
  <c r="BA22" i="3" s="1"/>
  <c r="AI22" i="3"/>
  <c r="BA21" i="3" s="1"/>
  <c r="P23" i="3"/>
  <c r="AN26" i="3" s="1"/>
  <c r="Q23" i="3"/>
  <c r="R23" i="3"/>
  <c r="AN24" i="3" s="1"/>
  <c r="S23" i="3"/>
  <c r="T23" i="3"/>
  <c r="AN22" i="3" s="1"/>
  <c r="U23" i="3"/>
  <c r="W23" i="3"/>
  <c r="AU26" i="3" s="1"/>
  <c r="X23" i="3"/>
  <c r="AU25" i="3" s="1"/>
  <c r="Y23" i="3"/>
  <c r="AU24" i="3" s="1"/>
  <c r="Z23" i="3"/>
  <c r="AU23" i="3" s="1"/>
  <c r="AA23" i="3"/>
  <c r="AU22" i="3" s="1"/>
  <c r="AB23" i="3"/>
  <c r="AU21" i="3" s="1"/>
  <c r="AD23" i="3"/>
  <c r="AE23" i="3"/>
  <c r="BB25" i="3" s="1"/>
  <c r="AF23" i="3"/>
  <c r="BB24" i="3" s="1"/>
  <c r="AG23" i="3"/>
  <c r="BB23" i="3" s="1"/>
  <c r="AH23" i="3"/>
  <c r="BB22" i="3" s="1"/>
  <c r="AI23" i="3"/>
  <c r="P24" i="3"/>
  <c r="AO26" i="3" s="1"/>
  <c r="Q24" i="3"/>
  <c r="AO25" i="3" s="1"/>
  <c r="R24" i="3"/>
  <c r="S24" i="3"/>
  <c r="AO23" i="3" s="1"/>
  <c r="T24" i="3"/>
  <c r="AO22" i="3" s="1"/>
  <c r="U24" i="3"/>
  <c r="AO21" i="3" s="1"/>
  <c r="W24" i="3"/>
  <c r="AV26" i="3" s="1"/>
  <c r="X24" i="3"/>
  <c r="Y24" i="3"/>
  <c r="AV24" i="3" s="1"/>
  <c r="Z24" i="3"/>
  <c r="AV23" i="3" s="1"/>
  <c r="AA24" i="3"/>
  <c r="AV22" i="3" s="1"/>
  <c r="AB24" i="3"/>
  <c r="AV21" i="3" s="1"/>
  <c r="AD24" i="3"/>
  <c r="BC26" i="3" s="1"/>
  <c r="AE24" i="3"/>
  <c r="BC25" i="3" s="1"/>
  <c r="AF24" i="3"/>
  <c r="BC24" i="3" s="1"/>
  <c r="AG24" i="3"/>
  <c r="AH24" i="3"/>
  <c r="BC22" i="3" s="1"/>
  <c r="AI24" i="3"/>
  <c r="BC21" i="3" s="1"/>
  <c r="P25" i="3"/>
  <c r="Q25" i="3"/>
  <c r="AP25" i="3" s="1"/>
  <c r="R25" i="3"/>
  <c r="AP24" i="3" s="1"/>
  <c r="S25" i="3"/>
  <c r="AP23" i="3" s="1"/>
  <c r="T25" i="3"/>
  <c r="AP22" i="3" s="1"/>
  <c r="U25" i="3"/>
  <c r="W25" i="3"/>
  <c r="AW26" i="3" s="1"/>
  <c r="X25" i="3"/>
  <c r="Y25" i="3"/>
  <c r="AW24" i="3" s="1"/>
  <c r="Z25" i="3"/>
  <c r="AW23" i="3" s="1"/>
  <c r="AA25" i="3"/>
  <c r="AW22" i="3" s="1"/>
  <c r="AB25" i="3"/>
  <c r="AW21" i="3" s="1"/>
  <c r="AD25" i="3"/>
  <c r="BD26" i="3" s="1"/>
  <c r="AE25" i="3"/>
  <c r="BD25" i="3" s="1"/>
  <c r="AF25" i="3"/>
  <c r="BD24" i="3" s="1"/>
  <c r="AG25" i="3"/>
  <c r="BD23" i="3" s="1"/>
  <c r="AH25" i="3"/>
  <c r="BD22" i="3" s="1"/>
  <c r="AI25" i="3"/>
  <c r="BD21" i="3" s="1"/>
  <c r="P26" i="3"/>
  <c r="AQ26" i="3" s="1"/>
  <c r="Q26" i="3"/>
  <c r="AQ25" i="3" s="1"/>
  <c r="R26" i="3"/>
  <c r="AQ24" i="3" s="1"/>
  <c r="S26" i="3"/>
  <c r="AQ23" i="3" s="1"/>
  <c r="T26" i="3"/>
  <c r="AQ22" i="3" s="1"/>
  <c r="U26" i="3"/>
  <c r="AQ21" i="3" s="1"/>
  <c r="W26" i="3"/>
  <c r="AX26" i="3" s="1"/>
  <c r="X26" i="3"/>
  <c r="Y26" i="3"/>
  <c r="AX24" i="3" s="1"/>
  <c r="Z26" i="3"/>
  <c r="AX23" i="3" s="1"/>
  <c r="AA26" i="3"/>
  <c r="AB26" i="3"/>
  <c r="AX21" i="3" s="1"/>
  <c r="AD26" i="3"/>
  <c r="BE26" i="3" s="1"/>
  <c r="AE26" i="3"/>
  <c r="BE25" i="3" s="1"/>
  <c r="AF26" i="3"/>
  <c r="BE24" i="3" s="1"/>
  <c r="AG26" i="3"/>
  <c r="BE23" i="3" s="1"/>
  <c r="AH26" i="3"/>
  <c r="BE22" i="3" s="1"/>
  <c r="AI26" i="3"/>
  <c r="BE21" i="3" s="1"/>
  <c r="P28" i="3"/>
  <c r="AL33" i="3" s="1"/>
  <c r="Q28" i="3"/>
  <c r="R28" i="3"/>
  <c r="AL31" i="3" s="1"/>
  <c r="S28" i="3"/>
  <c r="AL30" i="3" s="1"/>
  <c r="T28" i="3"/>
  <c r="U28" i="3"/>
  <c r="AL28" i="3" s="1"/>
  <c r="W28" i="3"/>
  <c r="AS33" i="3" s="1"/>
  <c r="X28" i="3"/>
  <c r="AS32" i="3" s="1"/>
  <c r="Y28" i="3"/>
  <c r="AS31" i="3" s="1"/>
  <c r="Z28" i="3"/>
  <c r="AS30" i="3" s="1"/>
  <c r="AA28" i="3"/>
  <c r="AS29" i="3" s="1"/>
  <c r="AB28" i="3"/>
  <c r="AS28" i="3" s="1"/>
  <c r="AD28" i="3"/>
  <c r="AZ33" i="3" s="1"/>
  <c r="AE28" i="3"/>
  <c r="AF28" i="3"/>
  <c r="AZ31" i="3" s="1"/>
  <c r="AG28" i="3"/>
  <c r="AZ30" i="3" s="1"/>
  <c r="AH28" i="3"/>
  <c r="AZ29" i="3" s="1"/>
  <c r="AI28" i="3"/>
  <c r="AZ28" i="3" s="1"/>
  <c r="P29" i="3"/>
  <c r="AM33" i="3" s="1"/>
  <c r="Q29" i="3"/>
  <c r="AM32" i="3" s="1"/>
  <c r="R29" i="3"/>
  <c r="S29" i="3"/>
  <c r="T29" i="3"/>
  <c r="AM29" i="3" s="1"/>
  <c r="U29" i="3"/>
  <c r="AM28" i="3" s="1"/>
  <c r="W29" i="3"/>
  <c r="AT33" i="3" s="1"/>
  <c r="X29" i="3"/>
  <c r="AT32" i="3" s="1"/>
  <c r="Y29" i="3"/>
  <c r="AT31" i="3" s="1"/>
  <c r="Z29" i="3"/>
  <c r="AT30" i="3" s="1"/>
  <c r="AA29" i="3"/>
  <c r="AT29" i="3" s="1"/>
  <c r="AB29" i="3"/>
  <c r="AT28" i="3" s="1"/>
  <c r="AD29" i="3"/>
  <c r="BA33" i="3" s="1"/>
  <c r="AE29" i="3"/>
  <c r="BA32" i="3" s="1"/>
  <c r="AF29" i="3"/>
  <c r="BA31" i="3" s="1"/>
  <c r="AG29" i="3"/>
  <c r="AH29" i="3"/>
  <c r="BA29" i="3" s="1"/>
  <c r="AI29" i="3"/>
  <c r="BA28" i="3" s="1"/>
  <c r="P30" i="3"/>
  <c r="Q30" i="3"/>
  <c r="AN32" i="3" s="1"/>
  <c r="R30" i="3"/>
  <c r="AN31" i="3" s="1"/>
  <c r="S30" i="3"/>
  <c r="AN30" i="3" s="1"/>
  <c r="T30" i="3"/>
  <c r="AN29" i="3" s="1"/>
  <c r="U30" i="3"/>
  <c r="AN28" i="3" s="1"/>
  <c r="W30" i="3"/>
  <c r="AU33" i="3" s="1"/>
  <c r="X30" i="3"/>
  <c r="AU32" i="3" s="1"/>
  <c r="Y30" i="3"/>
  <c r="AU31" i="3" s="1"/>
  <c r="Z30" i="3"/>
  <c r="AU30" i="3" s="1"/>
  <c r="AA30" i="3"/>
  <c r="AU29" i="3" s="1"/>
  <c r="AB30" i="3"/>
  <c r="AU28" i="3" s="1"/>
  <c r="AD30" i="3"/>
  <c r="BB33" i="3" s="1"/>
  <c r="AE30" i="3"/>
  <c r="BB32" i="3" s="1"/>
  <c r="AF30" i="3"/>
  <c r="BB31" i="3" s="1"/>
  <c r="AG30" i="3"/>
  <c r="BB30" i="3" s="1"/>
  <c r="AH30" i="3"/>
  <c r="BB29" i="3" s="1"/>
  <c r="AI30" i="3"/>
  <c r="P31" i="3"/>
  <c r="AO33" i="3" s="1"/>
  <c r="Q31" i="3"/>
  <c r="AO32" i="3" s="1"/>
  <c r="R31" i="3"/>
  <c r="S31" i="3"/>
  <c r="T31" i="3"/>
  <c r="AO29" i="3" s="1"/>
  <c r="U31" i="3"/>
  <c r="AO28" i="3" s="1"/>
  <c r="W31" i="3"/>
  <c r="AV33" i="3" s="1"/>
  <c r="X31" i="3"/>
  <c r="AV32" i="3" s="1"/>
  <c r="Y31" i="3"/>
  <c r="AV31" i="3" s="1"/>
  <c r="Z31" i="3"/>
  <c r="AV30" i="3" s="1"/>
  <c r="AA31" i="3"/>
  <c r="AV29" i="3" s="1"/>
  <c r="AB31" i="3"/>
  <c r="AD31" i="3"/>
  <c r="BC33" i="3" s="1"/>
  <c r="AE31" i="3"/>
  <c r="BC32" i="3" s="1"/>
  <c r="AF31" i="3"/>
  <c r="BC31" i="3" s="1"/>
  <c r="AG31" i="3"/>
  <c r="AH31" i="3"/>
  <c r="BC29" i="3" s="1"/>
  <c r="AI31" i="3"/>
  <c r="BC28" i="3" s="1"/>
  <c r="P32" i="3"/>
  <c r="AP33" i="3" s="1"/>
  <c r="Q32" i="3"/>
  <c r="AP32" i="3" s="1"/>
  <c r="R32" i="3"/>
  <c r="AP31" i="3" s="1"/>
  <c r="S32" i="3"/>
  <c r="AP30" i="3" s="1"/>
  <c r="T32" i="3"/>
  <c r="AP29" i="3" s="1"/>
  <c r="U32" i="3"/>
  <c r="AP28" i="3" s="1"/>
  <c r="W32" i="3"/>
  <c r="AW33" i="3" s="1"/>
  <c r="X32" i="3"/>
  <c r="AW32" i="3" s="1"/>
  <c r="Y32" i="3"/>
  <c r="AW31" i="3" s="1"/>
  <c r="Z32" i="3"/>
  <c r="AW30" i="3" s="1"/>
  <c r="AA32" i="3"/>
  <c r="AW29" i="3" s="1"/>
  <c r="AB32" i="3"/>
  <c r="AW28" i="3" s="1"/>
  <c r="AD32" i="3"/>
  <c r="AE32" i="3"/>
  <c r="BD32" i="3" s="1"/>
  <c r="AF32" i="3"/>
  <c r="BD31" i="3" s="1"/>
  <c r="AG32" i="3"/>
  <c r="BD30" i="3" s="1"/>
  <c r="AH32" i="3"/>
  <c r="BD29" i="3" s="1"/>
  <c r="AI32" i="3"/>
  <c r="BD28" i="3" s="1"/>
  <c r="P33" i="3"/>
  <c r="AQ33" i="3" s="1"/>
  <c r="Q33" i="3"/>
  <c r="AQ32" i="3" s="1"/>
  <c r="R33" i="3"/>
  <c r="S33" i="3"/>
  <c r="AQ30" i="3" s="1"/>
  <c r="T33" i="3"/>
  <c r="AQ29" i="3" s="1"/>
  <c r="U33" i="3"/>
  <c r="AQ28" i="3" s="1"/>
  <c r="W33" i="3"/>
  <c r="AX33" i="3" s="1"/>
  <c r="X33" i="3"/>
  <c r="Y33" i="3"/>
  <c r="AX31" i="3" s="1"/>
  <c r="Z33" i="3"/>
  <c r="AA33" i="3"/>
  <c r="AB33" i="3"/>
  <c r="AD33" i="3"/>
  <c r="BE33" i="3" s="1"/>
  <c r="AE33" i="3"/>
  <c r="BE32" i="3" s="1"/>
  <c r="AF33" i="3"/>
  <c r="BE31" i="3" s="1"/>
  <c r="AG33" i="3"/>
  <c r="BE30" i="3" s="1"/>
  <c r="AH33" i="3"/>
  <c r="BE29" i="3" s="1"/>
  <c r="AI33" i="3"/>
  <c r="BE28" i="3" s="1"/>
  <c r="P35" i="3"/>
  <c r="AL40" i="3" s="1"/>
  <c r="Q35" i="3"/>
  <c r="AL39" i="3" s="1"/>
  <c r="R35" i="3"/>
  <c r="AL38" i="3" s="1"/>
  <c r="S35" i="3"/>
  <c r="AL37" i="3" s="1"/>
  <c r="T35" i="3"/>
  <c r="AL36" i="3" s="1"/>
  <c r="U35" i="3"/>
  <c r="AL35" i="3" s="1"/>
  <c r="W35" i="3"/>
  <c r="AS40" i="3" s="1"/>
  <c r="X35" i="3"/>
  <c r="AS39" i="3" s="1"/>
  <c r="Y35" i="3"/>
  <c r="AS38" i="3" s="1"/>
  <c r="Z35" i="3"/>
  <c r="AA35" i="3"/>
  <c r="AS36" i="3" s="1"/>
  <c r="AB35" i="3"/>
  <c r="AS35" i="3" s="1"/>
  <c r="AD35" i="3"/>
  <c r="AZ40" i="3" s="1"/>
  <c r="AE35" i="3"/>
  <c r="AF35" i="3"/>
  <c r="AZ38" i="3" s="1"/>
  <c r="AG35" i="3"/>
  <c r="AZ37" i="3" s="1"/>
  <c r="AH35" i="3"/>
  <c r="AZ36" i="3" s="1"/>
  <c r="AI35" i="3"/>
  <c r="P36" i="3"/>
  <c r="AM40" i="3" s="1"/>
  <c r="Q36" i="3"/>
  <c r="AM39" i="3" s="1"/>
  <c r="R36" i="3"/>
  <c r="AM38" i="3" s="1"/>
  <c r="S36" i="3"/>
  <c r="AM37" i="3" s="1"/>
  <c r="T36" i="3"/>
  <c r="AM36" i="3" s="1"/>
  <c r="U36" i="3"/>
  <c r="W36" i="3"/>
  <c r="AT40" i="3" s="1"/>
  <c r="X36" i="3"/>
  <c r="Y36" i="3"/>
  <c r="AT38" i="3" s="1"/>
  <c r="Z36" i="3"/>
  <c r="AT37" i="3" s="1"/>
  <c r="AA36" i="3"/>
  <c r="AT36" i="3" s="1"/>
  <c r="AB36" i="3"/>
  <c r="AT35" i="3" s="1"/>
  <c r="AD36" i="3"/>
  <c r="BA40" i="3" s="1"/>
  <c r="AE36" i="3"/>
  <c r="BA39" i="3" s="1"/>
  <c r="AF36" i="3"/>
  <c r="BA38" i="3" s="1"/>
  <c r="AG36" i="3"/>
  <c r="BA37" i="3" s="1"/>
  <c r="AH36" i="3"/>
  <c r="BA36" i="3" s="1"/>
  <c r="AI36" i="3"/>
  <c r="BA35" i="3" s="1"/>
  <c r="P37" i="3"/>
  <c r="AN40" i="3" s="1"/>
  <c r="Q37" i="3"/>
  <c r="AN39" i="3" s="1"/>
  <c r="R37" i="3"/>
  <c r="AN38" i="3" s="1"/>
  <c r="S37" i="3"/>
  <c r="AN37" i="3" s="1"/>
  <c r="T37" i="3"/>
  <c r="AN36" i="3" s="1"/>
  <c r="U37" i="3"/>
  <c r="AN35" i="3" s="1"/>
  <c r="W37" i="3"/>
  <c r="AU40" i="3" s="1"/>
  <c r="X37" i="3"/>
  <c r="AU39" i="3" s="1"/>
  <c r="Y37" i="3"/>
  <c r="AU38" i="3" s="1"/>
  <c r="Z37" i="3"/>
  <c r="AA37" i="3"/>
  <c r="AU36" i="3" s="1"/>
  <c r="AB37" i="3"/>
  <c r="AU35" i="3" s="1"/>
  <c r="AD37" i="3"/>
  <c r="BB40" i="3" s="1"/>
  <c r="AE37" i="3"/>
  <c r="BB39" i="3" s="1"/>
  <c r="AF37" i="3"/>
  <c r="BB38" i="3" s="1"/>
  <c r="AG37" i="3"/>
  <c r="BB37" i="3" s="1"/>
  <c r="AH37" i="3"/>
  <c r="BB36" i="3" s="1"/>
  <c r="AI37" i="3"/>
  <c r="P38" i="3"/>
  <c r="AO40" i="3" s="1"/>
  <c r="Q38" i="3"/>
  <c r="R38" i="3"/>
  <c r="AO38" i="3" s="1"/>
  <c r="S38" i="3"/>
  <c r="AO37" i="3" s="1"/>
  <c r="T38" i="3"/>
  <c r="AO36" i="3" s="1"/>
  <c r="U38" i="3"/>
  <c r="AO35" i="3" s="1"/>
  <c r="W38" i="3"/>
  <c r="AV40" i="3" s="1"/>
  <c r="X38" i="3"/>
  <c r="AV39" i="3" s="1"/>
  <c r="Y38" i="3"/>
  <c r="AV38" i="3" s="1"/>
  <c r="Z38" i="3"/>
  <c r="AV37" i="3" s="1"/>
  <c r="AA38" i="3"/>
  <c r="AB38" i="3"/>
  <c r="AD38" i="3"/>
  <c r="BC40" i="3" s="1"/>
  <c r="AE38" i="3"/>
  <c r="BC39" i="3" s="1"/>
  <c r="AF38" i="3"/>
  <c r="AG38" i="3"/>
  <c r="BC37" i="3" s="1"/>
  <c r="AH38" i="3"/>
  <c r="BC36" i="3" s="1"/>
  <c r="AI38" i="3"/>
  <c r="BC35" i="3" s="1"/>
  <c r="P39" i="3"/>
  <c r="AP40" i="3" s="1"/>
  <c r="Q39" i="3"/>
  <c r="R39" i="3"/>
  <c r="AP38" i="3" s="1"/>
  <c r="S39" i="3"/>
  <c r="AP37" i="3" s="1"/>
  <c r="T39" i="3"/>
  <c r="AP36" i="3" s="1"/>
  <c r="U39" i="3"/>
  <c r="AP35" i="3" s="1"/>
  <c r="W39" i="3"/>
  <c r="AW40" i="3" s="1"/>
  <c r="X39" i="3"/>
  <c r="AW39" i="3" s="1"/>
  <c r="Y39" i="3"/>
  <c r="Z39" i="3"/>
  <c r="AW37" i="3" s="1"/>
  <c r="AA39" i="3"/>
  <c r="AW36" i="3" s="1"/>
  <c r="AB39" i="3"/>
  <c r="AW35" i="3" s="1"/>
  <c r="AD39" i="3"/>
  <c r="BD40" i="3" s="1"/>
  <c r="AE39" i="3"/>
  <c r="BD39" i="3" s="1"/>
  <c r="AF39" i="3"/>
  <c r="BD38" i="3" s="1"/>
  <c r="AG39" i="3"/>
  <c r="BD37" i="3" s="1"/>
  <c r="AH39" i="3"/>
  <c r="BD36" i="3" s="1"/>
  <c r="AI39" i="3"/>
  <c r="BD35" i="3" s="1"/>
  <c r="P40" i="3"/>
  <c r="AQ40" i="3" s="1"/>
  <c r="Q40" i="3"/>
  <c r="AQ39" i="3" s="1"/>
  <c r="R40" i="3"/>
  <c r="AQ38" i="3" s="1"/>
  <c r="S40" i="3"/>
  <c r="AQ37" i="3" s="1"/>
  <c r="T40" i="3"/>
  <c r="AQ36" i="3" s="1"/>
  <c r="U40" i="3"/>
  <c r="AQ35" i="3" s="1"/>
  <c r="W40" i="3"/>
  <c r="X40" i="3"/>
  <c r="AX39" i="3" s="1"/>
  <c r="Y40" i="3"/>
  <c r="AX38" i="3" s="1"/>
  <c r="Z40" i="3"/>
  <c r="AX37" i="3" s="1"/>
  <c r="AA40" i="3"/>
  <c r="AX36" i="3" s="1"/>
  <c r="AB40" i="3"/>
  <c r="AD40" i="3"/>
  <c r="BE40" i="3" s="1"/>
  <c r="AE40" i="3"/>
  <c r="BE39" i="3" s="1"/>
  <c r="AF40" i="3"/>
  <c r="BE38" i="3" s="1"/>
  <c r="AG40" i="3"/>
  <c r="BE37" i="3" s="1"/>
  <c r="AH40" i="3"/>
  <c r="BE36" i="3" s="1"/>
  <c r="AI40" i="3"/>
  <c r="BE35" i="3" s="1"/>
  <c r="AQ7" i="3"/>
  <c r="AT16" i="3"/>
  <c r="BE14" i="3"/>
  <c r="AN23" i="3"/>
  <c r="AW25" i="3"/>
  <c r="AM35" i="3"/>
  <c r="AL7" i="3"/>
  <c r="AP7" i="3"/>
  <c r="AX7" i="3"/>
  <c r="BB7" i="3"/>
  <c r="BD7" i="3"/>
  <c r="AV8" i="3"/>
  <c r="BB8" i="3"/>
  <c r="BD8" i="3"/>
  <c r="AM9" i="3"/>
  <c r="AQ9" i="3"/>
  <c r="AU9" i="3"/>
  <c r="BA9" i="3"/>
  <c r="BC9" i="3"/>
  <c r="BE9" i="3"/>
  <c r="AM10" i="3"/>
  <c r="AO10" i="3"/>
  <c r="AS10" i="3"/>
  <c r="BA10" i="3"/>
  <c r="BE10" i="3"/>
  <c r="AN11" i="3"/>
  <c r="AV11" i="3"/>
  <c r="AX11" i="3"/>
  <c r="AZ11" i="3"/>
  <c r="BB11" i="3"/>
  <c r="BD11" i="3"/>
  <c r="AP12" i="3"/>
  <c r="AT12" i="3"/>
  <c r="BB12" i="3"/>
  <c r="AL14" i="3"/>
  <c r="AN14" i="3"/>
  <c r="AP14" i="3"/>
  <c r="AZ14" i="3"/>
  <c r="BB14" i="3"/>
  <c r="AT15" i="3"/>
  <c r="AZ15" i="3"/>
  <c r="BB15" i="3"/>
  <c r="AO16" i="3"/>
  <c r="AS16" i="3"/>
  <c r="AW16" i="3"/>
  <c r="BC16" i="3"/>
  <c r="BE16" i="3"/>
  <c r="AO17" i="3"/>
  <c r="AQ17" i="3"/>
  <c r="AU17" i="3"/>
  <c r="BC17" i="3"/>
  <c r="AP18" i="3"/>
  <c r="AT18" i="3"/>
  <c r="AX18" i="3"/>
  <c r="AZ18" i="3"/>
  <c r="BB18" i="3"/>
  <c r="BD18" i="3"/>
  <c r="AT19" i="3"/>
  <c r="AV19" i="3"/>
  <c r="BD19" i="3"/>
  <c r="AN21" i="3"/>
  <c r="AP21" i="3"/>
  <c r="AT21" i="3"/>
  <c r="AZ21" i="3"/>
  <c r="BB21" i="3"/>
  <c r="AX22" i="3"/>
  <c r="AZ22" i="3"/>
  <c r="AM23" i="3"/>
  <c r="BA23" i="3"/>
  <c r="BC23" i="3"/>
  <c r="AM24" i="3"/>
  <c r="AO24" i="3"/>
  <c r="AN25" i="3"/>
  <c r="AV25" i="3"/>
  <c r="AX25" i="3"/>
  <c r="AL26" i="3"/>
  <c r="AP26" i="3"/>
  <c r="BB26" i="3"/>
  <c r="AV28" i="3"/>
  <c r="AX28" i="3"/>
  <c r="BB28" i="3"/>
  <c r="AL29" i="3"/>
  <c r="AX29" i="3"/>
  <c r="AM30" i="3"/>
  <c r="AO30" i="3"/>
  <c r="AX30" i="3"/>
  <c r="BA30" i="3"/>
  <c r="BC30" i="3"/>
  <c r="AM31" i="3"/>
  <c r="AO31" i="3"/>
  <c r="AQ31" i="3"/>
  <c r="AL32" i="3"/>
  <c r="AX32" i="3"/>
  <c r="AZ32" i="3"/>
  <c r="AN33" i="3"/>
  <c r="BD33" i="3"/>
  <c r="AV35" i="3"/>
  <c r="AX35" i="3"/>
  <c r="AZ35" i="3"/>
  <c r="BB35" i="3"/>
  <c r="AV36" i="3"/>
  <c r="AS37" i="3"/>
  <c r="AU37" i="3"/>
  <c r="AW38" i="3"/>
  <c r="BC38" i="3"/>
  <c r="AO39" i="3"/>
  <c r="AP39" i="3"/>
  <c r="AT39" i="3"/>
  <c r="AZ39" i="3"/>
  <c r="AX40" i="3"/>
  <c r="CA40" i="3"/>
  <c r="CW35" i="3" s="1"/>
  <c r="BZ40" i="3"/>
  <c r="CW36" i="3" s="1"/>
  <c r="BY40" i="3"/>
  <c r="CW37" i="3" s="1"/>
  <c r="BX40" i="3"/>
  <c r="CW38" i="3" s="1"/>
  <c r="BW40" i="3"/>
  <c r="CW39" i="3" s="1"/>
  <c r="BV40" i="3"/>
  <c r="CW40" i="3" s="1"/>
  <c r="BT40" i="3"/>
  <c r="CP35" i="3" s="1"/>
  <c r="BS40" i="3"/>
  <c r="CP36" i="3" s="1"/>
  <c r="BR40" i="3"/>
  <c r="CP37" i="3" s="1"/>
  <c r="BQ40" i="3"/>
  <c r="CP38" i="3" s="1"/>
  <c r="BP40" i="3"/>
  <c r="CP39" i="3" s="1"/>
  <c r="BO40" i="3"/>
  <c r="CP40" i="3" s="1"/>
  <c r="BM40" i="3"/>
  <c r="CI35" i="3" s="1"/>
  <c r="BL40" i="3"/>
  <c r="CI36" i="3" s="1"/>
  <c r="BK40" i="3"/>
  <c r="CI37" i="3" s="1"/>
  <c r="BJ40" i="3"/>
  <c r="CI38" i="3" s="1"/>
  <c r="BI40" i="3"/>
  <c r="CI39" i="3" s="1"/>
  <c r="BH40" i="3"/>
  <c r="CI40" i="3" s="1"/>
  <c r="CA39" i="3"/>
  <c r="CV35" i="3" s="1"/>
  <c r="BZ39" i="3"/>
  <c r="CV36" i="3" s="1"/>
  <c r="BY39" i="3"/>
  <c r="CV37" i="3" s="1"/>
  <c r="BX39" i="3"/>
  <c r="CV38" i="3" s="1"/>
  <c r="BW39" i="3"/>
  <c r="CV39" i="3" s="1"/>
  <c r="BV39" i="3"/>
  <c r="CV40" i="3" s="1"/>
  <c r="BT39" i="3"/>
  <c r="CO35" i="3" s="1"/>
  <c r="BS39" i="3"/>
  <c r="CO36" i="3" s="1"/>
  <c r="BR39" i="3"/>
  <c r="CO37" i="3" s="1"/>
  <c r="BQ39" i="3"/>
  <c r="CO38" i="3" s="1"/>
  <c r="BP39" i="3"/>
  <c r="CO39" i="3" s="1"/>
  <c r="BO39" i="3"/>
  <c r="CO40" i="3" s="1"/>
  <c r="BM39" i="3"/>
  <c r="CH35" i="3" s="1"/>
  <c r="BL39" i="3"/>
  <c r="CH36" i="3" s="1"/>
  <c r="BK39" i="3"/>
  <c r="CH37" i="3" s="1"/>
  <c r="BJ39" i="3"/>
  <c r="CH38" i="3" s="1"/>
  <c r="BI39" i="3"/>
  <c r="CH39" i="3" s="1"/>
  <c r="BH39" i="3"/>
  <c r="CH40" i="3" s="1"/>
  <c r="CA38" i="3"/>
  <c r="CU35" i="3" s="1"/>
  <c r="BZ38" i="3"/>
  <c r="CU36" i="3" s="1"/>
  <c r="BY38" i="3"/>
  <c r="BX38" i="3"/>
  <c r="CU38" i="3" s="1"/>
  <c r="BW38" i="3"/>
  <c r="CU39" i="3" s="1"/>
  <c r="BV38" i="3"/>
  <c r="CU40" i="3" s="1"/>
  <c r="BT38" i="3"/>
  <c r="CN35" i="3" s="1"/>
  <c r="BS38" i="3"/>
  <c r="CN36" i="3" s="1"/>
  <c r="BR38" i="3"/>
  <c r="CN37" i="3" s="1"/>
  <c r="BQ38" i="3"/>
  <c r="CN38" i="3" s="1"/>
  <c r="BP38" i="3"/>
  <c r="CN39" i="3" s="1"/>
  <c r="BO38" i="3"/>
  <c r="CN40" i="3" s="1"/>
  <c r="BM38" i="3"/>
  <c r="CG35" i="3" s="1"/>
  <c r="BL38" i="3"/>
  <c r="CG36" i="3" s="1"/>
  <c r="BK38" i="3"/>
  <c r="CG37" i="3" s="1"/>
  <c r="BJ38" i="3"/>
  <c r="CG38" i="3" s="1"/>
  <c r="BI38" i="3"/>
  <c r="CG39" i="3" s="1"/>
  <c r="BH38" i="3"/>
  <c r="CG40" i="3" s="1"/>
  <c r="CU37" i="3"/>
  <c r="CA37" i="3"/>
  <c r="CT35" i="3" s="1"/>
  <c r="BZ37" i="3"/>
  <c r="CT36" i="3" s="1"/>
  <c r="BY37" i="3"/>
  <c r="CT37" i="3" s="1"/>
  <c r="BX37" i="3"/>
  <c r="CT38" i="3" s="1"/>
  <c r="BW37" i="3"/>
  <c r="CT39" i="3" s="1"/>
  <c r="BV37" i="3"/>
  <c r="CT40" i="3" s="1"/>
  <c r="BT37" i="3"/>
  <c r="CM35" i="3" s="1"/>
  <c r="BS37" i="3"/>
  <c r="CM36" i="3" s="1"/>
  <c r="BR37" i="3"/>
  <c r="CM37" i="3" s="1"/>
  <c r="BQ37" i="3"/>
  <c r="CM38" i="3" s="1"/>
  <c r="BP37" i="3"/>
  <c r="CM39" i="3" s="1"/>
  <c r="BO37" i="3"/>
  <c r="CM40" i="3" s="1"/>
  <c r="BM37" i="3"/>
  <c r="CF35" i="3" s="1"/>
  <c r="BL37" i="3"/>
  <c r="CF36" i="3" s="1"/>
  <c r="BK37" i="3"/>
  <c r="CF37" i="3" s="1"/>
  <c r="BJ37" i="3"/>
  <c r="CF38" i="3" s="1"/>
  <c r="BI37" i="3"/>
  <c r="CF39" i="3" s="1"/>
  <c r="BH37" i="3"/>
  <c r="CF40" i="3" s="1"/>
  <c r="CA36" i="3"/>
  <c r="CS35" i="3" s="1"/>
  <c r="BZ36" i="3"/>
  <c r="CS36" i="3" s="1"/>
  <c r="BY36" i="3"/>
  <c r="CS37" i="3" s="1"/>
  <c r="BX36" i="3"/>
  <c r="CS38" i="3" s="1"/>
  <c r="BW36" i="3"/>
  <c r="CS39" i="3" s="1"/>
  <c r="BV36" i="3"/>
  <c r="CS40" i="3" s="1"/>
  <c r="BT36" i="3"/>
  <c r="CL35" i="3" s="1"/>
  <c r="BS36" i="3"/>
  <c r="CL36" i="3" s="1"/>
  <c r="BR36" i="3"/>
  <c r="CL37" i="3" s="1"/>
  <c r="BQ36" i="3"/>
  <c r="CL38" i="3" s="1"/>
  <c r="BP36" i="3"/>
  <c r="CL39" i="3" s="1"/>
  <c r="BO36" i="3"/>
  <c r="CL40" i="3" s="1"/>
  <c r="BM36" i="3"/>
  <c r="CE35" i="3" s="1"/>
  <c r="BL36" i="3"/>
  <c r="CE36" i="3" s="1"/>
  <c r="BK36" i="3"/>
  <c r="CE37" i="3" s="1"/>
  <c r="BJ36" i="3"/>
  <c r="CE38" i="3" s="1"/>
  <c r="BI36" i="3"/>
  <c r="CE39" i="3" s="1"/>
  <c r="BH36" i="3"/>
  <c r="CE40" i="3" s="1"/>
  <c r="CA35" i="3"/>
  <c r="CR35" i="3" s="1"/>
  <c r="BZ35" i="3"/>
  <c r="CR36" i="3" s="1"/>
  <c r="BY35" i="3"/>
  <c r="CR37" i="3" s="1"/>
  <c r="BX35" i="3"/>
  <c r="CR38" i="3" s="1"/>
  <c r="BW35" i="3"/>
  <c r="CR39" i="3" s="1"/>
  <c r="BV35" i="3"/>
  <c r="CR40" i="3" s="1"/>
  <c r="BT35" i="3"/>
  <c r="CK35" i="3" s="1"/>
  <c r="BS35" i="3"/>
  <c r="CK36" i="3" s="1"/>
  <c r="BR35" i="3"/>
  <c r="CK37" i="3" s="1"/>
  <c r="BQ35" i="3"/>
  <c r="CK38" i="3" s="1"/>
  <c r="BP35" i="3"/>
  <c r="CK39" i="3" s="1"/>
  <c r="BO35" i="3"/>
  <c r="CK40" i="3" s="1"/>
  <c r="BM35" i="3"/>
  <c r="CD35" i="3" s="1"/>
  <c r="BL35" i="3"/>
  <c r="CD36" i="3" s="1"/>
  <c r="BK35" i="3"/>
  <c r="CD37" i="3" s="1"/>
  <c r="BJ35" i="3"/>
  <c r="CD38" i="3" s="1"/>
  <c r="BI35" i="3"/>
  <c r="CD39" i="3" s="1"/>
  <c r="BH35" i="3"/>
  <c r="CD40" i="3" s="1"/>
  <c r="CA33" i="3"/>
  <c r="CW28" i="3" s="1"/>
  <c r="BZ33" i="3"/>
  <c r="CW29" i="3" s="1"/>
  <c r="BY33" i="3"/>
  <c r="CW30" i="3" s="1"/>
  <c r="BX33" i="3"/>
  <c r="CW31" i="3" s="1"/>
  <c r="BW33" i="3"/>
  <c r="CW32" i="3" s="1"/>
  <c r="BV33" i="3"/>
  <c r="CW33" i="3" s="1"/>
  <c r="BT33" i="3"/>
  <c r="BS33" i="3"/>
  <c r="CP29" i="3" s="1"/>
  <c r="BR33" i="3"/>
  <c r="CP30" i="3" s="1"/>
  <c r="BQ33" i="3"/>
  <c r="CP31" i="3" s="1"/>
  <c r="BP33" i="3"/>
  <c r="CP32" i="3" s="1"/>
  <c r="BO33" i="3"/>
  <c r="CP33" i="3" s="1"/>
  <c r="BM33" i="3"/>
  <c r="CI28" i="3" s="1"/>
  <c r="BL33" i="3"/>
  <c r="CI29" i="3" s="1"/>
  <c r="BK33" i="3"/>
  <c r="CI30" i="3" s="1"/>
  <c r="BJ33" i="3"/>
  <c r="CI31" i="3" s="1"/>
  <c r="BI33" i="3"/>
  <c r="CI32" i="3" s="1"/>
  <c r="BH33" i="3"/>
  <c r="CI33" i="3" s="1"/>
  <c r="CA32" i="3"/>
  <c r="CV28" i="3" s="1"/>
  <c r="BZ32" i="3"/>
  <c r="CV29" i="3" s="1"/>
  <c r="BY32" i="3"/>
  <c r="CV30" i="3" s="1"/>
  <c r="BX32" i="3"/>
  <c r="CV31" i="3" s="1"/>
  <c r="BW32" i="3"/>
  <c r="CV32" i="3" s="1"/>
  <c r="BV32" i="3"/>
  <c r="CV33" i="3" s="1"/>
  <c r="BT32" i="3"/>
  <c r="CO28" i="3" s="1"/>
  <c r="BS32" i="3"/>
  <c r="CO29" i="3" s="1"/>
  <c r="BR32" i="3"/>
  <c r="CO30" i="3" s="1"/>
  <c r="BQ32" i="3"/>
  <c r="CO31" i="3" s="1"/>
  <c r="BP32" i="3"/>
  <c r="CO32" i="3" s="1"/>
  <c r="BO32" i="3"/>
  <c r="CO33" i="3" s="1"/>
  <c r="BM32" i="3"/>
  <c r="CH28" i="3" s="1"/>
  <c r="BL32" i="3"/>
  <c r="CH29" i="3" s="1"/>
  <c r="BK32" i="3"/>
  <c r="CH30" i="3" s="1"/>
  <c r="BJ32" i="3"/>
  <c r="CH31" i="3" s="1"/>
  <c r="BI32" i="3"/>
  <c r="CH32" i="3" s="1"/>
  <c r="BH32" i="3"/>
  <c r="CH33" i="3" s="1"/>
  <c r="CA31" i="3"/>
  <c r="CU28" i="3" s="1"/>
  <c r="BZ31" i="3"/>
  <c r="CU29" i="3" s="1"/>
  <c r="BY31" i="3"/>
  <c r="BX31" i="3"/>
  <c r="CU31" i="3" s="1"/>
  <c r="BW31" i="3"/>
  <c r="CU32" i="3" s="1"/>
  <c r="BV31" i="3"/>
  <c r="CU33" i="3" s="1"/>
  <c r="BT31" i="3"/>
  <c r="CN28" i="3" s="1"/>
  <c r="BS31" i="3"/>
  <c r="CN29" i="3" s="1"/>
  <c r="BR31" i="3"/>
  <c r="CN30" i="3" s="1"/>
  <c r="BQ31" i="3"/>
  <c r="CN31" i="3" s="1"/>
  <c r="BP31" i="3"/>
  <c r="CN32" i="3" s="1"/>
  <c r="BO31" i="3"/>
  <c r="CN33" i="3" s="1"/>
  <c r="BM31" i="3"/>
  <c r="CG28" i="3" s="1"/>
  <c r="BL31" i="3"/>
  <c r="CG29" i="3" s="1"/>
  <c r="BK31" i="3"/>
  <c r="CG30" i="3" s="1"/>
  <c r="BJ31" i="3"/>
  <c r="CG31" i="3" s="1"/>
  <c r="BI31" i="3"/>
  <c r="CG32" i="3" s="1"/>
  <c r="BH31" i="3"/>
  <c r="CG33" i="3" s="1"/>
  <c r="CU30" i="3"/>
  <c r="CA30" i="3"/>
  <c r="CT28" i="3" s="1"/>
  <c r="BZ30" i="3"/>
  <c r="CT29" i="3" s="1"/>
  <c r="BY30" i="3"/>
  <c r="CT30" i="3" s="1"/>
  <c r="BX30" i="3"/>
  <c r="CT31" i="3" s="1"/>
  <c r="BW30" i="3"/>
  <c r="CT32" i="3" s="1"/>
  <c r="BV30" i="3"/>
  <c r="CT33" i="3" s="1"/>
  <c r="BT30" i="3"/>
  <c r="CM28" i="3" s="1"/>
  <c r="BS30" i="3"/>
  <c r="CM29" i="3" s="1"/>
  <c r="BR30" i="3"/>
  <c r="CM30" i="3" s="1"/>
  <c r="BQ30" i="3"/>
  <c r="CM31" i="3" s="1"/>
  <c r="BP30" i="3"/>
  <c r="CM32" i="3" s="1"/>
  <c r="BO30" i="3"/>
  <c r="CM33" i="3" s="1"/>
  <c r="BM30" i="3"/>
  <c r="CF28" i="3" s="1"/>
  <c r="BL30" i="3"/>
  <c r="CF29" i="3" s="1"/>
  <c r="BK30" i="3"/>
  <c r="CF30" i="3" s="1"/>
  <c r="BJ30" i="3"/>
  <c r="CF31" i="3" s="1"/>
  <c r="BI30" i="3"/>
  <c r="CF32" i="3" s="1"/>
  <c r="BH30" i="3"/>
  <c r="CF33" i="3" s="1"/>
  <c r="CA29" i="3"/>
  <c r="CS28" i="3" s="1"/>
  <c r="BZ29" i="3"/>
  <c r="CS29" i="3" s="1"/>
  <c r="BY29" i="3"/>
  <c r="CS30" i="3" s="1"/>
  <c r="BX29" i="3"/>
  <c r="CS31" i="3" s="1"/>
  <c r="BW29" i="3"/>
  <c r="CS32" i="3" s="1"/>
  <c r="BV29" i="3"/>
  <c r="CS33" i="3" s="1"/>
  <c r="BT29" i="3"/>
  <c r="CL28" i="3" s="1"/>
  <c r="BS29" i="3"/>
  <c r="CL29" i="3" s="1"/>
  <c r="BR29" i="3"/>
  <c r="CL30" i="3" s="1"/>
  <c r="BQ29" i="3"/>
  <c r="CL31" i="3" s="1"/>
  <c r="BP29" i="3"/>
  <c r="CL32" i="3" s="1"/>
  <c r="BO29" i="3"/>
  <c r="CL33" i="3" s="1"/>
  <c r="BM29" i="3"/>
  <c r="CE28" i="3" s="1"/>
  <c r="BL29" i="3"/>
  <c r="CE29" i="3" s="1"/>
  <c r="BK29" i="3"/>
  <c r="CE30" i="3" s="1"/>
  <c r="BJ29" i="3"/>
  <c r="CE31" i="3" s="1"/>
  <c r="BI29" i="3"/>
  <c r="CE32" i="3" s="1"/>
  <c r="BH29" i="3"/>
  <c r="CE33" i="3" s="1"/>
  <c r="CP28" i="3"/>
  <c r="CA28" i="3"/>
  <c r="CR28" i="3" s="1"/>
  <c r="BZ28" i="3"/>
  <c r="CR29" i="3" s="1"/>
  <c r="BY28" i="3"/>
  <c r="CR30" i="3" s="1"/>
  <c r="BX28" i="3"/>
  <c r="CR31" i="3" s="1"/>
  <c r="BW28" i="3"/>
  <c r="CR32" i="3" s="1"/>
  <c r="BV28" i="3"/>
  <c r="CR33" i="3" s="1"/>
  <c r="BT28" i="3"/>
  <c r="CK28" i="3" s="1"/>
  <c r="BS28" i="3"/>
  <c r="CK29" i="3" s="1"/>
  <c r="BR28" i="3"/>
  <c r="CK30" i="3" s="1"/>
  <c r="BQ28" i="3"/>
  <c r="CK31" i="3" s="1"/>
  <c r="BP28" i="3"/>
  <c r="CK32" i="3" s="1"/>
  <c r="BO28" i="3"/>
  <c r="CK33" i="3" s="1"/>
  <c r="BM28" i="3"/>
  <c r="CD28" i="3" s="1"/>
  <c r="BL28" i="3"/>
  <c r="CD29" i="3" s="1"/>
  <c r="BK28" i="3"/>
  <c r="CD30" i="3" s="1"/>
  <c r="BJ28" i="3"/>
  <c r="CD31" i="3" s="1"/>
  <c r="BI28" i="3"/>
  <c r="CD32" i="3" s="1"/>
  <c r="BH28" i="3"/>
  <c r="CD33" i="3" s="1"/>
  <c r="CA26" i="3"/>
  <c r="CW21" i="3" s="1"/>
  <c r="BZ26" i="3"/>
  <c r="CW22" i="3" s="1"/>
  <c r="BY26" i="3"/>
  <c r="CW23" i="3" s="1"/>
  <c r="BX26" i="3"/>
  <c r="CW24" i="3" s="1"/>
  <c r="BW26" i="3"/>
  <c r="CW25" i="3" s="1"/>
  <c r="BV26" i="3"/>
  <c r="CW26" i="3" s="1"/>
  <c r="BT26" i="3"/>
  <c r="CP21" i="3" s="1"/>
  <c r="BS26" i="3"/>
  <c r="CP22" i="3" s="1"/>
  <c r="BR26" i="3"/>
  <c r="CP23" i="3" s="1"/>
  <c r="BQ26" i="3"/>
  <c r="CP24" i="3" s="1"/>
  <c r="BP26" i="3"/>
  <c r="CP25" i="3" s="1"/>
  <c r="BO26" i="3"/>
  <c r="CP26" i="3" s="1"/>
  <c r="BM26" i="3"/>
  <c r="CI21" i="3" s="1"/>
  <c r="BL26" i="3"/>
  <c r="CI22" i="3" s="1"/>
  <c r="BK26" i="3"/>
  <c r="CI23" i="3" s="1"/>
  <c r="BJ26" i="3"/>
  <c r="CI24" i="3" s="1"/>
  <c r="BI26" i="3"/>
  <c r="CI25" i="3" s="1"/>
  <c r="BH26" i="3"/>
  <c r="CI26" i="3" s="1"/>
  <c r="CA25" i="3"/>
  <c r="CV21" i="3" s="1"/>
  <c r="BZ25" i="3"/>
  <c r="CV22" i="3" s="1"/>
  <c r="BY25" i="3"/>
  <c r="CV23" i="3" s="1"/>
  <c r="BX25" i="3"/>
  <c r="CV24" i="3" s="1"/>
  <c r="BW25" i="3"/>
  <c r="CV25" i="3" s="1"/>
  <c r="BV25" i="3"/>
  <c r="CV26" i="3" s="1"/>
  <c r="BT25" i="3"/>
  <c r="CO21" i="3" s="1"/>
  <c r="BS25" i="3"/>
  <c r="CO22" i="3" s="1"/>
  <c r="BR25" i="3"/>
  <c r="CO23" i="3" s="1"/>
  <c r="BQ25" i="3"/>
  <c r="CO24" i="3" s="1"/>
  <c r="BP25" i="3"/>
  <c r="CO25" i="3" s="1"/>
  <c r="BO25" i="3"/>
  <c r="CO26" i="3" s="1"/>
  <c r="BM25" i="3"/>
  <c r="CH21" i="3" s="1"/>
  <c r="BL25" i="3"/>
  <c r="CH22" i="3" s="1"/>
  <c r="BK25" i="3"/>
  <c r="CH23" i="3" s="1"/>
  <c r="BJ25" i="3"/>
  <c r="CH24" i="3" s="1"/>
  <c r="BI25" i="3"/>
  <c r="CH25" i="3" s="1"/>
  <c r="BH25" i="3"/>
  <c r="CH26" i="3" s="1"/>
  <c r="CA24" i="3"/>
  <c r="CU21" i="3" s="1"/>
  <c r="BZ24" i="3"/>
  <c r="CU22" i="3" s="1"/>
  <c r="BY24" i="3"/>
  <c r="CU23" i="3" s="1"/>
  <c r="BX24" i="3"/>
  <c r="CU24" i="3" s="1"/>
  <c r="BW24" i="3"/>
  <c r="CU25" i="3" s="1"/>
  <c r="BV24" i="3"/>
  <c r="CU26" i="3" s="1"/>
  <c r="BT24" i="3"/>
  <c r="CN21" i="3" s="1"/>
  <c r="BS24" i="3"/>
  <c r="CN22" i="3" s="1"/>
  <c r="BR24" i="3"/>
  <c r="CN23" i="3" s="1"/>
  <c r="BQ24" i="3"/>
  <c r="CN24" i="3" s="1"/>
  <c r="BP24" i="3"/>
  <c r="CN25" i="3" s="1"/>
  <c r="BO24" i="3"/>
  <c r="CN26" i="3" s="1"/>
  <c r="BM24" i="3"/>
  <c r="CG21" i="3" s="1"/>
  <c r="BL24" i="3"/>
  <c r="CG22" i="3" s="1"/>
  <c r="BK24" i="3"/>
  <c r="CG23" i="3" s="1"/>
  <c r="BJ24" i="3"/>
  <c r="CG24" i="3" s="1"/>
  <c r="BI24" i="3"/>
  <c r="CG25" i="3" s="1"/>
  <c r="BH24" i="3"/>
  <c r="CG26" i="3" s="1"/>
  <c r="CA23" i="3"/>
  <c r="CT21" i="3" s="1"/>
  <c r="BZ23" i="3"/>
  <c r="CT22" i="3" s="1"/>
  <c r="BY23" i="3"/>
  <c r="CT23" i="3" s="1"/>
  <c r="BX23" i="3"/>
  <c r="CT24" i="3" s="1"/>
  <c r="BW23" i="3"/>
  <c r="CT25" i="3" s="1"/>
  <c r="BV23" i="3"/>
  <c r="CT26" i="3" s="1"/>
  <c r="BT23" i="3"/>
  <c r="CM21" i="3" s="1"/>
  <c r="BS23" i="3"/>
  <c r="CM22" i="3" s="1"/>
  <c r="BR23" i="3"/>
  <c r="CM23" i="3" s="1"/>
  <c r="BQ23" i="3"/>
  <c r="CM24" i="3" s="1"/>
  <c r="BP23" i="3"/>
  <c r="CM25" i="3" s="1"/>
  <c r="BO23" i="3"/>
  <c r="CM26" i="3" s="1"/>
  <c r="BM23" i="3"/>
  <c r="CF21" i="3" s="1"/>
  <c r="BL23" i="3"/>
  <c r="CF22" i="3" s="1"/>
  <c r="BK23" i="3"/>
  <c r="CF23" i="3" s="1"/>
  <c r="BJ23" i="3"/>
  <c r="CF24" i="3" s="1"/>
  <c r="BI23" i="3"/>
  <c r="CF25" i="3" s="1"/>
  <c r="BH23" i="3"/>
  <c r="CF26" i="3" s="1"/>
  <c r="CA22" i="3"/>
  <c r="CS21" i="3" s="1"/>
  <c r="BZ22" i="3"/>
  <c r="CS22" i="3" s="1"/>
  <c r="BY22" i="3"/>
  <c r="CS23" i="3" s="1"/>
  <c r="BX22" i="3"/>
  <c r="CS24" i="3" s="1"/>
  <c r="BW22" i="3"/>
  <c r="CS25" i="3" s="1"/>
  <c r="BV22" i="3"/>
  <c r="CS26" i="3" s="1"/>
  <c r="BT22" i="3"/>
  <c r="CL21" i="3" s="1"/>
  <c r="BS22" i="3"/>
  <c r="CL22" i="3" s="1"/>
  <c r="BR22" i="3"/>
  <c r="CL23" i="3" s="1"/>
  <c r="BQ22" i="3"/>
  <c r="CL24" i="3" s="1"/>
  <c r="BP22" i="3"/>
  <c r="CL25" i="3" s="1"/>
  <c r="BO22" i="3"/>
  <c r="CL26" i="3" s="1"/>
  <c r="BM22" i="3"/>
  <c r="CE21" i="3" s="1"/>
  <c r="BL22" i="3"/>
  <c r="CE22" i="3" s="1"/>
  <c r="BK22" i="3"/>
  <c r="CE23" i="3" s="1"/>
  <c r="BJ22" i="3"/>
  <c r="CE24" i="3" s="1"/>
  <c r="BI22" i="3"/>
  <c r="CE25" i="3" s="1"/>
  <c r="BH22" i="3"/>
  <c r="CE26" i="3" s="1"/>
  <c r="CA21" i="3"/>
  <c r="CR21" i="3" s="1"/>
  <c r="BZ21" i="3"/>
  <c r="CR22" i="3" s="1"/>
  <c r="BY21" i="3"/>
  <c r="CR23" i="3" s="1"/>
  <c r="BX21" i="3"/>
  <c r="CR24" i="3" s="1"/>
  <c r="BW21" i="3"/>
  <c r="CR25" i="3" s="1"/>
  <c r="BV21" i="3"/>
  <c r="CR26" i="3" s="1"/>
  <c r="BT21" i="3"/>
  <c r="CK21" i="3" s="1"/>
  <c r="BS21" i="3"/>
  <c r="CK22" i="3" s="1"/>
  <c r="BR21" i="3"/>
  <c r="CK23" i="3" s="1"/>
  <c r="BQ21" i="3"/>
  <c r="CK24" i="3" s="1"/>
  <c r="BP21" i="3"/>
  <c r="CK25" i="3" s="1"/>
  <c r="BO21" i="3"/>
  <c r="CK26" i="3" s="1"/>
  <c r="BM21" i="3"/>
  <c r="CD21" i="3" s="1"/>
  <c r="BL21" i="3"/>
  <c r="CD22" i="3" s="1"/>
  <c r="BK21" i="3"/>
  <c r="CD23" i="3" s="1"/>
  <c r="BJ21" i="3"/>
  <c r="CD24" i="3" s="1"/>
  <c r="BI21" i="3"/>
  <c r="CD25" i="3" s="1"/>
  <c r="BH21" i="3"/>
  <c r="CD26" i="3" s="1"/>
  <c r="CA19" i="3"/>
  <c r="CW14" i="3" s="1"/>
  <c r="BZ19" i="3"/>
  <c r="CW15" i="3" s="1"/>
  <c r="BY19" i="3"/>
  <c r="CW16" i="3" s="1"/>
  <c r="BX19" i="3"/>
  <c r="CW17" i="3" s="1"/>
  <c r="BW19" i="3"/>
  <c r="CW18" i="3" s="1"/>
  <c r="BV19" i="3"/>
  <c r="CW19" i="3" s="1"/>
  <c r="BT19" i="3"/>
  <c r="CP14" i="3" s="1"/>
  <c r="BS19" i="3"/>
  <c r="CP15" i="3" s="1"/>
  <c r="BR19" i="3"/>
  <c r="CP16" i="3" s="1"/>
  <c r="BQ19" i="3"/>
  <c r="CP17" i="3" s="1"/>
  <c r="BP19" i="3"/>
  <c r="CP18" i="3" s="1"/>
  <c r="BO19" i="3"/>
  <c r="CP19" i="3" s="1"/>
  <c r="BM19" i="3"/>
  <c r="CI14" i="3" s="1"/>
  <c r="BL19" i="3"/>
  <c r="CI15" i="3" s="1"/>
  <c r="BK19" i="3"/>
  <c r="CI16" i="3" s="1"/>
  <c r="BJ19" i="3"/>
  <c r="CI17" i="3" s="1"/>
  <c r="BI19" i="3"/>
  <c r="CI18" i="3" s="1"/>
  <c r="BH19" i="3"/>
  <c r="CI19" i="3" s="1"/>
  <c r="CA18" i="3"/>
  <c r="CV14" i="3" s="1"/>
  <c r="BZ18" i="3"/>
  <c r="CV15" i="3" s="1"/>
  <c r="BY18" i="3"/>
  <c r="CV16" i="3" s="1"/>
  <c r="BX18" i="3"/>
  <c r="CV17" i="3" s="1"/>
  <c r="BW18" i="3"/>
  <c r="CV18" i="3" s="1"/>
  <c r="BV18" i="3"/>
  <c r="CV19" i="3" s="1"/>
  <c r="BT18" i="3"/>
  <c r="CO14" i="3" s="1"/>
  <c r="BS18" i="3"/>
  <c r="CO15" i="3" s="1"/>
  <c r="BR18" i="3"/>
  <c r="CO16" i="3" s="1"/>
  <c r="BQ18" i="3"/>
  <c r="CO17" i="3" s="1"/>
  <c r="BP18" i="3"/>
  <c r="CO18" i="3" s="1"/>
  <c r="BO18" i="3"/>
  <c r="CO19" i="3" s="1"/>
  <c r="BM18" i="3"/>
  <c r="CH14" i="3" s="1"/>
  <c r="BL18" i="3"/>
  <c r="CH15" i="3" s="1"/>
  <c r="BK18" i="3"/>
  <c r="CH16" i="3" s="1"/>
  <c r="BJ18" i="3"/>
  <c r="CH17" i="3" s="1"/>
  <c r="BI18" i="3"/>
  <c r="CH18" i="3" s="1"/>
  <c r="BH18" i="3"/>
  <c r="CH19" i="3" s="1"/>
  <c r="CA17" i="3"/>
  <c r="CU14" i="3" s="1"/>
  <c r="BZ17" i="3"/>
  <c r="CU15" i="3" s="1"/>
  <c r="BY17" i="3"/>
  <c r="CU16" i="3" s="1"/>
  <c r="BX17" i="3"/>
  <c r="CU17" i="3" s="1"/>
  <c r="BW17" i="3"/>
  <c r="CU18" i="3" s="1"/>
  <c r="BV17" i="3"/>
  <c r="CU19" i="3" s="1"/>
  <c r="BT17" i="3"/>
  <c r="CN14" i="3" s="1"/>
  <c r="BS17" i="3"/>
  <c r="CN15" i="3" s="1"/>
  <c r="BR17" i="3"/>
  <c r="CN16" i="3" s="1"/>
  <c r="BQ17" i="3"/>
  <c r="CN17" i="3" s="1"/>
  <c r="BP17" i="3"/>
  <c r="CN18" i="3" s="1"/>
  <c r="BO17" i="3"/>
  <c r="CN19" i="3" s="1"/>
  <c r="BM17" i="3"/>
  <c r="CG14" i="3" s="1"/>
  <c r="BL17" i="3"/>
  <c r="CG15" i="3" s="1"/>
  <c r="BK17" i="3"/>
  <c r="CG16" i="3" s="1"/>
  <c r="BJ17" i="3"/>
  <c r="CG17" i="3" s="1"/>
  <c r="BI17" i="3"/>
  <c r="CG18" i="3" s="1"/>
  <c r="BH17" i="3"/>
  <c r="CG19" i="3" s="1"/>
  <c r="CA16" i="3"/>
  <c r="CT14" i="3" s="1"/>
  <c r="BZ16" i="3"/>
  <c r="CT15" i="3" s="1"/>
  <c r="BY16" i="3"/>
  <c r="CT16" i="3" s="1"/>
  <c r="BX16" i="3"/>
  <c r="CT17" i="3" s="1"/>
  <c r="BW16" i="3"/>
  <c r="CT18" i="3" s="1"/>
  <c r="BV16" i="3"/>
  <c r="CT19" i="3" s="1"/>
  <c r="BT16" i="3"/>
  <c r="CM14" i="3" s="1"/>
  <c r="BS16" i="3"/>
  <c r="CM15" i="3" s="1"/>
  <c r="BR16" i="3"/>
  <c r="CM16" i="3" s="1"/>
  <c r="BQ16" i="3"/>
  <c r="CM17" i="3" s="1"/>
  <c r="BP16" i="3"/>
  <c r="CM18" i="3" s="1"/>
  <c r="BO16" i="3"/>
  <c r="CM19" i="3" s="1"/>
  <c r="BM16" i="3"/>
  <c r="CF14" i="3" s="1"/>
  <c r="BL16" i="3"/>
  <c r="CF15" i="3" s="1"/>
  <c r="BK16" i="3"/>
  <c r="CF16" i="3" s="1"/>
  <c r="BJ16" i="3"/>
  <c r="CF17" i="3" s="1"/>
  <c r="BI16" i="3"/>
  <c r="CF18" i="3" s="1"/>
  <c r="BH16" i="3"/>
  <c r="CF19" i="3" s="1"/>
  <c r="CA15" i="3"/>
  <c r="CS14" i="3" s="1"/>
  <c r="BZ15" i="3"/>
  <c r="CS15" i="3" s="1"/>
  <c r="BY15" i="3"/>
  <c r="CS16" i="3" s="1"/>
  <c r="BX15" i="3"/>
  <c r="CS17" i="3" s="1"/>
  <c r="BW15" i="3"/>
  <c r="CS18" i="3" s="1"/>
  <c r="BV15" i="3"/>
  <c r="CS19" i="3" s="1"/>
  <c r="BT15" i="3"/>
  <c r="CL14" i="3" s="1"/>
  <c r="BS15" i="3"/>
  <c r="CL15" i="3" s="1"/>
  <c r="BR15" i="3"/>
  <c r="CL16" i="3" s="1"/>
  <c r="BQ15" i="3"/>
  <c r="CL17" i="3" s="1"/>
  <c r="BP15" i="3"/>
  <c r="CL18" i="3" s="1"/>
  <c r="BO15" i="3"/>
  <c r="CL19" i="3" s="1"/>
  <c r="BM15" i="3"/>
  <c r="CE14" i="3" s="1"/>
  <c r="BL15" i="3"/>
  <c r="CE15" i="3" s="1"/>
  <c r="BK15" i="3"/>
  <c r="CE16" i="3" s="1"/>
  <c r="BJ15" i="3"/>
  <c r="CE17" i="3" s="1"/>
  <c r="BI15" i="3"/>
  <c r="CE18" i="3" s="1"/>
  <c r="BH15" i="3"/>
  <c r="CE19" i="3" s="1"/>
  <c r="CA14" i="3"/>
  <c r="CR14" i="3" s="1"/>
  <c r="BZ14" i="3"/>
  <c r="CR15" i="3" s="1"/>
  <c r="BY14" i="3"/>
  <c r="CR16" i="3" s="1"/>
  <c r="BX14" i="3"/>
  <c r="CR17" i="3" s="1"/>
  <c r="BW14" i="3"/>
  <c r="CR18" i="3" s="1"/>
  <c r="BV14" i="3"/>
  <c r="CR19" i="3" s="1"/>
  <c r="BT14" i="3"/>
  <c r="CK14" i="3" s="1"/>
  <c r="BS14" i="3"/>
  <c r="CK15" i="3" s="1"/>
  <c r="BR14" i="3"/>
  <c r="CK16" i="3" s="1"/>
  <c r="BQ14" i="3"/>
  <c r="CK17" i="3" s="1"/>
  <c r="BP14" i="3"/>
  <c r="CK18" i="3" s="1"/>
  <c r="BO14" i="3"/>
  <c r="CK19" i="3" s="1"/>
  <c r="BM14" i="3"/>
  <c r="CD14" i="3" s="1"/>
  <c r="BL14" i="3"/>
  <c r="CD15" i="3" s="1"/>
  <c r="BK14" i="3"/>
  <c r="CD16" i="3" s="1"/>
  <c r="BJ14" i="3"/>
  <c r="CD17" i="3" s="1"/>
  <c r="BI14" i="3"/>
  <c r="CD18" i="3" s="1"/>
  <c r="BH14" i="3"/>
  <c r="CD19" i="3" s="1"/>
  <c r="CA12" i="3"/>
  <c r="CW7" i="3" s="1"/>
  <c r="BZ12" i="3"/>
  <c r="CW8" i="3" s="1"/>
  <c r="BY12" i="3"/>
  <c r="CW9" i="3" s="1"/>
  <c r="BX12" i="3"/>
  <c r="CW10" i="3" s="1"/>
  <c r="BW12" i="3"/>
  <c r="CW11" i="3" s="1"/>
  <c r="BV12" i="3"/>
  <c r="CW12" i="3" s="1"/>
  <c r="BT12" i="3"/>
  <c r="CP7" i="3" s="1"/>
  <c r="BS12" i="3"/>
  <c r="CP8" i="3" s="1"/>
  <c r="BR12" i="3"/>
  <c r="CP9" i="3" s="1"/>
  <c r="BQ12" i="3"/>
  <c r="CP10" i="3" s="1"/>
  <c r="BP12" i="3"/>
  <c r="CP11" i="3" s="1"/>
  <c r="BO12" i="3"/>
  <c r="CP12" i="3" s="1"/>
  <c r="BM12" i="3"/>
  <c r="CI7" i="3" s="1"/>
  <c r="BL12" i="3"/>
  <c r="CI8" i="3" s="1"/>
  <c r="BK12" i="3"/>
  <c r="BJ12" i="3"/>
  <c r="CI10" i="3" s="1"/>
  <c r="BI12" i="3"/>
  <c r="CI11" i="3" s="1"/>
  <c r="BH12" i="3"/>
  <c r="CI12" i="3" s="1"/>
  <c r="CA11" i="3"/>
  <c r="CV7" i="3" s="1"/>
  <c r="BZ11" i="3"/>
  <c r="CV8" i="3" s="1"/>
  <c r="BY11" i="3"/>
  <c r="CV9" i="3" s="1"/>
  <c r="BX11" i="3"/>
  <c r="CV10" i="3" s="1"/>
  <c r="BW11" i="3"/>
  <c r="CV11" i="3" s="1"/>
  <c r="BV11" i="3"/>
  <c r="CV12" i="3" s="1"/>
  <c r="BT11" i="3"/>
  <c r="CO7" i="3" s="1"/>
  <c r="BS11" i="3"/>
  <c r="CO8" i="3" s="1"/>
  <c r="BR11" i="3"/>
  <c r="CO9" i="3" s="1"/>
  <c r="BQ11" i="3"/>
  <c r="CO10" i="3" s="1"/>
  <c r="BP11" i="3"/>
  <c r="CO11" i="3" s="1"/>
  <c r="BO11" i="3"/>
  <c r="CO12" i="3" s="1"/>
  <c r="BM11" i="3"/>
  <c r="CH7" i="3" s="1"/>
  <c r="BL11" i="3"/>
  <c r="CH8" i="3" s="1"/>
  <c r="BK11" i="3"/>
  <c r="CH9" i="3" s="1"/>
  <c r="BJ11" i="3"/>
  <c r="CH10" i="3" s="1"/>
  <c r="BI11" i="3"/>
  <c r="CH11" i="3" s="1"/>
  <c r="BH11" i="3"/>
  <c r="CH12" i="3" s="1"/>
  <c r="CA10" i="3"/>
  <c r="CU7" i="3" s="1"/>
  <c r="BZ10" i="3"/>
  <c r="CU8" i="3" s="1"/>
  <c r="BY10" i="3"/>
  <c r="CU9" i="3" s="1"/>
  <c r="BX10" i="3"/>
  <c r="CU10" i="3" s="1"/>
  <c r="BW10" i="3"/>
  <c r="CU11" i="3" s="1"/>
  <c r="BV10" i="3"/>
  <c r="CU12" i="3" s="1"/>
  <c r="BT10" i="3"/>
  <c r="CN7" i="3" s="1"/>
  <c r="BS10" i="3"/>
  <c r="CN8" i="3" s="1"/>
  <c r="BR10" i="3"/>
  <c r="CN9" i="3" s="1"/>
  <c r="BQ10" i="3"/>
  <c r="CN10" i="3" s="1"/>
  <c r="BP10" i="3"/>
  <c r="CN11" i="3" s="1"/>
  <c r="BO10" i="3"/>
  <c r="CN12" i="3" s="1"/>
  <c r="BM10" i="3"/>
  <c r="CG7" i="3" s="1"/>
  <c r="BL10" i="3"/>
  <c r="CG8" i="3" s="1"/>
  <c r="BK10" i="3"/>
  <c r="CG9" i="3" s="1"/>
  <c r="BJ10" i="3"/>
  <c r="CG10" i="3" s="1"/>
  <c r="BI10" i="3"/>
  <c r="CG11" i="3" s="1"/>
  <c r="BH10" i="3"/>
  <c r="CG12" i="3" s="1"/>
  <c r="CI9" i="3"/>
  <c r="CA9" i="3"/>
  <c r="CT7" i="3" s="1"/>
  <c r="BZ9" i="3"/>
  <c r="CT8" i="3" s="1"/>
  <c r="BY9" i="3"/>
  <c r="CT9" i="3" s="1"/>
  <c r="BX9" i="3"/>
  <c r="CT10" i="3" s="1"/>
  <c r="BW9" i="3"/>
  <c r="CT11" i="3" s="1"/>
  <c r="BV9" i="3"/>
  <c r="CT12" i="3" s="1"/>
  <c r="BT9" i="3"/>
  <c r="CM7" i="3" s="1"/>
  <c r="BS9" i="3"/>
  <c r="CM8" i="3" s="1"/>
  <c r="BR9" i="3"/>
  <c r="CM9" i="3" s="1"/>
  <c r="BQ9" i="3"/>
  <c r="CM10" i="3" s="1"/>
  <c r="BP9" i="3"/>
  <c r="CM11" i="3" s="1"/>
  <c r="BO9" i="3"/>
  <c r="CM12" i="3" s="1"/>
  <c r="BM9" i="3"/>
  <c r="CF7" i="3" s="1"/>
  <c r="BL9" i="3"/>
  <c r="CF8" i="3" s="1"/>
  <c r="BK9" i="3"/>
  <c r="CF9" i="3" s="1"/>
  <c r="BJ9" i="3"/>
  <c r="CF10" i="3" s="1"/>
  <c r="BI9" i="3"/>
  <c r="CF11" i="3" s="1"/>
  <c r="BH9" i="3"/>
  <c r="CF12" i="3" s="1"/>
  <c r="CA8" i="3"/>
  <c r="CS7" i="3" s="1"/>
  <c r="BZ8" i="3"/>
  <c r="CS8" i="3" s="1"/>
  <c r="BY8" i="3"/>
  <c r="CS9" i="3" s="1"/>
  <c r="BX8" i="3"/>
  <c r="CS10" i="3" s="1"/>
  <c r="BW8" i="3"/>
  <c r="CS11" i="3" s="1"/>
  <c r="BV8" i="3"/>
  <c r="CS12" i="3" s="1"/>
  <c r="BT8" i="3"/>
  <c r="CL7" i="3" s="1"/>
  <c r="BS8" i="3"/>
  <c r="CL8" i="3" s="1"/>
  <c r="BR8" i="3"/>
  <c r="CL9" i="3" s="1"/>
  <c r="BQ8" i="3"/>
  <c r="CL10" i="3" s="1"/>
  <c r="BP8" i="3"/>
  <c r="CL11" i="3" s="1"/>
  <c r="BO8" i="3"/>
  <c r="CL12" i="3" s="1"/>
  <c r="BM8" i="3"/>
  <c r="CE7" i="3" s="1"/>
  <c r="BL8" i="3"/>
  <c r="CE8" i="3" s="1"/>
  <c r="BK8" i="3"/>
  <c r="CE9" i="3" s="1"/>
  <c r="BJ8" i="3"/>
  <c r="CE10" i="3" s="1"/>
  <c r="BI8" i="3"/>
  <c r="CE11" i="3" s="1"/>
  <c r="BH8" i="3"/>
  <c r="CE12" i="3" s="1"/>
  <c r="CA7" i="3"/>
  <c r="CR7" i="3" s="1"/>
  <c r="BZ7" i="3"/>
  <c r="CR8" i="3" s="1"/>
  <c r="BY7" i="3"/>
  <c r="CR9" i="3" s="1"/>
  <c r="BX7" i="3"/>
  <c r="CR10" i="3" s="1"/>
  <c r="BW7" i="3"/>
  <c r="CR11" i="3" s="1"/>
  <c r="BV7" i="3"/>
  <c r="CR12" i="3" s="1"/>
  <c r="BT7" i="3"/>
  <c r="CK7" i="3" s="1"/>
  <c r="BS7" i="3"/>
  <c r="CK8" i="3" s="1"/>
  <c r="BR7" i="3"/>
  <c r="CK9" i="3" s="1"/>
  <c r="BQ7" i="3"/>
  <c r="CK10" i="3" s="1"/>
  <c r="BP7" i="3"/>
  <c r="CK11" i="3" s="1"/>
  <c r="BO7" i="3"/>
  <c r="CK12" i="3" s="1"/>
  <c r="BM7" i="3"/>
  <c r="CD7" i="3" s="1"/>
  <c r="BL7" i="3"/>
  <c r="CD8" i="3" s="1"/>
  <c r="BK7" i="3"/>
  <c r="CD9" i="3" s="1"/>
  <c r="BJ7" i="3"/>
  <c r="CD10" i="3" s="1"/>
  <c r="BI7" i="3"/>
  <c r="CD11" i="3" s="1"/>
  <c r="BH7" i="3"/>
  <c r="CD12" i="3" s="1"/>
  <c r="Z51" i="1" l="1"/>
  <c r="Z57" i="1" s="1"/>
  <c r="N10" i="1"/>
  <c r="N16" i="1" s="1"/>
  <c r="N6" i="1"/>
  <c r="N30" i="1"/>
  <c r="N51" i="1"/>
  <c r="N57" i="1" s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AC56" i="1" s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AC55" i="1" s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AC54" i="1" s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AC53" i="1" s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AC52" i="1" s="1"/>
  <c r="AB51" i="1"/>
  <c r="AB57" i="1" s="1"/>
  <c r="AA51" i="1"/>
  <c r="Y51" i="1"/>
  <c r="Y57" i="1" s="1"/>
  <c r="X51" i="1"/>
  <c r="X57" i="1" s="1"/>
  <c r="W51" i="1"/>
  <c r="W57" i="1" s="1"/>
  <c r="V51" i="1"/>
  <c r="V57" i="1" s="1"/>
  <c r="U51" i="1"/>
  <c r="U57" i="1" s="1"/>
  <c r="T51" i="1"/>
  <c r="T57" i="1" s="1"/>
  <c r="S51" i="1"/>
  <c r="R51" i="1"/>
  <c r="R57" i="1" s="1"/>
  <c r="Q51" i="1"/>
  <c r="Q57" i="1" s="1"/>
  <c r="P51" i="1"/>
  <c r="P57" i="1" s="1"/>
  <c r="O51" i="1"/>
  <c r="O57" i="1" s="1"/>
  <c r="S46" i="1"/>
  <c r="R46" i="1"/>
  <c r="Q46" i="1"/>
  <c r="P46" i="1"/>
  <c r="O46" i="1"/>
  <c r="N46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AC35" i="1" s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AC34" i="1" s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AC33" i="1" s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C32" i="1" s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C31" i="1" s="1"/>
  <c r="AB30" i="1"/>
  <c r="AB36" i="1" s="1"/>
  <c r="AA30" i="1"/>
  <c r="AA36" i="1" s="1"/>
  <c r="Z30" i="1"/>
  <c r="Z36" i="1" s="1"/>
  <c r="Y30" i="1"/>
  <c r="Y36" i="1" s="1"/>
  <c r="X30" i="1"/>
  <c r="X36" i="1" s="1"/>
  <c r="W30" i="1"/>
  <c r="W36" i="1" s="1"/>
  <c r="V30" i="1"/>
  <c r="U30" i="1"/>
  <c r="U36" i="1" s="1"/>
  <c r="T30" i="1"/>
  <c r="T36" i="1" s="1"/>
  <c r="S30" i="1"/>
  <c r="S36" i="1" s="1"/>
  <c r="R30" i="1"/>
  <c r="R36" i="1" s="1"/>
  <c r="Q30" i="1"/>
  <c r="Q36" i="1" s="1"/>
  <c r="P30" i="1"/>
  <c r="P36" i="1" s="1"/>
  <c r="O30" i="1"/>
  <c r="O36" i="1" s="1"/>
  <c r="T25" i="1"/>
  <c r="S25" i="1"/>
  <c r="R25" i="1"/>
  <c r="Q25" i="1"/>
  <c r="P25" i="1"/>
  <c r="O25" i="1"/>
  <c r="N2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C15" i="1" s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C14" i="1" s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AC13" i="1" s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AC12" i="1" s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C11" i="1" s="1"/>
  <c r="AB10" i="1"/>
  <c r="AB16" i="1" s="1"/>
  <c r="AA10" i="1"/>
  <c r="AA16" i="1" s="1"/>
  <c r="Z10" i="1"/>
  <c r="Z16" i="1" s="1"/>
  <c r="Y10" i="1"/>
  <c r="X10" i="1"/>
  <c r="X16" i="1" s="1"/>
  <c r="W10" i="1"/>
  <c r="W16" i="1" s="1"/>
  <c r="V10" i="1"/>
  <c r="V16" i="1" s="1"/>
  <c r="U10" i="1"/>
  <c r="U16" i="1" s="1"/>
  <c r="T10" i="1"/>
  <c r="T16" i="1" s="1"/>
  <c r="S10" i="1"/>
  <c r="S16" i="1" s="1"/>
  <c r="R10" i="1"/>
  <c r="R16" i="1" s="1"/>
  <c r="Q10" i="1"/>
  <c r="P10" i="1"/>
  <c r="P16" i="1" s="1"/>
  <c r="O10" i="1"/>
  <c r="O16" i="1" s="1"/>
  <c r="S5" i="1"/>
  <c r="R5" i="1"/>
  <c r="Q5" i="1"/>
  <c r="P5" i="1"/>
  <c r="O5" i="1"/>
  <c r="N5" i="1"/>
  <c r="S20" i="1" l="1"/>
  <c r="S17" i="1"/>
  <c r="R37" i="1"/>
  <c r="R40" i="1"/>
  <c r="Z37" i="1"/>
  <c r="Z40" i="1"/>
  <c r="R58" i="1"/>
  <c r="R61" i="1"/>
  <c r="Z58" i="1"/>
  <c r="Z61" i="1"/>
  <c r="P37" i="1"/>
  <c r="P40" i="1"/>
  <c r="R20" i="1"/>
  <c r="R19" i="1"/>
  <c r="R17" i="1"/>
  <c r="Y37" i="1"/>
  <c r="Y40" i="1"/>
  <c r="Y58" i="1"/>
  <c r="Y61" i="1"/>
  <c r="AB17" i="1"/>
  <c r="AB20" i="1"/>
  <c r="AA37" i="1"/>
  <c r="AA40" i="1"/>
  <c r="U17" i="1"/>
  <c r="U20" i="1"/>
  <c r="AB37" i="1"/>
  <c r="AB40" i="1"/>
  <c r="T61" i="1"/>
  <c r="T60" i="1"/>
  <c r="T58" i="1"/>
  <c r="AB61" i="1"/>
  <c r="AB60" i="1"/>
  <c r="AB58" i="1"/>
  <c r="X17" i="1"/>
  <c r="X20" i="1"/>
  <c r="X58" i="1"/>
  <c r="X61" i="1"/>
  <c r="Z20" i="1"/>
  <c r="Z19" i="1"/>
  <c r="Z17" i="1"/>
  <c r="Q37" i="1"/>
  <c r="Q40" i="1"/>
  <c r="Q58" i="1"/>
  <c r="Q61" i="1"/>
  <c r="T17" i="1"/>
  <c r="T20" i="1"/>
  <c r="S37" i="1"/>
  <c r="S40" i="1"/>
  <c r="T37" i="1"/>
  <c r="T40" i="1"/>
  <c r="N17" i="1"/>
  <c r="N20" i="1"/>
  <c r="V17" i="1"/>
  <c r="V20" i="1"/>
  <c r="U37" i="1"/>
  <c r="U40" i="1"/>
  <c r="U61" i="1"/>
  <c r="U58" i="1"/>
  <c r="X37" i="1"/>
  <c r="X40" i="1"/>
  <c r="P58" i="1"/>
  <c r="P61" i="1"/>
  <c r="AA20" i="1"/>
  <c r="AA17" i="1"/>
  <c r="O17" i="1"/>
  <c r="O20" i="1"/>
  <c r="W17" i="1"/>
  <c r="W20" i="1"/>
  <c r="N39" i="1"/>
  <c r="V39" i="1"/>
  <c r="N58" i="1"/>
  <c r="N61" i="1"/>
  <c r="V58" i="1"/>
  <c r="V61" i="1"/>
  <c r="P17" i="1"/>
  <c r="P20" i="1"/>
  <c r="O40" i="1"/>
  <c r="O39" i="1"/>
  <c r="O37" i="1"/>
  <c r="W40" i="1"/>
  <c r="W39" i="1"/>
  <c r="W37" i="1"/>
  <c r="O58" i="1"/>
  <c r="O61" i="1"/>
  <c r="W58" i="1"/>
  <c r="W61" i="1"/>
  <c r="S19" i="1"/>
  <c r="AA19" i="1"/>
  <c r="P39" i="1"/>
  <c r="X39" i="1"/>
  <c r="U60" i="1"/>
  <c r="N36" i="1"/>
  <c r="V36" i="1"/>
  <c r="T19" i="1"/>
  <c r="AB19" i="1"/>
  <c r="Q39" i="1"/>
  <c r="Y39" i="1"/>
  <c r="AC51" i="1"/>
  <c r="AC57" i="1" s="1"/>
  <c r="N60" i="1"/>
  <c r="V60" i="1"/>
  <c r="S57" i="1"/>
  <c r="AA57" i="1"/>
  <c r="AA60" i="1" s="1"/>
  <c r="U19" i="1"/>
  <c r="R39" i="1"/>
  <c r="Z39" i="1"/>
  <c r="T46" i="1"/>
  <c r="N47" i="1" s="1"/>
  <c r="O60" i="1"/>
  <c r="W60" i="1"/>
  <c r="Q16" i="1"/>
  <c r="Y16" i="1"/>
  <c r="AC10" i="1"/>
  <c r="AC16" i="1" s="1"/>
  <c r="N19" i="1"/>
  <c r="V19" i="1"/>
  <c r="S39" i="1"/>
  <c r="AA39" i="1"/>
  <c r="P60" i="1"/>
  <c r="X60" i="1"/>
  <c r="T5" i="1"/>
  <c r="O19" i="1"/>
  <c r="W19" i="1"/>
  <c r="T39" i="1"/>
  <c r="AB39" i="1"/>
  <c r="Q60" i="1"/>
  <c r="Y60" i="1"/>
  <c r="P19" i="1"/>
  <c r="X19" i="1"/>
  <c r="U39" i="1"/>
  <c r="R60" i="1"/>
  <c r="Z60" i="1"/>
  <c r="AC30" i="1"/>
  <c r="AC36" i="1" s="1"/>
  <c r="S26" i="1" l="1"/>
  <c r="R26" i="1"/>
  <c r="S6" i="1"/>
  <c r="Q6" i="1"/>
  <c r="P6" i="1"/>
  <c r="P26" i="1"/>
  <c r="N26" i="1"/>
  <c r="Q20" i="1"/>
  <c r="Q17" i="1"/>
  <c r="S61" i="1"/>
  <c r="S58" i="1"/>
  <c r="V40" i="1"/>
  <c r="V37" i="1"/>
  <c r="R6" i="1"/>
  <c r="N40" i="1"/>
  <c r="N37" i="1"/>
  <c r="Y20" i="1"/>
  <c r="Y17" i="1"/>
  <c r="R47" i="1"/>
  <c r="P47" i="1"/>
  <c r="O47" i="1"/>
  <c r="T47" i="1" s="1"/>
  <c r="S47" i="1"/>
  <c r="S60" i="1"/>
  <c r="Q19" i="1"/>
  <c r="Y19" i="1"/>
  <c r="Q26" i="1"/>
  <c r="AA61" i="1"/>
  <c r="AA58" i="1"/>
  <c r="Q47" i="1"/>
  <c r="O26" i="1"/>
  <c r="O6" i="1"/>
  <c r="T6" i="1" l="1"/>
  <c r="T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tc={0FECE443-F4FB-46CB-8C8E-AF27A83E9177}</author>
    <author>tc={68F4C7E8-6FD7-4B5A-A2E8-0DBC8011F582}</author>
    <author>tc={D9ADEFF7-D4C7-444E-917A-CE9EB5A8E10C}</author>
  </authors>
  <commentList>
    <comment ref="P5" authorId="0" shapeId="0" xr:uid="{0FECE443-F4FB-46CB-8C8E-AF27A83E9177}">
      <text>
        <t>[Threaded comment]
Your version of Excel allows you to read this threaded comment; however, any edits to it will get removed if the file is opened in a newer version of Excel. Learn more: https://go.microsoft.com/fwlink/?linkid=870924
Comment:
    Tree numbering in this table did not reflect actual numbering in the field (was transposed)</t>
      </text>
    </comment>
    <comment ref="BH5" authorId="1" shapeId="0" xr:uid="{68F4C7E8-6FD7-4B5A-A2E8-0DBC8011F582}">
      <text>
        <t>[Threaded comment]
Your version of Excel allows you to read this threaded comment; however, any edits to it will get removed if the file is opened in a newer version of Excel. Learn more: https://go.microsoft.com/fwlink/?linkid=870924
Comment:
    Tree numbering in this table did not reflect actual numbering in the field (was transposed)</t>
      </text>
    </comment>
    <comment ref="CZ5" authorId="2" shapeId="0" xr:uid="{D9ADEFF7-D4C7-444E-917A-CE9EB5A8E10C}">
      <text>
        <t>[Threaded comment]
Your version of Excel allows you to read this threaded comment; however, any edits to it will get removed if the file is opened in a newer version of Excel. Learn more: https://go.microsoft.com/fwlink/?linkid=870924
Comment:
    Tree numbering in this table did not reflect actual numbering in the field (was transposed)</t>
      </text>
    </comment>
  </commentList>
</comments>
</file>

<file path=xl/sharedStrings.xml><?xml version="1.0" encoding="utf-8"?>
<sst xmlns="http://schemas.openxmlformats.org/spreadsheetml/2006/main" count="2443" uniqueCount="93">
  <si>
    <t>Date:</t>
  </si>
  <si>
    <t>FID</t>
  </si>
  <si>
    <t>FID:</t>
  </si>
  <si>
    <t>Surveyor:</t>
  </si>
  <si>
    <t>Plot</t>
  </si>
  <si>
    <t>Species</t>
  </si>
  <si>
    <t>Seedlot</t>
  </si>
  <si>
    <t xml:space="preserve">Condition </t>
  </si>
  <si>
    <t>Good</t>
  </si>
  <si>
    <t>Fair</t>
  </si>
  <si>
    <t>Poor</t>
  </si>
  <si>
    <t>Moribund</t>
  </si>
  <si>
    <t>Dead</t>
  </si>
  <si>
    <t>Missing</t>
  </si>
  <si>
    <t>Pl</t>
  </si>
  <si>
    <t>Sx</t>
  </si>
  <si>
    <t>Lw</t>
  </si>
  <si>
    <t>Fd</t>
  </si>
  <si>
    <t>Cw</t>
  </si>
  <si>
    <t>0_Mesic</t>
  </si>
  <si>
    <t>2_Mesic</t>
  </si>
  <si>
    <t>2_Wet</t>
  </si>
  <si>
    <t>Location:</t>
  </si>
  <si>
    <t>Location</t>
  </si>
  <si>
    <t>Augier</t>
  </si>
  <si>
    <t>Granisle</t>
  </si>
  <si>
    <t>Colleymount</t>
  </si>
  <si>
    <t>Maxan</t>
  </si>
  <si>
    <t>Hannay</t>
  </si>
  <si>
    <t>6_Mesic</t>
  </si>
  <si>
    <t>7_Mesic</t>
  </si>
  <si>
    <t>9_Demo</t>
  </si>
  <si>
    <t>9_Dry</t>
  </si>
  <si>
    <t>9_Mesic</t>
  </si>
  <si>
    <t>15_Mesic</t>
  </si>
  <si>
    <t>Frost</t>
  </si>
  <si>
    <t>lots of brush. paint not found</t>
  </si>
  <si>
    <t xml:space="preserve">orange dots found. tree cleary missing </t>
  </si>
  <si>
    <t>orange dot found. clearly missing</t>
  </si>
  <si>
    <t>clearly missing also wide open</t>
  </si>
  <si>
    <t xml:space="preserve">heavily browsed </t>
  </si>
  <si>
    <t>three in a row missing edge of square</t>
  </si>
  <si>
    <t>clearly missing. orange dot found. wide open</t>
  </si>
  <si>
    <t>Height (cm)</t>
  </si>
  <si>
    <t>Diameter (mm)</t>
  </si>
  <si>
    <t>leader length (cm)</t>
  </si>
  <si>
    <t>cant find very brushy</t>
  </si>
  <si>
    <t>cant find. brushy</t>
  </si>
  <si>
    <t>cant find, brushy</t>
  </si>
  <si>
    <t>cant see. very brushy</t>
  </si>
  <si>
    <t>lots of brush</t>
  </si>
  <si>
    <t>Comments</t>
  </si>
  <si>
    <t>cant find, very brushy!</t>
  </si>
  <si>
    <t>new leader is growing at top of existing one-4cm</t>
  </si>
  <si>
    <t>could be moribund, 1-2 green needles at bottom</t>
  </si>
  <si>
    <t>Condition2020Sp</t>
  </si>
  <si>
    <t>2019 Fall Survival Surveys</t>
  </si>
  <si>
    <t xml:space="preserve">Missing </t>
  </si>
  <si>
    <t>Total</t>
  </si>
  <si>
    <t>Number</t>
  </si>
  <si>
    <t>%</t>
  </si>
  <si>
    <t>Pli</t>
  </si>
  <si>
    <t>Fdi</t>
  </si>
  <si>
    <t>Totals</t>
  </si>
  <si>
    <t>Survival %</t>
  </si>
  <si>
    <t>Provenance</t>
  </si>
  <si>
    <t>Local (1)</t>
  </si>
  <si>
    <t>Near (2)</t>
  </si>
  <si>
    <t>Far (3)</t>
  </si>
  <si>
    <t>% Good + Fair</t>
  </si>
  <si>
    <t>% Poor or Worse</t>
  </si>
  <si>
    <t>2020 Spring Survival Surveys</t>
  </si>
  <si>
    <t>2020 Fall Survival Surveys</t>
  </si>
  <si>
    <t>Condition2020Fall</t>
  </si>
  <si>
    <t>Brett and Melissa</t>
  </si>
  <si>
    <t>lots of brush. likley there but cant see at all</t>
  </si>
  <si>
    <t>Note:  At this site the orientation was not north south as in the other trials</t>
  </si>
  <si>
    <t>Incorrect 2019 Fall Survival Surveys</t>
  </si>
  <si>
    <t xml:space="preserve">2019 Fall Survival Surveys </t>
  </si>
  <si>
    <t>Incorrect 2020 Spring Survival Surveys</t>
  </si>
  <si>
    <t>Incorrect 2020 Fall Survival Surveys</t>
  </si>
  <si>
    <t xml:space="preserve">Local </t>
  </si>
  <si>
    <t>Near</t>
  </si>
  <si>
    <t>Far</t>
  </si>
  <si>
    <t>Min Height</t>
  </si>
  <si>
    <t>Max Height</t>
  </si>
  <si>
    <t>Min Diameter</t>
  </si>
  <si>
    <t>Max Diameter</t>
  </si>
  <si>
    <t>Min Leader Length</t>
  </si>
  <si>
    <t>Max Leader Length</t>
  </si>
  <si>
    <t>Average Height (cm)</t>
  </si>
  <si>
    <t>Average Diameter (mm)</t>
  </si>
  <si>
    <t>Average Leader Length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</si>
</sst>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6" fontId="1" fillId="0" borderId="15" xfId="0" applyNumberFormat="1" applyFont="1" applyBorder="1"/>
    <xf numFmtId="0" fontId="2" fillId="0" borderId="0" xfId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3" xfId="0" applyBorder="1"/>
    <xf numFmtId="0" fontId="0" fillId="0" borderId="26" xfId="0" applyBorder="1"/>
    <xf numFmtId="0" fontId="0" fillId="0" borderId="27" xfId="0" applyBorder="1"/>
    <xf numFmtId="0" fontId="0" fillId="0" borderId="8" xfId="0" applyBorder="1"/>
    <xf numFmtId="0" fontId="0" fillId="0" borderId="7" xfId="0" applyBorder="1"/>
    <xf numFmtId="0" fontId="0" fillId="0" borderId="28" xfId="0" applyBorder="1"/>
    <xf numFmtId="0" fontId="0" fillId="0" borderId="30" xfId="0" applyBorder="1"/>
    <xf numFmtId="0" fontId="1" fillId="0" borderId="20" xfId="0" applyFont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0" fillId="0" borderId="29" xfId="0" applyBorder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164" fontId="0" fillId="0" borderId="0" xfId="0" applyNumberFormat="1"/>
    <xf numFmtId="0" fontId="0" fillId="0" borderId="11" xfId="0" applyBorder="1"/>
  </cellXfs>
  <cellStyles count="2">
    <cellStyle name="Hyperlink" xfId="1" builtinId="8"/>
    <cellStyle name="Normal" xfId="0" builtinId="0"/>
  </cellStyles>
  <dxfs count="186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3300"/>
      <color rgb="FFFFFF99"/>
      <color rgb="FFCC9900"/>
      <color rgb="FFFFFFCC"/>
      <color rgb="FF99FF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Stats'!$A$5</c:f>
              <c:strCache>
                <c:ptCount val="1"/>
                <c:pt idx="0">
                  <c:v>Average Height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6F-4064-B384-E207805FE548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6F-4064-B384-E207805FE54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6F-4064-B384-E207805FE54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6F-4064-B384-E207805FE54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6F-4064-B384-E207805FE54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76F-4064-B384-E207805FE54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76F-4064-B384-E207805FE54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76F-4064-B384-E207805FE54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76F-4064-B384-E207805FE54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76F-4064-B384-E207805FE54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76F-4064-B384-E207805FE54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76F-4064-B384-E207805FE54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76F-4064-B384-E207805FE54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76F-4064-B384-E207805FE54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76F-4064-B384-E207805FE548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Stats'!$B$5:$P$5</c:f>
              <c:numCache>
                <c:formatCode>0.0</c:formatCode>
                <c:ptCount val="15"/>
                <c:pt idx="0">
                  <c:v>47.722222222222221</c:v>
                </c:pt>
                <c:pt idx="1">
                  <c:v>45.722222222222221</c:v>
                </c:pt>
                <c:pt idx="2">
                  <c:v>47.416666666666664</c:v>
                </c:pt>
                <c:pt idx="3">
                  <c:v>43.222222222222221</c:v>
                </c:pt>
                <c:pt idx="4">
                  <c:v>43.18181818181818</c:v>
                </c:pt>
                <c:pt idx="5">
                  <c:v>52.517241379310342</c:v>
                </c:pt>
                <c:pt idx="6">
                  <c:v>35.29032258064516</c:v>
                </c:pt>
                <c:pt idx="7">
                  <c:v>44.368421052631582</c:v>
                </c:pt>
                <c:pt idx="8">
                  <c:v>28.583333333333332</c:v>
                </c:pt>
                <c:pt idx="9">
                  <c:v>27.64516129032258</c:v>
                </c:pt>
                <c:pt idx="10">
                  <c:v>29.2</c:v>
                </c:pt>
                <c:pt idx="11">
                  <c:v>17.476190476190474</c:v>
                </c:pt>
                <c:pt idx="12">
                  <c:v>30.068965517241381</c:v>
                </c:pt>
                <c:pt idx="13">
                  <c:v>31.575757575757574</c:v>
                </c:pt>
                <c:pt idx="14">
                  <c:v>28.914285714285715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76F-4064-B384-E207805FE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Stats'!$A$8</c:f>
              <c:strCache>
                <c:ptCount val="1"/>
                <c:pt idx="0">
                  <c:v>Average Diameter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C3-45EB-8322-8AFFB58FD362}"/>
              </c:ext>
            </c:extLst>
          </c:dPt>
          <c:dPt>
            <c:idx val="1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C3-45EB-8322-8AFFB58FD3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C3-45EB-8322-8AFFB58FD36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C3-45EB-8322-8AFFB58FD36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5C3-45EB-8322-8AFFB58FD36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5C3-45EB-8322-8AFFB58FD36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5C3-45EB-8322-8AFFB58FD36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5C3-45EB-8322-8AFFB58FD36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5C3-45EB-8322-8AFFB58FD36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5C3-45EB-8322-8AFFB58FD36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5C3-45EB-8322-8AFFB58FD36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5C3-45EB-8322-8AFFB58FD36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5C3-45EB-8322-8AFFB58FD36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5C3-45EB-8322-8AFFB58FD36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5C3-45EB-8322-8AFFB58FD362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Stats'!$B$8:$P$8</c:f>
              <c:numCache>
                <c:formatCode>0.0</c:formatCode>
                <c:ptCount val="15"/>
                <c:pt idx="0">
                  <c:v>9.5277777777777786</c:v>
                </c:pt>
                <c:pt idx="1">
                  <c:v>9.7777777777777786</c:v>
                </c:pt>
                <c:pt idx="2">
                  <c:v>9.2222222222222214</c:v>
                </c:pt>
                <c:pt idx="3">
                  <c:v>10.833333333333334</c:v>
                </c:pt>
                <c:pt idx="4">
                  <c:v>9.3030303030303028</c:v>
                </c:pt>
                <c:pt idx="5">
                  <c:v>11.241379310344827</c:v>
                </c:pt>
                <c:pt idx="6">
                  <c:v>6.4516129032258061</c:v>
                </c:pt>
                <c:pt idx="7">
                  <c:v>7.1052631578947372</c:v>
                </c:pt>
                <c:pt idx="8">
                  <c:v>5.833333333333333</c:v>
                </c:pt>
                <c:pt idx="9">
                  <c:v>6.838709677419355</c:v>
                </c:pt>
                <c:pt idx="10">
                  <c:v>7.6</c:v>
                </c:pt>
                <c:pt idx="11">
                  <c:v>4.2380952380952381</c:v>
                </c:pt>
                <c:pt idx="12">
                  <c:v>6.6896551724137927</c:v>
                </c:pt>
                <c:pt idx="13">
                  <c:v>5.3939393939393936</c:v>
                </c:pt>
                <c:pt idx="14">
                  <c:v>6.1428571428571432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5C3-45EB-8322-8AFFB58FD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Stats'!$A$11</c:f>
              <c:strCache>
                <c:ptCount val="1"/>
                <c:pt idx="0">
                  <c:v>Average Leader Length (cm)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3-47F9-A74B-FC7668C6E6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A3-47F9-A74B-FC7668C6E61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A3-47F9-A74B-FC7668C6E61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A3-47F9-A74B-FC7668C6E61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A3-47F9-A74B-FC7668C6E61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A3-47F9-A74B-FC7668C6E61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A3-47F9-A74B-FC7668C6E61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A3-47F9-A74B-FC7668C6E61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A3-47F9-A74B-FC7668C6E61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A3-47F9-A74B-FC7668C6E61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A3-47F9-A74B-FC7668C6E61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A3-47F9-A74B-FC7668C6E61B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Stats'!$B$11:$P$11</c:f>
              <c:numCache>
                <c:formatCode>0.0</c:formatCode>
                <c:ptCount val="15"/>
                <c:pt idx="0">
                  <c:v>15.833333333333334</c:v>
                </c:pt>
                <c:pt idx="1">
                  <c:v>15.685714285714285</c:v>
                </c:pt>
                <c:pt idx="2">
                  <c:v>16.527777777777779</c:v>
                </c:pt>
                <c:pt idx="3">
                  <c:v>22.027777777777779</c:v>
                </c:pt>
                <c:pt idx="4">
                  <c:v>16.416666666666668</c:v>
                </c:pt>
                <c:pt idx="5">
                  <c:v>24.137931034482758</c:v>
                </c:pt>
                <c:pt idx="6">
                  <c:v>4.8888888888888893</c:v>
                </c:pt>
                <c:pt idx="7">
                  <c:v>17.105263157894736</c:v>
                </c:pt>
                <c:pt idx="8">
                  <c:v>13.083333333333334</c:v>
                </c:pt>
                <c:pt idx="9">
                  <c:v>8.8387096774193541</c:v>
                </c:pt>
                <c:pt idx="10">
                  <c:v>7.2777777777777777</c:v>
                </c:pt>
                <c:pt idx="11">
                  <c:v>4.0952380952380949</c:v>
                </c:pt>
                <c:pt idx="12">
                  <c:v>6.7241379310344831</c:v>
                </c:pt>
                <c:pt idx="13">
                  <c:v>4.2121212121212119</c:v>
                </c:pt>
                <c:pt idx="14">
                  <c:v>9.7714285714285722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A3-47F9-A74B-FC7668C6E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412272</xdr:colOff>
      <xdr:row>32</xdr:row>
      <xdr:rowOff>138140</xdr:rowOff>
    </xdr:from>
    <xdr:to>
      <xdr:col>8</xdr:col>
      <xdr:colOff>646769</xdr:colOff>
      <xdr:row>42</xdr:row>
      <xdr:rowOff>96018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63F5C21-3083-4D85-A950-E99F1BE93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8846437">
          <a:off x="1963456" y="11588581"/>
          <a:ext cx="3942503" cy="39333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261937</xdr:rowOff>
    </xdr:from>
    <xdr:to>
      <xdr:col>10</xdr:col>
      <xdr:colOff>533628</xdr:colOff>
      <xdr:row>29</xdr:row>
      <xdr:rowOff>398487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C38C014-76EC-4BDB-8FFC-6938BC06E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1187"/>
          <a:ext cx="7217003" cy="997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280555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7099FF-C1F9-43A0-A1B8-C5C10DD04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280555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E49534-A971-46F7-9B06-A3462CDE7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24</xdr:col>
      <xdr:colOff>280554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39EF42-0E0F-49FC-B404-371DD7E72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ID2MesicBrettSept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Fall2020/FID2%20mesic%20Meliss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vivalSurveyFID2Mesi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pring2020/MasterSheets/SurvivalSurvey2020_FID2Mes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  <sheetName val="FieldCard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HeatMap"/>
      <sheetName val="LookUps"/>
    </sheetNames>
    <sheetDataSet>
      <sheetData sheetId="0">
        <row r="6">
          <cell r="E6" t="str">
            <v>Fair</v>
          </cell>
          <cell r="F6" t="str">
            <v>Good</v>
          </cell>
        </row>
        <row r="7">
          <cell r="E7" t="str">
            <v>Good</v>
          </cell>
          <cell r="F7" t="str">
            <v>Good</v>
          </cell>
        </row>
        <row r="8">
          <cell r="E8" t="str">
            <v>Good</v>
          </cell>
          <cell r="F8" t="str">
            <v>Good</v>
          </cell>
        </row>
        <row r="9">
          <cell r="E9" t="str">
            <v>Good</v>
          </cell>
          <cell r="F9" t="str">
            <v>Good</v>
          </cell>
        </row>
        <row r="10">
          <cell r="E10" t="str">
            <v>Good</v>
          </cell>
          <cell r="F10" t="str">
            <v>Good</v>
          </cell>
        </row>
        <row r="11">
          <cell r="E11" t="str">
            <v>Good</v>
          </cell>
          <cell r="F11" t="str">
            <v>Good</v>
          </cell>
        </row>
        <row r="12">
          <cell r="E12" t="str">
            <v>Good</v>
          </cell>
          <cell r="F12" t="str">
            <v>Good</v>
          </cell>
        </row>
        <row r="13">
          <cell r="E13" t="str">
            <v>Good</v>
          </cell>
          <cell r="F13" t="str">
            <v>Good</v>
          </cell>
        </row>
        <row r="14">
          <cell r="E14" t="str">
            <v>Good</v>
          </cell>
          <cell r="F14" t="str">
            <v>Good</v>
          </cell>
        </row>
        <row r="15">
          <cell r="E15" t="str">
            <v>Good</v>
          </cell>
          <cell r="F15" t="str">
            <v>Good</v>
          </cell>
        </row>
        <row r="16">
          <cell r="E16" t="str">
            <v>Good</v>
          </cell>
          <cell r="F16" t="str">
            <v>Good</v>
          </cell>
        </row>
        <row r="17">
          <cell r="E17" t="str">
            <v>Good</v>
          </cell>
          <cell r="F17" t="str">
            <v>Good</v>
          </cell>
        </row>
        <row r="18">
          <cell r="E18" t="str">
            <v>Good</v>
          </cell>
          <cell r="F18" t="str">
            <v>Good</v>
          </cell>
        </row>
        <row r="19">
          <cell r="E19" t="str">
            <v>Good</v>
          </cell>
          <cell r="F19" t="str">
            <v>Good</v>
          </cell>
        </row>
        <row r="20">
          <cell r="E20" t="str">
            <v>Good</v>
          </cell>
          <cell r="F20" t="str">
            <v>Good</v>
          </cell>
        </row>
        <row r="21">
          <cell r="E21" t="str">
            <v>Fair</v>
          </cell>
          <cell r="F21" t="str">
            <v>Good</v>
          </cell>
        </row>
        <row r="22">
          <cell r="E22" t="str">
            <v>Good</v>
          </cell>
          <cell r="F22" t="str">
            <v>Good</v>
          </cell>
        </row>
        <row r="23">
          <cell r="E23" t="str">
            <v>Good</v>
          </cell>
          <cell r="F23" t="str">
            <v>Good</v>
          </cell>
        </row>
        <row r="24">
          <cell r="E24" t="str">
            <v>Good</v>
          </cell>
          <cell r="F24" t="str">
            <v>Good</v>
          </cell>
        </row>
        <row r="25">
          <cell r="E25" t="str">
            <v>Good</v>
          </cell>
          <cell r="F25" t="str">
            <v>Good</v>
          </cell>
        </row>
        <row r="26">
          <cell r="E26" t="str">
            <v>Fair</v>
          </cell>
          <cell r="F26" t="str">
            <v>Good</v>
          </cell>
        </row>
        <row r="27">
          <cell r="E27" t="str">
            <v>Good</v>
          </cell>
          <cell r="F27" t="str">
            <v>Good</v>
          </cell>
        </row>
        <row r="28">
          <cell r="E28" t="str">
            <v>Fair</v>
          </cell>
          <cell r="F28" t="str">
            <v>Good</v>
          </cell>
        </row>
        <row r="29">
          <cell r="E29" t="str">
            <v>Good</v>
          </cell>
          <cell r="F29" t="str">
            <v>Good</v>
          </cell>
        </row>
        <row r="30">
          <cell r="E30" t="str">
            <v>Good</v>
          </cell>
          <cell r="F30" t="str">
            <v>Good</v>
          </cell>
        </row>
        <row r="31">
          <cell r="E31" t="str">
            <v>Good</v>
          </cell>
          <cell r="F31" t="str">
            <v>Good</v>
          </cell>
        </row>
        <row r="32">
          <cell r="E32" t="str">
            <v>Good</v>
          </cell>
          <cell r="F32" t="str">
            <v>Good</v>
          </cell>
        </row>
        <row r="33">
          <cell r="E33" t="str">
            <v>Good</v>
          </cell>
          <cell r="F33" t="str">
            <v>Good</v>
          </cell>
        </row>
        <row r="34">
          <cell r="E34" t="str">
            <v>Good</v>
          </cell>
          <cell r="F34" t="str">
            <v>Good</v>
          </cell>
        </row>
        <row r="35">
          <cell r="E35" t="str">
            <v>Good</v>
          </cell>
          <cell r="F35" t="str">
            <v>Good</v>
          </cell>
        </row>
        <row r="36">
          <cell r="E36" t="str">
            <v>Good</v>
          </cell>
          <cell r="F36" t="str">
            <v>Fair</v>
          </cell>
        </row>
        <row r="37">
          <cell r="E37" t="str">
            <v>Good</v>
          </cell>
          <cell r="F37" t="str">
            <v>Fair</v>
          </cell>
        </row>
        <row r="38">
          <cell r="E38" t="str">
            <v>Good</v>
          </cell>
          <cell r="F38" t="str">
            <v>Good</v>
          </cell>
        </row>
        <row r="39">
          <cell r="E39" t="str">
            <v>Good</v>
          </cell>
          <cell r="F39" t="str">
            <v>Good</v>
          </cell>
        </row>
        <row r="40">
          <cell r="E40" t="str">
            <v>Good</v>
          </cell>
          <cell r="F40" t="str">
            <v>Good</v>
          </cell>
        </row>
        <row r="41">
          <cell r="E41" t="str">
            <v>Good</v>
          </cell>
          <cell r="F41" t="str">
            <v>Fair</v>
          </cell>
        </row>
        <row r="42">
          <cell r="E42" t="str">
            <v>Fair</v>
          </cell>
          <cell r="F42" t="str">
            <v>Fair</v>
          </cell>
        </row>
        <row r="43">
          <cell r="E43" t="str">
            <v>Good</v>
          </cell>
          <cell r="F43" t="str">
            <v>Fair</v>
          </cell>
        </row>
        <row r="44">
          <cell r="E44" t="str">
            <v>Fair</v>
          </cell>
          <cell r="F44" t="str">
            <v>Good</v>
          </cell>
        </row>
        <row r="45">
          <cell r="E45" t="str">
            <v>Good</v>
          </cell>
          <cell r="F45" t="str">
            <v>Fair</v>
          </cell>
        </row>
        <row r="46">
          <cell r="E46" t="str">
            <v>Good</v>
          </cell>
          <cell r="F46" t="str">
            <v>Good</v>
          </cell>
        </row>
        <row r="47">
          <cell r="E47" t="str">
            <v>Good</v>
          </cell>
          <cell r="F47" t="str">
            <v>Good</v>
          </cell>
        </row>
        <row r="48">
          <cell r="E48" t="str">
            <v>Good</v>
          </cell>
          <cell r="F48" t="str">
            <v>Good</v>
          </cell>
        </row>
        <row r="49">
          <cell r="E49" t="str">
            <v>Fair</v>
          </cell>
          <cell r="F49" t="str">
            <v>Fair</v>
          </cell>
        </row>
        <row r="50">
          <cell r="E50" t="str">
            <v>Good</v>
          </cell>
          <cell r="F50" t="str">
            <v>Good</v>
          </cell>
        </row>
        <row r="51">
          <cell r="E51" t="str">
            <v>Good</v>
          </cell>
          <cell r="F51" t="str">
            <v>Fair</v>
          </cell>
        </row>
        <row r="52">
          <cell r="E52" t="str">
            <v>Poor</v>
          </cell>
          <cell r="F52" t="str">
            <v>Poor</v>
          </cell>
        </row>
        <row r="53">
          <cell r="E53" t="str">
            <v>Good</v>
          </cell>
          <cell r="F53" t="str">
            <v>Good</v>
          </cell>
        </row>
        <row r="54">
          <cell r="E54" t="str">
            <v>Fair</v>
          </cell>
          <cell r="F54" t="str">
            <v>Good</v>
          </cell>
        </row>
        <row r="55">
          <cell r="E55" t="str">
            <v>Good</v>
          </cell>
          <cell r="F55" t="str">
            <v>Good</v>
          </cell>
        </row>
        <row r="56">
          <cell r="E56" t="str">
            <v>Good</v>
          </cell>
          <cell r="F56" t="str">
            <v>Fair</v>
          </cell>
        </row>
        <row r="57">
          <cell r="E57" t="str">
            <v>Good</v>
          </cell>
          <cell r="F57" t="str">
            <v>Good</v>
          </cell>
        </row>
        <row r="58">
          <cell r="E58" t="str">
            <v>Good</v>
          </cell>
          <cell r="F58" t="str">
            <v>Good</v>
          </cell>
        </row>
        <row r="59">
          <cell r="E59" t="str">
            <v>Good</v>
          </cell>
          <cell r="F59" t="str">
            <v>Good</v>
          </cell>
        </row>
        <row r="60">
          <cell r="E60" t="str">
            <v>Good</v>
          </cell>
          <cell r="F60" t="str">
            <v>Good</v>
          </cell>
        </row>
        <row r="61">
          <cell r="E61" t="str">
            <v>Good</v>
          </cell>
          <cell r="F61" t="str">
            <v>Good</v>
          </cell>
        </row>
        <row r="62">
          <cell r="E62" t="str">
            <v>Missing</v>
          </cell>
          <cell r="F62" t="str">
            <v>Poor</v>
          </cell>
        </row>
        <row r="63">
          <cell r="E63" t="str">
            <v>Missing</v>
          </cell>
          <cell r="F63" t="str">
            <v>Moribund</v>
          </cell>
        </row>
        <row r="64">
          <cell r="E64" t="str">
            <v>Good</v>
          </cell>
          <cell r="F64" t="str">
            <v>Fair</v>
          </cell>
        </row>
        <row r="65">
          <cell r="E65" t="str">
            <v>Good</v>
          </cell>
          <cell r="F65" t="str">
            <v>Good</v>
          </cell>
        </row>
        <row r="66">
          <cell r="E66" t="str">
            <v>Good</v>
          </cell>
          <cell r="F66" t="str">
            <v>Good</v>
          </cell>
        </row>
        <row r="67">
          <cell r="E67" t="str">
            <v>Good</v>
          </cell>
          <cell r="F67" t="str">
            <v>Good</v>
          </cell>
        </row>
        <row r="68">
          <cell r="E68" t="str">
            <v>Good</v>
          </cell>
          <cell r="F68" t="str">
            <v>Fair</v>
          </cell>
        </row>
        <row r="69">
          <cell r="E69" t="str">
            <v>Good</v>
          </cell>
          <cell r="F69" t="str">
            <v>Good</v>
          </cell>
        </row>
        <row r="70">
          <cell r="E70" t="str">
            <v>Poor</v>
          </cell>
          <cell r="F70" t="str">
            <v>Poor</v>
          </cell>
        </row>
        <row r="71">
          <cell r="E71" t="str">
            <v>Fair</v>
          </cell>
          <cell r="F71" t="str">
            <v>Good</v>
          </cell>
        </row>
        <row r="72">
          <cell r="E72" t="str">
            <v>Good</v>
          </cell>
          <cell r="F72" t="str">
            <v>Good</v>
          </cell>
        </row>
        <row r="73">
          <cell r="E73" t="str">
            <v>Fair</v>
          </cell>
          <cell r="F73" t="str">
            <v>Good</v>
          </cell>
        </row>
        <row r="74">
          <cell r="E74" t="str">
            <v>Fair</v>
          </cell>
          <cell r="F74" t="str">
            <v>Good</v>
          </cell>
        </row>
        <row r="75">
          <cell r="E75" t="str">
            <v>Good</v>
          </cell>
          <cell r="F75" t="str">
            <v>Good</v>
          </cell>
        </row>
        <row r="76">
          <cell r="E76" t="str">
            <v>Good</v>
          </cell>
          <cell r="F76" t="str">
            <v>Good</v>
          </cell>
        </row>
        <row r="77">
          <cell r="E77" t="str">
            <v>Good</v>
          </cell>
          <cell r="F77" t="str">
            <v>Good</v>
          </cell>
        </row>
        <row r="78">
          <cell r="E78" t="str">
            <v>Fair</v>
          </cell>
          <cell r="F78" t="str">
            <v>Good</v>
          </cell>
        </row>
        <row r="79">
          <cell r="E79" t="str">
            <v>Good</v>
          </cell>
          <cell r="F79" t="str">
            <v>Good</v>
          </cell>
        </row>
        <row r="80">
          <cell r="E80" t="str">
            <v>Poor</v>
          </cell>
          <cell r="F80" t="str">
            <v>Missing</v>
          </cell>
        </row>
        <row r="81">
          <cell r="E81" t="str">
            <v>Fair</v>
          </cell>
          <cell r="F81" t="str">
            <v>Fair</v>
          </cell>
        </row>
        <row r="82">
          <cell r="E82" t="str">
            <v>Good</v>
          </cell>
          <cell r="F82" t="str">
            <v>Moribund</v>
          </cell>
        </row>
        <row r="83">
          <cell r="E83" t="str">
            <v>Fair</v>
          </cell>
          <cell r="F83" t="str">
            <v>Good</v>
          </cell>
        </row>
        <row r="84">
          <cell r="E84" t="str">
            <v>Good</v>
          </cell>
          <cell r="F84" t="str">
            <v>Good</v>
          </cell>
        </row>
        <row r="85">
          <cell r="E85" t="str">
            <v>Good</v>
          </cell>
          <cell r="F85" t="str">
            <v>Good</v>
          </cell>
        </row>
        <row r="86">
          <cell r="E86" t="str">
            <v>Good</v>
          </cell>
          <cell r="F86" t="str">
            <v>Good</v>
          </cell>
        </row>
        <row r="87">
          <cell r="E87" t="str">
            <v>Fair</v>
          </cell>
          <cell r="F87" t="str">
            <v>Fair</v>
          </cell>
        </row>
        <row r="88">
          <cell r="E88" t="str">
            <v>Good</v>
          </cell>
          <cell r="F88" t="str">
            <v>Good</v>
          </cell>
        </row>
        <row r="89">
          <cell r="E89" t="str">
            <v>Fair</v>
          </cell>
          <cell r="F89" t="str">
            <v>Fair</v>
          </cell>
        </row>
        <row r="90">
          <cell r="E90" t="str">
            <v>Fair</v>
          </cell>
          <cell r="F90" t="str">
            <v>Fair</v>
          </cell>
        </row>
        <row r="91">
          <cell r="E91" t="str">
            <v>Fair</v>
          </cell>
          <cell r="F91" t="str">
            <v>Poor</v>
          </cell>
        </row>
        <row r="92">
          <cell r="E92" t="str">
            <v>Fair</v>
          </cell>
          <cell r="F92" t="str">
            <v>Fair</v>
          </cell>
        </row>
        <row r="93">
          <cell r="E93" t="str">
            <v>Poor</v>
          </cell>
          <cell r="F93" t="str">
            <v>Fair</v>
          </cell>
        </row>
        <row r="94">
          <cell r="E94" t="str">
            <v>Fair</v>
          </cell>
          <cell r="F94" t="str">
            <v>Poor</v>
          </cell>
        </row>
        <row r="95">
          <cell r="E95" t="str">
            <v>Fair</v>
          </cell>
          <cell r="F95" t="str">
            <v>Good</v>
          </cell>
        </row>
        <row r="96">
          <cell r="E96" t="str">
            <v>Good</v>
          </cell>
          <cell r="F96" t="str">
            <v>Fair</v>
          </cell>
        </row>
        <row r="97">
          <cell r="E97" t="str">
            <v>Good</v>
          </cell>
          <cell r="F97" t="str">
            <v>Good</v>
          </cell>
        </row>
        <row r="98">
          <cell r="E98" t="str">
            <v>Fair</v>
          </cell>
          <cell r="F98" t="str">
            <v>Moribund</v>
          </cell>
        </row>
        <row r="99">
          <cell r="E99" t="str">
            <v>Good</v>
          </cell>
          <cell r="F99" t="str">
            <v>Fair</v>
          </cell>
        </row>
        <row r="100">
          <cell r="E100" t="str">
            <v>Poor</v>
          </cell>
          <cell r="F100" t="str">
            <v>Moribund</v>
          </cell>
        </row>
        <row r="101">
          <cell r="E101" t="str">
            <v>Good</v>
          </cell>
          <cell r="F101" t="str">
            <v>Good</v>
          </cell>
        </row>
        <row r="102">
          <cell r="E102" t="str">
            <v>Good</v>
          </cell>
          <cell r="F102" t="str">
            <v>Good</v>
          </cell>
        </row>
        <row r="103">
          <cell r="E103" t="str">
            <v>Fair</v>
          </cell>
          <cell r="F103" t="str">
            <v>Good</v>
          </cell>
        </row>
        <row r="104">
          <cell r="E104" t="str">
            <v>Fair</v>
          </cell>
          <cell r="F104" t="str">
            <v>Poor</v>
          </cell>
        </row>
        <row r="105">
          <cell r="E105" t="str">
            <v>Good</v>
          </cell>
          <cell r="F105" t="str">
            <v>Poor</v>
          </cell>
        </row>
        <row r="106">
          <cell r="E106" t="str">
            <v>Fair</v>
          </cell>
          <cell r="F106" t="str">
            <v>Poor</v>
          </cell>
        </row>
        <row r="107">
          <cell r="E107" t="str">
            <v>Missing</v>
          </cell>
          <cell r="F107" t="str">
            <v>Missing</v>
          </cell>
        </row>
        <row r="108">
          <cell r="E108" t="str">
            <v>Missing</v>
          </cell>
          <cell r="F108" t="str">
            <v>Missing</v>
          </cell>
        </row>
        <row r="109">
          <cell r="E109" t="str">
            <v>Fair</v>
          </cell>
          <cell r="F109" t="str">
            <v>Fair</v>
          </cell>
        </row>
        <row r="110">
          <cell r="E110" t="str">
            <v>Good</v>
          </cell>
          <cell r="F110" t="str">
            <v>Fair</v>
          </cell>
        </row>
        <row r="111">
          <cell r="E111" t="str">
            <v>Fair</v>
          </cell>
          <cell r="F111" t="str">
            <v>Fair</v>
          </cell>
        </row>
        <row r="112">
          <cell r="E112" t="str">
            <v>Good</v>
          </cell>
          <cell r="F112" t="str">
            <v>Good</v>
          </cell>
        </row>
        <row r="113">
          <cell r="E113" t="str">
            <v>Good</v>
          </cell>
          <cell r="F113" t="str">
            <v>Good</v>
          </cell>
        </row>
        <row r="114">
          <cell r="E114" t="str">
            <v>Fair</v>
          </cell>
          <cell r="F114" t="str">
            <v>Poor</v>
          </cell>
        </row>
        <row r="115">
          <cell r="E115" t="str">
            <v>Good</v>
          </cell>
          <cell r="F115" t="str">
            <v>Fair</v>
          </cell>
        </row>
        <row r="116">
          <cell r="E116" t="str">
            <v>Good</v>
          </cell>
          <cell r="F116" t="str">
            <v>Fair</v>
          </cell>
        </row>
        <row r="117">
          <cell r="E117" t="str">
            <v>Good</v>
          </cell>
          <cell r="F117" t="str">
            <v>Poor</v>
          </cell>
        </row>
        <row r="118">
          <cell r="E118" t="str">
            <v>Good</v>
          </cell>
          <cell r="F118" t="str">
            <v>Poor</v>
          </cell>
        </row>
        <row r="119">
          <cell r="E119" t="str">
            <v>Good</v>
          </cell>
          <cell r="F119" t="str">
            <v>Fair</v>
          </cell>
        </row>
        <row r="120">
          <cell r="E120" t="str">
            <v>Good</v>
          </cell>
          <cell r="F120" t="str">
            <v>Poor</v>
          </cell>
        </row>
        <row r="121">
          <cell r="E121" t="str">
            <v>Good</v>
          </cell>
          <cell r="F121" t="str">
            <v>Poor</v>
          </cell>
        </row>
        <row r="122">
          <cell r="E122" t="str">
            <v>Fair</v>
          </cell>
          <cell r="F122" t="str">
            <v>Fair</v>
          </cell>
        </row>
        <row r="123">
          <cell r="E123" t="str">
            <v>Good</v>
          </cell>
          <cell r="F123" t="str">
            <v>Good</v>
          </cell>
        </row>
        <row r="124">
          <cell r="E124" t="str">
            <v>Good</v>
          </cell>
          <cell r="F124" t="str">
            <v>Fair</v>
          </cell>
        </row>
        <row r="125">
          <cell r="E125" t="str">
            <v>Good</v>
          </cell>
          <cell r="F125" t="str">
            <v>Fair</v>
          </cell>
        </row>
        <row r="126">
          <cell r="E126" t="str">
            <v>Good</v>
          </cell>
          <cell r="F126" t="str">
            <v>Fair</v>
          </cell>
        </row>
        <row r="127">
          <cell r="E127" t="str">
            <v>Good</v>
          </cell>
          <cell r="F127" t="str">
            <v>Fair</v>
          </cell>
        </row>
        <row r="128">
          <cell r="E128" t="str">
            <v>Good</v>
          </cell>
          <cell r="F128" t="str">
            <v>Good</v>
          </cell>
        </row>
        <row r="129">
          <cell r="E129" t="str">
            <v>Good</v>
          </cell>
          <cell r="F129" t="str">
            <v>Poor</v>
          </cell>
        </row>
        <row r="130">
          <cell r="E130" t="str">
            <v>Good</v>
          </cell>
          <cell r="F130" t="str">
            <v>Fair</v>
          </cell>
        </row>
        <row r="131">
          <cell r="E131" t="str">
            <v>Good</v>
          </cell>
          <cell r="F131" t="str">
            <v>Fair</v>
          </cell>
        </row>
        <row r="132">
          <cell r="E132" t="str">
            <v>Good</v>
          </cell>
          <cell r="F132" t="str">
            <v>Poor</v>
          </cell>
        </row>
        <row r="133">
          <cell r="E133" t="str">
            <v>Fair</v>
          </cell>
          <cell r="F133" t="str">
            <v>Fair</v>
          </cell>
        </row>
        <row r="134">
          <cell r="E134" t="str">
            <v>Good</v>
          </cell>
          <cell r="F134" t="str">
            <v>Fair</v>
          </cell>
        </row>
        <row r="135">
          <cell r="E135" t="str">
            <v>Good</v>
          </cell>
          <cell r="F135" t="str">
            <v>Fair</v>
          </cell>
        </row>
        <row r="136">
          <cell r="E136" t="str">
            <v>Good</v>
          </cell>
          <cell r="F136" t="str">
            <v>Fair</v>
          </cell>
        </row>
        <row r="137">
          <cell r="E137" t="str">
            <v>Missing</v>
          </cell>
          <cell r="F137" t="str">
            <v>Missing</v>
          </cell>
        </row>
        <row r="138">
          <cell r="E138" t="str">
            <v>Missing</v>
          </cell>
          <cell r="F138" t="str">
            <v>Missing</v>
          </cell>
        </row>
        <row r="139">
          <cell r="E139" t="str">
            <v>Good</v>
          </cell>
          <cell r="F139" t="str">
            <v>Fair</v>
          </cell>
        </row>
        <row r="140">
          <cell r="E140" t="str">
            <v>Good</v>
          </cell>
          <cell r="F140" t="str">
            <v>Fair</v>
          </cell>
        </row>
        <row r="141">
          <cell r="E141" t="str">
            <v>Good</v>
          </cell>
          <cell r="F141" t="str">
            <v>Fair</v>
          </cell>
        </row>
        <row r="142">
          <cell r="E142" t="str">
            <v>Fair</v>
          </cell>
          <cell r="F142" t="str">
            <v>Poor</v>
          </cell>
        </row>
        <row r="143">
          <cell r="E143" t="str">
            <v>Good</v>
          </cell>
          <cell r="F143" t="str">
            <v>Poor</v>
          </cell>
        </row>
        <row r="144">
          <cell r="E144" t="str">
            <v>Good</v>
          </cell>
          <cell r="F144" t="str">
            <v>Poor</v>
          </cell>
        </row>
        <row r="145">
          <cell r="E145" t="str">
            <v>Good</v>
          </cell>
          <cell r="F145" t="str">
            <v>Fair</v>
          </cell>
        </row>
        <row r="146">
          <cell r="E146" t="str">
            <v>Good</v>
          </cell>
          <cell r="F146" t="str">
            <v>Fair</v>
          </cell>
        </row>
        <row r="147">
          <cell r="E147" t="str">
            <v>Good</v>
          </cell>
          <cell r="F147" t="str">
            <v>Fair</v>
          </cell>
        </row>
        <row r="148">
          <cell r="E148" t="str">
            <v>Good</v>
          </cell>
          <cell r="F148" t="str">
            <v>Moribund</v>
          </cell>
        </row>
        <row r="149">
          <cell r="E149" t="str">
            <v>Missing</v>
          </cell>
          <cell r="F149" t="str">
            <v>Missing</v>
          </cell>
        </row>
        <row r="150">
          <cell r="E150" t="str">
            <v>Good</v>
          </cell>
          <cell r="F150" t="str">
            <v>Poor</v>
          </cell>
        </row>
        <row r="151">
          <cell r="E151" t="str">
            <v>Fair</v>
          </cell>
          <cell r="F151" t="str">
            <v>Poor</v>
          </cell>
        </row>
        <row r="152">
          <cell r="E152" t="str">
            <v>Good</v>
          </cell>
          <cell r="F152" t="str">
            <v>Fair</v>
          </cell>
        </row>
        <row r="153">
          <cell r="E153" t="str">
            <v>Good</v>
          </cell>
          <cell r="F153" t="str">
            <v>Fair</v>
          </cell>
        </row>
        <row r="154">
          <cell r="E154" t="str">
            <v>Good</v>
          </cell>
          <cell r="F154" t="str">
            <v>Fair</v>
          </cell>
        </row>
        <row r="155">
          <cell r="E155" t="str">
            <v>Good</v>
          </cell>
          <cell r="F155" t="str">
            <v>Fair</v>
          </cell>
        </row>
        <row r="156">
          <cell r="E156" t="str">
            <v>Good</v>
          </cell>
          <cell r="F156" t="str">
            <v>Moribund</v>
          </cell>
        </row>
        <row r="157">
          <cell r="E157" t="str">
            <v>Fair</v>
          </cell>
          <cell r="F157" t="str">
            <v>Fair</v>
          </cell>
        </row>
        <row r="158">
          <cell r="E158" t="str">
            <v>Good</v>
          </cell>
          <cell r="F158" t="str">
            <v>Fair</v>
          </cell>
        </row>
        <row r="159">
          <cell r="E159" t="str">
            <v>Good</v>
          </cell>
          <cell r="F159" t="str">
            <v>Fair</v>
          </cell>
        </row>
        <row r="160">
          <cell r="E160" t="str">
            <v>Good</v>
          </cell>
          <cell r="F160" t="str">
            <v>Good</v>
          </cell>
        </row>
        <row r="161">
          <cell r="E161" t="str">
            <v>Fair</v>
          </cell>
          <cell r="F161" t="str">
            <v>Poor</v>
          </cell>
        </row>
        <row r="162">
          <cell r="E162" t="str">
            <v>Good</v>
          </cell>
          <cell r="F162" t="str">
            <v>Fair</v>
          </cell>
        </row>
        <row r="163">
          <cell r="E163" t="str">
            <v>Good</v>
          </cell>
          <cell r="F163" t="str">
            <v>Poor</v>
          </cell>
        </row>
        <row r="164">
          <cell r="E164" t="str">
            <v>Good</v>
          </cell>
          <cell r="F164" t="str">
            <v>Fair</v>
          </cell>
        </row>
        <row r="165">
          <cell r="E165" t="str">
            <v>Good</v>
          </cell>
          <cell r="F165" t="str">
            <v>Fair</v>
          </cell>
        </row>
        <row r="166">
          <cell r="E166" t="str">
            <v>Good</v>
          </cell>
          <cell r="F166" t="str">
            <v>Fair</v>
          </cell>
        </row>
        <row r="167">
          <cell r="E167" t="str">
            <v>Good</v>
          </cell>
          <cell r="F167" t="str">
            <v>Fair</v>
          </cell>
        </row>
        <row r="168">
          <cell r="E168" t="str">
            <v>Good</v>
          </cell>
          <cell r="F168" t="str">
            <v>Good</v>
          </cell>
        </row>
        <row r="169">
          <cell r="E169" t="str">
            <v>Good</v>
          </cell>
          <cell r="F169" t="str">
            <v>Poor</v>
          </cell>
        </row>
        <row r="170">
          <cell r="E170" t="str">
            <v>Fair</v>
          </cell>
          <cell r="F170" t="str">
            <v>Poor</v>
          </cell>
        </row>
        <row r="171">
          <cell r="E171" t="str">
            <v>Good</v>
          </cell>
          <cell r="F171" t="str">
            <v>Poor</v>
          </cell>
        </row>
        <row r="172">
          <cell r="E172" t="str">
            <v>Good</v>
          </cell>
          <cell r="F172" t="str">
            <v>Fair</v>
          </cell>
        </row>
        <row r="173">
          <cell r="E173" t="str">
            <v>Good</v>
          </cell>
          <cell r="F173" t="str">
            <v>Good</v>
          </cell>
        </row>
        <row r="174">
          <cell r="E174" t="str">
            <v>Good</v>
          </cell>
          <cell r="F174" t="str">
            <v>Good</v>
          </cell>
        </row>
        <row r="175">
          <cell r="E175" t="str">
            <v>Fair</v>
          </cell>
          <cell r="F175" t="str">
            <v>Fair</v>
          </cell>
        </row>
        <row r="176">
          <cell r="E176" t="str">
            <v>Good</v>
          </cell>
          <cell r="F176" t="str">
            <v>Fair</v>
          </cell>
        </row>
        <row r="177">
          <cell r="E177" t="str">
            <v>Fair</v>
          </cell>
          <cell r="F177" t="str">
            <v>Fair</v>
          </cell>
        </row>
        <row r="178">
          <cell r="E178" t="str">
            <v>Good</v>
          </cell>
          <cell r="F178" t="str">
            <v>Fair</v>
          </cell>
        </row>
        <row r="179">
          <cell r="E179" t="str">
            <v>Good</v>
          </cell>
          <cell r="F179" t="str">
            <v>Fair</v>
          </cell>
        </row>
        <row r="180">
          <cell r="E180" t="str">
            <v>Good</v>
          </cell>
          <cell r="F180" t="str">
            <v>Fair</v>
          </cell>
        </row>
        <row r="181">
          <cell r="E181" t="str">
            <v>Fair</v>
          </cell>
          <cell r="F181" t="str">
            <v>Fair</v>
          </cell>
        </row>
        <row r="182">
          <cell r="E182" t="str">
            <v>Fair</v>
          </cell>
          <cell r="F182" t="str">
            <v>Fair</v>
          </cell>
        </row>
        <row r="183">
          <cell r="E183" t="str">
            <v>Good</v>
          </cell>
          <cell r="F183" t="str">
            <v>Fair</v>
          </cell>
        </row>
        <row r="184">
          <cell r="E184" t="str">
            <v>Fair</v>
          </cell>
          <cell r="F184" t="str">
            <v>Fair</v>
          </cell>
        </row>
        <row r="185">
          <cell r="E185" t="str">
            <v>Good</v>
          </cell>
          <cell r="F185" t="str">
            <v>Fair</v>
          </cell>
        </row>
        <row r="186">
          <cell r="E186" t="str">
            <v>Poor</v>
          </cell>
          <cell r="F186" t="str">
            <v>Fair</v>
          </cell>
        </row>
        <row r="187">
          <cell r="E187" t="str">
            <v>Fair</v>
          </cell>
          <cell r="F187" t="str">
            <v>Fair</v>
          </cell>
        </row>
        <row r="188">
          <cell r="E188" t="str">
            <v>Poor</v>
          </cell>
          <cell r="F188" t="str">
            <v>Poor</v>
          </cell>
        </row>
        <row r="189">
          <cell r="E189" t="str">
            <v>Fair</v>
          </cell>
          <cell r="F189" t="str">
            <v>Fair</v>
          </cell>
        </row>
        <row r="190">
          <cell r="E190" t="str">
            <v>Fair</v>
          </cell>
          <cell r="F190" t="str">
            <v>Fair</v>
          </cell>
        </row>
        <row r="191">
          <cell r="E191" t="str">
            <v>Fair</v>
          </cell>
          <cell r="F191" t="str">
            <v>Fair</v>
          </cell>
        </row>
        <row r="192">
          <cell r="E192" t="str">
            <v>Poor</v>
          </cell>
          <cell r="F192" t="str">
            <v>Fair</v>
          </cell>
        </row>
        <row r="193">
          <cell r="E193" t="str">
            <v>Poor</v>
          </cell>
          <cell r="F193" t="str">
            <v>Poor</v>
          </cell>
        </row>
        <row r="194">
          <cell r="E194" t="str">
            <v>Good</v>
          </cell>
          <cell r="F194" t="str">
            <v>Fair</v>
          </cell>
        </row>
        <row r="195">
          <cell r="E195" t="str">
            <v>Fair</v>
          </cell>
          <cell r="F195" t="str">
            <v>Poor</v>
          </cell>
        </row>
        <row r="196">
          <cell r="E196" t="str">
            <v>Fair</v>
          </cell>
          <cell r="F196" t="str">
            <v>Fair</v>
          </cell>
        </row>
        <row r="197">
          <cell r="E197" t="str">
            <v>Poor</v>
          </cell>
          <cell r="F197" t="str">
            <v>Moribund</v>
          </cell>
        </row>
        <row r="198">
          <cell r="E198" t="str">
            <v>Poor</v>
          </cell>
          <cell r="F198" t="str">
            <v>Moribund</v>
          </cell>
        </row>
        <row r="199">
          <cell r="E199" t="str">
            <v>Fair</v>
          </cell>
          <cell r="F199" t="str">
            <v>Poor</v>
          </cell>
        </row>
        <row r="200">
          <cell r="E200" t="str">
            <v>Good</v>
          </cell>
          <cell r="F200" t="str">
            <v>Fair</v>
          </cell>
        </row>
        <row r="201">
          <cell r="E201" t="str">
            <v>Poor</v>
          </cell>
          <cell r="F201" t="str">
            <v>Fair</v>
          </cell>
        </row>
        <row r="202">
          <cell r="E202" t="str">
            <v>Poor</v>
          </cell>
          <cell r="F202" t="str">
            <v>Poor</v>
          </cell>
        </row>
        <row r="203">
          <cell r="E203" t="str">
            <v>Poor</v>
          </cell>
          <cell r="F203" t="str">
            <v>Poor</v>
          </cell>
        </row>
        <row r="204">
          <cell r="E204" t="str">
            <v>Poor</v>
          </cell>
          <cell r="F204" t="str">
            <v>Poor</v>
          </cell>
        </row>
        <row r="205">
          <cell r="E205" t="str">
            <v>Poor</v>
          </cell>
          <cell r="F205" t="str">
            <v>Poor</v>
          </cell>
        </row>
        <row r="206">
          <cell r="E206" t="str">
            <v>Fair</v>
          </cell>
          <cell r="F206" t="str">
            <v>Fair</v>
          </cell>
        </row>
        <row r="207">
          <cell r="E207" t="str">
            <v>Fair</v>
          </cell>
          <cell r="F207" t="str">
            <v>Fair</v>
          </cell>
        </row>
        <row r="208">
          <cell r="E208" t="str">
            <v>Poor</v>
          </cell>
          <cell r="F208" t="str">
            <v>Poor</v>
          </cell>
        </row>
        <row r="209">
          <cell r="E209" t="str">
            <v>Fair</v>
          </cell>
          <cell r="F209" t="str">
            <v>Fair</v>
          </cell>
        </row>
        <row r="210">
          <cell r="E210" t="str">
            <v>Poor</v>
          </cell>
          <cell r="F210" t="str">
            <v>Moribund</v>
          </cell>
        </row>
        <row r="211">
          <cell r="E211" t="str">
            <v>Moribund</v>
          </cell>
          <cell r="F211" t="str">
            <v>Dead</v>
          </cell>
        </row>
        <row r="212">
          <cell r="E212" t="str">
            <v>Fair</v>
          </cell>
          <cell r="F212" t="str">
            <v>Poor</v>
          </cell>
        </row>
        <row r="213">
          <cell r="E213" t="str">
            <v>Poor</v>
          </cell>
          <cell r="F213" t="str">
            <v>Missing</v>
          </cell>
        </row>
        <row r="214">
          <cell r="E214" t="str">
            <v>Fair</v>
          </cell>
          <cell r="F214" t="str">
            <v>Poor</v>
          </cell>
        </row>
        <row r="215">
          <cell r="E215" t="str">
            <v>Fair</v>
          </cell>
          <cell r="F215" t="str">
            <v>Poor</v>
          </cell>
        </row>
        <row r="216">
          <cell r="E216" t="str">
            <v>Poor</v>
          </cell>
          <cell r="F216" t="str">
            <v>Poor</v>
          </cell>
        </row>
        <row r="217">
          <cell r="E217" t="str">
            <v>Poor</v>
          </cell>
          <cell r="F217" t="str">
            <v>Poor</v>
          </cell>
        </row>
        <row r="218">
          <cell r="E218" t="str">
            <v>Poor</v>
          </cell>
          <cell r="F218" t="str">
            <v>Poor</v>
          </cell>
        </row>
        <row r="219">
          <cell r="E219" t="str">
            <v>Missing</v>
          </cell>
          <cell r="F219" t="str">
            <v>Fair</v>
          </cell>
        </row>
        <row r="220">
          <cell r="E220" t="str">
            <v>Fair</v>
          </cell>
          <cell r="F220" t="str">
            <v>Fair</v>
          </cell>
        </row>
        <row r="221">
          <cell r="E221" t="str">
            <v>Poor</v>
          </cell>
          <cell r="F221" t="str">
            <v>Fair</v>
          </cell>
        </row>
        <row r="222">
          <cell r="E222" t="str">
            <v>Good</v>
          </cell>
          <cell r="F222" t="str">
            <v>Good</v>
          </cell>
        </row>
        <row r="223">
          <cell r="E223" t="str">
            <v>Good</v>
          </cell>
          <cell r="F223" t="str">
            <v>Good</v>
          </cell>
        </row>
        <row r="224">
          <cell r="E224" t="str">
            <v>Fair</v>
          </cell>
          <cell r="F224" t="str">
            <v>Fair</v>
          </cell>
        </row>
        <row r="225">
          <cell r="E225" t="str">
            <v>Good</v>
          </cell>
          <cell r="F225" t="str">
            <v>Good</v>
          </cell>
        </row>
        <row r="226">
          <cell r="E226" t="str">
            <v>Fair</v>
          </cell>
          <cell r="F226" t="str">
            <v>Fair</v>
          </cell>
        </row>
        <row r="227">
          <cell r="E227" t="str">
            <v>Fair</v>
          </cell>
          <cell r="F227" t="str">
            <v>Fair</v>
          </cell>
        </row>
        <row r="228">
          <cell r="E228" t="str">
            <v>Good</v>
          </cell>
          <cell r="F228" t="str">
            <v>Good</v>
          </cell>
        </row>
        <row r="229">
          <cell r="E229" t="str">
            <v>Good</v>
          </cell>
          <cell r="F229" t="str">
            <v>Good</v>
          </cell>
        </row>
        <row r="230">
          <cell r="E230" t="str">
            <v>Good</v>
          </cell>
          <cell r="F230" t="str">
            <v>Good</v>
          </cell>
        </row>
        <row r="231">
          <cell r="E231" t="str">
            <v>Good</v>
          </cell>
          <cell r="F231" t="str">
            <v>Good</v>
          </cell>
        </row>
        <row r="232">
          <cell r="E232" t="str">
            <v>Good</v>
          </cell>
          <cell r="F232" t="str">
            <v>Good</v>
          </cell>
        </row>
        <row r="233">
          <cell r="E233" t="str">
            <v>Good</v>
          </cell>
          <cell r="F233" t="str">
            <v>Good</v>
          </cell>
        </row>
        <row r="234">
          <cell r="E234" t="str">
            <v>Good</v>
          </cell>
          <cell r="F234" t="str">
            <v>Good</v>
          </cell>
        </row>
        <row r="235">
          <cell r="E235" t="str">
            <v>Good</v>
          </cell>
          <cell r="F235" t="str">
            <v>Fair</v>
          </cell>
        </row>
        <row r="236">
          <cell r="E236" t="str">
            <v>Good</v>
          </cell>
          <cell r="F236" t="str">
            <v>Good</v>
          </cell>
        </row>
        <row r="237">
          <cell r="E237" t="str">
            <v>Good</v>
          </cell>
          <cell r="F237" t="str">
            <v>Good</v>
          </cell>
        </row>
        <row r="238">
          <cell r="E238" t="str">
            <v>Good</v>
          </cell>
          <cell r="F238" t="str">
            <v>Good</v>
          </cell>
        </row>
        <row r="239">
          <cell r="E239" t="str">
            <v>Fair</v>
          </cell>
          <cell r="F239" t="str">
            <v>Good</v>
          </cell>
        </row>
        <row r="240">
          <cell r="E240" t="str">
            <v>Good</v>
          </cell>
          <cell r="F240" t="str">
            <v>Good</v>
          </cell>
        </row>
        <row r="241">
          <cell r="E241" t="str">
            <v>Good</v>
          </cell>
          <cell r="F241" t="str">
            <v>Good</v>
          </cell>
        </row>
        <row r="242">
          <cell r="E242" t="str">
            <v>Good</v>
          </cell>
          <cell r="F242" t="str">
            <v>Good</v>
          </cell>
        </row>
        <row r="243">
          <cell r="E243" t="str">
            <v>Good</v>
          </cell>
          <cell r="F243" t="str">
            <v>Fair</v>
          </cell>
        </row>
        <row r="244">
          <cell r="E244" t="str">
            <v>Good</v>
          </cell>
          <cell r="F244" t="str">
            <v>Good</v>
          </cell>
        </row>
        <row r="245">
          <cell r="E245" t="str">
            <v>Good</v>
          </cell>
          <cell r="F245" t="str">
            <v>Good</v>
          </cell>
        </row>
        <row r="246">
          <cell r="E246" t="str">
            <v>Fair</v>
          </cell>
          <cell r="F246" t="str">
            <v>Fair</v>
          </cell>
        </row>
        <row r="247">
          <cell r="E247" t="str">
            <v>Good</v>
          </cell>
          <cell r="F247" t="str">
            <v>Good</v>
          </cell>
        </row>
        <row r="248">
          <cell r="E248" t="str">
            <v>Fair</v>
          </cell>
          <cell r="F248" t="str">
            <v>Good</v>
          </cell>
        </row>
        <row r="249">
          <cell r="E249" t="str">
            <v>Fair</v>
          </cell>
          <cell r="F249" t="str">
            <v>Good</v>
          </cell>
        </row>
        <row r="250">
          <cell r="E250" t="str">
            <v>Good</v>
          </cell>
          <cell r="F250" t="str">
            <v>Good</v>
          </cell>
        </row>
        <row r="251">
          <cell r="E251" t="str">
            <v>Good</v>
          </cell>
          <cell r="F251" t="str">
            <v>Good</v>
          </cell>
        </row>
        <row r="252">
          <cell r="E252" t="str">
            <v>Good</v>
          </cell>
          <cell r="F252" t="str">
            <v>Good</v>
          </cell>
        </row>
        <row r="253">
          <cell r="E253" t="str">
            <v>Good</v>
          </cell>
          <cell r="F253" t="str">
            <v>Good</v>
          </cell>
        </row>
        <row r="254">
          <cell r="E254" t="str">
            <v>Good</v>
          </cell>
          <cell r="F254" t="str">
            <v>Good</v>
          </cell>
        </row>
        <row r="255">
          <cell r="E255" t="str">
            <v>Good</v>
          </cell>
          <cell r="F255" t="str">
            <v>Good</v>
          </cell>
        </row>
        <row r="256">
          <cell r="E256" t="str">
            <v>Fair</v>
          </cell>
          <cell r="F256" t="str">
            <v>Fair</v>
          </cell>
        </row>
        <row r="257">
          <cell r="E257" t="str">
            <v>Good</v>
          </cell>
          <cell r="F257" t="str">
            <v>Good</v>
          </cell>
        </row>
        <row r="258">
          <cell r="E258" t="str">
            <v>Good</v>
          </cell>
          <cell r="F258" t="str">
            <v>Good</v>
          </cell>
        </row>
        <row r="259">
          <cell r="E259" t="str">
            <v>Fair</v>
          </cell>
          <cell r="F259" t="str">
            <v>Good</v>
          </cell>
        </row>
        <row r="260">
          <cell r="E260" t="str">
            <v>Good</v>
          </cell>
          <cell r="F260" t="str">
            <v>Good</v>
          </cell>
        </row>
        <row r="261">
          <cell r="E261" t="str">
            <v>Good</v>
          </cell>
          <cell r="F261" t="str">
            <v>Fair</v>
          </cell>
        </row>
        <row r="262">
          <cell r="E262" t="str">
            <v>Fair</v>
          </cell>
          <cell r="F262" t="str">
            <v>Good</v>
          </cell>
        </row>
        <row r="263">
          <cell r="E263" t="str">
            <v>Good</v>
          </cell>
          <cell r="F263" t="str">
            <v>Good</v>
          </cell>
        </row>
        <row r="264">
          <cell r="E264" t="str">
            <v>Fair</v>
          </cell>
          <cell r="F264" t="str">
            <v>Poor</v>
          </cell>
        </row>
        <row r="265">
          <cell r="E265" t="str">
            <v>Good</v>
          </cell>
          <cell r="F265" t="str">
            <v>Good</v>
          </cell>
        </row>
        <row r="266">
          <cell r="E266" t="str">
            <v>Fair</v>
          </cell>
          <cell r="F266" t="str">
            <v>Good</v>
          </cell>
        </row>
        <row r="267">
          <cell r="E267" t="str">
            <v>Fair</v>
          </cell>
          <cell r="F267" t="str">
            <v>Good</v>
          </cell>
        </row>
        <row r="268">
          <cell r="E268" t="str">
            <v>Good</v>
          </cell>
          <cell r="F268" t="str">
            <v>Fair</v>
          </cell>
        </row>
        <row r="269">
          <cell r="E269" t="str">
            <v>Good</v>
          </cell>
          <cell r="F269" t="str">
            <v>Good</v>
          </cell>
        </row>
        <row r="270">
          <cell r="E270" t="str">
            <v>Good</v>
          </cell>
          <cell r="F270" t="str">
            <v>Fair</v>
          </cell>
        </row>
        <row r="271">
          <cell r="E271" t="str">
            <v>Good</v>
          </cell>
          <cell r="F271" t="str">
            <v>Good</v>
          </cell>
        </row>
        <row r="272">
          <cell r="E272" t="str">
            <v>Good</v>
          </cell>
          <cell r="F272" t="str">
            <v>Good</v>
          </cell>
        </row>
        <row r="273">
          <cell r="E273" t="str">
            <v>Poor</v>
          </cell>
          <cell r="F273" t="str">
            <v>Good</v>
          </cell>
        </row>
        <row r="274">
          <cell r="E274" t="str">
            <v>Good</v>
          </cell>
          <cell r="F274" t="str">
            <v>Good</v>
          </cell>
        </row>
        <row r="275">
          <cell r="E275" t="str">
            <v>Good</v>
          </cell>
          <cell r="F275" t="str">
            <v>Good</v>
          </cell>
        </row>
        <row r="276">
          <cell r="E276" t="str">
            <v>Good</v>
          </cell>
          <cell r="F276" t="str">
            <v>Good</v>
          </cell>
        </row>
        <row r="277">
          <cell r="E277" t="str">
            <v>Good</v>
          </cell>
          <cell r="F277" t="str">
            <v>Good</v>
          </cell>
        </row>
        <row r="278">
          <cell r="E278" t="str">
            <v>Fair</v>
          </cell>
          <cell r="F278" t="str">
            <v>Good</v>
          </cell>
        </row>
        <row r="279">
          <cell r="E279" t="str">
            <v>Poor</v>
          </cell>
          <cell r="F279" t="str">
            <v>Good</v>
          </cell>
        </row>
        <row r="280">
          <cell r="E280" t="str">
            <v>Good</v>
          </cell>
          <cell r="F280" t="str">
            <v>Good</v>
          </cell>
        </row>
        <row r="281">
          <cell r="E281" t="str">
            <v>Missing</v>
          </cell>
          <cell r="F281" t="str">
            <v>Missing</v>
          </cell>
        </row>
        <row r="282">
          <cell r="E282" t="str">
            <v>Missing</v>
          </cell>
          <cell r="F282" t="str">
            <v>Missing</v>
          </cell>
        </row>
        <row r="283">
          <cell r="E283" t="str">
            <v>Good</v>
          </cell>
          <cell r="F283" t="str">
            <v>Poor</v>
          </cell>
        </row>
        <row r="284">
          <cell r="E284" t="str">
            <v>Fair</v>
          </cell>
          <cell r="F284" t="str">
            <v>Fair</v>
          </cell>
        </row>
        <row r="285">
          <cell r="E285" t="str">
            <v>Good</v>
          </cell>
          <cell r="F285" t="str">
            <v>Poor</v>
          </cell>
        </row>
        <row r="286">
          <cell r="E286" t="str">
            <v>Good</v>
          </cell>
          <cell r="F286" t="str">
            <v>Fair</v>
          </cell>
        </row>
        <row r="287">
          <cell r="E287" t="str">
            <v>Good</v>
          </cell>
          <cell r="F287" t="str">
            <v>Fair</v>
          </cell>
        </row>
        <row r="288">
          <cell r="E288" t="str">
            <v>Good</v>
          </cell>
          <cell r="F288" t="str">
            <v>Good</v>
          </cell>
        </row>
        <row r="289">
          <cell r="E289" t="str">
            <v>Good</v>
          </cell>
          <cell r="F289" t="str">
            <v>Good</v>
          </cell>
        </row>
        <row r="290">
          <cell r="E290" t="str">
            <v>Good</v>
          </cell>
          <cell r="F290" t="str">
            <v>Good</v>
          </cell>
        </row>
        <row r="291">
          <cell r="E291" t="str">
            <v>Fair</v>
          </cell>
          <cell r="F291" t="str">
            <v>Fair</v>
          </cell>
        </row>
        <row r="292">
          <cell r="E292" t="str">
            <v>Good</v>
          </cell>
          <cell r="F292" t="str">
            <v>Good</v>
          </cell>
        </row>
        <row r="293">
          <cell r="E293" t="str">
            <v>Missing</v>
          </cell>
          <cell r="F293" t="str">
            <v>Missing</v>
          </cell>
        </row>
        <row r="294">
          <cell r="E294" t="str">
            <v>Fair</v>
          </cell>
          <cell r="F294" t="str">
            <v>Fair</v>
          </cell>
        </row>
        <row r="295">
          <cell r="E295" t="str">
            <v>Fair</v>
          </cell>
          <cell r="F295" t="str">
            <v>Good</v>
          </cell>
        </row>
        <row r="296">
          <cell r="E296" t="str">
            <v>Good</v>
          </cell>
          <cell r="F296" t="str">
            <v>Good</v>
          </cell>
        </row>
        <row r="297">
          <cell r="E297" t="str">
            <v>Good</v>
          </cell>
          <cell r="F297" t="str">
            <v>Good</v>
          </cell>
        </row>
        <row r="298">
          <cell r="E298" t="str">
            <v>Good</v>
          </cell>
          <cell r="F298" t="str">
            <v>Good</v>
          </cell>
        </row>
        <row r="299">
          <cell r="E299" t="str">
            <v>Good</v>
          </cell>
          <cell r="F299" t="str">
            <v>Fair</v>
          </cell>
        </row>
        <row r="300">
          <cell r="E300" t="str">
            <v>Good</v>
          </cell>
          <cell r="F300" t="str">
            <v>Good</v>
          </cell>
        </row>
        <row r="301">
          <cell r="E301" t="str">
            <v>Good</v>
          </cell>
          <cell r="F301" t="str">
            <v>Good</v>
          </cell>
        </row>
        <row r="302">
          <cell r="E302" t="str">
            <v>Good</v>
          </cell>
          <cell r="F302" t="str">
            <v>Good</v>
          </cell>
        </row>
        <row r="303">
          <cell r="E303" t="str">
            <v>Good</v>
          </cell>
          <cell r="F303" t="str">
            <v>Good</v>
          </cell>
        </row>
        <row r="304">
          <cell r="E304" t="str">
            <v>Fair</v>
          </cell>
          <cell r="F304" t="str">
            <v>Good</v>
          </cell>
        </row>
        <row r="305">
          <cell r="E305" t="str">
            <v>Good</v>
          </cell>
          <cell r="F305" t="str">
            <v>Good</v>
          </cell>
        </row>
        <row r="306">
          <cell r="E306" t="str">
            <v>Good</v>
          </cell>
          <cell r="F306" t="str">
            <v>Good</v>
          </cell>
        </row>
        <row r="307">
          <cell r="E307" t="str">
            <v>Good</v>
          </cell>
          <cell r="F307" t="str">
            <v>Good</v>
          </cell>
        </row>
        <row r="308">
          <cell r="E308" t="str">
            <v>Good</v>
          </cell>
          <cell r="F308" t="str">
            <v>Good</v>
          </cell>
        </row>
        <row r="309">
          <cell r="E309" t="str">
            <v>Fair</v>
          </cell>
          <cell r="F309" t="str">
            <v>Good</v>
          </cell>
        </row>
        <row r="310">
          <cell r="E310" t="str">
            <v>Good</v>
          </cell>
          <cell r="F310" t="str">
            <v>Good</v>
          </cell>
        </row>
        <row r="311">
          <cell r="E311" t="str">
            <v>Good</v>
          </cell>
          <cell r="F311" t="str">
            <v>Good</v>
          </cell>
        </row>
        <row r="312">
          <cell r="E312" t="str">
            <v>Good</v>
          </cell>
          <cell r="F312" t="str">
            <v>Good</v>
          </cell>
        </row>
        <row r="313">
          <cell r="E313" t="str">
            <v>Good</v>
          </cell>
          <cell r="F313" t="str">
            <v>Good</v>
          </cell>
        </row>
        <row r="314">
          <cell r="E314" t="str">
            <v>Good</v>
          </cell>
          <cell r="F314" t="str">
            <v>Good</v>
          </cell>
        </row>
        <row r="315">
          <cell r="E315" t="str">
            <v>Fair</v>
          </cell>
          <cell r="F315" t="str">
            <v>Fair</v>
          </cell>
        </row>
        <row r="316">
          <cell r="E316" t="str">
            <v>Good</v>
          </cell>
          <cell r="F316" t="str">
            <v>Good</v>
          </cell>
        </row>
        <row r="317">
          <cell r="E317" t="str">
            <v>Good</v>
          </cell>
          <cell r="F317" t="str">
            <v>Good</v>
          </cell>
        </row>
        <row r="318">
          <cell r="E318" t="str">
            <v>Good</v>
          </cell>
          <cell r="F318" t="str">
            <v>Good</v>
          </cell>
        </row>
        <row r="319">
          <cell r="E319" t="str">
            <v>Fair</v>
          </cell>
          <cell r="F319" t="str">
            <v>Good</v>
          </cell>
        </row>
        <row r="320">
          <cell r="E320" t="str">
            <v>Good</v>
          </cell>
          <cell r="F320" t="str">
            <v>Good</v>
          </cell>
        </row>
        <row r="321">
          <cell r="E321" t="str">
            <v>Fair</v>
          </cell>
          <cell r="F321" t="str">
            <v>Good</v>
          </cell>
        </row>
        <row r="322">
          <cell r="E322" t="str">
            <v>Good</v>
          </cell>
          <cell r="F322" t="str">
            <v>Fair</v>
          </cell>
        </row>
        <row r="323">
          <cell r="E323" t="str">
            <v>Good</v>
          </cell>
          <cell r="F323" t="str">
            <v>Good</v>
          </cell>
        </row>
        <row r="324">
          <cell r="E324" t="str">
            <v>Good</v>
          </cell>
          <cell r="F324" t="str">
            <v>Good</v>
          </cell>
        </row>
        <row r="325">
          <cell r="E325" t="str">
            <v>Good</v>
          </cell>
          <cell r="F325" t="str">
            <v>Good</v>
          </cell>
        </row>
        <row r="326">
          <cell r="E326" t="str">
            <v>Good</v>
          </cell>
          <cell r="F326" t="str">
            <v>Good</v>
          </cell>
        </row>
        <row r="327">
          <cell r="E327" t="str">
            <v>Good</v>
          </cell>
          <cell r="F327" t="str">
            <v>Good</v>
          </cell>
        </row>
        <row r="328">
          <cell r="E328" t="str">
            <v>Good</v>
          </cell>
          <cell r="F328" t="str">
            <v>Good</v>
          </cell>
        </row>
        <row r="329">
          <cell r="E329" t="str">
            <v>Good</v>
          </cell>
          <cell r="F329" t="str">
            <v>Good</v>
          </cell>
        </row>
        <row r="330">
          <cell r="E330" t="str">
            <v>Poor</v>
          </cell>
          <cell r="F330" t="str">
            <v>Poor</v>
          </cell>
        </row>
        <row r="331">
          <cell r="E331" t="str">
            <v>Good</v>
          </cell>
          <cell r="F331" t="str">
            <v>Poor</v>
          </cell>
        </row>
        <row r="332">
          <cell r="E332" t="str">
            <v>Good</v>
          </cell>
          <cell r="F332" t="str">
            <v>Poor</v>
          </cell>
        </row>
        <row r="333">
          <cell r="E333" t="str">
            <v>Good</v>
          </cell>
          <cell r="F333" t="str">
            <v>Good</v>
          </cell>
        </row>
        <row r="334">
          <cell r="E334" t="str">
            <v>Good</v>
          </cell>
          <cell r="F334" t="str">
            <v>Poor</v>
          </cell>
        </row>
        <row r="335">
          <cell r="E335" t="str">
            <v>Fair</v>
          </cell>
          <cell r="F335" t="str">
            <v>Moribund</v>
          </cell>
        </row>
        <row r="336">
          <cell r="E336" t="str">
            <v>Good</v>
          </cell>
          <cell r="F336" t="str">
            <v>Poor</v>
          </cell>
        </row>
        <row r="337">
          <cell r="E337" t="str">
            <v>Good</v>
          </cell>
          <cell r="F337" t="str">
            <v>Fair</v>
          </cell>
        </row>
        <row r="338">
          <cell r="E338" t="str">
            <v>Good</v>
          </cell>
          <cell r="F338" t="str">
            <v>Poor</v>
          </cell>
        </row>
        <row r="339">
          <cell r="E339" t="str">
            <v>Fair</v>
          </cell>
          <cell r="F339" t="str">
            <v>Good</v>
          </cell>
        </row>
        <row r="340">
          <cell r="E340" t="str">
            <v>Fair</v>
          </cell>
          <cell r="F340" t="str">
            <v>Poor</v>
          </cell>
        </row>
        <row r="341">
          <cell r="E341" t="str">
            <v>Fair</v>
          </cell>
          <cell r="F341" t="str">
            <v>Poor</v>
          </cell>
        </row>
        <row r="342">
          <cell r="E342" t="str">
            <v>Good</v>
          </cell>
          <cell r="F342" t="str">
            <v>Poor</v>
          </cell>
        </row>
        <row r="343">
          <cell r="E343" t="str">
            <v>Good</v>
          </cell>
          <cell r="F343" t="str">
            <v>Poor</v>
          </cell>
        </row>
        <row r="344">
          <cell r="E344" t="str">
            <v>Good</v>
          </cell>
          <cell r="F344" t="str">
            <v>Fair</v>
          </cell>
        </row>
        <row r="345">
          <cell r="E345" t="str">
            <v>Good</v>
          </cell>
          <cell r="F345" t="str">
            <v>Fair</v>
          </cell>
        </row>
        <row r="346">
          <cell r="E346" t="str">
            <v>Fair</v>
          </cell>
          <cell r="F346" t="str">
            <v>Good</v>
          </cell>
        </row>
        <row r="347">
          <cell r="E347" t="str">
            <v>Good</v>
          </cell>
          <cell r="F347" t="str">
            <v>Fair</v>
          </cell>
        </row>
        <row r="348">
          <cell r="E348" t="str">
            <v>Poor</v>
          </cell>
          <cell r="F348" t="str">
            <v>Fair</v>
          </cell>
        </row>
        <row r="349">
          <cell r="E349" t="str">
            <v>Good</v>
          </cell>
          <cell r="F349" t="str">
            <v>Fair</v>
          </cell>
        </row>
        <row r="350">
          <cell r="E350" t="str">
            <v>Poor</v>
          </cell>
          <cell r="F350" t="str">
            <v>Poor</v>
          </cell>
        </row>
        <row r="351">
          <cell r="E351" t="str">
            <v>Poor</v>
          </cell>
          <cell r="F351" t="str">
            <v>Moribund</v>
          </cell>
        </row>
        <row r="352">
          <cell r="E352" t="str">
            <v>Fair</v>
          </cell>
          <cell r="F352" t="str">
            <v>Fair</v>
          </cell>
        </row>
        <row r="353">
          <cell r="E353" t="str">
            <v>Fair</v>
          </cell>
          <cell r="F353" t="str">
            <v>Moribund</v>
          </cell>
        </row>
        <row r="354">
          <cell r="E354" t="str">
            <v>Good</v>
          </cell>
          <cell r="F354" t="str">
            <v>Fair</v>
          </cell>
        </row>
        <row r="355">
          <cell r="E355" t="str">
            <v>Fair</v>
          </cell>
          <cell r="F355" t="str">
            <v>Fair</v>
          </cell>
        </row>
        <row r="356">
          <cell r="E356" t="str">
            <v>Good</v>
          </cell>
          <cell r="F356" t="str">
            <v>Poor</v>
          </cell>
        </row>
        <row r="357">
          <cell r="E357" t="str">
            <v>Good</v>
          </cell>
          <cell r="F357" t="str">
            <v>Poor</v>
          </cell>
        </row>
        <row r="358">
          <cell r="E358" t="str">
            <v>Fair</v>
          </cell>
          <cell r="F358" t="str">
            <v>Good</v>
          </cell>
        </row>
        <row r="359">
          <cell r="E359" t="str">
            <v>Fair</v>
          </cell>
          <cell r="F359" t="str">
            <v>Poor</v>
          </cell>
        </row>
        <row r="360">
          <cell r="E360" t="str">
            <v>Good</v>
          </cell>
          <cell r="F360" t="str">
            <v>Moribund</v>
          </cell>
        </row>
        <row r="361">
          <cell r="E361" t="str">
            <v>Poor</v>
          </cell>
          <cell r="F361" t="str">
            <v>Fair</v>
          </cell>
        </row>
        <row r="362">
          <cell r="E362" t="str">
            <v>Good</v>
          </cell>
          <cell r="F362" t="str">
            <v>Fair</v>
          </cell>
        </row>
        <row r="363">
          <cell r="E363" t="str">
            <v>Good</v>
          </cell>
          <cell r="F363" t="str">
            <v>Fair</v>
          </cell>
        </row>
        <row r="364">
          <cell r="E364" t="str">
            <v>Fair</v>
          </cell>
          <cell r="F364" t="str">
            <v>Fair</v>
          </cell>
        </row>
        <row r="365">
          <cell r="E365" t="str">
            <v>Good</v>
          </cell>
          <cell r="F365" t="str">
            <v>Fair</v>
          </cell>
        </row>
        <row r="366">
          <cell r="E366" t="str">
            <v>Fair</v>
          </cell>
          <cell r="F366" t="str">
            <v>Dead</v>
          </cell>
        </row>
        <row r="367">
          <cell r="E367" t="str">
            <v>Good</v>
          </cell>
          <cell r="F367" t="str">
            <v>Poor</v>
          </cell>
        </row>
        <row r="368">
          <cell r="E368" t="str">
            <v>Fair</v>
          </cell>
          <cell r="F368" t="str">
            <v>Moribund</v>
          </cell>
        </row>
        <row r="369">
          <cell r="E369" t="str">
            <v>Fair</v>
          </cell>
          <cell r="F369" t="str">
            <v>Dead</v>
          </cell>
        </row>
        <row r="370">
          <cell r="E370" t="str">
            <v>Good</v>
          </cell>
          <cell r="F370" t="str">
            <v>Dead</v>
          </cell>
        </row>
        <row r="371">
          <cell r="E371" t="str">
            <v>Good</v>
          </cell>
          <cell r="F371" t="str">
            <v>Dead</v>
          </cell>
        </row>
        <row r="372">
          <cell r="E372" t="str">
            <v>Poor</v>
          </cell>
          <cell r="F372" t="str">
            <v>Poor</v>
          </cell>
        </row>
        <row r="373">
          <cell r="E373" t="str">
            <v>Fair</v>
          </cell>
          <cell r="F373" t="str">
            <v>Poor</v>
          </cell>
        </row>
        <row r="374">
          <cell r="E374" t="str">
            <v>Fair</v>
          </cell>
          <cell r="F374" t="str">
            <v>Dead</v>
          </cell>
        </row>
        <row r="375">
          <cell r="E375" t="str">
            <v>Good</v>
          </cell>
          <cell r="F375" t="str">
            <v>Dead</v>
          </cell>
        </row>
        <row r="376">
          <cell r="E376" t="str">
            <v>Poor</v>
          </cell>
          <cell r="F376" t="str">
            <v>Dead</v>
          </cell>
        </row>
        <row r="377">
          <cell r="E377" t="str">
            <v>Good</v>
          </cell>
          <cell r="F377" t="str">
            <v>Poor</v>
          </cell>
        </row>
        <row r="378">
          <cell r="E378" t="str">
            <v>Good</v>
          </cell>
          <cell r="F378" t="str">
            <v>Poor</v>
          </cell>
        </row>
        <row r="379">
          <cell r="E379" t="str">
            <v>Good</v>
          </cell>
          <cell r="F379" t="str">
            <v>Moribund</v>
          </cell>
        </row>
        <row r="380">
          <cell r="E380" t="str">
            <v>Good</v>
          </cell>
          <cell r="F380" t="str">
            <v>Moribund</v>
          </cell>
        </row>
        <row r="381">
          <cell r="E381" t="str">
            <v>Good</v>
          </cell>
          <cell r="F381" t="str">
            <v>Dead</v>
          </cell>
        </row>
        <row r="382">
          <cell r="E382" t="str">
            <v>Poor</v>
          </cell>
          <cell r="F382" t="str">
            <v>Moribund</v>
          </cell>
        </row>
        <row r="383">
          <cell r="E383" t="str">
            <v>Fair</v>
          </cell>
          <cell r="F383" t="str">
            <v>Dead</v>
          </cell>
        </row>
        <row r="384">
          <cell r="E384" t="str">
            <v>Poor</v>
          </cell>
          <cell r="F384" t="str">
            <v>Poor</v>
          </cell>
        </row>
        <row r="385">
          <cell r="E385" t="str">
            <v>Good</v>
          </cell>
          <cell r="F385" t="str">
            <v>Poor</v>
          </cell>
        </row>
        <row r="386">
          <cell r="E386" t="str">
            <v>Good</v>
          </cell>
          <cell r="F386" t="str">
            <v>Poor</v>
          </cell>
        </row>
        <row r="387">
          <cell r="E387" t="str">
            <v>Good</v>
          </cell>
          <cell r="F387" t="str">
            <v>Moribund</v>
          </cell>
        </row>
        <row r="388">
          <cell r="E388" t="str">
            <v>Good</v>
          </cell>
          <cell r="F388" t="str">
            <v>Moribund</v>
          </cell>
        </row>
        <row r="389">
          <cell r="E389" t="str">
            <v>Good</v>
          </cell>
          <cell r="F389" t="str">
            <v>Poor</v>
          </cell>
        </row>
        <row r="390">
          <cell r="E390" t="str">
            <v>Good</v>
          </cell>
          <cell r="F390" t="str">
            <v>Poor</v>
          </cell>
        </row>
        <row r="391">
          <cell r="E391" t="str">
            <v>Good</v>
          </cell>
          <cell r="F391" t="str">
            <v>Poor</v>
          </cell>
        </row>
        <row r="392">
          <cell r="E392" t="str">
            <v>Good</v>
          </cell>
          <cell r="F392" t="str">
            <v>Moribund</v>
          </cell>
        </row>
        <row r="393">
          <cell r="E393" t="str">
            <v>Good</v>
          </cell>
          <cell r="F393" t="str">
            <v>Poor</v>
          </cell>
        </row>
        <row r="394">
          <cell r="E394" t="str">
            <v>Good</v>
          </cell>
          <cell r="F394" t="str">
            <v>Poor</v>
          </cell>
        </row>
        <row r="395">
          <cell r="E395" t="str">
            <v>Good</v>
          </cell>
          <cell r="F395" t="str">
            <v>Moribund</v>
          </cell>
        </row>
        <row r="396">
          <cell r="E396" t="str">
            <v>Good</v>
          </cell>
          <cell r="F396" t="str">
            <v>Moribund</v>
          </cell>
        </row>
        <row r="397">
          <cell r="E397" t="str">
            <v>Good</v>
          </cell>
          <cell r="F397" t="str">
            <v>Moribund</v>
          </cell>
        </row>
        <row r="398">
          <cell r="E398" t="str">
            <v>Good</v>
          </cell>
          <cell r="F398" t="str">
            <v>Poor</v>
          </cell>
        </row>
        <row r="399">
          <cell r="E399" t="str">
            <v>Good</v>
          </cell>
          <cell r="F399" t="str">
            <v>Poor</v>
          </cell>
        </row>
        <row r="400">
          <cell r="E400" t="str">
            <v>Good</v>
          </cell>
          <cell r="F400" t="str">
            <v>Dead</v>
          </cell>
        </row>
        <row r="401">
          <cell r="E401" t="str">
            <v>Good</v>
          </cell>
          <cell r="F401" t="str">
            <v>Poor</v>
          </cell>
        </row>
        <row r="402">
          <cell r="E402" t="str">
            <v>Fair</v>
          </cell>
          <cell r="F402" t="str">
            <v>Fair</v>
          </cell>
        </row>
        <row r="403">
          <cell r="E403" t="str">
            <v>Good</v>
          </cell>
          <cell r="F403" t="str">
            <v>Poor</v>
          </cell>
        </row>
        <row r="404">
          <cell r="E404" t="str">
            <v>Good</v>
          </cell>
          <cell r="F404" t="str">
            <v>Poor</v>
          </cell>
        </row>
        <row r="405">
          <cell r="E405" t="str">
            <v>Good</v>
          </cell>
          <cell r="F405" t="str">
            <v>Good</v>
          </cell>
        </row>
        <row r="406">
          <cell r="E406" t="str">
            <v>Good</v>
          </cell>
          <cell r="F406" t="str">
            <v>Fair</v>
          </cell>
        </row>
        <row r="407">
          <cell r="E407" t="str">
            <v>Good</v>
          </cell>
          <cell r="F407" t="str">
            <v>Poor</v>
          </cell>
        </row>
        <row r="408">
          <cell r="E408" t="str">
            <v>Good</v>
          </cell>
          <cell r="F408" t="str">
            <v>Fair</v>
          </cell>
        </row>
        <row r="409">
          <cell r="E409" t="str">
            <v>Good</v>
          </cell>
          <cell r="F409" t="str">
            <v>Poor</v>
          </cell>
        </row>
        <row r="410">
          <cell r="E410" t="str">
            <v>Poor</v>
          </cell>
          <cell r="F410" t="str">
            <v>Poor</v>
          </cell>
        </row>
        <row r="411">
          <cell r="E411" t="str">
            <v>Poor</v>
          </cell>
          <cell r="F411" t="str">
            <v>Dead</v>
          </cell>
        </row>
        <row r="412">
          <cell r="E412" t="str">
            <v>Good</v>
          </cell>
          <cell r="F412" t="str">
            <v>Poor</v>
          </cell>
        </row>
        <row r="413">
          <cell r="E413" t="str">
            <v>Fair</v>
          </cell>
          <cell r="F413" t="str">
            <v>Dead</v>
          </cell>
        </row>
        <row r="414">
          <cell r="E414" t="str">
            <v>Fair</v>
          </cell>
          <cell r="F414" t="str">
            <v>Good</v>
          </cell>
        </row>
        <row r="415">
          <cell r="E415" t="str">
            <v>Good</v>
          </cell>
          <cell r="F415" t="str">
            <v>Poor</v>
          </cell>
        </row>
        <row r="416">
          <cell r="E416" t="str">
            <v>Fair</v>
          </cell>
          <cell r="F416" t="str">
            <v>Poor</v>
          </cell>
        </row>
        <row r="417">
          <cell r="E417" t="str">
            <v>Good</v>
          </cell>
          <cell r="F417" t="str">
            <v>Poor</v>
          </cell>
        </row>
        <row r="418">
          <cell r="E418" t="str">
            <v>Good</v>
          </cell>
          <cell r="F418" t="str">
            <v>Poor</v>
          </cell>
        </row>
        <row r="419">
          <cell r="E419" t="str">
            <v>Good</v>
          </cell>
          <cell r="F419" t="str">
            <v>Moribund</v>
          </cell>
        </row>
        <row r="420">
          <cell r="E420" t="str">
            <v>Poor</v>
          </cell>
          <cell r="F420" t="str">
            <v>Poor</v>
          </cell>
        </row>
        <row r="421">
          <cell r="E421" t="str">
            <v>Fair</v>
          </cell>
          <cell r="F421" t="str">
            <v>Dead</v>
          </cell>
        </row>
        <row r="422">
          <cell r="E422" t="str">
            <v>Good</v>
          </cell>
          <cell r="F422" t="str">
            <v>Fair</v>
          </cell>
        </row>
        <row r="423">
          <cell r="E423" t="str">
            <v>Fair</v>
          </cell>
          <cell r="F423" t="str">
            <v>Poor</v>
          </cell>
        </row>
        <row r="424">
          <cell r="E424" t="str">
            <v>Fair</v>
          </cell>
          <cell r="F424" t="str">
            <v>Fair</v>
          </cell>
        </row>
        <row r="425">
          <cell r="E425" t="str">
            <v>Missing</v>
          </cell>
          <cell r="F425" t="str">
            <v>Missing</v>
          </cell>
        </row>
        <row r="426">
          <cell r="E426" t="str">
            <v>Good</v>
          </cell>
          <cell r="F426" t="str">
            <v>Poor</v>
          </cell>
        </row>
        <row r="427">
          <cell r="E427" t="str">
            <v>Fair</v>
          </cell>
          <cell r="F427" t="str">
            <v>Poor</v>
          </cell>
        </row>
        <row r="428">
          <cell r="E428" t="str">
            <v>Good</v>
          </cell>
          <cell r="F428" t="str">
            <v>Poor</v>
          </cell>
        </row>
        <row r="429">
          <cell r="E429" t="str">
            <v>Good</v>
          </cell>
          <cell r="F429" t="str">
            <v>Poor</v>
          </cell>
        </row>
        <row r="430">
          <cell r="E430" t="str">
            <v>Poor</v>
          </cell>
          <cell r="F430" t="str">
            <v>Poor</v>
          </cell>
        </row>
        <row r="431">
          <cell r="E431" t="str">
            <v>Good</v>
          </cell>
          <cell r="F431" t="str">
            <v>Fair</v>
          </cell>
        </row>
        <row r="432">
          <cell r="E432" t="str">
            <v>Good</v>
          </cell>
          <cell r="F432" t="str">
            <v>Poor</v>
          </cell>
        </row>
        <row r="433">
          <cell r="E433" t="str">
            <v>Fair</v>
          </cell>
          <cell r="F433" t="str">
            <v>Poor</v>
          </cell>
        </row>
        <row r="434">
          <cell r="E434" t="str">
            <v>Good</v>
          </cell>
          <cell r="F434" t="str">
            <v>Poor</v>
          </cell>
        </row>
        <row r="435">
          <cell r="E435" t="str">
            <v>Good</v>
          </cell>
          <cell r="F435" t="str">
            <v>Poor</v>
          </cell>
        </row>
        <row r="436">
          <cell r="E436" t="str">
            <v>Good</v>
          </cell>
          <cell r="F436" t="str">
            <v>Moribund</v>
          </cell>
        </row>
        <row r="437">
          <cell r="E437" t="str">
            <v>Good</v>
          </cell>
          <cell r="F437" t="str">
            <v>Poor</v>
          </cell>
        </row>
        <row r="438">
          <cell r="E438" t="str">
            <v>Good</v>
          </cell>
          <cell r="F438" t="str">
            <v>Good</v>
          </cell>
        </row>
        <row r="439">
          <cell r="E439" t="str">
            <v>Fair</v>
          </cell>
          <cell r="F439" t="str">
            <v>Good</v>
          </cell>
        </row>
        <row r="440">
          <cell r="E440" t="str">
            <v>Fair</v>
          </cell>
          <cell r="F440" t="str">
            <v>Fair</v>
          </cell>
        </row>
        <row r="441">
          <cell r="E441" t="str">
            <v>Fair</v>
          </cell>
          <cell r="F441" t="str">
            <v>Fair</v>
          </cell>
        </row>
        <row r="442">
          <cell r="E442" t="str">
            <v>Fair</v>
          </cell>
          <cell r="F442" t="str">
            <v>Good</v>
          </cell>
        </row>
        <row r="443">
          <cell r="E443" t="str">
            <v>Good</v>
          </cell>
          <cell r="F443" t="str">
            <v>Good</v>
          </cell>
        </row>
        <row r="444">
          <cell r="E444" t="str">
            <v>Good</v>
          </cell>
          <cell r="F444" t="str">
            <v>Good</v>
          </cell>
        </row>
        <row r="445">
          <cell r="E445" t="str">
            <v>Fair</v>
          </cell>
          <cell r="F445" t="str">
            <v>Good</v>
          </cell>
        </row>
        <row r="446">
          <cell r="E446" t="str">
            <v>Fair</v>
          </cell>
          <cell r="F446" t="str">
            <v>Poor</v>
          </cell>
        </row>
        <row r="447">
          <cell r="E447" t="str">
            <v>Fair</v>
          </cell>
          <cell r="F447" t="str">
            <v>Poor</v>
          </cell>
        </row>
        <row r="448">
          <cell r="E448" t="str">
            <v>Fair</v>
          </cell>
          <cell r="F448" t="str">
            <v>Good</v>
          </cell>
        </row>
        <row r="449">
          <cell r="E449" t="str">
            <v>Good</v>
          </cell>
          <cell r="F449" t="str">
            <v>Good</v>
          </cell>
        </row>
        <row r="450">
          <cell r="E450" t="str">
            <v>Poor</v>
          </cell>
          <cell r="F450" t="str">
            <v>Poor</v>
          </cell>
        </row>
        <row r="451">
          <cell r="E451" t="str">
            <v>Fair</v>
          </cell>
          <cell r="F451" t="str">
            <v>Poor</v>
          </cell>
        </row>
        <row r="452">
          <cell r="E452" t="str">
            <v>Good</v>
          </cell>
          <cell r="F452" t="str">
            <v>Good</v>
          </cell>
        </row>
        <row r="453">
          <cell r="E453" t="str">
            <v>Poor</v>
          </cell>
          <cell r="F453" t="str">
            <v>Poor</v>
          </cell>
        </row>
        <row r="454">
          <cell r="E454" t="str">
            <v>Fair</v>
          </cell>
          <cell r="F454" t="str">
            <v>Fair</v>
          </cell>
        </row>
        <row r="455">
          <cell r="E455" t="str">
            <v>Fair</v>
          </cell>
          <cell r="F455" t="str">
            <v>Dead</v>
          </cell>
        </row>
        <row r="456">
          <cell r="E456" t="str">
            <v>Good</v>
          </cell>
          <cell r="F456" t="str">
            <v>Fair</v>
          </cell>
        </row>
        <row r="457">
          <cell r="E457" t="str">
            <v>Good</v>
          </cell>
          <cell r="F457" t="str">
            <v>Fair</v>
          </cell>
        </row>
        <row r="458">
          <cell r="E458" t="str">
            <v>Fair</v>
          </cell>
          <cell r="F458" t="str">
            <v>Good</v>
          </cell>
        </row>
        <row r="459">
          <cell r="E459" t="str">
            <v>Fair</v>
          </cell>
          <cell r="F459" t="str">
            <v>Fair</v>
          </cell>
        </row>
        <row r="460">
          <cell r="E460" t="str">
            <v>Good</v>
          </cell>
          <cell r="F460" t="str">
            <v>Fair</v>
          </cell>
        </row>
        <row r="461">
          <cell r="E461" t="str">
            <v>Fair</v>
          </cell>
          <cell r="F461" t="str">
            <v>Fair</v>
          </cell>
        </row>
        <row r="462">
          <cell r="E462" t="str">
            <v>Good</v>
          </cell>
          <cell r="F462" t="str">
            <v>Fair</v>
          </cell>
        </row>
        <row r="463">
          <cell r="E463" t="str">
            <v>Poor</v>
          </cell>
          <cell r="F463" t="str">
            <v>Poor</v>
          </cell>
        </row>
        <row r="464">
          <cell r="E464" t="str">
            <v>Good</v>
          </cell>
          <cell r="F464" t="str">
            <v>Poor</v>
          </cell>
        </row>
        <row r="465">
          <cell r="E465" t="str">
            <v>Good</v>
          </cell>
          <cell r="F465" t="str">
            <v>Poor</v>
          </cell>
        </row>
        <row r="466">
          <cell r="E466" t="str">
            <v>Good</v>
          </cell>
          <cell r="F466" t="str">
            <v>Poor</v>
          </cell>
        </row>
        <row r="467">
          <cell r="E467" t="str">
            <v>Good</v>
          </cell>
          <cell r="F467" t="str">
            <v>Good</v>
          </cell>
        </row>
        <row r="468">
          <cell r="E468" t="str">
            <v>Good</v>
          </cell>
          <cell r="F468" t="str">
            <v>Poor</v>
          </cell>
        </row>
        <row r="469">
          <cell r="E469" t="str">
            <v>Fair</v>
          </cell>
          <cell r="F469" t="str">
            <v>Fair</v>
          </cell>
        </row>
        <row r="470">
          <cell r="E470" t="str">
            <v>Poor</v>
          </cell>
          <cell r="F470" t="str">
            <v>Poor</v>
          </cell>
        </row>
        <row r="471">
          <cell r="E471" t="str">
            <v>Good</v>
          </cell>
          <cell r="F471" t="str">
            <v>Fair</v>
          </cell>
        </row>
        <row r="472">
          <cell r="E472" t="str">
            <v>Good</v>
          </cell>
          <cell r="F472" t="str">
            <v>Good</v>
          </cell>
        </row>
        <row r="473">
          <cell r="E473" t="str">
            <v>Fair</v>
          </cell>
          <cell r="F473" t="str">
            <v>Fair</v>
          </cell>
        </row>
        <row r="474">
          <cell r="E474" t="str">
            <v>Fair</v>
          </cell>
          <cell r="F474" t="str">
            <v>Fair</v>
          </cell>
        </row>
        <row r="475">
          <cell r="E475" t="str">
            <v>Moribund</v>
          </cell>
          <cell r="F475" t="str">
            <v>Moribund</v>
          </cell>
        </row>
        <row r="476">
          <cell r="E476" t="str">
            <v>Moribund</v>
          </cell>
          <cell r="F476" t="str">
            <v>Moribund</v>
          </cell>
        </row>
        <row r="477">
          <cell r="E477" t="str">
            <v>Good</v>
          </cell>
          <cell r="F477" t="str">
            <v>Good</v>
          </cell>
        </row>
        <row r="478">
          <cell r="E478" t="str">
            <v>Good</v>
          </cell>
          <cell r="F478" t="str">
            <v>Poor</v>
          </cell>
        </row>
        <row r="479">
          <cell r="E479" t="str">
            <v>Poor</v>
          </cell>
          <cell r="F479" t="str">
            <v>Poor</v>
          </cell>
        </row>
        <row r="480">
          <cell r="E480" t="str">
            <v>Good</v>
          </cell>
          <cell r="F480" t="str">
            <v>Poor</v>
          </cell>
        </row>
        <row r="481">
          <cell r="E481" t="str">
            <v>Good</v>
          </cell>
          <cell r="F481" t="str">
            <v>Poor</v>
          </cell>
        </row>
        <row r="482">
          <cell r="E482" t="str">
            <v>Poor</v>
          </cell>
          <cell r="F482" t="str">
            <v>Poor</v>
          </cell>
        </row>
        <row r="483">
          <cell r="E483" t="str">
            <v>Poor</v>
          </cell>
          <cell r="F483" t="str">
            <v>Moribund</v>
          </cell>
        </row>
        <row r="484">
          <cell r="E484" t="str">
            <v>Poor</v>
          </cell>
          <cell r="F484" t="str">
            <v>Poor</v>
          </cell>
        </row>
        <row r="485">
          <cell r="E485" t="str">
            <v>Good</v>
          </cell>
          <cell r="F485" t="str">
            <v>Poor</v>
          </cell>
        </row>
        <row r="486">
          <cell r="E486" t="str">
            <v>Good</v>
          </cell>
          <cell r="F486" t="str">
            <v>Poor</v>
          </cell>
        </row>
        <row r="487">
          <cell r="E487" t="str">
            <v>Fair</v>
          </cell>
          <cell r="F487" t="str">
            <v>Poor</v>
          </cell>
        </row>
        <row r="488">
          <cell r="E488" t="str">
            <v>Good</v>
          </cell>
          <cell r="F488" t="str">
            <v>Poor</v>
          </cell>
        </row>
        <row r="489">
          <cell r="E489" t="str">
            <v>Good</v>
          </cell>
          <cell r="F489" t="str">
            <v>Poor</v>
          </cell>
        </row>
        <row r="490">
          <cell r="E490" t="str">
            <v>Good</v>
          </cell>
          <cell r="F490" t="str">
            <v>Poor</v>
          </cell>
        </row>
        <row r="491">
          <cell r="E491" t="str">
            <v>Fair</v>
          </cell>
          <cell r="F491" t="str">
            <v>Poor</v>
          </cell>
        </row>
        <row r="492">
          <cell r="E492" t="str">
            <v>Good</v>
          </cell>
          <cell r="F492" t="str">
            <v>Poor</v>
          </cell>
        </row>
        <row r="493">
          <cell r="E493" t="str">
            <v>Good</v>
          </cell>
          <cell r="F493" t="str">
            <v>Poor</v>
          </cell>
        </row>
        <row r="494">
          <cell r="E494" t="str">
            <v>Good</v>
          </cell>
          <cell r="F494" t="str">
            <v>Poor</v>
          </cell>
        </row>
        <row r="495">
          <cell r="E495" t="str">
            <v>Good</v>
          </cell>
          <cell r="F495" t="str">
            <v>Poor</v>
          </cell>
        </row>
        <row r="496">
          <cell r="E496" t="str">
            <v>Good</v>
          </cell>
          <cell r="F496" t="str">
            <v>Poor</v>
          </cell>
        </row>
        <row r="497">
          <cell r="E497" t="str">
            <v>Good</v>
          </cell>
          <cell r="F497" t="str">
            <v>Fair</v>
          </cell>
        </row>
        <row r="498">
          <cell r="E498" t="str">
            <v>Good</v>
          </cell>
          <cell r="F498" t="str">
            <v>Poor</v>
          </cell>
        </row>
        <row r="499">
          <cell r="E499" t="str">
            <v>Good</v>
          </cell>
          <cell r="F499" t="str">
            <v>Poor</v>
          </cell>
        </row>
        <row r="500">
          <cell r="E500" t="str">
            <v>Good</v>
          </cell>
          <cell r="F500" t="str">
            <v>Fair</v>
          </cell>
        </row>
        <row r="501">
          <cell r="E501" t="str">
            <v>Good</v>
          </cell>
          <cell r="F501" t="str">
            <v>Poor</v>
          </cell>
        </row>
        <row r="502">
          <cell r="E502" t="str">
            <v>Good</v>
          </cell>
          <cell r="F502" t="str">
            <v>Good</v>
          </cell>
        </row>
        <row r="503">
          <cell r="E503" t="str">
            <v>Good</v>
          </cell>
          <cell r="F503" t="str">
            <v>Poor</v>
          </cell>
        </row>
        <row r="504">
          <cell r="E504" t="str">
            <v>Good</v>
          </cell>
          <cell r="F504" t="str">
            <v>Fair</v>
          </cell>
        </row>
        <row r="505">
          <cell r="E505" t="str">
            <v>Fair</v>
          </cell>
          <cell r="F505" t="str">
            <v>Fair</v>
          </cell>
        </row>
        <row r="506">
          <cell r="E506" t="str">
            <v>Good</v>
          </cell>
          <cell r="F506" t="str">
            <v>Fair</v>
          </cell>
        </row>
        <row r="507">
          <cell r="E507" t="str">
            <v>Good</v>
          </cell>
          <cell r="F507" t="str">
            <v>Poor</v>
          </cell>
        </row>
        <row r="508">
          <cell r="E508" t="str">
            <v>Fair</v>
          </cell>
          <cell r="F508" t="str">
            <v>Poor</v>
          </cell>
        </row>
        <row r="509">
          <cell r="E509" t="str">
            <v>Good</v>
          </cell>
          <cell r="F509" t="str">
            <v>Poor</v>
          </cell>
        </row>
        <row r="510">
          <cell r="E510" t="str">
            <v>Fair</v>
          </cell>
          <cell r="F510" t="str">
            <v>Good</v>
          </cell>
        </row>
        <row r="511">
          <cell r="E511" t="str">
            <v>Good</v>
          </cell>
          <cell r="F511" t="str">
            <v>Good</v>
          </cell>
        </row>
        <row r="512">
          <cell r="E512" t="str">
            <v>Good</v>
          </cell>
          <cell r="F512" t="str">
            <v>Good</v>
          </cell>
        </row>
        <row r="513">
          <cell r="E513" t="str">
            <v>Poor</v>
          </cell>
          <cell r="F513" t="str">
            <v>Fair</v>
          </cell>
        </row>
        <row r="514">
          <cell r="E514" t="str">
            <v>Good</v>
          </cell>
          <cell r="F514" t="str">
            <v>Good</v>
          </cell>
        </row>
        <row r="515">
          <cell r="E515" t="str">
            <v>Good</v>
          </cell>
          <cell r="F515" t="str">
            <v>Poor</v>
          </cell>
        </row>
        <row r="516">
          <cell r="E516" t="str">
            <v>Good</v>
          </cell>
          <cell r="F516" t="str">
            <v>Good</v>
          </cell>
        </row>
        <row r="517">
          <cell r="E517" t="str">
            <v>Good</v>
          </cell>
          <cell r="F517" t="str">
            <v>Good</v>
          </cell>
        </row>
        <row r="518">
          <cell r="E518" t="str">
            <v>Good</v>
          </cell>
          <cell r="F518" t="str">
            <v>Good</v>
          </cell>
        </row>
        <row r="519">
          <cell r="E519" t="str">
            <v>Fair</v>
          </cell>
          <cell r="F519" t="str">
            <v>Good</v>
          </cell>
        </row>
        <row r="520">
          <cell r="E520" t="str">
            <v>Fair</v>
          </cell>
          <cell r="F520" t="str">
            <v>Good</v>
          </cell>
        </row>
        <row r="521">
          <cell r="E521" t="str">
            <v>Fair</v>
          </cell>
          <cell r="F521" t="str">
            <v>Fair</v>
          </cell>
        </row>
        <row r="522">
          <cell r="E522" t="str">
            <v>Good</v>
          </cell>
          <cell r="F522" t="str">
            <v>Good</v>
          </cell>
        </row>
        <row r="523">
          <cell r="E523" t="str">
            <v>Good</v>
          </cell>
          <cell r="F523" t="str">
            <v>Fair</v>
          </cell>
        </row>
        <row r="524">
          <cell r="E524" t="str">
            <v>Good</v>
          </cell>
          <cell r="F524" t="str">
            <v>Good</v>
          </cell>
        </row>
        <row r="525">
          <cell r="E525" t="str">
            <v>Good</v>
          </cell>
          <cell r="F525" t="str">
            <v>Good</v>
          </cell>
        </row>
        <row r="526">
          <cell r="E526" t="str">
            <v>Good</v>
          </cell>
          <cell r="F526" t="str">
            <v>Good</v>
          </cell>
        </row>
        <row r="527">
          <cell r="E527" t="str">
            <v>Poor</v>
          </cell>
          <cell r="F527" t="str">
            <v>Good</v>
          </cell>
        </row>
        <row r="528">
          <cell r="E528" t="str">
            <v>Fair</v>
          </cell>
          <cell r="F528" t="str">
            <v>Fair</v>
          </cell>
        </row>
        <row r="529">
          <cell r="E529" t="str">
            <v>Good</v>
          </cell>
          <cell r="F529" t="str">
            <v>Good</v>
          </cell>
        </row>
        <row r="530">
          <cell r="E530" t="str">
            <v>Good</v>
          </cell>
          <cell r="F530" t="str">
            <v>Good</v>
          </cell>
        </row>
        <row r="531">
          <cell r="E531" t="str">
            <v>Poor</v>
          </cell>
          <cell r="F531" t="str">
            <v>Good</v>
          </cell>
        </row>
        <row r="532">
          <cell r="E532" t="str">
            <v>Good</v>
          </cell>
          <cell r="F532" t="str">
            <v>Fair</v>
          </cell>
        </row>
        <row r="533">
          <cell r="E533" t="str">
            <v>Fair</v>
          </cell>
          <cell r="F533" t="str">
            <v>Good</v>
          </cell>
        </row>
        <row r="534">
          <cell r="E534" t="str">
            <v>Fair</v>
          </cell>
          <cell r="F534" t="str">
            <v>Good</v>
          </cell>
        </row>
        <row r="535">
          <cell r="E535" t="str">
            <v>Good</v>
          </cell>
          <cell r="F535" t="str">
            <v>Good</v>
          </cell>
        </row>
        <row r="536">
          <cell r="E536" t="str">
            <v>Good</v>
          </cell>
          <cell r="F536" t="str">
            <v>Good</v>
          </cell>
        </row>
        <row r="537">
          <cell r="E537" t="str">
            <v>Good</v>
          </cell>
          <cell r="F537" t="str">
            <v>Good</v>
          </cell>
        </row>
        <row r="538">
          <cell r="E538" t="str">
            <v>Good</v>
          </cell>
          <cell r="F538" t="str">
            <v>Good</v>
          </cell>
        </row>
        <row r="539">
          <cell r="E539" t="str">
            <v>Poor</v>
          </cell>
          <cell r="F539" t="str">
            <v>Poor</v>
          </cell>
        </row>
        <row r="540">
          <cell r="E540" t="str">
            <v>Fair</v>
          </cell>
          <cell r="F540" t="str">
            <v>Fair</v>
          </cell>
        </row>
        <row r="541">
          <cell r="E541" t="str">
            <v>Good</v>
          </cell>
          <cell r="F541" t="str">
            <v>Good</v>
          </cell>
        </row>
        <row r="542">
          <cell r="E542" t="str">
            <v>Fair</v>
          </cell>
          <cell r="F542" t="str">
            <v>Good</v>
          </cell>
        </row>
        <row r="543">
          <cell r="E543" t="str">
            <v>Good</v>
          </cell>
          <cell r="F543" t="str">
            <v>Good</v>
          </cell>
        </row>
        <row r="544">
          <cell r="E544" t="str">
            <v>Fair</v>
          </cell>
          <cell r="F544" t="str">
            <v>Fair</v>
          </cell>
        </row>
        <row r="545">
          <cell r="E545" t="str">
            <v>Good</v>
          </cell>
          <cell r="F545" t="str">
            <v>Good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arry McCulloch" id="{B18B92AF-C190-439C-BD24-AE0825CD124D}" userId="d45c990d7cad088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5" dT="2020-05-26T15:40:00.17" personId="{B18B92AF-C190-439C-BD24-AE0825CD124D}" id="{0FECE443-F4FB-46CB-8C8E-AF27A83E9177}">
    <text>Tree numbering in this table did not reflect actual numbering in the field (was transposed)</text>
  </threadedComment>
  <threadedComment ref="BH5" dT="2020-05-26T15:40:25.41" personId="{B18B92AF-C190-439C-BD24-AE0825CD124D}" id="{68F4C7E8-6FD7-4B5A-A2E8-0DBC8011F582}">
    <text>Tree numbering in this table did not reflect actual numbering in the field (was transposed)</text>
  </threadedComment>
  <threadedComment ref="CZ5" dT="2020-05-26T15:40:25.41" personId="{B18B92AF-C190-439C-BD24-AE0825CD124D}" id="{D9ADEFF7-D4C7-444E-917A-CE9EB5A8E10C}">
    <text>Tree numbering in this table did not reflect actual numbering in the field (was transposed)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CFAF-18C7-4107-86F1-6052F9F547F3}">
  <dimension ref="A1:AC546"/>
  <sheetViews>
    <sheetView tabSelected="1" zoomScale="90" zoomScaleNormal="90" workbookViewId="0">
      <pane ySplit="5" topLeftCell="A6" activePane="bottomLeft" state="frozen"/>
      <selection pane="bottomLeft" activeCell="J149" sqref="J149"/>
    </sheetView>
  </sheetViews>
  <sheetFormatPr defaultRowHeight="15" x14ac:dyDescent="0.25"/>
  <cols>
    <col min="1" max="1" width="5.85546875" customWidth="1"/>
    <col min="2" max="2" width="6.7109375" customWidth="1"/>
    <col min="3" max="3" width="7.5703125" customWidth="1"/>
    <col min="4" max="4" width="7.28515625" customWidth="1"/>
    <col min="5" max="5" width="9.42578125" customWidth="1"/>
    <col min="6" max="6" width="17.140625" customWidth="1"/>
    <col min="7" max="7" width="17.7109375" customWidth="1"/>
    <col min="8" max="8" width="16.7109375" bestFit="1" customWidth="1"/>
    <col min="9" max="9" width="14.140625" customWidth="1"/>
    <col min="10" max="11" width="17.5703125" bestFit="1" customWidth="1"/>
    <col min="12" max="12" width="15.42578125" customWidth="1"/>
  </cols>
  <sheetData>
    <row r="1" spans="1:29" ht="15.75" thickBot="1" x14ac:dyDescent="0.3"/>
    <row r="2" spans="1:29" ht="18.75" x14ac:dyDescent="0.3">
      <c r="B2" s="17" t="s">
        <v>0</v>
      </c>
      <c r="C2" s="21"/>
      <c r="D2" s="18"/>
      <c r="E2" s="19" t="s">
        <v>3</v>
      </c>
      <c r="F2" s="20" t="s">
        <v>74</v>
      </c>
      <c r="M2" s="42" t="s">
        <v>56</v>
      </c>
    </row>
    <row r="3" spans="1:29" ht="15.75" thickBot="1" x14ac:dyDescent="0.3">
      <c r="B3" s="3" t="s">
        <v>22</v>
      </c>
      <c r="C3" s="4" t="s">
        <v>25</v>
      </c>
      <c r="D3" s="5"/>
      <c r="E3" s="6" t="s">
        <v>2</v>
      </c>
      <c r="F3" s="7" t="s">
        <v>20</v>
      </c>
    </row>
    <row r="4" spans="1:29" x14ac:dyDescent="0.25">
      <c r="B4" s="1"/>
      <c r="C4" s="1"/>
      <c r="D4" s="1"/>
      <c r="E4" s="1"/>
      <c r="F4" s="1"/>
      <c r="G4" s="1"/>
      <c r="H4" s="1"/>
      <c r="I4" s="1"/>
      <c r="N4" t="s">
        <v>8</v>
      </c>
      <c r="O4" t="s">
        <v>9</v>
      </c>
      <c r="P4" t="s">
        <v>10</v>
      </c>
      <c r="Q4" t="s">
        <v>11</v>
      </c>
      <c r="R4" t="s">
        <v>12</v>
      </c>
      <c r="S4" t="s">
        <v>57</v>
      </c>
      <c r="T4" t="s">
        <v>58</v>
      </c>
    </row>
    <row r="5" spans="1:29" x14ac:dyDescent="0.25">
      <c r="B5" s="14" t="s">
        <v>4</v>
      </c>
      <c r="C5" s="15" t="s">
        <v>5</v>
      </c>
      <c r="D5" s="15" t="s">
        <v>6</v>
      </c>
      <c r="E5" s="16" t="s">
        <v>7</v>
      </c>
      <c r="F5" s="16" t="s">
        <v>55</v>
      </c>
      <c r="G5" s="16" t="s">
        <v>73</v>
      </c>
      <c r="H5" s="16" t="s">
        <v>43</v>
      </c>
      <c r="I5" s="16" t="s">
        <v>44</v>
      </c>
      <c r="J5" s="39" t="s">
        <v>45</v>
      </c>
      <c r="K5" s="40" t="s">
        <v>51</v>
      </c>
      <c r="M5" t="s">
        <v>59</v>
      </c>
      <c r="N5">
        <f>COUNTIF($E$6:$E$545,"Good")</f>
        <v>341</v>
      </c>
      <c r="O5">
        <f>COUNTIF($E$6:$E$545,"Fair")</f>
        <v>134</v>
      </c>
      <c r="P5">
        <f>COUNTIF($E$6:$E$545,"Poor")</f>
        <v>50</v>
      </c>
      <c r="Q5">
        <f>COUNTIF($E$6:$E$545,"Moribund")</f>
        <v>3</v>
      </c>
      <c r="R5">
        <f>COUNTIF($E$6:$E$545,"Dead")</f>
        <v>0</v>
      </c>
      <c r="S5">
        <f>COUNTIF($E$6:$E$545,"Missing")</f>
        <v>12</v>
      </c>
      <c r="T5">
        <f>SUM(N5:S5)</f>
        <v>540</v>
      </c>
    </row>
    <row r="6" spans="1:29" x14ac:dyDescent="0.25">
      <c r="A6">
        <v>1</v>
      </c>
      <c r="B6" s="8">
        <v>1</v>
      </c>
      <c r="C6" s="9" t="s">
        <v>15</v>
      </c>
      <c r="D6" s="9">
        <v>39619</v>
      </c>
      <c r="E6" s="10" t="s">
        <v>9</v>
      </c>
      <c r="F6" s="10" t="s">
        <v>8</v>
      </c>
      <c r="G6" s="10" t="s">
        <v>9</v>
      </c>
      <c r="H6" s="10">
        <v>34</v>
      </c>
      <c r="I6" s="10">
        <v>10</v>
      </c>
      <c r="J6" s="34">
        <v>12</v>
      </c>
      <c r="K6" s="41"/>
      <c r="M6" t="s">
        <v>60</v>
      </c>
      <c r="N6" s="43">
        <f>N5/$T$5*100</f>
        <v>63.148148148148152</v>
      </c>
      <c r="O6" s="43">
        <f t="shared" ref="O6:S6" si="0">O5/$T$5*100</f>
        <v>24.814814814814813</v>
      </c>
      <c r="P6" s="43">
        <f t="shared" si="0"/>
        <v>9.2592592592592595</v>
      </c>
      <c r="Q6" s="43">
        <f t="shared" si="0"/>
        <v>0.55555555555555558</v>
      </c>
      <c r="R6" s="43">
        <f t="shared" si="0"/>
        <v>0</v>
      </c>
      <c r="S6" s="43">
        <f t="shared" si="0"/>
        <v>2.2222222222222223</v>
      </c>
      <c r="T6">
        <f>SUM(N6:S6)</f>
        <v>100.00000000000001</v>
      </c>
    </row>
    <row r="7" spans="1:29" x14ac:dyDescent="0.25">
      <c r="A7">
        <v>2</v>
      </c>
      <c r="B7" s="8"/>
      <c r="C7" s="9" t="s">
        <v>15</v>
      </c>
      <c r="D7" s="9">
        <v>39619</v>
      </c>
      <c r="E7" s="10" t="s">
        <v>8</v>
      </c>
      <c r="F7" s="10" t="s">
        <v>8</v>
      </c>
      <c r="G7" s="10" t="s">
        <v>8</v>
      </c>
      <c r="H7" s="10">
        <v>39</v>
      </c>
      <c r="I7" s="10">
        <v>12</v>
      </c>
      <c r="J7" s="34">
        <v>7</v>
      </c>
      <c r="K7" s="34"/>
    </row>
    <row r="8" spans="1:29" x14ac:dyDescent="0.25">
      <c r="A8">
        <v>3</v>
      </c>
      <c r="B8" s="8"/>
      <c r="C8" s="9" t="s">
        <v>15</v>
      </c>
      <c r="D8" s="9">
        <v>39619</v>
      </c>
      <c r="E8" s="10" t="s">
        <v>8</v>
      </c>
      <c r="F8" s="10" t="s">
        <v>8</v>
      </c>
      <c r="G8" s="10" t="s">
        <v>8</v>
      </c>
      <c r="H8" s="10">
        <v>54</v>
      </c>
      <c r="I8" s="10">
        <v>14</v>
      </c>
      <c r="J8" s="34">
        <v>20</v>
      </c>
      <c r="K8" s="34"/>
      <c r="N8" t="s">
        <v>15</v>
      </c>
      <c r="O8" t="s">
        <v>15</v>
      </c>
      <c r="P8" t="s">
        <v>15</v>
      </c>
      <c r="Q8" t="s">
        <v>61</v>
      </c>
      <c r="R8" t="s">
        <v>61</v>
      </c>
      <c r="S8" t="s">
        <v>61</v>
      </c>
      <c r="T8" t="s">
        <v>16</v>
      </c>
      <c r="U8" t="s">
        <v>16</v>
      </c>
      <c r="V8" t="s">
        <v>16</v>
      </c>
      <c r="W8" t="s">
        <v>62</v>
      </c>
      <c r="X8" t="s">
        <v>62</v>
      </c>
      <c r="Y8" t="s">
        <v>62</v>
      </c>
      <c r="Z8" t="s">
        <v>18</v>
      </c>
      <c r="AA8" t="s">
        <v>18</v>
      </c>
      <c r="AB8" t="s">
        <v>18</v>
      </c>
    </row>
    <row r="9" spans="1:29" x14ac:dyDescent="0.25">
      <c r="A9">
        <v>4</v>
      </c>
      <c r="B9" s="8"/>
      <c r="C9" s="9" t="s">
        <v>15</v>
      </c>
      <c r="D9" s="9">
        <v>39619</v>
      </c>
      <c r="E9" s="10" t="s">
        <v>8</v>
      </c>
      <c r="F9" s="10" t="s">
        <v>8</v>
      </c>
      <c r="G9" s="10" t="s">
        <v>8</v>
      </c>
      <c r="H9" s="10">
        <v>59</v>
      </c>
      <c r="I9" s="10">
        <v>12</v>
      </c>
      <c r="J9" s="34">
        <v>17</v>
      </c>
      <c r="K9" s="34"/>
      <c r="N9">
        <v>39619</v>
      </c>
      <c r="O9">
        <v>8482</v>
      </c>
      <c r="P9">
        <v>63594</v>
      </c>
      <c r="Q9">
        <v>32274</v>
      </c>
      <c r="R9">
        <v>13903</v>
      </c>
      <c r="S9">
        <v>63705</v>
      </c>
      <c r="T9">
        <v>39282</v>
      </c>
      <c r="U9">
        <v>35192</v>
      </c>
      <c r="V9">
        <v>63578</v>
      </c>
      <c r="W9">
        <v>48678</v>
      </c>
      <c r="X9">
        <v>8492</v>
      </c>
      <c r="Y9">
        <v>63540</v>
      </c>
      <c r="Z9">
        <v>53977</v>
      </c>
      <c r="AA9">
        <v>48519</v>
      </c>
      <c r="AB9">
        <v>40106</v>
      </c>
      <c r="AC9" t="s">
        <v>63</v>
      </c>
    </row>
    <row r="10" spans="1:29" x14ac:dyDescent="0.25">
      <c r="A10">
        <v>5</v>
      </c>
      <c r="B10" s="8"/>
      <c r="C10" s="9" t="s">
        <v>15</v>
      </c>
      <c r="D10" s="9">
        <v>39619</v>
      </c>
      <c r="E10" s="10" t="s">
        <v>8</v>
      </c>
      <c r="F10" s="10" t="s">
        <v>8</v>
      </c>
      <c r="G10" s="10" t="s">
        <v>8</v>
      </c>
      <c r="H10" s="10">
        <v>39</v>
      </c>
      <c r="I10" s="10">
        <v>10</v>
      </c>
      <c r="J10" s="34">
        <v>12</v>
      </c>
      <c r="K10" s="34"/>
      <c r="M10" t="s">
        <v>8</v>
      </c>
      <c r="N10">
        <f>COUNTIFS($E$6:$E$545, "Good", $D$6:$D$545, "39619")</f>
        <v>32</v>
      </c>
      <c r="O10">
        <f>COUNTIFS($E$6:$E$545, "Good", $D$6:$D$545, "8482")</f>
        <v>28</v>
      </c>
      <c r="P10">
        <f>COUNTIFS($E$6:$E$545, "Good", $D$6:$D$545, "63594")</f>
        <v>29</v>
      </c>
      <c r="Q10">
        <f>COUNTIFS($E$6:$E$545, "Good", $D$6:$D$545, "32274")</f>
        <v>22</v>
      </c>
      <c r="R10">
        <f>COUNTIFS($E$6:$E$545, "Good", $D$6:$D$545, "13903")</f>
        <v>25</v>
      </c>
      <c r="S10">
        <f>COUNTIFS($E$6:$E$545, "Good", $D$6:$D$545, "63705")</f>
        <v>23</v>
      </c>
      <c r="T10">
        <f>COUNTIFS($E$6:$E$545, "Good", $D$6:$D$545, "39282")</f>
        <v>20</v>
      </c>
      <c r="U10">
        <f>COUNTIFS($E$6:$E$545, "Good", $D$6:$D$545, "35192")</f>
        <v>22</v>
      </c>
      <c r="V10">
        <f>COUNTIFS($E$6:$E$545, "Good", $D$6:$D$545, "63578")</f>
        <v>26</v>
      </c>
      <c r="W10">
        <f>COUNTIFS($E$6:$E$545, "Good", $D$6:$D$545, "48678")</f>
        <v>15</v>
      </c>
      <c r="X10">
        <f>COUNTIFS($E$6:$E$545, "Good", $D$6:$D$545, "8492")</f>
        <v>16</v>
      </c>
      <c r="Y10">
        <f>COUNTIFS($E$6:$E$545, "Good", $D$6:$D$545, "63540")</f>
        <v>2</v>
      </c>
      <c r="Z10">
        <f>COUNTIFS($E$6:$E$545, "Good", $D$6:$D$545, "53977")</f>
        <v>25</v>
      </c>
      <c r="AA10">
        <f>COUNTIFS($E$6:$E$545, "Good", $D$6:$D$545, "48519")</f>
        <v>29</v>
      </c>
      <c r="AB10">
        <f>COUNTIFS($E$6:$E$545, "Good", $D$6:$D$545, "40106")</f>
        <v>27</v>
      </c>
      <c r="AC10">
        <f>SUM(N10:AB10)</f>
        <v>341</v>
      </c>
    </row>
    <row r="11" spans="1:29" x14ac:dyDescent="0.25">
      <c r="A11">
        <v>6</v>
      </c>
      <c r="B11" s="8"/>
      <c r="C11" s="9" t="s">
        <v>15</v>
      </c>
      <c r="D11" s="9">
        <v>39619</v>
      </c>
      <c r="E11" s="10" t="s">
        <v>8</v>
      </c>
      <c r="F11" s="10" t="s">
        <v>8</v>
      </c>
      <c r="G11" s="10" t="s">
        <v>8</v>
      </c>
      <c r="H11" s="10">
        <v>51</v>
      </c>
      <c r="I11" s="10">
        <v>11</v>
      </c>
      <c r="J11" s="34">
        <v>17</v>
      </c>
      <c r="K11" s="34"/>
      <c r="M11" t="s">
        <v>9</v>
      </c>
      <c r="N11">
        <f>COUNTIFS($E$6:$E$545, "Fair", $D$6:$D$545, "39619")</f>
        <v>4</v>
      </c>
      <c r="O11">
        <f>COUNTIFS($E$6:$E$545, "Fair", $D$6:$D$545, "8482")</f>
        <v>8</v>
      </c>
      <c r="P11">
        <f>COUNTIFS($E$6:$E$545, "Fair", $D$6:$D$545, "63594")</f>
        <v>7</v>
      </c>
      <c r="Q11">
        <f>COUNTIFS($E$6:$E$545, "Fair", $D$6:$D$545, "32274")</f>
        <v>10</v>
      </c>
      <c r="R11">
        <f>COUNTIFS($E$6:$E$545, "Fair", $D$6:$D$545, "13903")</f>
        <v>7</v>
      </c>
      <c r="S11">
        <f>COUNTIFS($E$6:$E$545, "Fair", $D$6:$D$545, "63705")</f>
        <v>8</v>
      </c>
      <c r="T11">
        <f>COUNTIFS($E$6:$E$545, "Fair", $D$6:$D$545, "39282")</f>
        <v>11</v>
      </c>
      <c r="U11">
        <f>COUNTIFS($E$6:$E$545, "Fair", $D$6:$D$545, "35192")</f>
        <v>9</v>
      </c>
      <c r="V11">
        <f>COUNTIFS($E$6:$E$545, "Fair", $D$6:$D$545, "63578")</f>
        <v>6</v>
      </c>
      <c r="W11">
        <f>COUNTIFS($E$6:$E$545, "Fair", $D$6:$D$545, "48678")</f>
        <v>16</v>
      </c>
      <c r="X11">
        <f>COUNTIFS($E$6:$E$545, "Fair", $D$6:$D$545, "8492")</f>
        <v>16</v>
      </c>
      <c r="Y11">
        <f>COUNTIFS($E$6:$E$545, "Fair", $D$6:$D$545, "63540")</f>
        <v>14</v>
      </c>
      <c r="Z11">
        <f>COUNTIFS($E$6:$E$545, "Fair", $D$6:$D$545, "53977")</f>
        <v>5</v>
      </c>
      <c r="AA11">
        <f>COUNTIFS($E$6:$E$545, "Fair", $D$6:$D$545, "48519")</f>
        <v>4</v>
      </c>
      <c r="AB11">
        <f>COUNTIFS($E$6:$E$545, "Fair", $D$6:$D$545, "40106")</f>
        <v>9</v>
      </c>
      <c r="AC11">
        <f t="shared" ref="AC11:AC15" si="1">SUM(N11:AB11)</f>
        <v>134</v>
      </c>
    </row>
    <row r="12" spans="1:29" x14ac:dyDescent="0.25">
      <c r="A12">
        <v>7</v>
      </c>
      <c r="B12" s="8"/>
      <c r="C12" s="9" t="s">
        <v>15</v>
      </c>
      <c r="D12" s="9">
        <v>39619</v>
      </c>
      <c r="E12" s="10" t="s">
        <v>8</v>
      </c>
      <c r="F12" s="10" t="s">
        <v>8</v>
      </c>
      <c r="G12" s="10" t="s">
        <v>8</v>
      </c>
      <c r="H12" s="10">
        <v>46</v>
      </c>
      <c r="I12" s="10">
        <v>9</v>
      </c>
      <c r="J12" s="34">
        <v>15</v>
      </c>
      <c r="K12" s="34"/>
      <c r="M12" t="s">
        <v>10</v>
      </c>
      <c r="N12">
        <f>COUNTIFS($E$6:$E$545, "Poor", $D$6:$D$545, "39619")</f>
        <v>0</v>
      </c>
      <c r="O12">
        <f>COUNTIFS($E$6:$E$545, "Poor", $D$6:$D$545, "8482")</f>
        <v>0</v>
      </c>
      <c r="P12">
        <f>COUNTIFS($E$6:$E$545, "Poor", $D$6:$D$545, "63594")</f>
        <v>0</v>
      </c>
      <c r="Q12">
        <f>COUNTIFS($E$6:$E$545, "Poor", $D$6:$D$545, "32274")</f>
        <v>4</v>
      </c>
      <c r="R12">
        <f>COUNTIFS($E$6:$E$545, "Poor", $D$6:$D$545, "13903")</f>
        <v>2</v>
      </c>
      <c r="S12">
        <f>COUNTIFS($E$6:$E$545, "Poor", $D$6:$D$545, "63705")</f>
        <v>2</v>
      </c>
      <c r="T12">
        <f>COUNTIFS($E$6:$E$545, "Poor", $D$6:$D$545, "39282")</f>
        <v>5</v>
      </c>
      <c r="U12">
        <f>COUNTIFS($E$6:$E$545, "Poor", $D$6:$D$545, "35192")</f>
        <v>4</v>
      </c>
      <c r="V12">
        <f>COUNTIFS($E$6:$E$545, "Poor", $D$6:$D$545, "63578")</f>
        <v>4</v>
      </c>
      <c r="W12">
        <f>COUNTIFS($E$6:$E$545, "Poor", $D$6:$D$545, "48678")</f>
        <v>3</v>
      </c>
      <c r="X12">
        <f>COUNTIFS($E$6:$E$545, "Poor", $D$6:$D$545, "8492")</f>
        <v>4</v>
      </c>
      <c r="Y12">
        <f>COUNTIFS($E$6:$E$545, "Poor", $D$6:$D$545, "63540")</f>
        <v>18</v>
      </c>
      <c r="Z12">
        <f>COUNTIFS($E$6:$E$545, "Poor", $D$6:$D$545, "53977")</f>
        <v>4</v>
      </c>
      <c r="AA12">
        <f>COUNTIFS($E$6:$E$545, "Poor", $D$6:$D$545, "48519")</f>
        <v>0</v>
      </c>
      <c r="AB12">
        <f>COUNTIFS($E$6:$E$545, "Poor", $D$6:$D$545, "40106")</f>
        <v>0</v>
      </c>
      <c r="AC12">
        <f t="shared" si="1"/>
        <v>50</v>
      </c>
    </row>
    <row r="13" spans="1:29" x14ac:dyDescent="0.25">
      <c r="A13">
        <v>8</v>
      </c>
      <c r="B13" s="8"/>
      <c r="C13" s="9" t="s">
        <v>15</v>
      </c>
      <c r="D13" s="9">
        <v>39619</v>
      </c>
      <c r="E13" s="10" t="s">
        <v>8</v>
      </c>
      <c r="F13" s="10" t="s">
        <v>8</v>
      </c>
      <c r="G13" s="10" t="s">
        <v>8</v>
      </c>
      <c r="H13" s="10">
        <v>57</v>
      </c>
      <c r="I13" s="10">
        <v>9</v>
      </c>
      <c r="J13" s="34">
        <v>20</v>
      </c>
      <c r="K13" s="34"/>
      <c r="M13" t="s">
        <v>11</v>
      </c>
      <c r="N13">
        <f>COUNTIFS($E$6:$E$545, "Moribund", $D$6:$D$545, "39619")</f>
        <v>0</v>
      </c>
      <c r="O13">
        <f>COUNTIFS($E$6:$E$545, "Moribund", $D$6:$D$545, "8482")</f>
        <v>0</v>
      </c>
      <c r="P13">
        <f>COUNTIFS($E$6:$E$545, "Moribund", $D$6:$D$545, "63594")</f>
        <v>0</v>
      </c>
      <c r="Q13">
        <f>COUNTIFS($E$6:$E$545, "Moribund", $D$6:$D$545, "32274")</f>
        <v>0</v>
      </c>
      <c r="R13">
        <f>COUNTIFS($E$6:$E$545, "Moribund", $D$6:$D$545, "13903")</f>
        <v>0</v>
      </c>
      <c r="S13">
        <f>COUNTIFS($E$6:$E$545, "Moribund", $D$6:$D$545, "63705")</f>
        <v>0</v>
      </c>
      <c r="T13">
        <f>COUNTIFS($E$6:$E$545, "Moribund", $D$6:$D$545, "39282")</f>
        <v>0</v>
      </c>
      <c r="U13">
        <f>COUNTIFS($E$6:$E$545, "Moribund", $D$6:$D$545, "35192")</f>
        <v>0</v>
      </c>
      <c r="V13">
        <f>COUNTIFS($E$6:$E$545, "Moribund", $D$6:$D$545, "63578")</f>
        <v>0</v>
      </c>
      <c r="W13">
        <f>COUNTIFS($E$6:$E$545, "Moribund", $D$6:$D$545, "48678")</f>
        <v>0</v>
      </c>
      <c r="X13">
        <f>COUNTIFS($E$6:$E$545, "Moribund", $D$6:$D$545, "8492")</f>
        <v>0</v>
      </c>
      <c r="Y13">
        <f>COUNTIFS($E$6:$E$545, "Moribund", $D$6:$D$545, "63540")</f>
        <v>1</v>
      </c>
      <c r="Z13">
        <f>COUNTIFS($E$6:$E$545, "Moribund", $D$6:$D$545, "53977")</f>
        <v>2</v>
      </c>
      <c r="AA13">
        <f>COUNTIFS($E$6:$E$545, "Moribund", $D$6:$D$545, "48519")</f>
        <v>0</v>
      </c>
      <c r="AB13">
        <f>COUNTIFS($E$6:$E$545, "Moribund", $D$6:$D$545, "40106")</f>
        <v>0</v>
      </c>
      <c r="AC13">
        <f t="shared" si="1"/>
        <v>3</v>
      </c>
    </row>
    <row r="14" spans="1:29" x14ac:dyDescent="0.25">
      <c r="A14">
        <v>9</v>
      </c>
      <c r="B14" s="8"/>
      <c r="C14" s="9" t="s">
        <v>15</v>
      </c>
      <c r="D14" s="9">
        <v>39619</v>
      </c>
      <c r="E14" s="10" t="s">
        <v>8</v>
      </c>
      <c r="F14" s="10" t="s">
        <v>8</v>
      </c>
      <c r="G14" s="10" t="s">
        <v>8</v>
      </c>
      <c r="H14" s="10">
        <v>49</v>
      </c>
      <c r="I14" s="10">
        <v>13</v>
      </c>
      <c r="J14" s="34">
        <v>12</v>
      </c>
      <c r="K14" s="34"/>
      <c r="M14" t="s">
        <v>12</v>
      </c>
      <c r="N14">
        <f>COUNTIFS($E$6:$E$545, "Dead", $D$6:$D$545, "39619")</f>
        <v>0</v>
      </c>
      <c r="O14">
        <f>COUNTIFS($E$6:$E$545, "Dead", $D$6:$D$545, "8482")</f>
        <v>0</v>
      </c>
      <c r="P14">
        <f>COUNTIFS($E$6:$E$545, "Dead", $D$6:$D$545, "63594")</f>
        <v>0</v>
      </c>
      <c r="Q14">
        <f>COUNTIFS($E$6:$E$545, "Dead", $D$6:$D$545, "32274")</f>
        <v>0</v>
      </c>
      <c r="R14">
        <f>COUNTIFS($E$6:$E$545, "Dead", $D$6:$D$545, "13903")</f>
        <v>0</v>
      </c>
      <c r="S14">
        <f>COUNTIFS($E$6:$E$545, "Dead", $D$6:$D$545, "63705")</f>
        <v>0</v>
      </c>
      <c r="T14">
        <f>COUNTIFS($E$6:$E$545, "Dead", $D$6:$D$545, "39282")</f>
        <v>0</v>
      </c>
      <c r="U14">
        <f>COUNTIFS($E$6:$E$545, "Dead", $D$6:$D$545, "35192")</f>
        <v>0</v>
      </c>
      <c r="V14">
        <f>COUNTIFS($E$6:$E$545, "Dead", $D$6:$D$545, "63578")</f>
        <v>0</v>
      </c>
      <c r="W14">
        <f>COUNTIFS($E$6:$E$545, "Dead", $D$6:$D$545, "48678")</f>
        <v>0</v>
      </c>
      <c r="X14">
        <f>COUNTIFS($E$6:$E$545, "Dead", $D$6:$D$545, "8492")</f>
        <v>0</v>
      </c>
      <c r="Y14">
        <f>COUNTIFS($E$6:$E$545, "Dead", $D$6:$D$545, "63540")</f>
        <v>0</v>
      </c>
      <c r="Z14">
        <f>COUNTIFS($E$6:$E$545, "Dead", $D$6:$D$545, "53977")</f>
        <v>0</v>
      </c>
      <c r="AA14">
        <f>COUNTIFS($E$6:$E$545, "Dead", $D$6:$D$545, "48519")</f>
        <v>0</v>
      </c>
      <c r="AB14">
        <f>COUNTIFS($E$6:$E$545, "Dead", $D$6:$D$545, "40106")</f>
        <v>0</v>
      </c>
      <c r="AC14">
        <f t="shared" si="1"/>
        <v>0</v>
      </c>
    </row>
    <row r="15" spans="1:29" x14ac:dyDescent="0.25">
      <c r="A15">
        <v>10</v>
      </c>
      <c r="B15" s="8"/>
      <c r="C15" s="9" t="s">
        <v>15</v>
      </c>
      <c r="D15" s="9">
        <v>39619</v>
      </c>
      <c r="E15" s="10" t="s">
        <v>8</v>
      </c>
      <c r="F15" s="10" t="s">
        <v>8</v>
      </c>
      <c r="G15" s="10" t="s">
        <v>8</v>
      </c>
      <c r="H15" s="10">
        <v>53</v>
      </c>
      <c r="I15" s="10">
        <v>12</v>
      </c>
      <c r="J15" s="34">
        <v>17</v>
      </c>
      <c r="K15" s="34"/>
      <c r="M15" t="s">
        <v>57</v>
      </c>
      <c r="N15">
        <f>COUNTIFS($E$6:$E$545, "Missing", $D$6:$D$545, "39619")</f>
        <v>0</v>
      </c>
      <c r="O15">
        <f>COUNTIFS($E$6:$E$545, "Missing", $D$6:$D$545, "8482")</f>
        <v>0</v>
      </c>
      <c r="P15">
        <f>COUNTIFS($E$6:$E$545, "Missing", $D$6:$D$545, "63594")</f>
        <v>0</v>
      </c>
      <c r="Q15">
        <f>COUNTIFS($E$6:$E$545, "Missing", $D$6:$D$545, "32274")</f>
        <v>0</v>
      </c>
      <c r="R15">
        <f>COUNTIFS($E$6:$E$545, "Missing", $D$6:$D$545, "13903")</f>
        <v>2</v>
      </c>
      <c r="S15">
        <f>COUNTIFS($E$6:$E$545, "Missing", $D$6:$D$545, "63705")</f>
        <v>3</v>
      </c>
      <c r="T15">
        <f>COUNTIFS($E$6:$E$545, "Missing", $D$6:$D$545, "39282")</f>
        <v>0</v>
      </c>
      <c r="U15">
        <f>COUNTIFS($E$6:$E$545, "Missing", $D$6:$D$545, "35192")</f>
        <v>1</v>
      </c>
      <c r="V15">
        <f>COUNTIFS($E$6:$E$545, "Missing", $D$6:$D$545, "63578")</f>
        <v>0</v>
      </c>
      <c r="W15">
        <f>COUNTIFS($E$6:$E$545, "Missing", $D$6:$D$545, "48678")</f>
        <v>2</v>
      </c>
      <c r="X15">
        <f>COUNTIFS($E$6:$E$545, "Missing", $D$6:$D$545, "8492")</f>
        <v>0</v>
      </c>
      <c r="Y15">
        <f>COUNTIFS($E$6:$E$545, "Missing", $D$6:$D$545, "63540")</f>
        <v>1</v>
      </c>
      <c r="Z15">
        <f>COUNTIFS($E$6:$E$545, "Missing", $D$6:$D$545, "53977")</f>
        <v>0</v>
      </c>
      <c r="AA15">
        <f>COUNTIFS($E$6:$E$545, "Missing", $D$6:$D$545, "48519")</f>
        <v>3</v>
      </c>
      <c r="AB15">
        <f>COUNTIFS($E$6:$E$545, "Missing", $D$6:$D$545, "40106")</f>
        <v>0</v>
      </c>
      <c r="AC15">
        <f t="shared" si="1"/>
        <v>12</v>
      </c>
    </row>
    <row r="16" spans="1:29" x14ac:dyDescent="0.25">
      <c r="A16">
        <v>11</v>
      </c>
      <c r="B16" s="8"/>
      <c r="C16" s="9" t="s">
        <v>15</v>
      </c>
      <c r="D16" s="9">
        <v>39619</v>
      </c>
      <c r="E16" s="10" t="s">
        <v>8</v>
      </c>
      <c r="F16" s="10" t="s">
        <v>8</v>
      </c>
      <c r="G16" s="10" t="s">
        <v>9</v>
      </c>
      <c r="H16" s="10">
        <v>47</v>
      </c>
      <c r="I16" s="10">
        <v>8</v>
      </c>
      <c r="J16" s="34">
        <v>15</v>
      </c>
      <c r="K16" s="34"/>
      <c r="M16" t="s">
        <v>63</v>
      </c>
      <c r="N16">
        <f>SUM(N10:N15)</f>
        <v>36</v>
      </c>
      <c r="O16">
        <f t="shared" ref="O16:AB16" si="2">SUM(O10:O15)</f>
        <v>36</v>
      </c>
      <c r="P16">
        <f t="shared" si="2"/>
        <v>36</v>
      </c>
      <c r="Q16">
        <f t="shared" si="2"/>
        <v>36</v>
      </c>
      <c r="R16">
        <f t="shared" si="2"/>
        <v>36</v>
      </c>
      <c r="S16">
        <f t="shared" si="2"/>
        <v>36</v>
      </c>
      <c r="T16">
        <f t="shared" si="2"/>
        <v>36</v>
      </c>
      <c r="U16">
        <f t="shared" si="2"/>
        <v>36</v>
      </c>
      <c r="V16">
        <f t="shared" si="2"/>
        <v>36</v>
      </c>
      <c r="W16">
        <f t="shared" si="2"/>
        <v>36</v>
      </c>
      <c r="X16">
        <f t="shared" si="2"/>
        <v>36</v>
      </c>
      <c r="Y16">
        <f t="shared" si="2"/>
        <v>36</v>
      </c>
      <c r="Z16">
        <f t="shared" si="2"/>
        <v>36</v>
      </c>
      <c r="AA16">
        <f t="shared" si="2"/>
        <v>36</v>
      </c>
      <c r="AB16">
        <f t="shared" si="2"/>
        <v>36</v>
      </c>
      <c r="AC16">
        <f>SUM(AC10:AC15)</f>
        <v>540</v>
      </c>
    </row>
    <row r="17" spans="1:29" x14ac:dyDescent="0.25">
      <c r="A17">
        <v>12</v>
      </c>
      <c r="B17" s="8"/>
      <c r="C17" s="9" t="s">
        <v>15</v>
      </c>
      <c r="D17" s="9">
        <v>39619</v>
      </c>
      <c r="E17" s="10" t="s">
        <v>8</v>
      </c>
      <c r="F17" s="10" t="s">
        <v>8</v>
      </c>
      <c r="G17" s="10" t="s">
        <v>8</v>
      </c>
      <c r="H17" s="10">
        <v>44</v>
      </c>
      <c r="I17" s="10">
        <v>9</v>
      </c>
      <c r="J17" s="34">
        <v>12</v>
      </c>
      <c r="K17" s="34"/>
      <c r="M17" t="s">
        <v>64</v>
      </c>
      <c r="N17" s="43">
        <f>SUM(N10,N11,N12)/N16*100</f>
        <v>100</v>
      </c>
      <c r="O17" s="43">
        <f t="shared" ref="O17:AB17" si="3">SUM(O10,O11,O12)/O16*100</f>
        <v>100</v>
      </c>
      <c r="P17" s="43">
        <f t="shared" si="3"/>
        <v>100</v>
      </c>
      <c r="Q17" s="43">
        <f t="shared" si="3"/>
        <v>100</v>
      </c>
      <c r="R17" s="43">
        <f t="shared" si="3"/>
        <v>94.444444444444443</v>
      </c>
      <c r="S17" s="43">
        <f t="shared" si="3"/>
        <v>91.666666666666657</v>
      </c>
      <c r="T17" s="43">
        <f t="shared" si="3"/>
        <v>100</v>
      </c>
      <c r="U17" s="43">
        <f t="shared" si="3"/>
        <v>97.222222222222214</v>
      </c>
      <c r="V17" s="43">
        <f t="shared" si="3"/>
        <v>100</v>
      </c>
      <c r="W17" s="43">
        <f t="shared" si="3"/>
        <v>94.444444444444443</v>
      </c>
      <c r="X17" s="43">
        <f t="shared" si="3"/>
        <v>100</v>
      </c>
      <c r="Y17" s="43">
        <f t="shared" si="3"/>
        <v>94.444444444444443</v>
      </c>
      <c r="Z17" s="43">
        <f t="shared" si="3"/>
        <v>94.444444444444443</v>
      </c>
      <c r="AA17" s="43">
        <f t="shared" si="3"/>
        <v>91.666666666666657</v>
      </c>
      <c r="AB17" s="43">
        <f t="shared" si="3"/>
        <v>100</v>
      </c>
    </row>
    <row r="18" spans="1:29" x14ac:dyDescent="0.25">
      <c r="A18">
        <v>13</v>
      </c>
      <c r="B18" s="8"/>
      <c r="C18" s="9" t="s">
        <v>15</v>
      </c>
      <c r="D18" s="9">
        <v>39619</v>
      </c>
      <c r="E18" s="10" t="s">
        <v>8</v>
      </c>
      <c r="F18" s="10" t="s">
        <v>8</v>
      </c>
      <c r="G18" s="10" t="s">
        <v>9</v>
      </c>
      <c r="H18" s="10">
        <v>44</v>
      </c>
      <c r="I18" s="10">
        <v>9</v>
      </c>
      <c r="J18" s="34">
        <v>12</v>
      </c>
      <c r="K18" s="34"/>
      <c r="M18" t="s">
        <v>65</v>
      </c>
      <c r="N18" t="s">
        <v>66</v>
      </c>
      <c r="O18" t="s">
        <v>67</v>
      </c>
      <c r="P18" t="s">
        <v>68</v>
      </c>
      <c r="Q18" t="s">
        <v>66</v>
      </c>
      <c r="R18" t="s">
        <v>67</v>
      </c>
      <c r="S18" t="s">
        <v>68</v>
      </c>
      <c r="T18" t="s">
        <v>66</v>
      </c>
      <c r="U18" t="s">
        <v>67</v>
      </c>
      <c r="V18" t="s">
        <v>68</v>
      </c>
      <c r="W18" t="s">
        <v>66</v>
      </c>
      <c r="X18" t="s">
        <v>67</v>
      </c>
      <c r="Y18" t="s">
        <v>68</v>
      </c>
      <c r="Z18" t="s">
        <v>66</v>
      </c>
      <c r="AA18" t="s">
        <v>67</v>
      </c>
      <c r="AB18" t="s">
        <v>68</v>
      </c>
    </row>
    <row r="19" spans="1:29" x14ac:dyDescent="0.25">
      <c r="A19">
        <v>14</v>
      </c>
      <c r="B19" s="8"/>
      <c r="C19" s="9" t="s">
        <v>15</v>
      </c>
      <c r="D19" s="9">
        <v>39619</v>
      </c>
      <c r="E19" s="10" t="s">
        <v>8</v>
      </c>
      <c r="F19" s="10" t="s">
        <v>8</v>
      </c>
      <c r="G19" s="10" t="s">
        <v>8</v>
      </c>
      <c r="H19" s="10">
        <v>48</v>
      </c>
      <c r="I19" s="10">
        <v>13</v>
      </c>
      <c r="J19" s="34">
        <v>18</v>
      </c>
      <c r="K19" s="34"/>
      <c r="M19" t="s">
        <v>69</v>
      </c>
      <c r="N19" s="43">
        <f>SUM(N10+N11)/N16*100</f>
        <v>100</v>
      </c>
      <c r="O19" s="43">
        <f t="shared" ref="O19:AB19" si="4">SUM(O10+O11)/O16*100</f>
        <v>100</v>
      </c>
      <c r="P19" s="44">
        <f t="shared" si="4"/>
        <v>100</v>
      </c>
      <c r="Q19" s="44">
        <f t="shared" si="4"/>
        <v>88.888888888888886</v>
      </c>
      <c r="R19" s="44">
        <f t="shared" si="4"/>
        <v>88.888888888888886</v>
      </c>
      <c r="S19" s="44">
        <f t="shared" si="4"/>
        <v>86.111111111111114</v>
      </c>
      <c r="T19" s="44">
        <f t="shared" si="4"/>
        <v>86.111111111111114</v>
      </c>
      <c r="U19" s="44">
        <f t="shared" si="4"/>
        <v>86.111111111111114</v>
      </c>
      <c r="V19" s="44">
        <f t="shared" si="4"/>
        <v>88.888888888888886</v>
      </c>
      <c r="W19" s="44">
        <f t="shared" si="4"/>
        <v>86.111111111111114</v>
      </c>
      <c r="X19" s="44">
        <f t="shared" si="4"/>
        <v>88.888888888888886</v>
      </c>
      <c r="Y19" s="44">
        <f t="shared" si="4"/>
        <v>44.444444444444443</v>
      </c>
      <c r="Z19" s="44">
        <f t="shared" si="4"/>
        <v>83.333333333333343</v>
      </c>
      <c r="AA19" s="43">
        <f t="shared" si="4"/>
        <v>91.666666666666657</v>
      </c>
      <c r="AB19" s="43">
        <f t="shared" si="4"/>
        <v>100</v>
      </c>
    </row>
    <row r="20" spans="1:29" x14ac:dyDescent="0.25">
      <c r="A20">
        <v>15</v>
      </c>
      <c r="B20" s="8"/>
      <c r="C20" s="9" t="s">
        <v>15</v>
      </c>
      <c r="D20" s="9">
        <v>39619</v>
      </c>
      <c r="E20" s="10" t="s">
        <v>8</v>
      </c>
      <c r="F20" s="10" t="s">
        <v>8</v>
      </c>
      <c r="G20" s="10" t="s">
        <v>8</v>
      </c>
      <c r="H20" s="10">
        <v>45</v>
      </c>
      <c r="I20" s="10">
        <v>10</v>
      </c>
      <c r="J20" s="34">
        <v>18</v>
      </c>
      <c r="K20" s="34"/>
      <c r="M20" t="s">
        <v>70</v>
      </c>
      <c r="N20" s="43">
        <f>SUM(N12,N13,N14,N15)/N16*100</f>
        <v>0</v>
      </c>
      <c r="O20" s="43">
        <f t="shared" ref="O20:AB20" si="5">SUM(O12,O13,O14,O15)/O16*100</f>
        <v>0</v>
      </c>
      <c r="P20" s="43">
        <f t="shared" si="5"/>
        <v>0</v>
      </c>
      <c r="Q20" s="43">
        <f t="shared" si="5"/>
        <v>11.111111111111111</v>
      </c>
      <c r="R20" s="43">
        <f t="shared" si="5"/>
        <v>11.111111111111111</v>
      </c>
      <c r="S20" s="43">
        <f t="shared" si="5"/>
        <v>13.888888888888889</v>
      </c>
      <c r="T20" s="43">
        <f t="shared" si="5"/>
        <v>13.888888888888889</v>
      </c>
      <c r="U20" s="43">
        <f t="shared" si="5"/>
        <v>13.888888888888889</v>
      </c>
      <c r="V20" s="43">
        <f t="shared" si="5"/>
        <v>11.111111111111111</v>
      </c>
      <c r="W20" s="43">
        <f t="shared" si="5"/>
        <v>13.888888888888889</v>
      </c>
      <c r="X20" s="43">
        <f t="shared" si="5"/>
        <v>11.111111111111111</v>
      </c>
      <c r="Y20" s="43">
        <f t="shared" si="5"/>
        <v>55.555555555555557</v>
      </c>
      <c r="Z20" s="43">
        <f t="shared" si="5"/>
        <v>16.666666666666664</v>
      </c>
      <c r="AA20" s="43">
        <f t="shared" si="5"/>
        <v>8.3333333333333321</v>
      </c>
      <c r="AB20" s="43">
        <f t="shared" si="5"/>
        <v>0</v>
      </c>
    </row>
    <row r="21" spans="1:29" x14ac:dyDescent="0.25">
      <c r="A21">
        <v>16</v>
      </c>
      <c r="B21" s="8"/>
      <c r="C21" s="9" t="s">
        <v>15</v>
      </c>
      <c r="D21" s="9">
        <v>39619</v>
      </c>
      <c r="E21" s="10" t="s">
        <v>9</v>
      </c>
      <c r="F21" s="10" t="s">
        <v>8</v>
      </c>
      <c r="G21" s="10" t="s">
        <v>8</v>
      </c>
      <c r="H21" s="10">
        <v>52</v>
      </c>
      <c r="I21" s="10">
        <v>12</v>
      </c>
      <c r="J21" s="34">
        <v>12</v>
      </c>
      <c r="K21" s="34"/>
    </row>
    <row r="22" spans="1:29" ht="18.75" x14ac:dyDescent="0.3">
      <c r="A22">
        <v>17</v>
      </c>
      <c r="B22" s="8"/>
      <c r="C22" s="9" t="s">
        <v>15</v>
      </c>
      <c r="D22" s="9">
        <v>39619</v>
      </c>
      <c r="E22" s="10" t="s">
        <v>8</v>
      </c>
      <c r="F22" s="10" t="s">
        <v>8</v>
      </c>
      <c r="G22" s="10" t="s">
        <v>8</v>
      </c>
      <c r="H22" s="10">
        <v>56</v>
      </c>
      <c r="I22" s="10">
        <v>9</v>
      </c>
      <c r="J22" s="34">
        <v>22</v>
      </c>
      <c r="K22" s="34"/>
      <c r="M22" s="42" t="s">
        <v>71</v>
      </c>
    </row>
    <row r="23" spans="1:29" x14ac:dyDescent="0.25">
      <c r="A23">
        <v>18</v>
      </c>
      <c r="B23" s="8"/>
      <c r="C23" s="9" t="s">
        <v>15</v>
      </c>
      <c r="D23" s="9">
        <v>39619</v>
      </c>
      <c r="E23" s="10" t="s">
        <v>8</v>
      </c>
      <c r="F23" s="10" t="s">
        <v>8</v>
      </c>
      <c r="G23" s="10" t="s">
        <v>8</v>
      </c>
      <c r="H23" s="10">
        <v>48</v>
      </c>
      <c r="I23" s="10">
        <v>8</v>
      </c>
      <c r="J23" s="34">
        <v>19</v>
      </c>
      <c r="K23" s="34"/>
    </row>
    <row r="24" spans="1:29" x14ac:dyDescent="0.25">
      <c r="A24">
        <v>19</v>
      </c>
      <c r="B24" s="8"/>
      <c r="C24" s="9" t="s">
        <v>15</v>
      </c>
      <c r="D24" s="9">
        <v>39619</v>
      </c>
      <c r="E24" s="10" t="s">
        <v>8</v>
      </c>
      <c r="F24" s="10" t="s">
        <v>8</v>
      </c>
      <c r="G24" s="10" t="s">
        <v>8</v>
      </c>
      <c r="H24" s="10">
        <v>57</v>
      </c>
      <c r="I24" s="10">
        <v>11</v>
      </c>
      <c r="J24" s="34">
        <v>20</v>
      </c>
      <c r="K24" s="34"/>
      <c r="N24" t="s">
        <v>8</v>
      </c>
      <c r="O24" t="s">
        <v>9</v>
      </c>
      <c r="P24" t="s">
        <v>10</v>
      </c>
      <c r="Q24" t="s">
        <v>11</v>
      </c>
      <c r="R24" t="s">
        <v>12</v>
      </c>
      <c r="S24" t="s">
        <v>57</v>
      </c>
      <c r="T24" t="s">
        <v>58</v>
      </c>
    </row>
    <row r="25" spans="1:29" x14ac:dyDescent="0.25">
      <c r="A25">
        <v>20</v>
      </c>
      <c r="B25" s="8"/>
      <c r="C25" s="9" t="s">
        <v>15</v>
      </c>
      <c r="D25" s="9">
        <v>39619</v>
      </c>
      <c r="E25" s="10" t="s">
        <v>8</v>
      </c>
      <c r="F25" s="10" t="s">
        <v>8</v>
      </c>
      <c r="G25" s="10" t="s">
        <v>8</v>
      </c>
      <c r="H25" s="10">
        <v>53</v>
      </c>
      <c r="I25" s="10">
        <v>12</v>
      </c>
      <c r="J25" s="34">
        <v>20</v>
      </c>
      <c r="K25" s="34"/>
      <c r="M25" t="s">
        <v>59</v>
      </c>
      <c r="N25">
        <f>COUNTIF($F$6:$F$545,"Good")</f>
        <v>208</v>
      </c>
      <c r="O25">
        <f>COUNTIF($F$6:$F$545,"Fair")</f>
        <v>145</v>
      </c>
      <c r="P25">
        <f>COUNTIF($F$6:$F$545,"Poor")</f>
        <v>133</v>
      </c>
      <c r="Q25">
        <f>COUNTIF($F$6:$F$545,"Moribund")</f>
        <v>28</v>
      </c>
      <c r="R25">
        <f>COUNTIF($F$6:$F$545,"Dead")</f>
        <v>15</v>
      </c>
      <c r="S25">
        <f>COUNTIF($F$6:$F$545,"Missing")</f>
        <v>11</v>
      </c>
      <c r="T25">
        <f>SUM(N25:S25)</f>
        <v>540</v>
      </c>
    </row>
    <row r="26" spans="1:29" x14ac:dyDescent="0.25">
      <c r="A26">
        <v>21</v>
      </c>
      <c r="B26" s="8"/>
      <c r="C26" s="9" t="s">
        <v>15</v>
      </c>
      <c r="D26" s="9">
        <v>39619</v>
      </c>
      <c r="E26" s="10" t="s">
        <v>9</v>
      </c>
      <c r="F26" s="10" t="s">
        <v>8</v>
      </c>
      <c r="G26" s="10" t="s">
        <v>9</v>
      </c>
      <c r="H26" s="10">
        <v>43</v>
      </c>
      <c r="I26" s="10">
        <v>11</v>
      </c>
      <c r="J26" s="34">
        <v>18</v>
      </c>
      <c r="K26" s="34"/>
      <c r="M26" t="s">
        <v>60</v>
      </c>
      <c r="N26" s="43">
        <f t="shared" ref="N26:S26" si="6">N25/$T$5*100</f>
        <v>38.518518518518519</v>
      </c>
      <c r="O26" s="43">
        <f>O25/$T$5*100</f>
        <v>26.851851851851855</v>
      </c>
      <c r="P26" s="43">
        <f t="shared" si="6"/>
        <v>24.62962962962963</v>
      </c>
      <c r="Q26" s="43">
        <f t="shared" si="6"/>
        <v>5.1851851851851851</v>
      </c>
      <c r="R26" s="43">
        <f t="shared" si="6"/>
        <v>2.7777777777777777</v>
      </c>
      <c r="S26" s="43">
        <f t="shared" si="6"/>
        <v>2.0370370370370372</v>
      </c>
      <c r="T26">
        <f>SUM(N26:S26)</f>
        <v>100.00000000000001</v>
      </c>
    </row>
    <row r="27" spans="1:29" x14ac:dyDescent="0.25">
      <c r="A27">
        <v>22</v>
      </c>
      <c r="B27" s="8"/>
      <c r="C27" s="9" t="s">
        <v>15</v>
      </c>
      <c r="D27" s="9">
        <v>39619</v>
      </c>
      <c r="E27" s="10" t="s">
        <v>8</v>
      </c>
      <c r="F27" s="10" t="s">
        <v>8</v>
      </c>
      <c r="G27" s="10" t="s">
        <v>9</v>
      </c>
      <c r="H27" s="10">
        <v>31</v>
      </c>
      <c r="I27" s="10">
        <v>8</v>
      </c>
      <c r="J27" s="34">
        <v>5</v>
      </c>
      <c r="K27" s="34"/>
    </row>
    <row r="28" spans="1:29" x14ac:dyDescent="0.25">
      <c r="A28">
        <v>23</v>
      </c>
      <c r="B28" s="8"/>
      <c r="C28" s="9" t="s">
        <v>15</v>
      </c>
      <c r="D28" s="9">
        <v>39619</v>
      </c>
      <c r="E28" s="10" t="s">
        <v>9</v>
      </c>
      <c r="F28" s="10" t="s">
        <v>8</v>
      </c>
      <c r="G28" s="10" t="s">
        <v>8</v>
      </c>
      <c r="H28" s="10">
        <v>46</v>
      </c>
      <c r="I28" s="10">
        <v>11</v>
      </c>
      <c r="J28" s="34">
        <v>15</v>
      </c>
      <c r="K28" s="34"/>
      <c r="N28" t="s">
        <v>15</v>
      </c>
      <c r="O28" t="s">
        <v>15</v>
      </c>
      <c r="P28" t="s">
        <v>15</v>
      </c>
      <c r="Q28" t="s">
        <v>61</v>
      </c>
      <c r="R28" t="s">
        <v>61</v>
      </c>
      <c r="S28" t="s">
        <v>61</v>
      </c>
      <c r="T28" t="s">
        <v>16</v>
      </c>
      <c r="U28" t="s">
        <v>16</v>
      </c>
      <c r="V28" t="s">
        <v>16</v>
      </c>
      <c r="W28" t="s">
        <v>62</v>
      </c>
      <c r="X28" t="s">
        <v>62</v>
      </c>
      <c r="Y28" t="s">
        <v>62</v>
      </c>
      <c r="Z28" t="s">
        <v>18</v>
      </c>
      <c r="AA28" t="s">
        <v>18</v>
      </c>
      <c r="AB28" t="s">
        <v>18</v>
      </c>
    </row>
    <row r="29" spans="1:29" x14ac:dyDescent="0.25">
      <c r="A29">
        <v>24</v>
      </c>
      <c r="B29" s="8"/>
      <c r="C29" s="9" t="s">
        <v>15</v>
      </c>
      <c r="D29" s="9">
        <v>39619</v>
      </c>
      <c r="E29" s="10" t="s">
        <v>8</v>
      </c>
      <c r="F29" s="10" t="s">
        <v>8</v>
      </c>
      <c r="G29" s="10" t="s">
        <v>8</v>
      </c>
      <c r="H29" s="10">
        <v>52</v>
      </c>
      <c r="I29" s="10">
        <v>6</v>
      </c>
      <c r="J29" s="34">
        <v>21</v>
      </c>
      <c r="K29" s="34"/>
      <c r="N29">
        <v>39619</v>
      </c>
      <c r="O29">
        <v>8482</v>
      </c>
      <c r="P29">
        <v>63594</v>
      </c>
      <c r="Q29">
        <v>32274</v>
      </c>
      <c r="R29">
        <v>13903</v>
      </c>
      <c r="S29">
        <v>63705</v>
      </c>
      <c r="T29">
        <v>39282</v>
      </c>
      <c r="U29">
        <v>35192</v>
      </c>
      <c r="V29">
        <v>63578</v>
      </c>
      <c r="W29">
        <v>48678</v>
      </c>
      <c r="X29">
        <v>8492</v>
      </c>
      <c r="Y29">
        <v>63540</v>
      </c>
      <c r="Z29">
        <v>53977</v>
      </c>
      <c r="AA29">
        <v>48519</v>
      </c>
      <c r="AB29">
        <v>40106</v>
      </c>
      <c r="AC29" t="s">
        <v>63</v>
      </c>
    </row>
    <row r="30" spans="1:29" x14ac:dyDescent="0.25">
      <c r="A30">
        <v>25</v>
      </c>
      <c r="B30" s="8"/>
      <c r="C30" s="9" t="s">
        <v>15</v>
      </c>
      <c r="D30" s="9">
        <v>39619</v>
      </c>
      <c r="E30" s="10" t="s">
        <v>8</v>
      </c>
      <c r="F30" s="10" t="s">
        <v>8</v>
      </c>
      <c r="G30" s="10" t="s">
        <v>8</v>
      </c>
      <c r="H30" s="10">
        <v>45</v>
      </c>
      <c r="I30" s="10">
        <v>6</v>
      </c>
      <c r="J30" s="34">
        <v>15</v>
      </c>
      <c r="K30" s="34"/>
      <c r="M30" t="s">
        <v>8</v>
      </c>
      <c r="N30">
        <f>COUNTIFS($F$6:$F$545, "Good", $D$6:$D$545, "39619")</f>
        <v>33</v>
      </c>
      <c r="O30">
        <f>COUNTIFS($F$6:$F$545, "Good", $D$6:$D$545, "8482")</f>
        <v>29</v>
      </c>
      <c r="P30">
        <f>COUNTIFS($F$6:$F$545, "Good", $D$6:$D$545, "63594")</f>
        <v>32</v>
      </c>
      <c r="Q30">
        <f>COUNTIFS($F$6:$F$545, "Good", $D$6:$D$545, "32274")</f>
        <v>27</v>
      </c>
      <c r="R30">
        <f>COUNTIFS($F$6:$F$545, "Good", $D$6:$D$545, "13903")</f>
        <v>24</v>
      </c>
      <c r="S30">
        <f>COUNTIFS($F$6:$F$545, "Good", $D$6:$D$545, "63705")</f>
        <v>23</v>
      </c>
      <c r="T30">
        <f>COUNTIFS($F$6:$F$545, "Good", $D$6:$D$545, "39282")</f>
        <v>4</v>
      </c>
      <c r="U30">
        <f>COUNTIFS($F$6:$F$545, "Good", $D$6:$D$545, "35192")</f>
        <v>2</v>
      </c>
      <c r="V30">
        <f>COUNTIFS($F$6:$F$545, "Good", $D$6:$D$545, "63578")</f>
        <v>0</v>
      </c>
      <c r="W30">
        <f>COUNTIFS($F$6:$F$545, "Good", $D$6:$D$545, "48678")</f>
        <v>14</v>
      </c>
      <c r="X30">
        <f>COUNTIFS($F$6:$F$545, "Good", $D$6:$D$545, "8492")</f>
        <v>12</v>
      </c>
      <c r="Y30">
        <f>COUNTIFS($F$6:$F$545, "Good", $D$6:$D$545, "63540")</f>
        <v>0</v>
      </c>
      <c r="Z30">
        <f>COUNTIFS($F$6:$F$545, "Good", $D$6:$D$545, "53977")</f>
        <v>2</v>
      </c>
      <c r="AA30">
        <f>COUNTIFS($F$6:$F$545, "Good", $D$6:$D$545, "48519")</f>
        <v>2</v>
      </c>
      <c r="AB30">
        <f>COUNTIFS($F$6:$F$545, "Good", $D$6:$D$545, "40106")</f>
        <v>4</v>
      </c>
      <c r="AC30">
        <f>SUM(N30:AB30)</f>
        <v>208</v>
      </c>
    </row>
    <row r="31" spans="1:29" x14ac:dyDescent="0.25">
      <c r="A31">
        <v>26</v>
      </c>
      <c r="B31" s="8"/>
      <c r="C31" s="9" t="s">
        <v>15</v>
      </c>
      <c r="D31" s="9">
        <v>39619</v>
      </c>
      <c r="E31" s="10" t="s">
        <v>8</v>
      </c>
      <c r="F31" s="10" t="s">
        <v>8</v>
      </c>
      <c r="G31" s="10" t="s">
        <v>8</v>
      </c>
      <c r="H31" s="10">
        <v>48</v>
      </c>
      <c r="I31" s="10">
        <v>8</v>
      </c>
      <c r="J31" s="34">
        <v>20</v>
      </c>
      <c r="K31" s="34"/>
      <c r="M31" t="s">
        <v>9</v>
      </c>
      <c r="N31">
        <f>COUNTIFS($F$6:$F$545, "Fair", $D$6:$D$545, "39619")</f>
        <v>3</v>
      </c>
      <c r="O31">
        <f>COUNTIFS($F$6:$F$545, "Fair", $D$6:$D$545, "8482")</f>
        <v>7</v>
      </c>
      <c r="P31">
        <f>COUNTIFS($F$6:$F$545, "Fair", $D$6:$D$545, "63594")</f>
        <v>4</v>
      </c>
      <c r="Q31">
        <f>COUNTIFS($F$6:$F$545, "Fair", $D$6:$D$545, "32274")</f>
        <v>7</v>
      </c>
      <c r="R31">
        <f>COUNTIFS($F$6:$F$545, "Fair", $D$6:$D$545, "13903")</f>
        <v>8</v>
      </c>
      <c r="S31">
        <f>COUNTIFS($F$6:$F$545, "Fair", $D$6:$D$545, "63705")</f>
        <v>7</v>
      </c>
      <c r="T31">
        <f>COUNTIFS($F$6:$F$545, "Fair", $D$6:$D$545, "39282")</f>
        <v>14</v>
      </c>
      <c r="U31">
        <f>COUNTIFS($F$6:$F$545, "Fair", $D$6:$D$545, "35192")</f>
        <v>6</v>
      </c>
      <c r="V31">
        <f>COUNTIFS($F$6:$F$545, "Fair", $D$6:$D$545, "63578")</f>
        <v>0</v>
      </c>
      <c r="W31">
        <f>COUNTIFS($F$6:$F$545, "Fair", $D$6:$D$545, "48678")</f>
        <v>11</v>
      </c>
      <c r="X31">
        <f>COUNTIFS($F$6:$F$545, "Fair", $D$6:$D$545, "8492")</f>
        <v>12</v>
      </c>
      <c r="Y31">
        <f>COUNTIFS($F$6:$F$545, "Fair", $D$6:$D$545, "63540")</f>
        <v>16</v>
      </c>
      <c r="Z31">
        <f>COUNTIFS($F$6:$F$545, "Fair", $D$6:$D$545, "53977")</f>
        <v>6</v>
      </c>
      <c r="AA31">
        <f>COUNTIFS($F$6:$F$545, "Fair", $D$6:$D$545, "48519")</f>
        <v>20</v>
      </c>
      <c r="AB31">
        <f>COUNTIFS($F$6:$F$545, "Fair", $D$6:$D$545, "40106")</f>
        <v>24</v>
      </c>
      <c r="AC31">
        <f t="shared" ref="AC31:AC35" si="7">SUM(N31:AB31)</f>
        <v>145</v>
      </c>
    </row>
    <row r="32" spans="1:29" x14ac:dyDescent="0.25">
      <c r="A32">
        <v>27</v>
      </c>
      <c r="B32" s="8"/>
      <c r="C32" s="9" t="s">
        <v>15</v>
      </c>
      <c r="D32" s="9">
        <v>39619</v>
      </c>
      <c r="E32" s="10" t="s">
        <v>8</v>
      </c>
      <c r="F32" s="10" t="s">
        <v>8</v>
      </c>
      <c r="G32" s="10" t="s">
        <v>8</v>
      </c>
      <c r="H32" s="10">
        <v>50</v>
      </c>
      <c r="I32" s="10">
        <v>8</v>
      </c>
      <c r="J32" s="34">
        <v>18</v>
      </c>
      <c r="K32" s="34"/>
      <c r="M32" t="s">
        <v>10</v>
      </c>
      <c r="N32">
        <f>COUNTIFS($F$6:$F$545, "Poor", $D$6:$D$545, "39619")</f>
        <v>0</v>
      </c>
      <c r="O32">
        <f>COUNTIFS($F$6:$F$545, "Poor", $D$6:$D$545, "8482")</f>
        <v>0</v>
      </c>
      <c r="P32">
        <f>COUNTIFS($F$6:$F$545, "Poor", $D$6:$D$545, "63594")</f>
        <v>0</v>
      </c>
      <c r="Q32">
        <f>COUNTIFS($F$6:$F$545, "Poor", $D$6:$D$545, "32274")</f>
        <v>2</v>
      </c>
      <c r="R32">
        <f>COUNTIFS($F$6:$F$545, "Poor", $D$6:$D$545, "13903")</f>
        <v>3</v>
      </c>
      <c r="S32">
        <f>COUNTIFS($F$6:$F$545, "Poor", $D$6:$D$545, "63705")</f>
        <v>3</v>
      </c>
      <c r="T32">
        <f>COUNTIFS($F$6:$F$545, "Poor", $D$6:$D$545, "39282")</f>
        <v>14</v>
      </c>
      <c r="U32">
        <f>COUNTIFS($F$6:$F$545, "Poor", $D$6:$D$545, "35192")</f>
        <v>22</v>
      </c>
      <c r="V32">
        <f>COUNTIFS($F$6:$F$545, "Poor", $D$6:$D$545, "63578")</f>
        <v>16</v>
      </c>
      <c r="W32">
        <f>COUNTIFS($F$6:$F$545, "Poor", $D$6:$D$545, "48678")</f>
        <v>5</v>
      </c>
      <c r="X32">
        <f>COUNTIFS($F$6:$F$545, "Poor", $D$6:$D$545, "8492")</f>
        <v>11</v>
      </c>
      <c r="Y32">
        <f>COUNTIFS($F$6:$F$545, "Poor", $D$6:$D$545, "63540")</f>
        <v>15</v>
      </c>
      <c r="Z32">
        <f>COUNTIFS($F$6:$F$545, "Poor", $D$6:$D$545, "53977")</f>
        <v>25</v>
      </c>
      <c r="AA32">
        <f>COUNTIFS($F$6:$F$545, "Poor", $D$6:$D$545, "48519")</f>
        <v>10</v>
      </c>
      <c r="AB32">
        <f>COUNTIFS($F$6:$F$545, "Poor", $D$6:$D$545, "40106")</f>
        <v>7</v>
      </c>
      <c r="AC32">
        <f t="shared" si="7"/>
        <v>133</v>
      </c>
    </row>
    <row r="33" spans="1:29" x14ac:dyDescent="0.25">
      <c r="A33">
        <v>28</v>
      </c>
      <c r="B33" s="8"/>
      <c r="C33" s="9" t="s">
        <v>15</v>
      </c>
      <c r="D33" s="9">
        <v>39619</v>
      </c>
      <c r="E33" s="10" t="s">
        <v>8</v>
      </c>
      <c r="F33" s="10" t="s">
        <v>8</v>
      </c>
      <c r="G33" s="10" t="s">
        <v>8</v>
      </c>
      <c r="H33" s="10">
        <v>58</v>
      </c>
      <c r="I33" s="10">
        <v>9</v>
      </c>
      <c r="J33" s="34">
        <v>15</v>
      </c>
      <c r="K33" s="34"/>
      <c r="M33" t="s">
        <v>11</v>
      </c>
      <c r="N33">
        <f>COUNTIFS($F$6:$F$545, "Moribund", $D$6:$D$545, "39619")</f>
        <v>0</v>
      </c>
      <c r="O33">
        <f>COUNTIFS($F$6:$F$545, "Moribund", $D$6:$D$545, "8482")</f>
        <v>0</v>
      </c>
      <c r="P33">
        <f>COUNTIFS($F$6:$F$545, "Moribund", $D$6:$D$545, "63594")</f>
        <v>0</v>
      </c>
      <c r="Q33">
        <f>COUNTIFS($F$6:$F$545, "Moribund", $D$6:$D$545, "32274")</f>
        <v>0</v>
      </c>
      <c r="R33">
        <f>COUNTIFS($F$6:$F$545, "Moribund", $D$6:$D$545, "13903")</f>
        <v>1</v>
      </c>
      <c r="S33">
        <f>COUNTIFS($F$6:$F$545, "Moribund", $D$6:$D$545, "63705")</f>
        <v>0</v>
      </c>
      <c r="T33">
        <f>COUNTIFS($F$6:$F$545, "Moribund", $D$6:$D$545, "39282")</f>
        <v>4</v>
      </c>
      <c r="U33">
        <f>COUNTIFS($F$6:$F$545, "Moribund", $D$6:$D$545, "35192")</f>
        <v>2</v>
      </c>
      <c r="V33">
        <f>COUNTIFS($F$6:$F$545, "Moribund", $D$6:$D$545, "63578")</f>
        <v>10</v>
      </c>
      <c r="W33">
        <f>COUNTIFS($F$6:$F$545, "Moribund", $D$6:$D$545, "48678")</f>
        <v>3</v>
      </c>
      <c r="X33">
        <f>COUNTIFS($F$6:$F$545, "Moribund", $D$6:$D$545, "8492")</f>
        <v>0</v>
      </c>
      <c r="Y33">
        <f>COUNTIFS($F$6:$F$545, "Moribund", $D$6:$D$545, "63540")</f>
        <v>3</v>
      </c>
      <c r="Z33">
        <f>COUNTIFS($F$6:$F$545, "Moribund", $D$6:$D$545, "53977")</f>
        <v>3</v>
      </c>
      <c r="AA33">
        <f>COUNTIFS($F$6:$F$545, "Moribund", $D$6:$D$545, "48519")</f>
        <v>1</v>
      </c>
      <c r="AB33">
        <f>COUNTIFS($F$6:$F$545, "Moribund", $D$6:$D$545, "40106")</f>
        <v>1</v>
      </c>
      <c r="AC33">
        <f t="shared" si="7"/>
        <v>28</v>
      </c>
    </row>
    <row r="34" spans="1:29" x14ac:dyDescent="0.25">
      <c r="A34">
        <v>29</v>
      </c>
      <c r="B34" s="8"/>
      <c r="C34" s="9" t="s">
        <v>15</v>
      </c>
      <c r="D34" s="9">
        <v>39619</v>
      </c>
      <c r="E34" s="10" t="s">
        <v>8</v>
      </c>
      <c r="F34" s="10" t="s">
        <v>8</v>
      </c>
      <c r="G34" s="10" t="s">
        <v>8</v>
      </c>
      <c r="H34" s="10">
        <v>41</v>
      </c>
      <c r="I34" s="10">
        <v>8</v>
      </c>
      <c r="J34" s="34">
        <v>22</v>
      </c>
      <c r="K34" s="34"/>
      <c r="M34" t="s">
        <v>12</v>
      </c>
      <c r="N34">
        <f>COUNTIFS($F$6:$F$545, "Dead", $D$6:$D$545, "39619")</f>
        <v>0</v>
      </c>
      <c r="O34">
        <f>COUNTIFS($F$6:$F$545, "Dead", $D$6:$D$545, "8482")</f>
        <v>0</v>
      </c>
      <c r="P34">
        <f>COUNTIFS($F$6:$F$545, "Dead", $D$6:$D$545, "63594")</f>
        <v>0</v>
      </c>
      <c r="Q34">
        <f>COUNTIFS($F$6:$F$545, "Dead", $D$6:$D$545, "32274")</f>
        <v>0</v>
      </c>
      <c r="R34">
        <f>COUNTIFS($F$6:$F$545, "Dead", $D$6:$D$545, "13903")</f>
        <v>0</v>
      </c>
      <c r="S34">
        <f>COUNTIFS($F$6:$F$545, "Dead", $D$6:$D$545, "63705")</f>
        <v>0</v>
      </c>
      <c r="T34">
        <f>COUNTIFS($F$6:$F$545, "Dead", $D$6:$D$545, "39282")</f>
        <v>0</v>
      </c>
      <c r="U34">
        <f>COUNTIFS($F$6:$F$545, "Dead", $D$6:$D$545, "35192")</f>
        <v>3</v>
      </c>
      <c r="V34">
        <f>COUNTIFS($F$6:$F$545, "Dead", $D$6:$D$545, "63578")</f>
        <v>10</v>
      </c>
      <c r="W34">
        <f>COUNTIFS($F$6:$F$545, "Dead", $D$6:$D$545, "48678")</f>
        <v>0</v>
      </c>
      <c r="X34">
        <f>COUNTIFS($F$6:$F$545, "Dead", $D$6:$D$545, "8492")</f>
        <v>1</v>
      </c>
      <c r="Y34">
        <f>COUNTIFS($F$6:$F$545, "Dead", $D$6:$D$545, "63540")</f>
        <v>1</v>
      </c>
      <c r="Z34">
        <f>COUNTIFS($F$6:$F$545, "Dead", $D$6:$D$545, "53977")</f>
        <v>0</v>
      </c>
      <c r="AA34">
        <f>COUNTIFS($F$6:$F$545, "Dead", $D$6:$D$545, "48519")</f>
        <v>0</v>
      </c>
      <c r="AB34">
        <f>COUNTIFS($F$6:$F$545, "Dead", $D$6:$D$545, "40106")</f>
        <v>0</v>
      </c>
      <c r="AC34">
        <f t="shared" si="7"/>
        <v>15</v>
      </c>
    </row>
    <row r="35" spans="1:29" x14ac:dyDescent="0.25">
      <c r="A35">
        <v>30</v>
      </c>
      <c r="B35" s="8"/>
      <c r="C35" s="9" t="s">
        <v>15</v>
      </c>
      <c r="D35" s="9">
        <v>39619</v>
      </c>
      <c r="E35" s="10" t="s">
        <v>8</v>
      </c>
      <c r="F35" s="10" t="s">
        <v>8</v>
      </c>
      <c r="G35" s="10" t="s">
        <v>8</v>
      </c>
      <c r="H35" s="10">
        <v>58</v>
      </c>
      <c r="I35" s="10">
        <v>8</v>
      </c>
      <c r="J35" s="34">
        <v>15</v>
      </c>
      <c r="K35" s="34"/>
      <c r="M35" t="s">
        <v>57</v>
      </c>
      <c r="N35">
        <f>COUNTIFS($F$6:$F$545, "Missing", $D$6:$D$545, "39619")</f>
        <v>0</v>
      </c>
      <c r="O35">
        <f>COUNTIFS($F$6:$F$545, "Missing", $D$6:$D$545, "8482")</f>
        <v>0</v>
      </c>
      <c r="P35">
        <f>COUNTIFS($F$6:$F$545, "Missing", $D$6:$D$545, "63594")</f>
        <v>0</v>
      </c>
      <c r="Q35">
        <f>COUNTIFS($F$6:$F$545, "Missing", $D$6:$D$545, "32274")</f>
        <v>0</v>
      </c>
      <c r="R35">
        <f>COUNTIFS($F$6:$F$545, "Missing", $D$6:$D$545, "13903")</f>
        <v>0</v>
      </c>
      <c r="S35">
        <f>COUNTIFS($F$6:$F$545, "Missing", $D$6:$D$545, "63705")</f>
        <v>3</v>
      </c>
      <c r="T35">
        <f>COUNTIFS($F$6:$F$545, "Missing", $D$6:$D$545, "39282")</f>
        <v>0</v>
      </c>
      <c r="U35">
        <f>COUNTIFS($F$6:$F$545, "Missing", $D$6:$D$545, "35192")</f>
        <v>1</v>
      </c>
      <c r="V35">
        <f>COUNTIFS($F$6:$F$545, "Missing", $D$6:$D$545, "63578")</f>
        <v>0</v>
      </c>
      <c r="W35">
        <f>COUNTIFS($F$6:$F$545, "Missing", $D$6:$D$545, "48678")</f>
        <v>3</v>
      </c>
      <c r="X35">
        <f>COUNTIFS($F$6:$F$545, "Missing", $D$6:$D$545, "8492")</f>
        <v>0</v>
      </c>
      <c r="Y35">
        <f>COUNTIFS($F$6:$F$545, "Missing", $D$6:$D$545, "63540")</f>
        <v>1</v>
      </c>
      <c r="Z35">
        <f>COUNTIFS($F$6:$F$545, "Missing", $D$6:$D$545, "53977")</f>
        <v>0</v>
      </c>
      <c r="AA35">
        <f>COUNTIFS($F$6:$F$545, "Missing", $D$6:$D$545, "48519")</f>
        <v>3</v>
      </c>
      <c r="AB35">
        <f>COUNTIFS($F$6:$F$545, "Missing", $D$6:$D$545, "40106")</f>
        <v>0</v>
      </c>
      <c r="AC35">
        <f t="shared" si="7"/>
        <v>11</v>
      </c>
    </row>
    <row r="36" spans="1:29" x14ac:dyDescent="0.25">
      <c r="A36">
        <v>31</v>
      </c>
      <c r="B36" s="8"/>
      <c r="C36" s="9" t="s">
        <v>15</v>
      </c>
      <c r="D36" s="9">
        <v>39619</v>
      </c>
      <c r="E36" s="10" t="s">
        <v>8</v>
      </c>
      <c r="F36" s="10" t="s">
        <v>9</v>
      </c>
      <c r="G36" s="10" t="s">
        <v>9</v>
      </c>
      <c r="H36" s="10">
        <v>49</v>
      </c>
      <c r="I36" s="10">
        <v>7</v>
      </c>
      <c r="J36" s="34">
        <v>19</v>
      </c>
      <c r="K36" s="34"/>
      <c r="M36" t="s">
        <v>63</v>
      </c>
      <c r="N36">
        <f>SUM(N30:N35)</f>
        <v>36</v>
      </c>
      <c r="O36">
        <f t="shared" ref="O36:AB36" si="8">SUM(O30:O35)</f>
        <v>36</v>
      </c>
      <c r="P36">
        <f t="shared" si="8"/>
        <v>36</v>
      </c>
      <c r="Q36">
        <f t="shared" si="8"/>
        <v>36</v>
      </c>
      <c r="R36">
        <f t="shared" si="8"/>
        <v>36</v>
      </c>
      <c r="S36">
        <f t="shared" si="8"/>
        <v>36</v>
      </c>
      <c r="T36">
        <f t="shared" si="8"/>
        <v>36</v>
      </c>
      <c r="U36">
        <f t="shared" si="8"/>
        <v>36</v>
      </c>
      <c r="V36">
        <f t="shared" si="8"/>
        <v>36</v>
      </c>
      <c r="W36">
        <f t="shared" si="8"/>
        <v>36</v>
      </c>
      <c r="X36">
        <f t="shared" si="8"/>
        <v>36</v>
      </c>
      <c r="Y36">
        <f t="shared" si="8"/>
        <v>36</v>
      </c>
      <c r="Z36">
        <f t="shared" si="8"/>
        <v>36</v>
      </c>
      <c r="AA36">
        <f t="shared" si="8"/>
        <v>36</v>
      </c>
      <c r="AB36">
        <f t="shared" si="8"/>
        <v>36</v>
      </c>
      <c r="AC36">
        <f>SUM(AC30:AC35)</f>
        <v>540</v>
      </c>
    </row>
    <row r="37" spans="1:29" x14ac:dyDescent="0.25">
      <c r="A37">
        <v>32</v>
      </c>
      <c r="B37" s="8"/>
      <c r="C37" s="9" t="s">
        <v>15</v>
      </c>
      <c r="D37" s="9">
        <v>39619</v>
      </c>
      <c r="E37" s="10" t="s">
        <v>8</v>
      </c>
      <c r="F37" s="10" t="s">
        <v>9</v>
      </c>
      <c r="G37" s="10" t="s">
        <v>8</v>
      </c>
      <c r="H37" s="10">
        <v>49</v>
      </c>
      <c r="I37" s="10">
        <v>7</v>
      </c>
      <c r="J37" s="34">
        <v>15</v>
      </c>
      <c r="K37" s="34"/>
      <c r="M37" t="s">
        <v>64</v>
      </c>
      <c r="N37" s="43">
        <f>SUM(N30,N31,N32)/N36*100</f>
        <v>100</v>
      </c>
      <c r="O37" s="43">
        <f t="shared" ref="O37:AB37" si="9">SUM(O30,O31,O32)/O36*100</f>
        <v>100</v>
      </c>
      <c r="P37" s="43">
        <f t="shared" si="9"/>
        <v>100</v>
      </c>
      <c r="Q37" s="43">
        <f t="shared" si="9"/>
        <v>100</v>
      </c>
      <c r="R37" s="43">
        <f t="shared" si="9"/>
        <v>97.222222222222214</v>
      </c>
      <c r="S37" s="43">
        <f t="shared" si="9"/>
        <v>91.666666666666657</v>
      </c>
      <c r="T37" s="43">
        <f t="shared" si="9"/>
        <v>88.888888888888886</v>
      </c>
      <c r="U37" s="43">
        <f t="shared" si="9"/>
        <v>83.333333333333343</v>
      </c>
      <c r="V37" s="43">
        <f t="shared" si="9"/>
        <v>44.444444444444443</v>
      </c>
      <c r="W37" s="43">
        <f t="shared" si="9"/>
        <v>83.333333333333343</v>
      </c>
      <c r="X37" s="43">
        <f t="shared" si="9"/>
        <v>97.222222222222214</v>
      </c>
      <c r="Y37" s="43">
        <f t="shared" si="9"/>
        <v>86.111111111111114</v>
      </c>
      <c r="Z37" s="43">
        <f t="shared" si="9"/>
        <v>91.666666666666657</v>
      </c>
      <c r="AA37" s="43">
        <f t="shared" si="9"/>
        <v>88.888888888888886</v>
      </c>
      <c r="AB37" s="43">
        <f t="shared" si="9"/>
        <v>97.222222222222214</v>
      </c>
    </row>
    <row r="38" spans="1:29" x14ac:dyDescent="0.25">
      <c r="A38">
        <v>33</v>
      </c>
      <c r="B38" s="8"/>
      <c r="C38" s="9" t="s">
        <v>15</v>
      </c>
      <c r="D38" s="9">
        <v>39619</v>
      </c>
      <c r="E38" s="10" t="s">
        <v>8</v>
      </c>
      <c r="F38" s="10" t="s">
        <v>8</v>
      </c>
      <c r="G38" s="10" t="s">
        <v>8</v>
      </c>
      <c r="H38" s="10">
        <v>46</v>
      </c>
      <c r="I38" s="10">
        <v>10</v>
      </c>
      <c r="J38" s="34">
        <v>18</v>
      </c>
      <c r="K38" s="34"/>
      <c r="M38" t="s">
        <v>65</v>
      </c>
      <c r="N38" t="s">
        <v>66</v>
      </c>
      <c r="O38" t="s">
        <v>67</v>
      </c>
      <c r="P38" t="s">
        <v>68</v>
      </c>
      <c r="Q38" t="s">
        <v>66</v>
      </c>
      <c r="R38" t="s">
        <v>67</v>
      </c>
      <c r="S38" t="s">
        <v>68</v>
      </c>
      <c r="T38" t="s">
        <v>66</v>
      </c>
      <c r="U38" t="s">
        <v>67</v>
      </c>
      <c r="V38" t="s">
        <v>68</v>
      </c>
      <c r="W38" t="s">
        <v>66</v>
      </c>
      <c r="X38" t="s">
        <v>67</v>
      </c>
      <c r="Y38" t="s">
        <v>68</v>
      </c>
      <c r="Z38" t="s">
        <v>66</v>
      </c>
      <c r="AA38" t="s">
        <v>67</v>
      </c>
      <c r="AB38" t="s">
        <v>68</v>
      </c>
    </row>
    <row r="39" spans="1:29" x14ac:dyDescent="0.25">
      <c r="A39">
        <v>34</v>
      </c>
      <c r="B39" s="8"/>
      <c r="C39" s="9" t="s">
        <v>15</v>
      </c>
      <c r="D39" s="9">
        <v>39619</v>
      </c>
      <c r="E39" s="10" t="s">
        <v>8</v>
      </c>
      <c r="F39" s="10" t="s">
        <v>8</v>
      </c>
      <c r="G39" s="10" t="s">
        <v>8</v>
      </c>
      <c r="H39" s="10">
        <v>43</v>
      </c>
      <c r="I39" s="10">
        <v>8</v>
      </c>
      <c r="J39" s="34">
        <v>15</v>
      </c>
      <c r="K39" s="34"/>
      <c r="M39" t="s">
        <v>69</v>
      </c>
      <c r="N39" s="43">
        <f>SUM(N30+N31)/N36*100</f>
        <v>100</v>
      </c>
      <c r="O39" s="43">
        <f t="shared" ref="O39:AB39" si="10">SUM(O30+O31)/O36*100</f>
        <v>100</v>
      </c>
      <c r="P39" s="44">
        <f t="shared" si="10"/>
        <v>100</v>
      </c>
      <c r="Q39" s="44">
        <f t="shared" si="10"/>
        <v>94.444444444444443</v>
      </c>
      <c r="R39" s="44">
        <f t="shared" si="10"/>
        <v>88.888888888888886</v>
      </c>
      <c r="S39" s="44">
        <f t="shared" si="10"/>
        <v>83.333333333333343</v>
      </c>
      <c r="T39" s="44">
        <f t="shared" si="10"/>
        <v>50</v>
      </c>
      <c r="U39" s="44">
        <f t="shared" si="10"/>
        <v>22.222222222222221</v>
      </c>
      <c r="V39" s="44">
        <f t="shared" si="10"/>
        <v>0</v>
      </c>
      <c r="W39" s="44">
        <f t="shared" si="10"/>
        <v>69.444444444444443</v>
      </c>
      <c r="X39" s="44">
        <f t="shared" si="10"/>
        <v>66.666666666666657</v>
      </c>
      <c r="Y39" s="44">
        <f t="shared" si="10"/>
        <v>44.444444444444443</v>
      </c>
      <c r="Z39" s="44">
        <f t="shared" si="10"/>
        <v>22.222222222222221</v>
      </c>
      <c r="AA39" s="43">
        <f t="shared" si="10"/>
        <v>61.111111111111114</v>
      </c>
      <c r="AB39" s="43">
        <f t="shared" si="10"/>
        <v>77.777777777777786</v>
      </c>
    </row>
    <row r="40" spans="1:29" x14ac:dyDescent="0.25">
      <c r="A40">
        <v>35</v>
      </c>
      <c r="B40" s="8"/>
      <c r="C40" s="9" t="s">
        <v>15</v>
      </c>
      <c r="D40" s="9">
        <v>39619</v>
      </c>
      <c r="E40" s="10" t="s">
        <v>8</v>
      </c>
      <c r="F40" s="10" t="s">
        <v>8</v>
      </c>
      <c r="G40" s="10" t="s">
        <v>8</v>
      </c>
      <c r="H40" s="10">
        <v>40</v>
      </c>
      <c r="I40" s="10">
        <v>9</v>
      </c>
      <c r="J40" s="34">
        <v>10</v>
      </c>
      <c r="K40" s="34"/>
      <c r="M40" t="s">
        <v>70</v>
      </c>
      <c r="N40" s="43">
        <f>SUM(N32,N33,N34,N35)/N36*100</f>
        <v>0</v>
      </c>
      <c r="O40" s="43">
        <f t="shared" ref="O40:AB40" si="11">SUM(O32,O33,O34,O35)/O36*100</f>
        <v>0</v>
      </c>
      <c r="P40" s="43">
        <f t="shared" si="11"/>
        <v>0</v>
      </c>
      <c r="Q40" s="43">
        <f t="shared" si="11"/>
        <v>5.5555555555555554</v>
      </c>
      <c r="R40" s="43">
        <f t="shared" si="11"/>
        <v>11.111111111111111</v>
      </c>
      <c r="S40" s="43">
        <f t="shared" si="11"/>
        <v>16.666666666666664</v>
      </c>
      <c r="T40" s="43">
        <f t="shared" si="11"/>
        <v>50</v>
      </c>
      <c r="U40" s="43">
        <f t="shared" si="11"/>
        <v>77.777777777777786</v>
      </c>
      <c r="V40" s="43">
        <f t="shared" si="11"/>
        <v>100</v>
      </c>
      <c r="W40" s="43">
        <f t="shared" si="11"/>
        <v>30.555555555555557</v>
      </c>
      <c r="X40" s="43">
        <f t="shared" si="11"/>
        <v>33.333333333333329</v>
      </c>
      <c r="Y40" s="43">
        <f t="shared" si="11"/>
        <v>55.555555555555557</v>
      </c>
      <c r="Z40" s="43">
        <f t="shared" si="11"/>
        <v>77.777777777777786</v>
      </c>
      <c r="AA40" s="43">
        <f t="shared" si="11"/>
        <v>38.888888888888893</v>
      </c>
      <c r="AB40" s="43">
        <f t="shared" si="11"/>
        <v>22.222222222222221</v>
      </c>
    </row>
    <row r="41" spans="1:29" x14ac:dyDescent="0.25">
      <c r="A41">
        <v>36</v>
      </c>
      <c r="B41" s="8"/>
      <c r="C41" s="9" t="s">
        <v>15</v>
      </c>
      <c r="D41" s="9">
        <v>39619</v>
      </c>
      <c r="E41" s="10" t="s">
        <v>8</v>
      </c>
      <c r="F41" s="10" t="s">
        <v>9</v>
      </c>
      <c r="G41" s="10" t="s">
        <v>8</v>
      </c>
      <c r="H41" s="10">
        <v>44</v>
      </c>
      <c r="I41" s="10">
        <v>6</v>
      </c>
      <c r="J41" s="34">
        <v>12</v>
      </c>
      <c r="K41" s="34"/>
    </row>
    <row r="42" spans="1:29" x14ac:dyDescent="0.25">
      <c r="A42">
        <v>1</v>
      </c>
      <c r="B42" s="8">
        <v>2</v>
      </c>
      <c r="C42" s="9" t="s">
        <v>14</v>
      </c>
      <c r="D42" s="9">
        <v>13903</v>
      </c>
      <c r="E42" s="10" t="s">
        <v>9</v>
      </c>
      <c r="F42" s="10" t="s">
        <v>9</v>
      </c>
      <c r="G42" s="10" t="s">
        <v>8</v>
      </c>
      <c r="H42" s="10">
        <v>43</v>
      </c>
      <c r="I42" s="10">
        <v>9</v>
      </c>
      <c r="J42" s="34">
        <v>14</v>
      </c>
      <c r="K42" s="34"/>
    </row>
    <row r="43" spans="1:29" ht="18.75" x14ac:dyDescent="0.3">
      <c r="A43">
        <v>2</v>
      </c>
      <c r="B43" s="8"/>
      <c r="C43" s="9" t="s">
        <v>14</v>
      </c>
      <c r="D43" s="9">
        <v>13903</v>
      </c>
      <c r="E43" s="10" t="s">
        <v>8</v>
      </c>
      <c r="F43" s="10" t="s">
        <v>9</v>
      </c>
      <c r="G43" s="10" t="s">
        <v>8</v>
      </c>
      <c r="H43" s="10">
        <v>52</v>
      </c>
      <c r="I43" s="10">
        <v>13</v>
      </c>
      <c r="J43" s="34">
        <v>20</v>
      </c>
      <c r="K43" s="34"/>
      <c r="M43" s="42" t="s">
        <v>72</v>
      </c>
    </row>
    <row r="44" spans="1:29" x14ac:dyDescent="0.25">
      <c r="A44">
        <v>3</v>
      </c>
      <c r="B44" s="8"/>
      <c r="C44" s="9" t="s">
        <v>14</v>
      </c>
      <c r="D44" s="9">
        <v>13903</v>
      </c>
      <c r="E44" s="10" t="s">
        <v>9</v>
      </c>
      <c r="F44" s="10" t="s">
        <v>8</v>
      </c>
      <c r="G44" s="10" t="s">
        <v>8</v>
      </c>
      <c r="H44" s="10">
        <v>38</v>
      </c>
      <c r="I44" s="10">
        <v>8</v>
      </c>
      <c r="J44" s="34">
        <v>14</v>
      </c>
      <c r="K44" s="34"/>
    </row>
    <row r="45" spans="1:29" x14ac:dyDescent="0.25">
      <c r="A45">
        <v>4</v>
      </c>
      <c r="B45" s="8"/>
      <c r="C45" s="9" t="s">
        <v>14</v>
      </c>
      <c r="D45" s="9">
        <v>13903</v>
      </c>
      <c r="E45" s="10" t="s">
        <v>8</v>
      </c>
      <c r="F45" s="10" t="s">
        <v>9</v>
      </c>
      <c r="G45" s="10" t="s">
        <v>8</v>
      </c>
      <c r="H45" s="10">
        <v>40</v>
      </c>
      <c r="I45" s="10">
        <v>9</v>
      </c>
      <c r="J45" s="34">
        <v>18</v>
      </c>
      <c r="K45" s="34"/>
      <c r="N45" t="s">
        <v>8</v>
      </c>
      <c r="O45" t="s">
        <v>9</v>
      </c>
      <c r="P45" t="s">
        <v>10</v>
      </c>
      <c r="Q45" t="s">
        <v>11</v>
      </c>
      <c r="R45" t="s">
        <v>12</v>
      </c>
      <c r="S45" t="s">
        <v>57</v>
      </c>
      <c r="T45" t="s">
        <v>58</v>
      </c>
    </row>
    <row r="46" spans="1:29" x14ac:dyDescent="0.25">
      <c r="A46">
        <v>5</v>
      </c>
      <c r="B46" s="8"/>
      <c r="C46" s="9" t="s">
        <v>14</v>
      </c>
      <c r="D46" s="9">
        <v>13903</v>
      </c>
      <c r="E46" s="10" t="s">
        <v>8</v>
      </c>
      <c r="F46" s="10" t="s">
        <v>8</v>
      </c>
      <c r="G46" s="10" t="s">
        <v>8</v>
      </c>
      <c r="H46" s="10">
        <v>50</v>
      </c>
      <c r="I46" s="10">
        <v>10</v>
      </c>
      <c r="J46" s="34">
        <v>21</v>
      </c>
      <c r="K46" s="34"/>
      <c r="M46" t="s">
        <v>59</v>
      </c>
      <c r="N46">
        <f>COUNTIF($G$6:$G$545,"Good")</f>
        <v>258</v>
      </c>
      <c r="O46">
        <f>COUNTIF($G$6:$G$545,"Fair")</f>
        <v>95</v>
      </c>
      <c r="P46">
        <f>COUNTIF($G$7:$G$546,"Poor")</f>
        <v>69</v>
      </c>
      <c r="Q46">
        <f>COUNTIF($G$6:$G$545,"Moribund")</f>
        <v>14</v>
      </c>
      <c r="R46">
        <f>COUNTIF($G$6:$G$545,"Dead")</f>
        <v>74</v>
      </c>
      <c r="S46">
        <f>COUNTIF($G$6:$G$545,"Missing")</f>
        <v>30</v>
      </c>
      <c r="T46">
        <f>SUM(N46:S46)</f>
        <v>540</v>
      </c>
    </row>
    <row r="47" spans="1:29" x14ac:dyDescent="0.25">
      <c r="A47">
        <v>6</v>
      </c>
      <c r="B47" s="8"/>
      <c r="C47" s="9" t="s">
        <v>14</v>
      </c>
      <c r="D47" s="9">
        <v>13903</v>
      </c>
      <c r="E47" s="10" t="s">
        <v>8</v>
      </c>
      <c r="F47" s="10" t="s">
        <v>8</v>
      </c>
      <c r="G47" s="10" t="s">
        <v>8</v>
      </c>
      <c r="H47" s="10">
        <v>48</v>
      </c>
      <c r="I47" s="10">
        <v>13</v>
      </c>
      <c r="J47" s="34">
        <v>7</v>
      </c>
      <c r="K47" s="34"/>
      <c r="M47" t="s">
        <v>60</v>
      </c>
      <c r="N47" s="43">
        <f t="shared" ref="N47:S47" si="12">N46/$T$46*100</f>
        <v>47.777777777777779</v>
      </c>
      <c r="O47" s="43">
        <f t="shared" si="12"/>
        <v>17.592592592592592</v>
      </c>
      <c r="P47" s="43">
        <f t="shared" si="12"/>
        <v>12.777777777777777</v>
      </c>
      <c r="Q47" s="43">
        <f t="shared" si="12"/>
        <v>2.5925925925925926</v>
      </c>
      <c r="R47" s="43">
        <f t="shared" si="12"/>
        <v>13.703703703703704</v>
      </c>
      <c r="S47" s="43">
        <f t="shared" si="12"/>
        <v>5.5555555555555554</v>
      </c>
      <c r="T47">
        <f>SUM(N47:S47)</f>
        <v>100</v>
      </c>
    </row>
    <row r="48" spans="1:29" x14ac:dyDescent="0.25">
      <c r="A48">
        <v>7</v>
      </c>
      <c r="B48" s="8"/>
      <c r="C48" s="9" t="s">
        <v>14</v>
      </c>
      <c r="D48" s="9">
        <v>13903</v>
      </c>
      <c r="E48" s="10" t="s">
        <v>8</v>
      </c>
      <c r="F48" s="10" t="s">
        <v>8</v>
      </c>
      <c r="G48" s="10" t="s">
        <v>8</v>
      </c>
      <c r="H48" s="10">
        <v>68</v>
      </c>
      <c r="I48" s="10">
        <v>15</v>
      </c>
      <c r="J48" s="34">
        <v>42</v>
      </c>
      <c r="K48" s="34"/>
    </row>
    <row r="49" spans="1:29" x14ac:dyDescent="0.25">
      <c r="A49">
        <v>8</v>
      </c>
      <c r="B49" s="8"/>
      <c r="C49" s="9" t="s">
        <v>14</v>
      </c>
      <c r="D49" s="9">
        <v>13903</v>
      </c>
      <c r="E49" s="10" t="s">
        <v>9</v>
      </c>
      <c r="F49" s="10" t="s">
        <v>9</v>
      </c>
      <c r="G49" s="10" t="s">
        <v>8</v>
      </c>
      <c r="H49" s="10">
        <v>44</v>
      </c>
      <c r="I49" s="10">
        <v>9</v>
      </c>
      <c r="J49" s="34">
        <v>20</v>
      </c>
      <c r="K49" s="34"/>
      <c r="N49" t="s">
        <v>15</v>
      </c>
      <c r="O49" t="s">
        <v>15</v>
      </c>
      <c r="P49" t="s">
        <v>15</v>
      </c>
      <c r="Q49" t="s">
        <v>61</v>
      </c>
      <c r="R49" t="s">
        <v>61</v>
      </c>
      <c r="S49" t="s">
        <v>61</v>
      </c>
      <c r="T49" t="s">
        <v>16</v>
      </c>
      <c r="U49" t="s">
        <v>16</v>
      </c>
      <c r="V49" t="s">
        <v>16</v>
      </c>
      <c r="W49" t="s">
        <v>62</v>
      </c>
      <c r="X49" t="s">
        <v>62</v>
      </c>
      <c r="Y49" t="s">
        <v>62</v>
      </c>
      <c r="Z49" t="s">
        <v>18</v>
      </c>
      <c r="AA49" t="s">
        <v>18</v>
      </c>
      <c r="AB49" t="s">
        <v>18</v>
      </c>
    </row>
    <row r="50" spans="1:29" x14ac:dyDescent="0.25">
      <c r="A50">
        <v>9</v>
      </c>
      <c r="B50" s="8"/>
      <c r="C50" s="9" t="s">
        <v>14</v>
      </c>
      <c r="D50" s="9">
        <v>13903</v>
      </c>
      <c r="E50" s="10" t="s">
        <v>8</v>
      </c>
      <c r="F50" s="10" t="s">
        <v>8</v>
      </c>
      <c r="G50" s="10" t="s">
        <v>8</v>
      </c>
      <c r="H50" s="10">
        <v>35</v>
      </c>
      <c r="I50" s="10">
        <v>8</v>
      </c>
      <c r="J50" s="34">
        <v>20</v>
      </c>
      <c r="K50" s="34"/>
      <c r="N50">
        <v>39619</v>
      </c>
      <c r="O50">
        <v>8482</v>
      </c>
      <c r="P50">
        <v>63594</v>
      </c>
      <c r="Q50">
        <v>32274</v>
      </c>
      <c r="R50">
        <v>13903</v>
      </c>
      <c r="S50">
        <v>63705</v>
      </c>
      <c r="T50">
        <v>39282</v>
      </c>
      <c r="U50">
        <v>35192</v>
      </c>
      <c r="V50">
        <v>63578</v>
      </c>
      <c r="W50">
        <v>48678</v>
      </c>
      <c r="X50">
        <v>8492</v>
      </c>
      <c r="Y50">
        <v>63540</v>
      </c>
      <c r="Z50">
        <v>53977</v>
      </c>
      <c r="AA50">
        <v>48519</v>
      </c>
      <c r="AB50">
        <v>40106</v>
      </c>
      <c r="AC50" t="s">
        <v>63</v>
      </c>
    </row>
    <row r="51" spans="1:29" x14ac:dyDescent="0.25">
      <c r="A51">
        <v>10</v>
      </c>
      <c r="B51" s="8"/>
      <c r="C51" s="9" t="s">
        <v>14</v>
      </c>
      <c r="D51" s="9">
        <v>13903</v>
      </c>
      <c r="E51" s="10" t="s">
        <v>8</v>
      </c>
      <c r="F51" s="10" t="s">
        <v>9</v>
      </c>
      <c r="G51" s="10" t="s">
        <v>9</v>
      </c>
      <c r="H51" s="10">
        <v>20</v>
      </c>
      <c r="I51" s="10">
        <v>8</v>
      </c>
      <c r="J51" s="34">
        <v>12</v>
      </c>
      <c r="K51" s="34"/>
      <c r="M51" t="s">
        <v>8</v>
      </c>
      <c r="N51">
        <f>COUNTIFS($G$6:$G$545, "Good", $D$6:$D$545, "39619")</f>
        <v>30</v>
      </c>
      <c r="O51">
        <f>COUNTIFS($G$6:$G$545, "Good", $D$6:$D$545, "8482")</f>
        <v>31</v>
      </c>
      <c r="P51">
        <f>COUNTIFS($G$6:$G$545, "Good", $D$6:$D$545, "63594")</f>
        <v>32</v>
      </c>
      <c r="Q51">
        <f>COUNTIFS($G$6:$G$545, "Good", $D$6:$D$545, "32274")</f>
        <v>33</v>
      </c>
      <c r="R51">
        <f>COUNTIFS($G$6:$G$545, "Good", $D$6:$D$545, "13903")</f>
        <v>25</v>
      </c>
      <c r="S51">
        <f>COUNTIFS($G$6:$G$545, "Good", $D$6:$D$545, "63705")</f>
        <v>21</v>
      </c>
      <c r="T51">
        <f>COUNTIFS($G$6:$G$545, "Good", $D$6:$D$545, "39282")</f>
        <v>4</v>
      </c>
      <c r="U51">
        <f>COUNTIFS($G$6:$G$545, "Good", $D$6:$D$545, "35192")</f>
        <v>10</v>
      </c>
      <c r="V51">
        <f>COUNTIFS($G$6:$G$545, "Good", $D$6:$D$545, "63578")</f>
        <v>5</v>
      </c>
      <c r="W51">
        <f>COUNTIFS($G$6:$G$545, "Good", $D$6:$D$545, "48678")</f>
        <v>13</v>
      </c>
      <c r="X51">
        <f>COUNTIFS($G$6:$G$545, "Good", $D$6:$D$545, "8492")</f>
        <v>19</v>
      </c>
      <c r="Y51">
        <f>COUNTIFS($G$6:$G$545, "Good", $D$6:$D$545, "63540")</f>
        <v>1</v>
      </c>
      <c r="Z51">
        <f>COUNTIFS($G$6:$G$545, "Good", $D$6:$D$545, "53977")</f>
        <v>8</v>
      </c>
      <c r="AA51">
        <f>COUNTIFS($G$6:$G$545, "Good", $D$6:$D$545, "48519")</f>
        <v>10</v>
      </c>
      <c r="AB51">
        <f>COUNTIFS($G$6:$G$545, "Good", $D$6:$D$545, "40106")</f>
        <v>16</v>
      </c>
      <c r="AC51">
        <f>SUM(N51:AB51)</f>
        <v>258</v>
      </c>
    </row>
    <row r="52" spans="1:29" x14ac:dyDescent="0.25">
      <c r="A52">
        <v>11</v>
      </c>
      <c r="B52" s="8"/>
      <c r="C52" s="9" t="s">
        <v>14</v>
      </c>
      <c r="D52" s="9">
        <v>13903</v>
      </c>
      <c r="E52" s="10" t="s">
        <v>10</v>
      </c>
      <c r="F52" s="10" t="s">
        <v>10</v>
      </c>
      <c r="G52" s="10" t="s">
        <v>13</v>
      </c>
      <c r="H52" s="10"/>
      <c r="I52" s="10"/>
      <c r="J52" s="34">
        <v>0</v>
      </c>
      <c r="K52" s="34"/>
      <c r="M52" t="s">
        <v>9</v>
      </c>
      <c r="N52">
        <f>COUNTIFS($G$6:$G$545, "Fair", $D$6:$D$545, "39619")</f>
        <v>6</v>
      </c>
      <c r="O52">
        <f>COUNTIFS($G$6:$G$545, "Fair", $D$6:$D$545, "8482")</f>
        <v>5</v>
      </c>
      <c r="P52">
        <f>COUNTIFS($G$6:$G$545, "Fair", $D$6:$D$545, "63594")</f>
        <v>3</v>
      </c>
      <c r="Q52">
        <f>COUNTIFS($G$6:$G$545, "Fair", $D$6:$D$545, "32274")</f>
        <v>2</v>
      </c>
      <c r="R52">
        <f>COUNTIFS($G$6:$G$545, "Fair", $D$6:$D$545, "13903")</f>
        <v>7</v>
      </c>
      <c r="S52">
        <f>COUNTIFS($G$6:$G$545, "Fair", $D$6:$D$545, "63705")</f>
        <v>7</v>
      </c>
      <c r="T52">
        <f>COUNTIFS($G$6:$G$545, "Fair", $D$6:$D$545, "39282")</f>
        <v>5</v>
      </c>
      <c r="U52">
        <f>COUNTIFS($G$6:$G$545, "Fair", $D$6:$D$545, "35192")</f>
        <v>6</v>
      </c>
      <c r="V52">
        <f>COUNTIFS($G$6:$G$545, "Fair", $D$6:$D$545, "63578")</f>
        <v>5</v>
      </c>
      <c r="W52">
        <f>COUNTIFS($G$6:$G$545, "Fair", $D$6:$D$545, "48678")</f>
        <v>9</v>
      </c>
      <c r="X52">
        <f>COUNTIFS($G$6:$G$545, "Fair", $D$6:$D$545, "8492")</f>
        <v>8</v>
      </c>
      <c r="Y52">
        <f>COUNTIFS($G$6:$G$545, "Fair", $D$6:$D$545, "63540")</f>
        <v>12</v>
      </c>
      <c r="Z52">
        <f>COUNTIFS($G$6:$G$545, "Fair", $D$6:$D$545, "53977")</f>
        <v>4</v>
      </c>
      <c r="AA52">
        <f>COUNTIFS($G$6:$G$545, "Fair", $D$6:$D$545, "48519")</f>
        <v>9</v>
      </c>
      <c r="AB52">
        <f>COUNTIFS($G$6:$G$545, "Fair", $D$6:$D$545, "40106")</f>
        <v>7</v>
      </c>
      <c r="AC52">
        <f>SUM(N52:AB52)</f>
        <v>95</v>
      </c>
    </row>
    <row r="53" spans="1:29" x14ac:dyDescent="0.25">
      <c r="A53">
        <v>12</v>
      </c>
      <c r="B53" s="8"/>
      <c r="C53" s="9" t="s">
        <v>14</v>
      </c>
      <c r="D53" s="9">
        <v>13903</v>
      </c>
      <c r="E53" s="10" t="s">
        <v>8</v>
      </c>
      <c r="F53" s="10" t="s">
        <v>8</v>
      </c>
      <c r="G53" s="10" t="s">
        <v>8</v>
      </c>
      <c r="H53" s="10">
        <v>52</v>
      </c>
      <c r="I53" s="10">
        <v>8</v>
      </c>
      <c r="J53" s="34">
        <v>29</v>
      </c>
      <c r="K53" s="34"/>
      <c r="M53" t="s">
        <v>10</v>
      </c>
      <c r="N53">
        <f>COUNTIFS($G$6:$G$545, "Poor", $D$6:$D$545, "39619")</f>
        <v>0</v>
      </c>
      <c r="O53">
        <f>COUNTIFS($G$6:$G$545, "Poor", $D$6:$D$545, "8482")</f>
        <v>0</v>
      </c>
      <c r="P53">
        <f>COUNTIFS($G$6:$G$545, "Poor", $D$6:$D$545, "63594")</f>
        <v>1</v>
      </c>
      <c r="Q53">
        <f>COUNTIFS($G$6:$G$545, "Poor", $D$6:$D$545, "32274")</f>
        <v>1</v>
      </c>
      <c r="R53">
        <f>COUNTIFS($G$6:$G$545, "Poor", $D$6:$D$545, "13903")</f>
        <v>1</v>
      </c>
      <c r="S53">
        <f>COUNTIFS($G$6:$G$545, "Poor", $D$6:$D$545, "63705")</f>
        <v>1</v>
      </c>
      <c r="T53">
        <f>COUNTIFS($G$6:$G$545, "Poor", $D$6:$D$545, "39282")</f>
        <v>8</v>
      </c>
      <c r="U53">
        <f>COUNTIFS($G$6:$G$545, "Poor", $D$6:$D$545, "35192")</f>
        <v>3</v>
      </c>
      <c r="V53">
        <f>COUNTIFS($G$6:$G$545, "Poor", $D$6:$D$545, "63578")</f>
        <v>2</v>
      </c>
      <c r="W53">
        <f>COUNTIFS($G$6:$G$545, "Poor", $D$6:$D$545, "48678")</f>
        <v>8</v>
      </c>
      <c r="X53">
        <f>COUNTIFS($G$6:$G$545, "Poor", $D$6:$D$545, "8492")</f>
        <v>3</v>
      </c>
      <c r="Y53">
        <f>COUNTIFS($G$6:$G$545, "Poor", $D$6:$D$545, "63540")</f>
        <v>7</v>
      </c>
      <c r="Z53">
        <f>COUNTIFS($G$6:$G$545, "Poor", $D$6:$D$545, "53977")</f>
        <v>15</v>
      </c>
      <c r="AA53">
        <f>COUNTIFS($G$6:$G$545, "Poor", $D$6:$D$545, "48519")</f>
        <v>10</v>
      </c>
      <c r="AB53">
        <f>COUNTIFS($G$6:$G$545, "Poor", $D$6:$D$545, "40106")</f>
        <v>9</v>
      </c>
      <c r="AC53">
        <f>SUM(N53:AB53)</f>
        <v>69</v>
      </c>
    </row>
    <row r="54" spans="1:29" x14ac:dyDescent="0.25">
      <c r="A54">
        <v>13</v>
      </c>
      <c r="B54" s="8"/>
      <c r="C54" s="9" t="s">
        <v>14</v>
      </c>
      <c r="D54" s="9">
        <v>13903</v>
      </c>
      <c r="E54" s="10" t="s">
        <v>9</v>
      </c>
      <c r="F54" s="10" t="s">
        <v>8</v>
      </c>
      <c r="G54" s="10" t="s">
        <v>9</v>
      </c>
      <c r="H54" s="10">
        <v>26</v>
      </c>
      <c r="I54" s="10">
        <v>3</v>
      </c>
      <c r="J54" s="34">
        <v>8</v>
      </c>
      <c r="K54" s="34"/>
      <c r="M54" t="s">
        <v>11</v>
      </c>
      <c r="N54">
        <f>COUNTIFS($G$6:$G$545, "Moribund", $D$6:$D$545, "39619")</f>
        <v>0</v>
      </c>
      <c r="O54">
        <f>COUNTIFS($G$6:$G$545, "Moribund", $D$6:$D$545, "8482")</f>
        <v>0</v>
      </c>
      <c r="P54">
        <f>COUNTIFS($G$6:$G$545, "Moribund", $D$6:$D$545, "63594")</f>
        <v>0</v>
      </c>
      <c r="Q54">
        <f>COUNTIFS($G$6:$G$545, "Moribund", $D$6:$D$545, "32274")</f>
        <v>0</v>
      </c>
      <c r="R54">
        <f>COUNTIFS($G$6:$G$545, "Moribund", $D$6:$D$545, "13903")</f>
        <v>0</v>
      </c>
      <c r="S54">
        <f>COUNTIFS($G$6:$G$545, "Moribund", $D$6:$D$545, "63705")</f>
        <v>0</v>
      </c>
      <c r="T54">
        <f>COUNTIFS($G$6:$G$545, "Moribund", $D$6:$D$545, "39282")</f>
        <v>4</v>
      </c>
      <c r="U54">
        <f>COUNTIFS($G$6:$G$545, "Moribund", $D$6:$D$545, "35192")</f>
        <v>0</v>
      </c>
      <c r="V54">
        <f>COUNTIFS($G$6:$G$545, "Moribund", $D$6:$D$545, "63578")</f>
        <v>0</v>
      </c>
      <c r="W54">
        <f>COUNTIFS($G$6:$G$545, "Moribund", $D$6:$D$545, "48678")</f>
        <v>1</v>
      </c>
      <c r="X54">
        <f>COUNTIFS($G$6:$G$545, "Moribund", $D$6:$D$545, "8492")</f>
        <v>1</v>
      </c>
      <c r="Y54">
        <f>COUNTIFS($G$6:$G$545, "Moribund", $D$6:$D$545, "63540")</f>
        <v>1</v>
      </c>
      <c r="Z54">
        <f>COUNTIFS($G$6:$G$545, "Moribund", $D$6:$D$545, "53977")</f>
        <v>2</v>
      </c>
      <c r="AA54">
        <f>COUNTIFS($G$6:$G$545, "Moribund", $D$6:$D$545, "48519")</f>
        <v>2</v>
      </c>
      <c r="AB54">
        <f>COUNTIFS($G$6:$G$545, "Moribund", $D$6:$D$545, "40106")</f>
        <v>3</v>
      </c>
      <c r="AC54">
        <f t="shared" ref="AC54:AC56" si="13">SUM(N54:AB54)</f>
        <v>14</v>
      </c>
    </row>
    <row r="55" spans="1:29" x14ac:dyDescent="0.25">
      <c r="A55">
        <v>14</v>
      </c>
      <c r="B55" s="8"/>
      <c r="C55" s="9" t="s">
        <v>14</v>
      </c>
      <c r="D55" s="9">
        <v>13903</v>
      </c>
      <c r="E55" s="10" t="s">
        <v>8</v>
      </c>
      <c r="F55" s="10" t="s">
        <v>8</v>
      </c>
      <c r="G55" s="10" t="s">
        <v>8</v>
      </c>
      <c r="H55" s="10">
        <v>50</v>
      </c>
      <c r="I55" s="10">
        <v>11</v>
      </c>
      <c r="J55" s="34">
        <v>26</v>
      </c>
      <c r="K55" s="34"/>
      <c r="M55" t="s">
        <v>12</v>
      </c>
      <c r="N55">
        <f>COUNTIFS($G$6:$G$545, "Dead", $D$6:$D$545, "39619")</f>
        <v>0</v>
      </c>
      <c r="O55">
        <f>COUNTIFS($G$6:$G$545, "Dead", $D$6:$D$545, "8482")</f>
        <v>0</v>
      </c>
      <c r="P55">
        <f>COUNTIFS($G$6:$G$545, "Dead", $D$6:$D$545, "63594")</f>
        <v>0</v>
      </c>
      <c r="Q55">
        <f>COUNTIFS($G$6:$G$545, "Dead", $D$6:$D$545, "32274")</f>
        <v>0</v>
      </c>
      <c r="R55">
        <f>COUNTIFS($G$6:$G$545, "Dead", $D$6:$D$545, "13903")</f>
        <v>1</v>
      </c>
      <c r="S55">
        <f>COUNTIFS($G$6:$G$545, "Dead", $D$6:$D$545, "63705")</f>
        <v>4</v>
      </c>
      <c r="T55">
        <f>COUNTIFS($G$6:$G$545, "Dead", $D$6:$D$545, "39282")</f>
        <v>10</v>
      </c>
      <c r="U55">
        <f>COUNTIFS($G$6:$G$545, "Dead", $D$6:$D$545, "35192")</f>
        <v>13</v>
      </c>
      <c r="V55">
        <f>COUNTIFS($G$6:$G$545, "Dead", $D$6:$D$545, "63578")</f>
        <v>21</v>
      </c>
      <c r="W55">
        <f>COUNTIFS($G$6:$G$545, "Dead", $D$6:$D$545, "48678")</f>
        <v>2</v>
      </c>
      <c r="X55">
        <f>COUNTIFS($G$6:$G$545, "Dead", $D$6:$D$545, "8492")</f>
        <v>4</v>
      </c>
      <c r="Y55">
        <f>COUNTIFS($G$6:$G$545, "Dead", $D$6:$D$545, "63540")</f>
        <v>10</v>
      </c>
      <c r="Z55">
        <f>COUNTIFS($G$6:$G$545, "Dead", $D$6:$D$545, "53977")</f>
        <v>6</v>
      </c>
      <c r="AA55">
        <f>COUNTIFS($G$6:$G$545, "Dead", $D$6:$D$545, "48519")</f>
        <v>2</v>
      </c>
      <c r="AB55">
        <f>COUNTIFS($G$6:$G$545, "Dead", $D$6:$D$545, "40106")</f>
        <v>1</v>
      </c>
      <c r="AC55">
        <f t="shared" si="13"/>
        <v>74</v>
      </c>
    </row>
    <row r="56" spans="1:29" x14ac:dyDescent="0.25">
      <c r="A56">
        <v>15</v>
      </c>
      <c r="B56" s="8"/>
      <c r="C56" s="9" t="s">
        <v>14</v>
      </c>
      <c r="D56" s="9">
        <v>13903</v>
      </c>
      <c r="E56" s="10" t="s">
        <v>8</v>
      </c>
      <c r="F56" s="10" t="s">
        <v>9</v>
      </c>
      <c r="G56" s="10" t="s">
        <v>8</v>
      </c>
      <c r="H56" s="10">
        <v>40</v>
      </c>
      <c r="I56" s="10">
        <v>9</v>
      </c>
      <c r="J56" s="34">
        <v>14</v>
      </c>
      <c r="K56" s="34"/>
      <c r="M56" t="s">
        <v>57</v>
      </c>
      <c r="N56">
        <f>COUNTIFS($G$6:$G$545, "Missing", $D$6:$D$545, "39619")</f>
        <v>0</v>
      </c>
      <c r="O56">
        <f>COUNTIFS($G$6:$G$545, "Missing", $D$6:$D$545, "8482")</f>
        <v>0</v>
      </c>
      <c r="P56">
        <f>COUNTIFS($G$6:$G$545, "Missing", $D$6:$D$545, "63594")</f>
        <v>0</v>
      </c>
      <c r="Q56">
        <f>COUNTIFS($G$6:$G$545, "Missing", $D$6:$D$545, "32274")</f>
        <v>0</v>
      </c>
      <c r="R56">
        <f>COUNTIFS($G$6:$G$545, "Missing", $D$6:$D$545, "13903")</f>
        <v>2</v>
      </c>
      <c r="S56">
        <f>COUNTIFS($G$6:$G$545, "Missing", $D$6:$D$545, "63705")</f>
        <v>3</v>
      </c>
      <c r="T56">
        <f>COUNTIFS($G$6:$G$545, "Missing", $D$6:$D$545, "39282")</f>
        <v>5</v>
      </c>
      <c r="U56">
        <f>COUNTIFS($G$6:$G$545, "Missing", $D$6:$D$545, "35192")</f>
        <v>4</v>
      </c>
      <c r="V56">
        <f>COUNTIFS($G$6:$G$545, "Missing", $D$6:$D$545, "63578")</f>
        <v>3</v>
      </c>
      <c r="W56">
        <f>COUNTIFS($G$6:$G$545, "Missing", $D$6:$D$545, "48678")</f>
        <v>3</v>
      </c>
      <c r="X56">
        <f>COUNTIFS($G$6:$G$545, "Missing", $D$6:$D$545, "8492")</f>
        <v>1</v>
      </c>
      <c r="Y56">
        <f>COUNTIFS($G$6:$G$545, "Missing", $D$6:$D$545, "63540")</f>
        <v>5</v>
      </c>
      <c r="Z56">
        <f>COUNTIFS($G$6:$G$545, "Missing", $D$6:$D$545, "53977")</f>
        <v>1</v>
      </c>
      <c r="AA56">
        <f>COUNTIFS($G$6:$G$545, "Missing", $D$6:$D$545, "48519")</f>
        <v>3</v>
      </c>
      <c r="AB56">
        <f>COUNTIFS($G$6:$G$545, "Missing", $D$6:$D$545, "40106")</f>
        <v>0</v>
      </c>
      <c r="AC56">
        <f t="shared" si="13"/>
        <v>30</v>
      </c>
    </row>
    <row r="57" spans="1:29" x14ac:dyDescent="0.25">
      <c r="A57">
        <v>16</v>
      </c>
      <c r="B57" s="8"/>
      <c r="C57" s="9" t="s">
        <v>14</v>
      </c>
      <c r="D57" s="9">
        <v>13903</v>
      </c>
      <c r="E57" s="10" t="s">
        <v>8</v>
      </c>
      <c r="F57" s="10" t="s">
        <v>8</v>
      </c>
      <c r="G57" s="10" t="s">
        <v>8</v>
      </c>
      <c r="H57" s="10">
        <v>50</v>
      </c>
      <c r="I57" s="10">
        <v>8</v>
      </c>
      <c r="J57" s="34">
        <v>24</v>
      </c>
      <c r="K57" s="34"/>
      <c r="M57" t="s">
        <v>63</v>
      </c>
      <c r="N57">
        <f>SUM(N51:N56)</f>
        <v>36</v>
      </c>
      <c r="O57">
        <f t="shared" ref="O57:AB57" si="14">SUM(O51:O56)</f>
        <v>36</v>
      </c>
      <c r="P57">
        <f t="shared" si="14"/>
        <v>36</v>
      </c>
      <c r="Q57">
        <f t="shared" si="14"/>
        <v>36</v>
      </c>
      <c r="R57">
        <f t="shared" si="14"/>
        <v>36</v>
      </c>
      <c r="S57">
        <f t="shared" si="14"/>
        <v>36</v>
      </c>
      <c r="T57">
        <f t="shared" si="14"/>
        <v>36</v>
      </c>
      <c r="U57">
        <f t="shared" si="14"/>
        <v>36</v>
      </c>
      <c r="V57">
        <f t="shared" si="14"/>
        <v>36</v>
      </c>
      <c r="W57">
        <f t="shared" si="14"/>
        <v>36</v>
      </c>
      <c r="X57">
        <f t="shared" si="14"/>
        <v>36</v>
      </c>
      <c r="Y57">
        <f t="shared" si="14"/>
        <v>36</v>
      </c>
      <c r="Z57">
        <f t="shared" si="14"/>
        <v>36</v>
      </c>
      <c r="AA57">
        <f t="shared" si="14"/>
        <v>36</v>
      </c>
      <c r="AB57">
        <f t="shared" si="14"/>
        <v>36</v>
      </c>
      <c r="AC57">
        <f>SUM(AC51:AC56)</f>
        <v>540</v>
      </c>
    </row>
    <row r="58" spans="1:29" x14ac:dyDescent="0.25">
      <c r="A58">
        <v>17</v>
      </c>
      <c r="B58" s="8"/>
      <c r="C58" s="9" t="s">
        <v>14</v>
      </c>
      <c r="D58" s="9">
        <v>13903</v>
      </c>
      <c r="E58" s="10" t="s">
        <v>8</v>
      </c>
      <c r="F58" s="10" t="s">
        <v>8</v>
      </c>
      <c r="G58" s="10" t="s">
        <v>8</v>
      </c>
      <c r="H58" s="10">
        <v>47</v>
      </c>
      <c r="I58" s="10">
        <v>12</v>
      </c>
      <c r="J58" s="34">
        <v>5</v>
      </c>
      <c r="K58" s="34"/>
      <c r="M58" t="s">
        <v>64</v>
      </c>
      <c r="N58" s="43">
        <f>SUM(N51,N52,N53)/N57*100</f>
        <v>100</v>
      </c>
      <c r="O58" s="43">
        <f t="shared" ref="O58:AB58" si="15">SUM(O51,O52,O53)/O57*100</f>
        <v>100</v>
      </c>
      <c r="P58" s="43">
        <f t="shared" si="15"/>
        <v>100</v>
      </c>
      <c r="Q58" s="43">
        <f t="shared" si="15"/>
        <v>100</v>
      </c>
      <c r="R58" s="43">
        <f t="shared" si="15"/>
        <v>91.666666666666657</v>
      </c>
      <c r="S58" s="43">
        <f t="shared" si="15"/>
        <v>80.555555555555557</v>
      </c>
      <c r="T58" s="43">
        <f t="shared" si="15"/>
        <v>47.222222222222221</v>
      </c>
      <c r="U58" s="43">
        <f t="shared" si="15"/>
        <v>52.777777777777779</v>
      </c>
      <c r="V58" s="43">
        <f t="shared" si="15"/>
        <v>33.333333333333329</v>
      </c>
      <c r="W58" s="43">
        <f t="shared" si="15"/>
        <v>83.333333333333343</v>
      </c>
      <c r="X58" s="43">
        <f t="shared" si="15"/>
        <v>83.333333333333343</v>
      </c>
      <c r="Y58" s="43">
        <f t="shared" si="15"/>
        <v>55.555555555555557</v>
      </c>
      <c r="Z58" s="43">
        <f t="shared" si="15"/>
        <v>75</v>
      </c>
      <c r="AA58" s="43">
        <f t="shared" si="15"/>
        <v>80.555555555555557</v>
      </c>
      <c r="AB58" s="43">
        <f t="shared" si="15"/>
        <v>88.888888888888886</v>
      </c>
    </row>
    <row r="59" spans="1:29" x14ac:dyDescent="0.25">
      <c r="A59">
        <v>18</v>
      </c>
      <c r="B59" s="8"/>
      <c r="C59" s="9" t="s">
        <v>14</v>
      </c>
      <c r="D59" s="9">
        <v>13903</v>
      </c>
      <c r="E59" s="10" t="s">
        <v>8</v>
      </c>
      <c r="F59" s="10" t="s">
        <v>8</v>
      </c>
      <c r="G59" s="10" t="s">
        <v>8</v>
      </c>
      <c r="H59" s="10">
        <v>46</v>
      </c>
      <c r="I59" s="10">
        <v>10</v>
      </c>
      <c r="J59" s="34">
        <v>20</v>
      </c>
      <c r="K59" s="34"/>
      <c r="M59" t="s">
        <v>65</v>
      </c>
      <c r="N59" t="s">
        <v>66</v>
      </c>
      <c r="O59" t="s">
        <v>67</v>
      </c>
      <c r="P59" t="s">
        <v>68</v>
      </c>
      <c r="Q59" t="s">
        <v>66</v>
      </c>
      <c r="R59" t="s">
        <v>67</v>
      </c>
      <c r="S59" t="s">
        <v>68</v>
      </c>
      <c r="T59" t="s">
        <v>66</v>
      </c>
      <c r="U59" t="s">
        <v>67</v>
      </c>
      <c r="V59" t="s">
        <v>68</v>
      </c>
      <c r="W59" t="s">
        <v>66</v>
      </c>
      <c r="X59" t="s">
        <v>67</v>
      </c>
      <c r="Y59" t="s">
        <v>68</v>
      </c>
      <c r="Z59" t="s">
        <v>66</v>
      </c>
      <c r="AA59" t="s">
        <v>67</v>
      </c>
      <c r="AB59" t="s">
        <v>68</v>
      </c>
    </row>
    <row r="60" spans="1:29" x14ac:dyDescent="0.25">
      <c r="A60">
        <v>19</v>
      </c>
      <c r="B60" s="8"/>
      <c r="C60" s="9" t="s">
        <v>14</v>
      </c>
      <c r="D60" s="9">
        <v>13903</v>
      </c>
      <c r="E60" s="10" t="s">
        <v>8</v>
      </c>
      <c r="F60" s="10" t="s">
        <v>8</v>
      </c>
      <c r="G60" s="10" t="s">
        <v>8</v>
      </c>
      <c r="H60" s="10">
        <v>48</v>
      </c>
      <c r="I60" s="10">
        <v>10</v>
      </c>
      <c r="J60" s="34">
        <v>19</v>
      </c>
      <c r="K60" s="34"/>
      <c r="M60" t="s">
        <v>69</v>
      </c>
      <c r="N60" s="43">
        <f>SUM(N51+N52)/N57*100</f>
        <v>100</v>
      </c>
      <c r="O60" s="43">
        <f t="shared" ref="O60:AB60" si="16">SUM(O51+O52)/O57*100</f>
        <v>100</v>
      </c>
      <c r="P60" s="44">
        <f t="shared" si="16"/>
        <v>97.222222222222214</v>
      </c>
      <c r="Q60" s="44">
        <f t="shared" si="16"/>
        <v>97.222222222222214</v>
      </c>
      <c r="R60" s="44">
        <f t="shared" si="16"/>
        <v>88.888888888888886</v>
      </c>
      <c r="S60" s="44">
        <f t="shared" si="16"/>
        <v>77.777777777777786</v>
      </c>
      <c r="T60" s="44">
        <f t="shared" si="16"/>
        <v>25</v>
      </c>
      <c r="U60" s="44">
        <f t="shared" si="16"/>
        <v>44.444444444444443</v>
      </c>
      <c r="V60" s="44">
        <f t="shared" si="16"/>
        <v>27.777777777777779</v>
      </c>
      <c r="W60" s="44">
        <f t="shared" si="16"/>
        <v>61.111111111111114</v>
      </c>
      <c r="X60" s="44">
        <f t="shared" si="16"/>
        <v>75</v>
      </c>
      <c r="Y60" s="44">
        <f t="shared" si="16"/>
        <v>36.111111111111107</v>
      </c>
      <c r="Z60" s="44">
        <f t="shared" si="16"/>
        <v>33.333333333333329</v>
      </c>
      <c r="AA60" s="43">
        <f t="shared" si="16"/>
        <v>52.777777777777779</v>
      </c>
      <c r="AB60" s="43">
        <f t="shared" si="16"/>
        <v>63.888888888888886</v>
      </c>
    </row>
    <row r="61" spans="1:29" x14ac:dyDescent="0.25">
      <c r="A61">
        <v>20</v>
      </c>
      <c r="B61" s="8"/>
      <c r="C61" s="9" t="s">
        <v>14</v>
      </c>
      <c r="D61" s="9">
        <v>13903</v>
      </c>
      <c r="E61" s="10" t="s">
        <v>8</v>
      </c>
      <c r="F61" s="10" t="s">
        <v>8</v>
      </c>
      <c r="G61" s="10" t="s">
        <v>8</v>
      </c>
      <c r="H61" s="10">
        <v>45</v>
      </c>
      <c r="I61" s="10">
        <v>10</v>
      </c>
      <c r="J61" s="34">
        <v>20</v>
      </c>
      <c r="K61" s="34"/>
      <c r="M61" t="s">
        <v>70</v>
      </c>
      <c r="N61" s="43">
        <f>SUM(N53,N54,N55,N56)/N57*100</f>
        <v>0</v>
      </c>
      <c r="O61" s="43">
        <f t="shared" ref="O61:AB61" si="17">SUM(O53,O54,O55,O56)/O57*100</f>
        <v>0</v>
      </c>
      <c r="P61" s="43">
        <f t="shared" si="17"/>
        <v>2.7777777777777777</v>
      </c>
      <c r="Q61" s="43">
        <f t="shared" si="17"/>
        <v>2.7777777777777777</v>
      </c>
      <c r="R61" s="43">
        <f t="shared" si="17"/>
        <v>11.111111111111111</v>
      </c>
      <c r="S61" s="43">
        <f t="shared" si="17"/>
        <v>22.222222222222221</v>
      </c>
      <c r="T61" s="43">
        <f t="shared" si="17"/>
        <v>75</v>
      </c>
      <c r="U61" s="43">
        <f t="shared" si="17"/>
        <v>55.555555555555557</v>
      </c>
      <c r="V61" s="43">
        <f t="shared" si="17"/>
        <v>72.222222222222214</v>
      </c>
      <c r="W61" s="43">
        <f t="shared" si="17"/>
        <v>38.888888888888893</v>
      </c>
      <c r="X61" s="43">
        <f t="shared" si="17"/>
        <v>25</v>
      </c>
      <c r="Y61" s="43">
        <f t="shared" si="17"/>
        <v>63.888888888888886</v>
      </c>
      <c r="Z61" s="43">
        <f t="shared" si="17"/>
        <v>66.666666666666657</v>
      </c>
      <c r="AA61" s="43">
        <f t="shared" si="17"/>
        <v>47.222222222222221</v>
      </c>
      <c r="AB61" s="43">
        <f t="shared" si="17"/>
        <v>36.111111111111107</v>
      </c>
    </row>
    <row r="62" spans="1:29" x14ac:dyDescent="0.25">
      <c r="A62">
        <v>21</v>
      </c>
      <c r="B62" s="8"/>
      <c r="C62" s="9" t="s">
        <v>14</v>
      </c>
      <c r="D62" s="9">
        <v>13903</v>
      </c>
      <c r="E62" s="10" t="s">
        <v>13</v>
      </c>
      <c r="F62" s="10" t="s">
        <v>10</v>
      </c>
      <c r="G62" s="10" t="s">
        <v>12</v>
      </c>
      <c r="H62" s="10"/>
      <c r="I62" s="10"/>
      <c r="J62" s="34">
        <v>0</v>
      </c>
      <c r="K62" s="34"/>
    </row>
    <row r="63" spans="1:29" x14ac:dyDescent="0.25">
      <c r="A63">
        <v>22</v>
      </c>
      <c r="B63" s="8"/>
      <c r="C63" s="9" t="s">
        <v>14</v>
      </c>
      <c r="D63" s="9">
        <v>13903</v>
      </c>
      <c r="E63" s="10" t="s">
        <v>13</v>
      </c>
      <c r="F63" s="10" t="s">
        <v>11</v>
      </c>
      <c r="G63" s="10" t="s">
        <v>13</v>
      </c>
      <c r="H63" s="10"/>
      <c r="I63" s="10"/>
      <c r="J63" s="34">
        <v>0</v>
      </c>
      <c r="K63" s="10" t="s">
        <v>36</v>
      </c>
    </row>
    <row r="64" spans="1:29" x14ac:dyDescent="0.25">
      <c r="A64">
        <v>23</v>
      </c>
      <c r="B64" s="8"/>
      <c r="C64" s="9" t="s">
        <v>14</v>
      </c>
      <c r="D64" s="9">
        <v>13903</v>
      </c>
      <c r="E64" s="10" t="s">
        <v>8</v>
      </c>
      <c r="F64" s="10" t="s">
        <v>9</v>
      </c>
      <c r="G64" s="10" t="s">
        <v>8</v>
      </c>
      <c r="H64" s="10">
        <v>35</v>
      </c>
      <c r="I64" s="10">
        <v>8</v>
      </c>
      <c r="J64" s="34">
        <v>17</v>
      </c>
      <c r="K64" s="34"/>
    </row>
    <row r="65" spans="1:11" x14ac:dyDescent="0.25">
      <c r="A65">
        <v>24</v>
      </c>
      <c r="B65" s="8"/>
      <c r="C65" s="9" t="s">
        <v>14</v>
      </c>
      <c r="D65" s="9">
        <v>13903</v>
      </c>
      <c r="E65" s="10" t="s">
        <v>8</v>
      </c>
      <c r="F65" s="10" t="s">
        <v>8</v>
      </c>
      <c r="G65" s="10" t="s">
        <v>8</v>
      </c>
      <c r="H65" s="10">
        <v>50</v>
      </c>
      <c r="I65" s="10">
        <v>8</v>
      </c>
      <c r="J65" s="34">
        <v>18</v>
      </c>
      <c r="K65" s="34"/>
    </row>
    <row r="66" spans="1:11" x14ac:dyDescent="0.25">
      <c r="A66">
        <v>25</v>
      </c>
      <c r="B66" s="8"/>
      <c r="C66" s="9" t="s">
        <v>14</v>
      </c>
      <c r="D66" s="9">
        <v>13903</v>
      </c>
      <c r="E66" s="10" t="s">
        <v>8</v>
      </c>
      <c r="F66" s="10" t="s">
        <v>8</v>
      </c>
      <c r="G66" s="10" t="s">
        <v>9</v>
      </c>
      <c r="H66" s="10">
        <v>38</v>
      </c>
      <c r="I66" s="10">
        <v>9</v>
      </c>
      <c r="J66" s="34">
        <v>18</v>
      </c>
      <c r="K66" s="34"/>
    </row>
    <row r="67" spans="1:11" x14ac:dyDescent="0.25">
      <c r="A67">
        <v>26</v>
      </c>
      <c r="B67" s="8"/>
      <c r="C67" s="9" t="s">
        <v>14</v>
      </c>
      <c r="D67" s="9">
        <v>13903</v>
      </c>
      <c r="E67" s="10" t="s">
        <v>8</v>
      </c>
      <c r="F67" s="10" t="s">
        <v>8</v>
      </c>
      <c r="G67" s="10" t="s">
        <v>9</v>
      </c>
      <c r="H67" s="10">
        <v>41</v>
      </c>
      <c r="I67" s="10">
        <v>7</v>
      </c>
      <c r="J67" s="34">
        <v>15</v>
      </c>
      <c r="K67" s="34"/>
    </row>
    <row r="68" spans="1:11" x14ac:dyDescent="0.25">
      <c r="A68">
        <v>27</v>
      </c>
      <c r="B68" s="8"/>
      <c r="C68" s="9" t="s">
        <v>14</v>
      </c>
      <c r="D68" s="9">
        <v>13903</v>
      </c>
      <c r="E68" s="10" t="s">
        <v>8</v>
      </c>
      <c r="F68" s="10" t="s">
        <v>9</v>
      </c>
      <c r="G68" s="10" t="s">
        <v>8</v>
      </c>
      <c r="H68" s="10">
        <v>38</v>
      </c>
      <c r="I68" s="10">
        <v>8</v>
      </c>
      <c r="J68" s="34">
        <v>12</v>
      </c>
      <c r="K68" s="34"/>
    </row>
    <row r="69" spans="1:11" x14ac:dyDescent="0.25">
      <c r="A69">
        <v>28</v>
      </c>
      <c r="B69" s="8"/>
      <c r="C69" s="9" t="s">
        <v>14</v>
      </c>
      <c r="D69" s="9">
        <v>13903</v>
      </c>
      <c r="E69" s="10" t="s">
        <v>8</v>
      </c>
      <c r="F69" s="10" t="s">
        <v>8</v>
      </c>
      <c r="G69" s="10" t="s">
        <v>8</v>
      </c>
      <c r="H69" s="10">
        <v>45</v>
      </c>
      <c r="I69" s="10">
        <v>12</v>
      </c>
      <c r="J69" s="34">
        <v>4</v>
      </c>
      <c r="K69" s="34"/>
    </row>
    <row r="70" spans="1:11" x14ac:dyDescent="0.25">
      <c r="A70">
        <v>29</v>
      </c>
      <c r="B70" s="8"/>
      <c r="C70" s="9" t="s">
        <v>14</v>
      </c>
      <c r="D70" s="9">
        <v>13903</v>
      </c>
      <c r="E70" s="10" t="s">
        <v>10</v>
      </c>
      <c r="F70" s="10" t="s">
        <v>10</v>
      </c>
      <c r="G70" s="10" t="s">
        <v>9</v>
      </c>
      <c r="H70" s="10">
        <v>33</v>
      </c>
      <c r="I70" s="10">
        <v>7</v>
      </c>
      <c r="J70" s="34">
        <v>8</v>
      </c>
      <c r="K70" s="34"/>
    </row>
    <row r="71" spans="1:11" x14ac:dyDescent="0.25">
      <c r="A71">
        <v>30</v>
      </c>
      <c r="B71" s="8"/>
      <c r="C71" s="9" t="s">
        <v>14</v>
      </c>
      <c r="D71" s="9">
        <v>13903</v>
      </c>
      <c r="E71" s="10" t="s">
        <v>9</v>
      </c>
      <c r="F71" s="10" t="s">
        <v>8</v>
      </c>
      <c r="G71" s="10" t="s">
        <v>8</v>
      </c>
      <c r="H71" s="10">
        <v>46</v>
      </c>
      <c r="I71" s="10">
        <v>11</v>
      </c>
      <c r="J71" s="34">
        <v>20</v>
      </c>
      <c r="K71" s="34"/>
    </row>
    <row r="72" spans="1:11" x14ac:dyDescent="0.25">
      <c r="A72">
        <v>31</v>
      </c>
      <c r="B72" s="8"/>
      <c r="C72" s="9" t="s">
        <v>14</v>
      </c>
      <c r="D72" s="9">
        <v>13903</v>
      </c>
      <c r="E72" s="10" t="s">
        <v>8</v>
      </c>
      <c r="F72" s="10" t="s">
        <v>8</v>
      </c>
      <c r="G72" s="10" t="s">
        <v>9</v>
      </c>
      <c r="H72" s="10">
        <v>34</v>
      </c>
      <c r="I72" s="10">
        <v>7</v>
      </c>
      <c r="J72" s="34">
        <v>18</v>
      </c>
      <c r="K72" s="34"/>
    </row>
    <row r="73" spans="1:11" x14ac:dyDescent="0.25">
      <c r="A73">
        <v>32</v>
      </c>
      <c r="B73" s="8"/>
      <c r="C73" s="9" t="s">
        <v>14</v>
      </c>
      <c r="D73" s="9">
        <v>13903</v>
      </c>
      <c r="E73" s="10" t="s">
        <v>9</v>
      </c>
      <c r="F73" s="10" t="s">
        <v>8</v>
      </c>
      <c r="G73" s="10" t="s">
        <v>8</v>
      </c>
      <c r="H73" s="10">
        <v>50</v>
      </c>
      <c r="I73" s="10">
        <v>13</v>
      </c>
      <c r="J73" s="34">
        <v>24</v>
      </c>
      <c r="K73" s="34"/>
    </row>
    <row r="74" spans="1:11" x14ac:dyDescent="0.25">
      <c r="A74">
        <v>33</v>
      </c>
      <c r="B74" s="8"/>
      <c r="C74" s="9" t="s">
        <v>14</v>
      </c>
      <c r="D74" s="9">
        <v>13903</v>
      </c>
      <c r="E74" s="10" t="s">
        <v>9</v>
      </c>
      <c r="F74" s="10" t="s">
        <v>8</v>
      </c>
      <c r="G74" s="10" t="s">
        <v>10</v>
      </c>
      <c r="H74" s="10">
        <v>23</v>
      </c>
      <c r="I74" s="10">
        <v>8</v>
      </c>
      <c r="J74" s="34">
        <v>6</v>
      </c>
      <c r="K74" s="34"/>
    </row>
    <row r="75" spans="1:11" x14ac:dyDescent="0.25">
      <c r="A75">
        <v>34</v>
      </c>
      <c r="B75" s="8"/>
      <c r="C75" s="9" t="s">
        <v>14</v>
      </c>
      <c r="D75" s="9">
        <v>13903</v>
      </c>
      <c r="E75" s="10" t="s">
        <v>8</v>
      </c>
      <c r="F75" s="10" t="s">
        <v>8</v>
      </c>
      <c r="G75" s="10" t="s">
        <v>9</v>
      </c>
      <c r="H75" s="10">
        <v>50</v>
      </c>
      <c r="I75" s="10">
        <v>7</v>
      </c>
      <c r="J75" s="34">
        <v>27</v>
      </c>
      <c r="K75" s="34"/>
    </row>
    <row r="76" spans="1:11" x14ac:dyDescent="0.25">
      <c r="A76">
        <v>35</v>
      </c>
      <c r="B76" s="8"/>
      <c r="C76" s="9" t="s">
        <v>14</v>
      </c>
      <c r="D76" s="9">
        <v>13903</v>
      </c>
      <c r="E76" s="10" t="s">
        <v>8</v>
      </c>
      <c r="F76" s="10" t="s">
        <v>8</v>
      </c>
      <c r="G76" s="10" t="s">
        <v>8</v>
      </c>
      <c r="H76" s="10">
        <v>60</v>
      </c>
      <c r="I76" s="10">
        <v>11</v>
      </c>
      <c r="J76" s="34">
        <v>30</v>
      </c>
      <c r="K76" s="34"/>
    </row>
    <row r="77" spans="1:11" x14ac:dyDescent="0.25">
      <c r="A77">
        <v>36</v>
      </c>
      <c r="B77" s="8"/>
      <c r="C77" s="9" t="s">
        <v>14</v>
      </c>
      <c r="D77" s="9">
        <v>13903</v>
      </c>
      <c r="E77" s="10" t="s">
        <v>8</v>
      </c>
      <c r="F77" s="10" t="s">
        <v>8</v>
      </c>
      <c r="G77" s="10" t="s">
        <v>8</v>
      </c>
      <c r="H77" s="10">
        <v>40</v>
      </c>
      <c r="I77" s="10">
        <v>8</v>
      </c>
      <c r="J77" s="34">
        <v>21</v>
      </c>
      <c r="K77" s="34"/>
    </row>
    <row r="78" spans="1:11" x14ac:dyDescent="0.25">
      <c r="A78">
        <v>1</v>
      </c>
      <c r="B78" s="8">
        <v>3</v>
      </c>
      <c r="C78" s="9" t="s">
        <v>17</v>
      </c>
      <c r="D78" s="9">
        <v>48678</v>
      </c>
      <c r="E78" s="10" t="s">
        <v>9</v>
      </c>
      <c r="F78" s="10" t="s">
        <v>8</v>
      </c>
      <c r="G78" s="10" t="s">
        <v>9</v>
      </c>
      <c r="H78" s="10">
        <v>17</v>
      </c>
      <c r="I78" s="10">
        <v>5</v>
      </c>
      <c r="J78" s="34">
        <v>5</v>
      </c>
      <c r="K78" s="34"/>
    </row>
    <row r="79" spans="1:11" x14ac:dyDescent="0.25">
      <c r="A79">
        <v>2</v>
      </c>
      <c r="B79" s="8"/>
      <c r="C79" s="9" t="s">
        <v>17</v>
      </c>
      <c r="D79" s="9">
        <v>48678</v>
      </c>
      <c r="E79" s="10" t="s">
        <v>8</v>
      </c>
      <c r="F79" s="10" t="s">
        <v>8</v>
      </c>
      <c r="G79" s="10" t="s">
        <v>8</v>
      </c>
      <c r="H79" s="10">
        <v>30</v>
      </c>
      <c r="I79" s="10">
        <v>5</v>
      </c>
      <c r="J79" s="34">
        <v>12</v>
      </c>
      <c r="K79" s="34"/>
    </row>
    <row r="80" spans="1:11" x14ac:dyDescent="0.25">
      <c r="A80">
        <v>3</v>
      </c>
      <c r="B80" s="8"/>
      <c r="C80" s="9" t="s">
        <v>17</v>
      </c>
      <c r="D80" s="9">
        <v>48678</v>
      </c>
      <c r="E80" s="10" t="s">
        <v>10</v>
      </c>
      <c r="F80" s="10" t="s">
        <v>13</v>
      </c>
      <c r="G80" s="10" t="s">
        <v>8</v>
      </c>
      <c r="H80" s="10">
        <v>19</v>
      </c>
      <c r="I80" s="10">
        <v>4</v>
      </c>
      <c r="J80" s="34">
        <v>8</v>
      </c>
      <c r="K80" s="34"/>
    </row>
    <row r="81" spans="1:11" x14ac:dyDescent="0.25">
      <c r="A81">
        <v>4</v>
      </c>
      <c r="B81" s="8"/>
      <c r="C81" s="9" t="s">
        <v>17</v>
      </c>
      <c r="D81" s="9">
        <v>48678</v>
      </c>
      <c r="E81" s="10" t="s">
        <v>9</v>
      </c>
      <c r="F81" s="10" t="s">
        <v>9</v>
      </c>
      <c r="G81" s="10" t="s">
        <v>9</v>
      </c>
      <c r="H81" s="10">
        <v>15</v>
      </c>
      <c r="I81" s="10">
        <v>4</v>
      </c>
      <c r="J81" s="34">
        <v>2</v>
      </c>
      <c r="K81" s="34"/>
    </row>
    <row r="82" spans="1:11" x14ac:dyDescent="0.25">
      <c r="A82">
        <v>5</v>
      </c>
      <c r="B82" s="8"/>
      <c r="C82" s="9" t="s">
        <v>17</v>
      </c>
      <c r="D82" s="9">
        <v>48678</v>
      </c>
      <c r="E82" s="10" t="s">
        <v>8</v>
      </c>
      <c r="F82" s="10" t="s">
        <v>11</v>
      </c>
      <c r="G82" s="10" t="s">
        <v>12</v>
      </c>
      <c r="H82" s="10"/>
      <c r="I82" s="10"/>
      <c r="J82" s="34"/>
      <c r="K82" s="34"/>
    </row>
    <row r="83" spans="1:11" x14ac:dyDescent="0.25">
      <c r="A83">
        <v>6</v>
      </c>
      <c r="B83" s="8"/>
      <c r="C83" s="9" t="s">
        <v>17</v>
      </c>
      <c r="D83" s="9">
        <v>48678</v>
      </c>
      <c r="E83" s="10" t="s">
        <v>9</v>
      </c>
      <c r="F83" s="10" t="s">
        <v>8</v>
      </c>
      <c r="G83" s="10" t="s">
        <v>8</v>
      </c>
      <c r="H83" s="10">
        <v>27</v>
      </c>
      <c r="I83" s="10">
        <v>5</v>
      </c>
      <c r="J83" s="34">
        <v>10</v>
      </c>
      <c r="K83" s="34"/>
    </row>
    <row r="84" spans="1:11" x14ac:dyDescent="0.25">
      <c r="A84">
        <v>7</v>
      </c>
      <c r="B84" s="8"/>
      <c r="C84" s="9" t="s">
        <v>17</v>
      </c>
      <c r="D84" s="9">
        <v>48678</v>
      </c>
      <c r="E84" s="10" t="s">
        <v>8</v>
      </c>
      <c r="F84" s="10" t="s">
        <v>8</v>
      </c>
      <c r="G84" s="10" t="s">
        <v>8</v>
      </c>
      <c r="H84" s="10">
        <v>46</v>
      </c>
      <c r="I84" s="10">
        <v>9</v>
      </c>
      <c r="J84" s="34">
        <v>22</v>
      </c>
      <c r="K84" s="34"/>
    </row>
    <row r="85" spans="1:11" x14ac:dyDescent="0.25">
      <c r="A85">
        <v>8</v>
      </c>
      <c r="B85" s="8"/>
      <c r="C85" s="9" t="s">
        <v>17</v>
      </c>
      <c r="D85" s="9">
        <v>48678</v>
      </c>
      <c r="E85" s="10" t="s">
        <v>8</v>
      </c>
      <c r="F85" s="10" t="s">
        <v>8</v>
      </c>
      <c r="G85" s="10" t="s">
        <v>9</v>
      </c>
      <c r="H85" s="10">
        <v>23</v>
      </c>
      <c r="I85" s="10">
        <v>8</v>
      </c>
      <c r="J85" s="34">
        <v>3</v>
      </c>
      <c r="K85" s="34"/>
    </row>
    <row r="86" spans="1:11" x14ac:dyDescent="0.25">
      <c r="A86">
        <v>9</v>
      </c>
      <c r="B86" s="8"/>
      <c r="C86" s="9" t="s">
        <v>17</v>
      </c>
      <c r="D86" s="9">
        <v>48678</v>
      </c>
      <c r="E86" s="10" t="s">
        <v>8</v>
      </c>
      <c r="F86" s="10" t="s">
        <v>8</v>
      </c>
      <c r="G86" s="10" t="s">
        <v>9</v>
      </c>
      <c r="H86" s="10">
        <v>28</v>
      </c>
      <c r="I86" s="10">
        <v>11</v>
      </c>
      <c r="J86" s="34">
        <v>3</v>
      </c>
      <c r="K86" s="34"/>
    </row>
    <row r="87" spans="1:11" x14ac:dyDescent="0.25">
      <c r="A87">
        <v>10</v>
      </c>
      <c r="B87" s="8"/>
      <c r="C87" s="9" t="s">
        <v>17</v>
      </c>
      <c r="D87" s="9">
        <v>48678</v>
      </c>
      <c r="E87" s="10" t="s">
        <v>9</v>
      </c>
      <c r="F87" s="10" t="s">
        <v>9</v>
      </c>
      <c r="G87" s="10" t="s">
        <v>9</v>
      </c>
      <c r="H87" s="10">
        <v>25</v>
      </c>
      <c r="I87" s="10">
        <v>10</v>
      </c>
      <c r="J87" s="34">
        <v>9</v>
      </c>
      <c r="K87" s="34"/>
    </row>
    <row r="88" spans="1:11" x14ac:dyDescent="0.25">
      <c r="A88">
        <v>11</v>
      </c>
      <c r="B88" s="8"/>
      <c r="C88" s="9" t="s">
        <v>17</v>
      </c>
      <c r="D88" s="9">
        <v>48678</v>
      </c>
      <c r="E88" s="10" t="s">
        <v>8</v>
      </c>
      <c r="F88" s="10" t="s">
        <v>8</v>
      </c>
      <c r="G88" s="10" t="s">
        <v>8</v>
      </c>
      <c r="H88" s="10">
        <v>36</v>
      </c>
      <c r="I88" s="10">
        <v>6</v>
      </c>
      <c r="J88" s="34">
        <v>16</v>
      </c>
      <c r="K88" s="34"/>
    </row>
    <row r="89" spans="1:11" x14ac:dyDescent="0.25">
      <c r="A89">
        <v>12</v>
      </c>
      <c r="B89" s="8"/>
      <c r="C89" s="9" t="s">
        <v>17</v>
      </c>
      <c r="D89" s="9">
        <v>48678</v>
      </c>
      <c r="E89" s="10" t="s">
        <v>9</v>
      </c>
      <c r="F89" s="10" t="s">
        <v>9</v>
      </c>
      <c r="G89" s="10" t="s">
        <v>8</v>
      </c>
      <c r="H89" s="10">
        <v>31</v>
      </c>
      <c r="I89" s="10">
        <v>7</v>
      </c>
      <c r="J89" s="34">
        <v>10</v>
      </c>
      <c r="K89" s="34"/>
    </row>
    <row r="90" spans="1:11" x14ac:dyDescent="0.25">
      <c r="A90">
        <v>13</v>
      </c>
      <c r="B90" s="8"/>
      <c r="C90" s="9" t="s">
        <v>17</v>
      </c>
      <c r="D90" s="9">
        <v>48678</v>
      </c>
      <c r="E90" s="10" t="s">
        <v>9</v>
      </c>
      <c r="F90" s="10" t="s">
        <v>9</v>
      </c>
      <c r="G90" s="10" t="s">
        <v>9</v>
      </c>
      <c r="H90" s="10">
        <v>26</v>
      </c>
      <c r="I90" s="10">
        <v>9</v>
      </c>
      <c r="J90" s="34">
        <v>5</v>
      </c>
      <c r="K90" s="34"/>
    </row>
    <row r="91" spans="1:11" x14ac:dyDescent="0.25">
      <c r="A91">
        <v>14</v>
      </c>
      <c r="B91" s="8"/>
      <c r="C91" s="9" t="s">
        <v>17</v>
      </c>
      <c r="D91" s="9">
        <v>48678</v>
      </c>
      <c r="E91" s="10" t="s">
        <v>9</v>
      </c>
      <c r="F91" s="10" t="s">
        <v>10</v>
      </c>
      <c r="G91" s="10" t="s">
        <v>10</v>
      </c>
      <c r="H91" s="10">
        <v>16</v>
      </c>
      <c r="I91" s="10">
        <v>6</v>
      </c>
      <c r="J91" s="34">
        <v>6</v>
      </c>
      <c r="K91" s="34"/>
    </row>
    <row r="92" spans="1:11" x14ac:dyDescent="0.25">
      <c r="A92">
        <v>15</v>
      </c>
      <c r="B92" s="8"/>
      <c r="C92" s="9" t="s">
        <v>17</v>
      </c>
      <c r="D92" s="9">
        <v>48678</v>
      </c>
      <c r="E92" s="10" t="s">
        <v>9</v>
      </c>
      <c r="F92" s="10" t="s">
        <v>9</v>
      </c>
      <c r="G92" s="10" t="s">
        <v>8</v>
      </c>
      <c r="H92" s="10">
        <v>28</v>
      </c>
      <c r="I92" s="10">
        <v>8</v>
      </c>
      <c r="J92" s="34">
        <v>9</v>
      </c>
      <c r="K92" s="34"/>
    </row>
    <row r="93" spans="1:11" x14ac:dyDescent="0.25">
      <c r="A93">
        <v>16</v>
      </c>
      <c r="B93" s="8"/>
      <c r="C93" s="9" t="s">
        <v>17</v>
      </c>
      <c r="D93" s="9">
        <v>48678</v>
      </c>
      <c r="E93" s="10" t="s">
        <v>10</v>
      </c>
      <c r="F93" s="10" t="s">
        <v>9</v>
      </c>
      <c r="G93" s="10" t="s">
        <v>10</v>
      </c>
      <c r="H93" s="10">
        <v>17</v>
      </c>
      <c r="I93" s="10">
        <v>6</v>
      </c>
      <c r="J93" s="34">
        <v>3</v>
      </c>
      <c r="K93" s="34"/>
    </row>
    <row r="94" spans="1:11" x14ac:dyDescent="0.25">
      <c r="A94">
        <v>17</v>
      </c>
      <c r="B94" s="8"/>
      <c r="C94" s="9" t="s">
        <v>17</v>
      </c>
      <c r="D94" s="9">
        <v>48678</v>
      </c>
      <c r="E94" s="10" t="s">
        <v>9</v>
      </c>
      <c r="F94" s="10" t="s">
        <v>10</v>
      </c>
      <c r="G94" s="10" t="s">
        <v>12</v>
      </c>
      <c r="H94" s="10"/>
      <c r="I94" s="10"/>
      <c r="J94" s="34"/>
      <c r="K94" s="34"/>
    </row>
    <row r="95" spans="1:11" x14ac:dyDescent="0.25">
      <c r="A95">
        <v>18</v>
      </c>
      <c r="B95" s="8"/>
      <c r="C95" s="9" t="s">
        <v>17</v>
      </c>
      <c r="D95" s="9">
        <v>48678</v>
      </c>
      <c r="E95" s="10" t="s">
        <v>9</v>
      </c>
      <c r="F95" s="10" t="s">
        <v>8</v>
      </c>
      <c r="G95" s="10" t="s">
        <v>9</v>
      </c>
      <c r="H95" s="10">
        <v>25</v>
      </c>
      <c r="I95" s="10">
        <v>8</v>
      </c>
      <c r="J95" s="34">
        <v>13</v>
      </c>
      <c r="K95" s="34"/>
    </row>
    <row r="96" spans="1:11" x14ac:dyDescent="0.25">
      <c r="A96">
        <v>19</v>
      </c>
      <c r="B96" s="8"/>
      <c r="C96" s="9" t="s">
        <v>17</v>
      </c>
      <c r="D96" s="9">
        <v>48678</v>
      </c>
      <c r="E96" s="10" t="s">
        <v>8</v>
      </c>
      <c r="F96" s="10" t="s">
        <v>9</v>
      </c>
      <c r="G96" s="10" t="s">
        <v>9</v>
      </c>
      <c r="H96" s="10">
        <v>31</v>
      </c>
      <c r="I96" s="10">
        <v>8</v>
      </c>
      <c r="J96" s="34">
        <v>17</v>
      </c>
      <c r="K96" s="34"/>
    </row>
    <row r="97" spans="1:11" x14ac:dyDescent="0.25">
      <c r="A97">
        <v>20</v>
      </c>
      <c r="B97" s="8"/>
      <c r="C97" s="9" t="s">
        <v>17</v>
      </c>
      <c r="D97" s="9">
        <v>48678</v>
      </c>
      <c r="E97" s="10" t="s">
        <v>8</v>
      </c>
      <c r="F97" s="10" t="s">
        <v>8</v>
      </c>
      <c r="G97" s="10" t="s">
        <v>8</v>
      </c>
      <c r="H97" s="10">
        <v>40</v>
      </c>
      <c r="I97" s="10">
        <v>9</v>
      </c>
      <c r="J97" s="34">
        <v>13</v>
      </c>
      <c r="K97" s="34"/>
    </row>
    <row r="98" spans="1:11" x14ac:dyDescent="0.25">
      <c r="A98">
        <v>21</v>
      </c>
      <c r="B98" s="8"/>
      <c r="C98" s="9" t="s">
        <v>17</v>
      </c>
      <c r="D98" s="9">
        <v>48678</v>
      </c>
      <c r="E98" s="10" t="s">
        <v>9</v>
      </c>
      <c r="F98" s="10" t="s">
        <v>11</v>
      </c>
      <c r="G98" s="10" t="s">
        <v>13</v>
      </c>
      <c r="H98" s="10"/>
      <c r="I98" s="10"/>
      <c r="K98" s="34" t="s">
        <v>75</v>
      </c>
    </row>
    <row r="99" spans="1:11" x14ac:dyDescent="0.25">
      <c r="A99">
        <v>22</v>
      </c>
      <c r="B99" s="8"/>
      <c r="C99" s="9" t="s">
        <v>17</v>
      </c>
      <c r="D99" s="9">
        <v>48678</v>
      </c>
      <c r="E99" s="10" t="s">
        <v>8</v>
      </c>
      <c r="F99" s="10" t="s">
        <v>9</v>
      </c>
      <c r="G99" s="10" t="s">
        <v>9</v>
      </c>
      <c r="H99" s="10">
        <v>25</v>
      </c>
      <c r="I99" s="10">
        <v>7</v>
      </c>
      <c r="J99" s="34">
        <v>3</v>
      </c>
      <c r="K99" s="34"/>
    </row>
    <row r="100" spans="1:11" x14ac:dyDescent="0.25">
      <c r="A100">
        <v>23</v>
      </c>
      <c r="B100" s="8"/>
      <c r="C100" s="9" t="s">
        <v>17</v>
      </c>
      <c r="D100" s="9">
        <v>48678</v>
      </c>
      <c r="E100" s="10" t="s">
        <v>10</v>
      </c>
      <c r="F100" s="10" t="s">
        <v>11</v>
      </c>
      <c r="G100" s="10" t="s">
        <v>10</v>
      </c>
      <c r="H100" s="10">
        <v>10</v>
      </c>
      <c r="I100" s="10">
        <v>3</v>
      </c>
      <c r="J100" s="34">
        <v>3</v>
      </c>
      <c r="K100" s="34"/>
    </row>
    <row r="101" spans="1:11" x14ac:dyDescent="0.25">
      <c r="A101">
        <v>24</v>
      </c>
      <c r="B101" s="8"/>
      <c r="C101" s="9" t="s">
        <v>17</v>
      </c>
      <c r="D101" s="9">
        <v>48678</v>
      </c>
      <c r="E101" s="10" t="s">
        <v>8</v>
      </c>
      <c r="F101" s="10" t="s">
        <v>8</v>
      </c>
      <c r="G101" s="10" t="s">
        <v>8</v>
      </c>
      <c r="H101" s="10">
        <v>43</v>
      </c>
      <c r="I101" s="10">
        <v>7</v>
      </c>
      <c r="J101" s="34">
        <v>13</v>
      </c>
      <c r="K101" s="34"/>
    </row>
    <row r="102" spans="1:11" x14ac:dyDescent="0.25">
      <c r="A102">
        <v>25</v>
      </c>
      <c r="B102" s="8"/>
      <c r="C102" s="9" t="s">
        <v>17</v>
      </c>
      <c r="D102" s="9">
        <v>48678</v>
      </c>
      <c r="E102" s="10" t="s">
        <v>8</v>
      </c>
      <c r="F102" s="10" t="s">
        <v>8</v>
      </c>
      <c r="G102" s="10" t="s">
        <v>8</v>
      </c>
      <c r="H102" s="10">
        <v>34</v>
      </c>
      <c r="I102" s="10">
        <v>7</v>
      </c>
      <c r="J102" s="34">
        <v>8</v>
      </c>
      <c r="K102" s="34"/>
    </row>
    <row r="103" spans="1:11" x14ac:dyDescent="0.25">
      <c r="A103">
        <v>26</v>
      </c>
      <c r="B103" s="8"/>
      <c r="C103" s="9" t="s">
        <v>17</v>
      </c>
      <c r="D103" s="9">
        <v>48678</v>
      </c>
      <c r="E103" s="10" t="s">
        <v>9</v>
      </c>
      <c r="F103" s="10" t="s">
        <v>8</v>
      </c>
      <c r="G103" s="10" t="s">
        <v>8</v>
      </c>
      <c r="H103" s="10">
        <v>30</v>
      </c>
      <c r="I103" s="10">
        <v>10</v>
      </c>
      <c r="J103" s="34">
        <v>11</v>
      </c>
      <c r="K103" s="34"/>
    </row>
    <row r="104" spans="1:11" x14ac:dyDescent="0.25">
      <c r="A104">
        <v>27</v>
      </c>
      <c r="B104" s="8"/>
      <c r="C104" s="9" t="s">
        <v>17</v>
      </c>
      <c r="D104" s="9">
        <v>48678</v>
      </c>
      <c r="E104" s="10" t="s">
        <v>9</v>
      </c>
      <c r="F104" s="10" t="s">
        <v>10</v>
      </c>
      <c r="G104" s="10" t="s">
        <v>10</v>
      </c>
      <c r="H104" s="10">
        <v>17</v>
      </c>
      <c r="I104" s="10">
        <v>3</v>
      </c>
      <c r="J104" s="34">
        <v>8</v>
      </c>
      <c r="K104" s="34"/>
    </row>
    <row r="105" spans="1:11" x14ac:dyDescent="0.25">
      <c r="A105">
        <v>28</v>
      </c>
      <c r="B105" s="8"/>
      <c r="C105" s="9" t="s">
        <v>17</v>
      </c>
      <c r="D105" s="9">
        <v>48678</v>
      </c>
      <c r="E105" s="10" t="s">
        <v>8</v>
      </c>
      <c r="F105" s="10" t="s">
        <v>10</v>
      </c>
      <c r="G105" s="10" t="s">
        <v>10</v>
      </c>
      <c r="H105" s="10">
        <v>34</v>
      </c>
      <c r="I105" s="10">
        <v>6</v>
      </c>
      <c r="J105" s="34">
        <v>0</v>
      </c>
      <c r="K105" s="34"/>
    </row>
    <row r="106" spans="1:11" x14ac:dyDescent="0.25">
      <c r="A106">
        <v>29</v>
      </c>
      <c r="B106" s="8"/>
      <c r="C106" s="9" t="s">
        <v>17</v>
      </c>
      <c r="D106" s="9">
        <v>48678</v>
      </c>
      <c r="E106" s="10" t="s">
        <v>9</v>
      </c>
      <c r="F106" s="10" t="s">
        <v>10</v>
      </c>
      <c r="G106" s="10" t="s">
        <v>10</v>
      </c>
      <c r="H106" s="10">
        <v>22</v>
      </c>
      <c r="I106" s="10">
        <v>5</v>
      </c>
      <c r="J106" s="34">
        <v>0</v>
      </c>
      <c r="K106" s="34"/>
    </row>
    <row r="107" spans="1:11" x14ac:dyDescent="0.25">
      <c r="A107">
        <v>30</v>
      </c>
      <c r="B107" s="8"/>
      <c r="C107" s="9" t="s">
        <v>17</v>
      </c>
      <c r="D107" s="9">
        <v>48678</v>
      </c>
      <c r="E107" s="10" t="s">
        <v>13</v>
      </c>
      <c r="F107" s="10" t="s">
        <v>13</v>
      </c>
      <c r="G107" s="10" t="s">
        <v>13</v>
      </c>
      <c r="H107" s="10"/>
      <c r="J107" s="34"/>
      <c r="K107" s="10" t="s">
        <v>37</v>
      </c>
    </row>
    <row r="108" spans="1:11" x14ac:dyDescent="0.25">
      <c r="A108">
        <v>31</v>
      </c>
      <c r="B108" s="8"/>
      <c r="C108" s="9" t="s">
        <v>17</v>
      </c>
      <c r="D108" s="9">
        <v>48678</v>
      </c>
      <c r="E108" s="10" t="s">
        <v>13</v>
      </c>
      <c r="F108" s="10" t="s">
        <v>13</v>
      </c>
      <c r="G108" s="10" t="s">
        <v>13</v>
      </c>
      <c r="H108" s="10"/>
      <c r="I108" s="10"/>
      <c r="J108" s="34"/>
      <c r="K108" s="34"/>
    </row>
    <row r="109" spans="1:11" x14ac:dyDescent="0.25">
      <c r="A109">
        <v>32</v>
      </c>
      <c r="B109" s="8"/>
      <c r="C109" s="9" t="s">
        <v>17</v>
      </c>
      <c r="D109" s="9">
        <v>48678</v>
      </c>
      <c r="E109" s="10" t="s">
        <v>9</v>
      </c>
      <c r="F109" s="10" t="s">
        <v>9</v>
      </c>
      <c r="G109" s="10" t="s">
        <v>11</v>
      </c>
      <c r="H109" s="10">
        <v>19</v>
      </c>
      <c r="I109" s="10">
        <v>6</v>
      </c>
      <c r="J109" s="34">
        <v>0</v>
      </c>
      <c r="K109" s="34"/>
    </row>
    <row r="110" spans="1:11" x14ac:dyDescent="0.25">
      <c r="A110">
        <v>33</v>
      </c>
      <c r="B110" s="8"/>
      <c r="C110" s="9" t="s">
        <v>17</v>
      </c>
      <c r="D110" s="9">
        <v>48678</v>
      </c>
      <c r="E110" s="10" t="s">
        <v>8</v>
      </c>
      <c r="F110" s="10" t="s">
        <v>9</v>
      </c>
      <c r="G110" s="10" t="s">
        <v>10</v>
      </c>
      <c r="H110" s="10">
        <v>23</v>
      </c>
      <c r="I110" s="10">
        <v>7</v>
      </c>
      <c r="J110" s="34">
        <v>13</v>
      </c>
      <c r="K110" s="34"/>
    </row>
    <row r="111" spans="1:11" x14ac:dyDescent="0.25">
      <c r="A111">
        <v>34</v>
      </c>
      <c r="B111" s="8"/>
      <c r="C111" s="9" t="s">
        <v>17</v>
      </c>
      <c r="D111" s="9">
        <v>48678</v>
      </c>
      <c r="E111" s="10" t="s">
        <v>9</v>
      </c>
      <c r="F111" s="10" t="s">
        <v>9</v>
      </c>
      <c r="G111" s="10" t="s">
        <v>10</v>
      </c>
      <c r="H111" s="10">
        <v>20</v>
      </c>
      <c r="I111" s="10">
        <v>7</v>
      </c>
      <c r="J111" s="34">
        <v>2</v>
      </c>
      <c r="K111" s="34"/>
    </row>
    <row r="112" spans="1:11" x14ac:dyDescent="0.25">
      <c r="A112">
        <v>35</v>
      </c>
      <c r="B112" s="8"/>
      <c r="C112" s="9" t="s">
        <v>17</v>
      </c>
      <c r="D112" s="9">
        <v>48678</v>
      </c>
      <c r="E112" s="10" t="s">
        <v>8</v>
      </c>
      <c r="F112" s="10" t="s">
        <v>8</v>
      </c>
      <c r="G112" s="10" t="s">
        <v>8</v>
      </c>
      <c r="H112" s="10">
        <v>50</v>
      </c>
      <c r="I112" s="10">
        <v>9</v>
      </c>
      <c r="J112" s="34">
        <v>26</v>
      </c>
      <c r="K112" s="34"/>
    </row>
    <row r="113" spans="1:11" x14ac:dyDescent="0.25">
      <c r="A113">
        <v>36</v>
      </c>
      <c r="B113" s="8"/>
      <c r="C113" s="9" t="s">
        <v>17</v>
      </c>
      <c r="D113" s="9">
        <v>48678</v>
      </c>
      <c r="E113" s="10" t="s">
        <v>8</v>
      </c>
      <c r="F113" s="10" t="s">
        <v>8</v>
      </c>
      <c r="G113" s="10" t="s">
        <v>8</v>
      </c>
      <c r="H113" s="10">
        <v>50</v>
      </c>
      <c r="I113" s="10">
        <v>7</v>
      </c>
      <c r="J113" s="34">
        <v>21</v>
      </c>
      <c r="K113" s="34"/>
    </row>
    <row r="114" spans="1:11" x14ac:dyDescent="0.25">
      <c r="A114">
        <v>1</v>
      </c>
      <c r="B114" s="8">
        <v>4</v>
      </c>
      <c r="C114" s="9" t="s">
        <v>18</v>
      </c>
      <c r="D114" s="9">
        <v>48519</v>
      </c>
      <c r="E114" s="10" t="s">
        <v>9</v>
      </c>
      <c r="F114" s="10" t="s">
        <v>10</v>
      </c>
      <c r="G114" s="10" t="s">
        <v>8</v>
      </c>
      <c r="H114" s="10">
        <v>25</v>
      </c>
      <c r="I114" s="10">
        <v>6</v>
      </c>
      <c r="J114" s="34">
        <v>2</v>
      </c>
      <c r="K114" s="34"/>
    </row>
    <row r="115" spans="1:11" x14ac:dyDescent="0.25">
      <c r="A115">
        <v>2</v>
      </c>
      <c r="B115" s="8"/>
      <c r="C115" s="9" t="s">
        <v>18</v>
      </c>
      <c r="D115" s="9">
        <v>48519</v>
      </c>
      <c r="E115" s="10" t="s">
        <v>8</v>
      </c>
      <c r="F115" s="10" t="s">
        <v>9</v>
      </c>
      <c r="G115" s="10" t="s">
        <v>9</v>
      </c>
      <c r="H115" s="10">
        <v>34</v>
      </c>
      <c r="I115" s="10">
        <v>6</v>
      </c>
      <c r="J115" s="34">
        <v>5</v>
      </c>
      <c r="K115" s="34"/>
    </row>
    <row r="116" spans="1:11" x14ac:dyDescent="0.25">
      <c r="A116">
        <v>3</v>
      </c>
      <c r="B116" s="8"/>
      <c r="C116" s="9" t="s">
        <v>18</v>
      </c>
      <c r="D116" s="9">
        <v>48519</v>
      </c>
      <c r="E116" s="10" t="s">
        <v>8</v>
      </c>
      <c r="F116" s="10" t="s">
        <v>9</v>
      </c>
      <c r="G116" s="10" t="s">
        <v>9</v>
      </c>
      <c r="H116" s="10">
        <v>30</v>
      </c>
      <c r="I116" s="10">
        <v>4</v>
      </c>
      <c r="J116" s="34">
        <v>2</v>
      </c>
      <c r="K116" s="34"/>
    </row>
    <row r="117" spans="1:11" x14ac:dyDescent="0.25">
      <c r="A117">
        <v>4</v>
      </c>
      <c r="B117" s="8"/>
      <c r="C117" s="9" t="s">
        <v>18</v>
      </c>
      <c r="D117" s="9">
        <v>48519</v>
      </c>
      <c r="E117" s="10" t="s">
        <v>8</v>
      </c>
      <c r="F117" s="10" t="s">
        <v>10</v>
      </c>
      <c r="G117" s="10" t="s">
        <v>11</v>
      </c>
      <c r="H117" s="10">
        <v>17</v>
      </c>
      <c r="I117" s="10">
        <v>4</v>
      </c>
      <c r="J117" s="34">
        <v>5</v>
      </c>
      <c r="K117" s="34"/>
    </row>
    <row r="118" spans="1:11" x14ac:dyDescent="0.25">
      <c r="A118">
        <v>5</v>
      </c>
      <c r="B118" s="8"/>
      <c r="C118" s="9" t="s">
        <v>18</v>
      </c>
      <c r="D118" s="9">
        <v>48519</v>
      </c>
      <c r="E118" s="10" t="s">
        <v>8</v>
      </c>
      <c r="F118" s="10" t="s">
        <v>10</v>
      </c>
      <c r="G118" s="10" t="s">
        <v>9</v>
      </c>
      <c r="H118" s="10">
        <v>39</v>
      </c>
      <c r="I118" s="10">
        <v>5</v>
      </c>
      <c r="J118" s="34">
        <v>2</v>
      </c>
      <c r="K118" s="34"/>
    </row>
    <row r="119" spans="1:11" x14ac:dyDescent="0.25">
      <c r="A119">
        <v>6</v>
      </c>
      <c r="B119" s="8"/>
      <c r="C119" s="9" t="s">
        <v>18</v>
      </c>
      <c r="D119" s="9">
        <v>48519</v>
      </c>
      <c r="E119" s="10" t="s">
        <v>8</v>
      </c>
      <c r="F119" s="10" t="s">
        <v>9</v>
      </c>
      <c r="G119" s="10" t="s">
        <v>9</v>
      </c>
      <c r="H119" s="10">
        <v>39</v>
      </c>
      <c r="I119" s="10">
        <v>5</v>
      </c>
      <c r="J119" s="34">
        <v>1</v>
      </c>
      <c r="K119" s="34"/>
    </row>
    <row r="120" spans="1:11" x14ac:dyDescent="0.25">
      <c r="A120">
        <v>7</v>
      </c>
      <c r="B120" s="8"/>
      <c r="C120" s="9" t="s">
        <v>18</v>
      </c>
      <c r="D120" s="9">
        <v>48519</v>
      </c>
      <c r="E120" s="10" t="s">
        <v>8</v>
      </c>
      <c r="F120" s="10" t="s">
        <v>10</v>
      </c>
      <c r="G120" s="10" t="s">
        <v>11</v>
      </c>
      <c r="H120" s="10">
        <v>23</v>
      </c>
      <c r="I120" s="10">
        <v>3</v>
      </c>
      <c r="J120" s="34">
        <v>0</v>
      </c>
      <c r="K120" s="34"/>
    </row>
    <row r="121" spans="1:11" x14ac:dyDescent="0.25">
      <c r="A121">
        <v>8</v>
      </c>
      <c r="B121" s="8"/>
      <c r="C121" s="9" t="s">
        <v>18</v>
      </c>
      <c r="D121" s="9">
        <v>48519</v>
      </c>
      <c r="E121" s="10" t="s">
        <v>8</v>
      </c>
      <c r="F121" s="10" t="s">
        <v>10</v>
      </c>
      <c r="G121" s="10" t="s">
        <v>12</v>
      </c>
      <c r="H121" s="10">
        <v>28</v>
      </c>
      <c r="I121" s="10">
        <v>4</v>
      </c>
      <c r="J121" s="34">
        <v>1</v>
      </c>
      <c r="K121" s="34"/>
    </row>
    <row r="122" spans="1:11" x14ac:dyDescent="0.25">
      <c r="A122">
        <v>9</v>
      </c>
      <c r="B122" s="8"/>
      <c r="C122" s="9" t="s">
        <v>18</v>
      </c>
      <c r="D122" s="9">
        <v>48519</v>
      </c>
      <c r="E122" s="10" t="s">
        <v>9</v>
      </c>
      <c r="F122" s="10" t="s">
        <v>9</v>
      </c>
      <c r="G122" s="10" t="s">
        <v>9</v>
      </c>
      <c r="H122" s="10">
        <v>16</v>
      </c>
      <c r="I122" s="10">
        <v>6</v>
      </c>
      <c r="J122" s="34">
        <v>3</v>
      </c>
      <c r="K122" s="34"/>
    </row>
    <row r="123" spans="1:11" x14ac:dyDescent="0.25">
      <c r="A123">
        <v>10</v>
      </c>
      <c r="B123" s="8"/>
      <c r="C123" s="9" t="s">
        <v>18</v>
      </c>
      <c r="D123" s="9">
        <v>48519</v>
      </c>
      <c r="E123" s="10" t="s">
        <v>8</v>
      </c>
      <c r="F123" s="10" t="s">
        <v>8</v>
      </c>
      <c r="G123" s="10" t="s">
        <v>8</v>
      </c>
      <c r="H123" s="10">
        <v>33</v>
      </c>
      <c r="I123" s="10">
        <v>7</v>
      </c>
      <c r="J123" s="34">
        <v>7</v>
      </c>
      <c r="K123" s="34"/>
    </row>
    <row r="124" spans="1:11" x14ac:dyDescent="0.25">
      <c r="A124">
        <v>11</v>
      </c>
      <c r="B124" s="8"/>
      <c r="C124" s="9" t="s">
        <v>18</v>
      </c>
      <c r="D124" s="9">
        <v>48519</v>
      </c>
      <c r="E124" s="10" t="s">
        <v>8</v>
      </c>
      <c r="F124" s="10" t="s">
        <v>9</v>
      </c>
      <c r="G124" s="10" t="s">
        <v>10</v>
      </c>
      <c r="H124" s="10">
        <v>32</v>
      </c>
      <c r="I124" s="10">
        <v>4</v>
      </c>
      <c r="J124" s="34">
        <v>2</v>
      </c>
      <c r="K124" s="34"/>
    </row>
    <row r="125" spans="1:11" x14ac:dyDescent="0.25">
      <c r="A125">
        <v>12</v>
      </c>
      <c r="B125" s="8"/>
      <c r="C125" s="9" t="s">
        <v>18</v>
      </c>
      <c r="D125" s="9">
        <v>48519</v>
      </c>
      <c r="E125" s="10" t="s">
        <v>8</v>
      </c>
      <c r="F125" s="10" t="s">
        <v>9</v>
      </c>
      <c r="G125" s="10" t="s">
        <v>10</v>
      </c>
      <c r="H125" s="10">
        <v>30</v>
      </c>
      <c r="I125" s="10">
        <v>4</v>
      </c>
      <c r="J125" s="34">
        <v>3</v>
      </c>
      <c r="K125" s="34"/>
    </row>
    <row r="126" spans="1:11" x14ac:dyDescent="0.25">
      <c r="A126">
        <v>13</v>
      </c>
      <c r="B126" s="8"/>
      <c r="C126" s="9" t="s">
        <v>18</v>
      </c>
      <c r="D126" s="9">
        <v>48519</v>
      </c>
      <c r="E126" s="10" t="s">
        <v>8</v>
      </c>
      <c r="F126" s="10" t="s">
        <v>9</v>
      </c>
      <c r="G126" s="10" t="s">
        <v>9</v>
      </c>
      <c r="H126" s="10">
        <v>33</v>
      </c>
      <c r="I126" s="10">
        <v>3</v>
      </c>
      <c r="J126" s="34">
        <v>5</v>
      </c>
      <c r="K126" s="34"/>
    </row>
    <row r="127" spans="1:11" x14ac:dyDescent="0.25">
      <c r="A127">
        <v>14</v>
      </c>
      <c r="B127" s="8"/>
      <c r="C127" s="9" t="s">
        <v>18</v>
      </c>
      <c r="D127" s="9">
        <v>48519</v>
      </c>
      <c r="E127" s="10" t="s">
        <v>8</v>
      </c>
      <c r="F127" s="10" t="s">
        <v>9</v>
      </c>
      <c r="G127" s="10" t="s">
        <v>8</v>
      </c>
      <c r="H127" s="10">
        <v>39</v>
      </c>
      <c r="I127" s="10">
        <v>7</v>
      </c>
      <c r="J127" s="34">
        <v>5</v>
      </c>
      <c r="K127" s="34"/>
    </row>
    <row r="128" spans="1:11" x14ac:dyDescent="0.25">
      <c r="A128">
        <v>15</v>
      </c>
      <c r="B128" s="8"/>
      <c r="C128" s="9" t="s">
        <v>18</v>
      </c>
      <c r="D128" s="9">
        <v>48519</v>
      </c>
      <c r="E128" s="10" t="s">
        <v>8</v>
      </c>
      <c r="F128" s="10" t="s">
        <v>8</v>
      </c>
      <c r="G128" s="10" t="s">
        <v>8</v>
      </c>
      <c r="H128" s="10">
        <v>36</v>
      </c>
      <c r="I128" s="10">
        <v>7</v>
      </c>
      <c r="J128" s="34">
        <v>10</v>
      </c>
      <c r="K128" s="34"/>
    </row>
    <row r="129" spans="1:11" x14ac:dyDescent="0.25">
      <c r="A129">
        <v>16</v>
      </c>
      <c r="B129" s="8"/>
      <c r="C129" s="9" t="s">
        <v>18</v>
      </c>
      <c r="D129" s="9">
        <v>48519</v>
      </c>
      <c r="E129" s="10" t="s">
        <v>8</v>
      </c>
      <c r="F129" s="10" t="s">
        <v>10</v>
      </c>
      <c r="G129" s="10" t="s">
        <v>10</v>
      </c>
      <c r="H129" s="10">
        <v>33</v>
      </c>
      <c r="I129" s="10">
        <v>3</v>
      </c>
      <c r="J129" s="34">
        <v>1</v>
      </c>
      <c r="K129" s="34"/>
    </row>
    <row r="130" spans="1:11" x14ac:dyDescent="0.25">
      <c r="A130">
        <v>17</v>
      </c>
      <c r="B130" s="8"/>
      <c r="C130" s="9" t="s">
        <v>18</v>
      </c>
      <c r="D130" s="9">
        <v>48519</v>
      </c>
      <c r="E130" s="10" t="s">
        <v>8</v>
      </c>
      <c r="F130" s="10" t="s">
        <v>9</v>
      </c>
      <c r="G130" s="10" t="s">
        <v>8</v>
      </c>
      <c r="H130" s="10">
        <v>33</v>
      </c>
      <c r="I130" s="10">
        <v>5</v>
      </c>
      <c r="J130" s="34">
        <v>1</v>
      </c>
      <c r="K130" s="34"/>
    </row>
    <row r="131" spans="1:11" x14ac:dyDescent="0.25">
      <c r="A131">
        <v>18</v>
      </c>
      <c r="B131" s="8"/>
      <c r="C131" s="9" t="s">
        <v>18</v>
      </c>
      <c r="D131" s="9">
        <v>48519</v>
      </c>
      <c r="E131" s="10" t="s">
        <v>8</v>
      </c>
      <c r="F131" s="10" t="s">
        <v>9</v>
      </c>
      <c r="G131" s="10" t="s">
        <v>10</v>
      </c>
      <c r="H131" s="10">
        <v>30</v>
      </c>
      <c r="I131" s="10">
        <v>8</v>
      </c>
      <c r="J131" s="34">
        <v>1</v>
      </c>
      <c r="K131" s="34"/>
    </row>
    <row r="132" spans="1:11" x14ac:dyDescent="0.25">
      <c r="A132">
        <v>19</v>
      </c>
      <c r="B132" s="8"/>
      <c r="C132" s="9" t="s">
        <v>18</v>
      </c>
      <c r="D132" s="9">
        <v>48519</v>
      </c>
      <c r="E132" s="10" t="s">
        <v>8</v>
      </c>
      <c r="F132" s="10" t="s">
        <v>10</v>
      </c>
      <c r="G132" s="10" t="s">
        <v>10</v>
      </c>
      <c r="H132" s="10">
        <v>30</v>
      </c>
      <c r="I132" s="10">
        <v>4</v>
      </c>
      <c r="J132" s="34">
        <v>2</v>
      </c>
      <c r="K132" s="34"/>
    </row>
    <row r="133" spans="1:11" x14ac:dyDescent="0.25">
      <c r="A133">
        <v>20</v>
      </c>
      <c r="B133" s="8"/>
      <c r="C133" s="9" t="s">
        <v>18</v>
      </c>
      <c r="D133" s="9">
        <v>48519</v>
      </c>
      <c r="E133" s="10" t="s">
        <v>9</v>
      </c>
      <c r="F133" s="10" t="s">
        <v>9</v>
      </c>
      <c r="G133" s="10" t="s">
        <v>8</v>
      </c>
      <c r="H133" s="10">
        <v>29</v>
      </c>
      <c r="I133" s="10">
        <v>5</v>
      </c>
      <c r="J133" s="34">
        <v>10</v>
      </c>
      <c r="K133" s="34"/>
    </row>
    <row r="134" spans="1:11" x14ac:dyDescent="0.25">
      <c r="A134">
        <v>21</v>
      </c>
      <c r="B134" s="8"/>
      <c r="C134" s="9" t="s">
        <v>18</v>
      </c>
      <c r="D134" s="9">
        <v>48519</v>
      </c>
      <c r="E134" s="10" t="s">
        <v>8</v>
      </c>
      <c r="F134" s="10" t="s">
        <v>9</v>
      </c>
      <c r="G134" s="10" t="s">
        <v>9</v>
      </c>
      <c r="H134" s="10">
        <v>32</v>
      </c>
      <c r="I134" s="10">
        <v>5</v>
      </c>
      <c r="J134" s="34">
        <v>7</v>
      </c>
      <c r="K134" s="34"/>
    </row>
    <row r="135" spans="1:11" x14ac:dyDescent="0.25">
      <c r="A135">
        <v>22</v>
      </c>
      <c r="B135" s="8"/>
      <c r="C135" s="9" t="s">
        <v>18</v>
      </c>
      <c r="D135" s="9">
        <v>48519</v>
      </c>
      <c r="E135" s="10" t="s">
        <v>8</v>
      </c>
      <c r="F135" s="10" t="s">
        <v>9</v>
      </c>
      <c r="G135" s="10" t="s">
        <v>9</v>
      </c>
      <c r="H135" s="10">
        <v>44</v>
      </c>
      <c r="I135" s="10">
        <v>6</v>
      </c>
      <c r="J135" s="34">
        <v>7</v>
      </c>
      <c r="K135" s="34"/>
    </row>
    <row r="136" spans="1:11" x14ac:dyDescent="0.25">
      <c r="A136">
        <v>23</v>
      </c>
      <c r="B136" s="8"/>
      <c r="C136" s="9" t="s">
        <v>18</v>
      </c>
      <c r="D136" s="9">
        <v>48519</v>
      </c>
      <c r="E136" s="10" t="s">
        <v>8</v>
      </c>
      <c r="F136" s="10" t="s">
        <v>9</v>
      </c>
      <c r="G136" s="10" t="s">
        <v>8</v>
      </c>
      <c r="H136" s="10">
        <v>35</v>
      </c>
      <c r="I136" s="10">
        <v>6</v>
      </c>
      <c r="J136" s="34">
        <v>10</v>
      </c>
      <c r="K136" s="34"/>
    </row>
    <row r="137" spans="1:11" x14ac:dyDescent="0.25">
      <c r="A137">
        <v>24</v>
      </c>
      <c r="B137" s="8"/>
      <c r="C137" s="9" t="s">
        <v>18</v>
      </c>
      <c r="D137" s="9">
        <v>48519</v>
      </c>
      <c r="E137" s="10" t="s">
        <v>13</v>
      </c>
      <c r="F137" s="10" t="s">
        <v>13</v>
      </c>
      <c r="G137" s="10" t="s">
        <v>13</v>
      </c>
      <c r="H137" s="34"/>
      <c r="I137" s="10"/>
      <c r="J137" s="34"/>
      <c r="K137" s="10" t="s">
        <v>38</v>
      </c>
    </row>
    <row r="138" spans="1:11" x14ac:dyDescent="0.25">
      <c r="A138">
        <v>25</v>
      </c>
      <c r="B138" s="8"/>
      <c r="C138" s="9" t="s">
        <v>18</v>
      </c>
      <c r="D138" s="9">
        <v>48519</v>
      </c>
      <c r="E138" s="10" t="s">
        <v>13</v>
      </c>
      <c r="F138" s="10" t="s">
        <v>13</v>
      </c>
      <c r="G138" s="10" t="s">
        <v>13</v>
      </c>
      <c r="H138" s="34"/>
      <c r="I138" s="10"/>
      <c r="J138" s="34"/>
      <c r="K138" s="10" t="s">
        <v>39</v>
      </c>
    </row>
    <row r="139" spans="1:11" x14ac:dyDescent="0.25">
      <c r="A139">
        <v>26</v>
      </c>
      <c r="B139" s="8"/>
      <c r="C139" s="9" t="s">
        <v>18</v>
      </c>
      <c r="D139" s="9">
        <v>48519</v>
      </c>
      <c r="E139" s="10" t="s">
        <v>8</v>
      </c>
      <c r="F139" s="10" t="s">
        <v>9</v>
      </c>
      <c r="G139" s="10" t="s">
        <v>10</v>
      </c>
      <c r="H139" s="10">
        <v>22</v>
      </c>
      <c r="I139" s="10">
        <v>3</v>
      </c>
      <c r="J139" s="34">
        <v>2</v>
      </c>
      <c r="K139" s="34"/>
    </row>
    <row r="140" spans="1:11" x14ac:dyDescent="0.25">
      <c r="A140">
        <v>27</v>
      </c>
      <c r="B140" s="8"/>
      <c r="C140" s="9" t="s">
        <v>18</v>
      </c>
      <c r="D140" s="9">
        <v>48519</v>
      </c>
      <c r="E140" s="10" t="s">
        <v>8</v>
      </c>
      <c r="F140" s="10" t="s">
        <v>9</v>
      </c>
      <c r="G140" s="10" t="s">
        <v>8</v>
      </c>
      <c r="H140" s="10">
        <v>44</v>
      </c>
      <c r="I140" s="10">
        <v>10</v>
      </c>
      <c r="J140" s="34">
        <v>12</v>
      </c>
      <c r="K140" s="34"/>
    </row>
    <row r="141" spans="1:11" x14ac:dyDescent="0.25">
      <c r="A141">
        <v>28</v>
      </c>
      <c r="B141" s="8"/>
      <c r="C141" s="9" t="s">
        <v>18</v>
      </c>
      <c r="D141" s="9">
        <v>48519</v>
      </c>
      <c r="E141" s="10" t="s">
        <v>8</v>
      </c>
      <c r="F141" s="10" t="s">
        <v>9</v>
      </c>
      <c r="G141" s="10" t="s">
        <v>8</v>
      </c>
      <c r="H141" s="10">
        <v>30</v>
      </c>
      <c r="I141" s="10">
        <v>9</v>
      </c>
      <c r="J141" s="34">
        <v>10</v>
      </c>
      <c r="K141" s="34"/>
    </row>
    <row r="142" spans="1:11" x14ac:dyDescent="0.25">
      <c r="A142">
        <v>29</v>
      </c>
      <c r="B142" s="8"/>
      <c r="C142" s="9" t="s">
        <v>18</v>
      </c>
      <c r="D142" s="9">
        <v>48519</v>
      </c>
      <c r="E142" s="10" t="s">
        <v>9</v>
      </c>
      <c r="F142" s="10" t="s">
        <v>10</v>
      </c>
      <c r="G142" s="10" t="s">
        <v>10</v>
      </c>
      <c r="H142" s="10">
        <v>23</v>
      </c>
      <c r="I142" s="10">
        <v>4</v>
      </c>
      <c r="J142" s="34">
        <v>3</v>
      </c>
      <c r="K142" s="34"/>
    </row>
    <row r="143" spans="1:11" x14ac:dyDescent="0.25">
      <c r="A143">
        <v>30</v>
      </c>
      <c r="B143" s="8"/>
      <c r="C143" s="9" t="s">
        <v>18</v>
      </c>
      <c r="D143" s="9">
        <v>48519</v>
      </c>
      <c r="E143" s="10" t="s">
        <v>8</v>
      </c>
      <c r="F143" s="10" t="s">
        <v>10</v>
      </c>
      <c r="G143" s="10" t="s">
        <v>10</v>
      </c>
      <c r="H143" s="10">
        <v>30</v>
      </c>
      <c r="I143" s="10">
        <v>4</v>
      </c>
      <c r="J143" s="34">
        <v>0</v>
      </c>
      <c r="K143" s="34"/>
    </row>
    <row r="144" spans="1:11" x14ac:dyDescent="0.25">
      <c r="A144">
        <v>31</v>
      </c>
      <c r="B144" s="8"/>
      <c r="C144" s="9" t="s">
        <v>18</v>
      </c>
      <c r="D144" s="9">
        <v>48519</v>
      </c>
      <c r="E144" s="10" t="s">
        <v>8</v>
      </c>
      <c r="F144" s="10" t="s">
        <v>10</v>
      </c>
      <c r="G144" s="10" t="s">
        <v>10</v>
      </c>
      <c r="H144" s="10">
        <v>40</v>
      </c>
      <c r="I144" s="10">
        <v>5</v>
      </c>
      <c r="J144" s="34">
        <v>3</v>
      </c>
      <c r="K144" s="34"/>
    </row>
    <row r="145" spans="1:11" x14ac:dyDescent="0.25">
      <c r="A145">
        <v>32</v>
      </c>
      <c r="B145" s="8"/>
      <c r="C145" s="9" t="s">
        <v>18</v>
      </c>
      <c r="D145" s="9">
        <v>48519</v>
      </c>
      <c r="E145" s="10" t="s">
        <v>8</v>
      </c>
      <c r="F145" s="10" t="s">
        <v>9</v>
      </c>
      <c r="G145" s="10" t="s">
        <v>8</v>
      </c>
      <c r="H145" s="10">
        <v>34</v>
      </c>
      <c r="I145" s="10">
        <v>10</v>
      </c>
      <c r="J145" s="34">
        <v>10</v>
      </c>
      <c r="K145" s="34"/>
    </row>
    <row r="146" spans="1:11" x14ac:dyDescent="0.25">
      <c r="A146">
        <v>33</v>
      </c>
      <c r="B146" s="8"/>
      <c r="C146" s="9" t="s">
        <v>18</v>
      </c>
      <c r="D146" s="9">
        <v>48519</v>
      </c>
      <c r="E146" s="10" t="s">
        <v>8</v>
      </c>
      <c r="F146" s="10" t="s">
        <v>9</v>
      </c>
      <c r="G146" s="10" t="s">
        <v>10</v>
      </c>
      <c r="H146" s="10">
        <v>28</v>
      </c>
      <c r="I146" s="10">
        <v>5</v>
      </c>
      <c r="J146" s="34">
        <v>2</v>
      </c>
      <c r="K146" s="34"/>
    </row>
    <row r="147" spans="1:11" x14ac:dyDescent="0.25">
      <c r="A147">
        <v>34</v>
      </c>
      <c r="B147" s="8"/>
      <c r="C147" s="9" t="s">
        <v>18</v>
      </c>
      <c r="D147" s="9">
        <v>48519</v>
      </c>
      <c r="E147" s="10" t="s">
        <v>8</v>
      </c>
      <c r="F147" s="10" t="s">
        <v>9</v>
      </c>
      <c r="G147" s="10" t="s">
        <v>9</v>
      </c>
      <c r="H147" s="10">
        <v>33</v>
      </c>
      <c r="I147" s="10">
        <v>8</v>
      </c>
      <c r="J147" s="34">
        <v>5</v>
      </c>
      <c r="K147" s="34"/>
    </row>
    <row r="148" spans="1:11" x14ac:dyDescent="0.25">
      <c r="A148">
        <v>35</v>
      </c>
      <c r="B148" s="8"/>
      <c r="C148" s="9" t="s">
        <v>18</v>
      </c>
      <c r="D148" s="9">
        <v>48519</v>
      </c>
      <c r="E148" s="10" t="s">
        <v>8</v>
      </c>
      <c r="F148" s="10" t="s">
        <v>11</v>
      </c>
      <c r="G148" s="10" t="s">
        <v>12</v>
      </c>
      <c r="H148" s="10">
        <v>38</v>
      </c>
      <c r="I148" s="10">
        <v>3</v>
      </c>
      <c r="J148" s="34">
        <v>0</v>
      </c>
      <c r="K148" s="34"/>
    </row>
    <row r="149" spans="1:11" x14ac:dyDescent="0.25">
      <c r="A149">
        <v>36</v>
      </c>
      <c r="B149" s="8"/>
      <c r="C149" s="9" t="s">
        <v>18</v>
      </c>
      <c r="D149" s="9">
        <v>48519</v>
      </c>
      <c r="E149" s="10" t="s">
        <v>13</v>
      </c>
      <c r="F149" s="10" t="s">
        <v>13</v>
      </c>
      <c r="G149" s="10" t="s">
        <v>13</v>
      </c>
      <c r="H149" s="10"/>
      <c r="I149" s="10"/>
      <c r="J149" s="34"/>
      <c r="K149" s="10" t="s">
        <v>42</v>
      </c>
    </row>
    <row r="150" spans="1:11" x14ac:dyDescent="0.25">
      <c r="A150">
        <v>1</v>
      </c>
      <c r="B150" s="8">
        <v>5</v>
      </c>
      <c r="C150" s="9" t="s">
        <v>18</v>
      </c>
      <c r="D150" s="9">
        <v>40106</v>
      </c>
      <c r="E150" s="10" t="s">
        <v>8</v>
      </c>
      <c r="F150" s="10" t="s">
        <v>10</v>
      </c>
      <c r="G150" s="10" t="s">
        <v>10</v>
      </c>
      <c r="H150" s="10">
        <v>28</v>
      </c>
      <c r="I150" s="10">
        <v>4</v>
      </c>
      <c r="J150">
        <v>7</v>
      </c>
      <c r="K150" s="34"/>
    </row>
    <row r="151" spans="1:11" x14ac:dyDescent="0.25">
      <c r="A151">
        <v>2</v>
      </c>
      <c r="B151" s="8"/>
      <c r="C151" s="9" t="s">
        <v>18</v>
      </c>
      <c r="D151" s="9">
        <v>40106</v>
      </c>
      <c r="E151" s="10" t="s">
        <v>9</v>
      </c>
      <c r="F151" s="10" t="s">
        <v>10</v>
      </c>
      <c r="G151" s="10" t="s">
        <v>10</v>
      </c>
      <c r="H151" s="10">
        <v>38</v>
      </c>
      <c r="I151" s="10">
        <v>10</v>
      </c>
      <c r="J151">
        <v>9</v>
      </c>
      <c r="K151" s="34"/>
    </row>
    <row r="152" spans="1:11" x14ac:dyDescent="0.25">
      <c r="A152">
        <v>3</v>
      </c>
      <c r="B152" s="8"/>
      <c r="C152" s="9" t="s">
        <v>18</v>
      </c>
      <c r="D152" s="9">
        <v>40106</v>
      </c>
      <c r="E152" s="10" t="s">
        <v>8</v>
      </c>
      <c r="F152" s="10" t="s">
        <v>9</v>
      </c>
      <c r="G152" s="10" t="s">
        <v>8</v>
      </c>
      <c r="H152" s="10">
        <v>22</v>
      </c>
      <c r="I152" s="10">
        <v>7</v>
      </c>
      <c r="J152">
        <v>9</v>
      </c>
      <c r="K152" s="34"/>
    </row>
    <row r="153" spans="1:11" x14ac:dyDescent="0.25">
      <c r="A153">
        <v>4</v>
      </c>
      <c r="B153" s="8"/>
      <c r="C153" s="9" t="s">
        <v>18</v>
      </c>
      <c r="D153" s="9">
        <v>40106</v>
      </c>
      <c r="E153" s="10" t="s">
        <v>8</v>
      </c>
      <c r="F153" s="10" t="s">
        <v>9</v>
      </c>
      <c r="G153" s="10" t="s">
        <v>8</v>
      </c>
      <c r="H153" s="10">
        <v>32</v>
      </c>
      <c r="I153" s="10">
        <v>6</v>
      </c>
      <c r="J153">
        <v>6</v>
      </c>
      <c r="K153" s="34"/>
    </row>
    <row r="154" spans="1:11" x14ac:dyDescent="0.25">
      <c r="A154">
        <v>5</v>
      </c>
      <c r="B154" s="8"/>
      <c r="C154" s="9" t="s">
        <v>18</v>
      </c>
      <c r="D154" s="9">
        <v>40106</v>
      </c>
      <c r="E154" s="10" t="s">
        <v>8</v>
      </c>
      <c r="F154" s="10" t="s">
        <v>9</v>
      </c>
      <c r="G154" s="10" t="s">
        <v>8</v>
      </c>
      <c r="H154" s="10">
        <v>29</v>
      </c>
      <c r="I154" s="10">
        <v>6</v>
      </c>
      <c r="J154">
        <v>11</v>
      </c>
      <c r="K154" s="34"/>
    </row>
    <row r="155" spans="1:11" x14ac:dyDescent="0.25">
      <c r="A155">
        <v>6</v>
      </c>
      <c r="B155" s="8"/>
      <c r="C155" s="9" t="s">
        <v>18</v>
      </c>
      <c r="D155" s="9">
        <v>40106</v>
      </c>
      <c r="E155" s="10" t="s">
        <v>8</v>
      </c>
      <c r="F155" s="10" t="s">
        <v>9</v>
      </c>
      <c r="G155" s="10" t="s">
        <v>8</v>
      </c>
      <c r="H155" s="10">
        <v>35</v>
      </c>
      <c r="I155" s="10">
        <v>7</v>
      </c>
      <c r="J155">
        <v>7</v>
      </c>
      <c r="K155" s="34"/>
    </row>
    <row r="156" spans="1:11" x14ac:dyDescent="0.25">
      <c r="A156">
        <v>7</v>
      </c>
      <c r="B156" s="8"/>
      <c r="C156" s="9" t="s">
        <v>18</v>
      </c>
      <c r="D156" s="9">
        <v>40106</v>
      </c>
      <c r="E156" s="10" t="s">
        <v>8</v>
      </c>
      <c r="F156" s="10" t="s">
        <v>11</v>
      </c>
      <c r="G156" s="10" t="s">
        <v>11</v>
      </c>
      <c r="H156" s="10">
        <v>39</v>
      </c>
      <c r="I156" s="10">
        <v>5</v>
      </c>
      <c r="J156">
        <v>8</v>
      </c>
      <c r="K156" s="34"/>
    </row>
    <row r="157" spans="1:11" x14ac:dyDescent="0.25">
      <c r="A157">
        <v>8</v>
      </c>
      <c r="B157" s="8"/>
      <c r="C157" s="9" t="s">
        <v>18</v>
      </c>
      <c r="D157" s="9">
        <v>40106</v>
      </c>
      <c r="E157" s="10" t="s">
        <v>9</v>
      </c>
      <c r="F157" s="10" t="s">
        <v>9</v>
      </c>
      <c r="G157" s="10" t="s">
        <v>10</v>
      </c>
      <c r="H157" s="10">
        <v>25</v>
      </c>
      <c r="I157" s="10">
        <v>7</v>
      </c>
      <c r="J157">
        <v>7</v>
      </c>
      <c r="K157" s="10" t="s">
        <v>40</v>
      </c>
    </row>
    <row r="158" spans="1:11" x14ac:dyDescent="0.25">
      <c r="A158">
        <v>9</v>
      </c>
      <c r="B158" s="8"/>
      <c r="C158" s="9" t="s">
        <v>18</v>
      </c>
      <c r="D158" s="9">
        <v>40106</v>
      </c>
      <c r="E158" s="10" t="s">
        <v>8</v>
      </c>
      <c r="F158" s="10" t="s">
        <v>9</v>
      </c>
      <c r="G158" s="10" t="s">
        <v>10</v>
      </c>
      <c r="H158" s="10">
        <v>35</v>
      </c>
      <c r="I158" s="10">
        <v>8</v>
      </c>
      <c r="J158">
        <v>7</v>
      </c>
      <c r="K158" s="34"/>
    </row>
    <row r="159" spans="1:11" x14ac:dyDescent="0.25">
      <c r="A159">
        <v>10</v>
      </c>
      <c r="B159" s="8"/>
      <c r="C159" s="9" t="s">
        <v>18</v>
      </c>
      <c r="D159" s="9">
        <v>40106</v>
      </c>
      <c r="E159" s="10" t="s">
        <v>8</v>
      </c>
      <c r="F159" s="10" t="s">
        <v>9</v>
      </c>
      <c r="G159" s="10" t="s">
        <v>11</v>
      </c>
      <c r="H159" s="10">
        <v>30</v>
      </c>
      <c r="I159" s="10">
        <v>5</v>
      </c>
      <c r="J159">
        <v>10</v>
      </c>
      <c r="K159" s="34"/>
    </row>
    <row r="160" spans="1:11" x14ac:dyDescent="0.25">
      <c r="A160">
        <v>11</v>
      </c>
      <c r="B160" s="8"/>
      <c r="C160" s="9" t="s">
        <v>18</v>
      </c>
      <c r="D160" s="9">
        <v>40106</v>
      </c>
      <c r="E160" s="10" t="s">
        <v>8</v>
      </c>
      <c r="F160" s="10" t="s">
        <v>8</v>
      </c>
      <c r="G160" s="10" t="s">
        <v>8</v>
      </c>
      <c r="H160" s="10">
        <v>39</v>
      </c>
      <c r="I160" s="10">
        <v>9</v>
      </c>
      <c r="J160">
        <v>9</v>
      </c>
      <c r="K160" s="34"/>
    </row>
    <row r="161" spans="1:11" x14ac:dyDescent="0.25">
      <c r="A161">
        <v>12</v>
      </c>
      <c r="B161" s="8"/>
      <c r="C161" s="9" t="s">
        <v>18</v>
      </c>
      <c r="D161" s="9">
        <v>40106</v>
      </c>
      <c r="E161" s="10" t="s">
        <v>9</v>
      </c>
      <c r="F161" s="10" t="s">
        <v>10</v>
      </c>
      <c r="G161" s="10" t="s">
        <v>10</v>
      </c>
      <c r="H161" s="10">
        <v>38</v>
      </c>
      <c r="I161" s="10">
        <v>7</v>
      </c>
      <c r="J161">
        <v>13</v>
      </c>
      <c r="K161" s="34"/>
    </row>
    <row r="162" spans="1:11" x14ac:dyDescent="0.25">
      <c r="A162">
        <v>13</v>
      </c>
      <c r="B162" s="8"/>
      <c r="C162" s="9" t="s">
        <v>18</v>
      </c>
      <c r="D162" s="9">
        <v>40106</v>
      </c>
      <c r="E162" s="10" t="s">
        <v>8</v>
      </c>
      <c r="F162" s="10" t="s">
        <v>9</v>
      </c>
      <c r="G162" s="10" t="s">
        <v>10</v>
      </c>
      <c r="H162" s="10">
        <v>29</v>
      </c>
      <c r="I162" s="10">
        <v>6</v>
      </c>
      <c r="J162">
        <v>12</v>
      </c>
      <c r="K162" s="34"/>
    </row>
    <row r="163" spans="1:11" x14ac:dyDescent="0.25">
      <c r="A163">
        <v>14</v>
      </c>
      <c r="B163" s="8"/>
      <c r="C163" s="9" t="s">
        <v>18</v>
      </c>
      <c r="D163" s="9">
        <v>40106</v>
      </c>
      <c r="E163" s="10" t="s">
        <v>8</v>
      </c>
      <c r="F163" s="10" t="s">
        <v>10</v>
      </c>
      <c r="G163" s="10" t="s">
        <v>8</v>
      </c>
      <c r="H163" s="10">
        <v>29</v>
      </c>
      <c r="I163" s="10">
        <v>10</v>
      </c>
      <c r="J163">
        <v>10</v>
      </c>
      <c r="K163" s="34"/>
    </row>
    <row r="164" spans="1:11" x14ac:dyDescent="0.25">
      <c r="A164">
        <v>15</v>
      </c>
      <c r="B164" s="8"/>
      <c r="C164" s="9" t="s">
        <v>18</v>
      </c>
      <c r="D164" s="9">
        <v>40106</v>
      </c>
      <c r="E164" s="10" t="s">
        <v>8</v>
      </c>
      <c r="F164" s="10" t="s">
        <v>9</v>
      </c>
      <c r="G164" s="10" t="s">
        <v>8</v>
      </c>
      <c r="H164" s="10">
        <v>36</v>
      </c>
      <c r="I164" s="10">
        <v>7</v>
      </c>
      <c r="J164">
        <v>9</v>
      </c>
      <c r="K164" s="34"/>
    </row>
    <row r="165" spans="1:11" x14ac:dyDescent="0.25">
      <c r="A165">
        <v>16</v>
      </c>
      <c r="B165" s="8"/>
      <c r="C165" s="9" t="s">
        <v>18</v>
      </c>
      <c r="D165" s="9">
        <v>40106</v>
      </c>
      <c r="E165" s="10" t="s">
        <v>8</v>
      </c>
      <c r="F165" s="10" t="s">
        <v>9</v>
      </c>
      <c r="G165" s="10" t="s">
        <v>8</v>
      </c>
      <c r="H165" s="10">
        <v>37</v>
      </c>
      <c r="I165" s="10">
        <v>4</v>
      </c>
      <c r="J165">
        <v>10</v>
      </c>
      <c r="K165" s="34"/>
    </row>
    <row r="166" spans="1:11" x14ac:dyDescent="0.25">
      <c r="A166">
        <v>17</v>
      </c>
      <c r="B166" s="8"/>
      <c r="C166" s="9" t="s">
        <v>18</v>
      </c>
      <c r="D166" s="9">
        <v>40106</v>
      </c>
      <c r="E166" s="10" t="s">
        <v>8</v>
      </c>
      <c r="F166" s="10" t="s">
        <v>9</v>
      </c>
      <c r="G166" s="10" t="s">
        <v>9</v>
      </c>
      <c r="H166" s="10">
        <v>26</v>
      </c>
      <c r="I166" s="10">
        <v>7</v>
      </c>
      <c r="J166">
        <v>11</v>
      </c>
      <c r="K166" s="34"/>
    </row>
    <row r="167" spans="1:11" x14ac:dyDescent="0.25">
      <c r="A167">
        <v>18</v>
      </c>
      <c r="B167" s="8"/>
      <c r="C167" s="9" t="s">
        <v>18</v>
      </c>
      <c r="D167" s="9">
        <v>40106</v>
      </c>
      <c r="E167" s="10" t="s">
        <v>8</v>
      </c>
      <c r="F167" s="10" t="s">
        <v>9</v>
      </c>
      <c r="G167" s="10" t="s">
        <v>10</v>
      </c>
      <c r="H167" s="10">
        <v>26</v>
      </c>
      <c r="I167" s="10">
        <v>4</v>
      </c>
      <c r="J167">
        <v>10</v>
      </c>
      <c r="K167" s="34"/>
    </row>
    <row r="168" spans="1:11" x14ac:dyDescent="0.25">
      <c r="A168">
        <v>19</v>
      </c>
      <c r="B168" s="8"/>
      <c r="C168" s="9" t="s">
        <v>18</v>
      </c>
      <c r="D168" s="9">
        <v>40106</v>
      </c>
      <c r="E168" s="10" t="s">
        <v>8</v>
      </c>
      <c r="F168" s="10" t="s">
        <v>8</v>
      </c>
      <c r="G168" s="10" t="s">
        <v>8</v>
      </c>
      <c r="H168" s="10">
        <v>24</v>
      </c>
      <c r="I168" s="10">
        <v>9</v>
      </c>
      <c r="J168">
        <v>9</v>
      </c>
      <c r="K168" s="34"/>
    </row>
    <row r="169" spans="1:11" x14ac:dyDescent="0.25">
      <c r="A169">
        <v>20</v>
      </c>
      <c r="B169" s="8"/>
      <c r="C169" s="9" t="s">
        <v>18</v>
      </c>
      <c r="D169" s="9">
        <v>40106</v>
      </c>
      <c r="E169" s="10" t="s">
        <v>8</v>
      </c>
      <c r="F169" s="10" t="s">
        <v>10</v>
      </c>
      <c r="G169" s="10" t="s">
        <v>12</v>
      </c>
      <c r="H169" s="10"/>
      <c r="I169" s="10"/>
      <c r="K169" s="34"/>
    </row>
    <row r="170" spans="1:11" x14ac:dyDescent="0.25">
      <c r="A170">
        <v>21</v>
      </c>
      <c r="B170" s="8"/>
      <c r="C170" s="9" t="s">
        <v>18</v>
      </c>
      <c r="D170" s="9">
        <v>40106</v>
      </c>
      <c r="E170" s="10" t="s">
        <v>9</v>
      </c>
      <c r="F170" s="10" t="s">
        <v>10</v>
      </c>
      <c r="G170" s="10" t="s">
        <v>10</v>
      </c>
      <c r="H170" s="10">
        <v>29</v>
      </c>
      <c r="I170" s="10">
        <v>6</v>
      </c>
      <c r="J170">
        <v>8</v>
      </c>
      <c r="K170" s="34"/>
    </row>
    <row r="171" spans="1:11" x14ac:dyDescent="0.25">
      <c r="A171">
        <v>22</v>
      </c>
      <c r="B171" s="8"/>
      <c r="C171" s="9" t="s">
        <v>18</v>
      </c>
      <c r="D171" s="9">
        <v>40106</v>
      </c>
      <c r="E171" s="10" t="s">
        <v>8</v>
      </c>
      <c r="F171" s="10" t="s">
        <v>10</v>
      </c>
      <c r="G171" s="10" t="s">
        <v>11</v>
      </c>
      <c r="H171" s="10">
        <v>24</v>
      </c>
      <c r="I171" s="10">
        <v>5</v>
      </c>
      <c r="J171">
        <v>9</v>
      </c>
      <c r="K171" s="34"/>
    </row>
    <row r="172" spans="1:11" x14ac:dyDescent="0.25">
      <c r="A172">
        <v>23</v>
      </c>
      <c r="B172" s="8"/>
      <c r="C172" s="9" t="s">
        <v>18</v>
      </c>
      <c r="D172" s="9">
        <v>40106</v>
      </c>
      <c r="E172" s="10" t="s">
        <v>8</v>
      </c>
      <c r="F172" s="10" t="s">
        <v>9</v>
      </c>
      <c r="G172" s="10" t="s">
        <v>8</v>
      </c>
      <c r="H172" s="10">
        <v>30</v>
      </c>
      <c r="I172" s="10">
        <v>4</v>
      </c>
      <c r="J172">
        <v>10</v>
      </c>
      <c r="K172" s="34"/>
    </row>
    <row r="173" spans="1:11" x14ac:dyDescent="0.25">
      <c r="A173">
        <v>24</v>
      </c>
      <c r="B173" s="8"/>
      <c r="C173" s="9" t="s">
        <v>18</v>
      </c>
      <c r="D173" s="9">
        <v>40106</v>
      </c>
      <c r="E173" s="10" t="s">
        <v>8</v>
      </c>
      <c r="F173" s="10" t="s">
        <v>8</v>
      </c>
      <c r="G173" s="10" t="s">
        <v>8</v>
      </c>
      <c r="H173" s="10">
        <v>28</v>
      </c>
      <c r="I173" s="10">
        <v>8</v>
      </c>
      <c r="J173">
        <v>9</v>
      </c>
      <c r="K173" s="34"/>
    </row>
    <row r="174" spans="1:11" x14ac:dyDescent="0.25">
      <c r="A174">
        <v>25</v>
      </c>
      <c r="B174" s="8"/>
      <c r="C174" s="9" t="s">
        <v>18</v>
      </c>
      <c r="D174" s="9">
        <v>40106</v>
      </c>
      <c r="E174" s="10" t="s">
        <v>8</v>
      </c>
      <c r="F174" s="10" t="s">
        <v>8</v>
      </c>
      <c r="G174" s="10" t="s">
        <v>8</v>
      </c>
      <c r="H174" s="10">
        <v>26</v>
      </c>
      <c r="I174" s="10">
        <v>7</v>
      </c>
      <c r="J174">
        <v>14</v>
      </c>
      <c r="K174" s="34"/>
    </row>
    <row r="175" spans="1:11" x14ac:dyDescent="0.25">
      <c r="A175">
        <v>26</v>
      </c>
      <c r="B175" s="8"/>
      <c r="C175" s="9" t="s">
        <v>18</v>
      </c>
      <c r="D175" s="9">
        <v>40106</v>
      </c>
      <c r="E175" s="10" t="s">
        <v>9</v>
      </c>
      <c r="F175" s="10" t="s">
        <v>9</v>
      </c>
      <c r="G175" s="10" t="s">
        <v>8</v>
      </c>
      <c r="H175" s="10">
        <v>19</v>
      </c>
      <c r="I175" s="10">
        <v>3</v>
      </c>
      <c r="J175">
        <v>8</v>
      </c>
      <c r="K175" s="34"/>
    </row>
    <row r="176" spans="1:11" x14ac:dyDescent="0.25">
      <c r="A176">
        <v>27</v>
      </c>
      <c r="B176" s="8"/>
      <c r="C176" s="9" t="s">
        <v>18</v>
      </c>
      <c r="D176" s="9">
        <v>40106</v>
      </c>
      <c r="E176" s="10" t="s">
        <v>8</v>
      </c>
      <c r="F176" s="10" t="s">
        <v>9</v>
      </c>
      <c r="G176" s="10" t="s">
        <v>9</v>
      </c>
      <c r="H176" s="10">
        <v>13</v>
      </c>
      <c r="I176" s="10">
        <v>7</v>
      </c>
      <c r="J176">
        <v>14</v>
      </c>
      <c r="K176" s="34"/>
    </row>
    <row r="177" spans="1:11" x14ac:dyDescent="0.25">
      <c r="A177">
        <v>28</v>
      </c>
      <c r="B177" s="8"/>
      <c r="C177" s="9" t="s">
        <v>18</v>
      </c>
      <c r="D177" s="9">
        <v>40106</v>
      </c>
      <c r="E177" s="10" t="s">
        <v>9</v>
      </c>
      <c r="F177" s="10" t="s">
        <v>9</v>
      </c>
      <c r="G177" s="10" t="s">
        <v>9</v>
      </c>
      <c r="H177" s="10">
        <v>22</v>
      </c>
      <c r="I177" s="10">
        <v>6</v>
      </c>
      <c r="J177">
        <v>10</v>
      </c>
      <c r="K177" s="34"/>
    </row>
    <row r="178" spans="1:11" x14ac:dyDescent="0.25">
      <c r="A178">
        <v>29</v>
      </c>
      <c r="B178" s="8"/>
      <c r="C178" s="9" t="s">
        <v>18</v>
      </c>
      <c r="D178" s="9">
        <v>40106</v>
      </c>
      <c r="E178" s="10" t="s">
        <v>8</v>
      </c>
      <c r="F178" s="10" t="s">
        <v>9</v>
      </c>
      <c r="G178" s="10" t="s">
        <v>8</v>
      </c>
      <c r="H178" s="10">
        <v>40</v>
      </c>
      <c r="I178" s="10">
        <v>5</v>
      </c>
      <c r="J178">
        <v>14</v>
      </c>
      <c r="K178" s="34"/>
    </row>
    <row r="179" spans="1:11" x14ac:dyDescent="0.25">
      <c r="A179">
        <v>30</v>
      </c>
      <c r="B179" s="8"/>
      <c r="C179" s="9" t="s">
        <v>18</v>
      </c>
      <c r="D179" s="9">
        <v>40106</v>
      </c>
      <c r="E179" s="10" t="s">
        <v>8</v>
      </c>
      <c r="F179" s="10" t="s">
        <v>9</v>
      </c>
      <c r="G179" s="10" t="s">
        <v>8</v>
      </c>
      <c r="H179" s="10">
        <v>42</v>
      </c>
      <c r="I179" s="10">
        <v>7</v>
      </c>
      <c r="J179">
        <v>14</v>
      </c>
      <c r="K179" t="s">
        <v>53</v>
      </c>
    </row>
    <row r="180" spans="1:11" x14ac:dyDescent="0.25">
      <c r="A180">
        <v>31</v>
      </c>
      <c r="B180" s="8"/>
      <c r="C180" s="9" t="s">
        <v>18</v>
      </c>
      <c r="D180" s="9">
        <v>40106</v>
      </c>
      <c r="E180" s="10" t="s">
        <v>8</v>
      </c>
      <c r="F180" s="10" t="s">
        <v>9</v>
      </c>
      <c r="G180" s="10" t="s">
        <v>9</v>
      </c>
      <c r="H180" s="10">
        <v>30</v>
      </c>
      <c r="I180" s="10">
        <v>7</v>
      </c>
      <c r="J180">
        <v>10</v>
      </c>
      <c r="K180" s="34"/>
    </row>
    <row r="181" spans="1:11" x14ac:dyDescent="0.25">
      <c r="A181">
        <v>32</v>
      </c>
      <c r="B181" s="8"/>
      <c r="C181" s="9" t="s">
        <v>18</v>
      </c>
      <c r="D181" s="9">
        <v>40106</v>
      </c>
      <c r="E181" s="10" t="s">
        <v>9</v>
      </c>
      <c r="F181" s="10" t="s">
        <v>9</v>
      </c>
      <c r="G181" s="10" t="s">
        <v>9</v>
      </c>
      <c r="H181" s="10">
        <v>25</v>
      </c>
      <c r="I181" s="10">
        <v>5</v>
      </c>
      <c r="J181">
        <v>4</v>
      </c>
      <c r="K181" s="34"/>
    </row>
    <row r="182" spans="1:11" x14ac:dyDescent="0.25">
      <c r="A182">
        <v>33</v>
      </c>
      <c r="B182" s="8"/>
      <c r="C182" s="9" t="s">
        <v>18</v>
      </c>
      <c r="D182" s="9">
        <v>40106</v>
      </c>
      <c r="E182" s="10" t="s">
        <v>9</v>
      </c>
      <c r="F182" s="10" t="s">
        <v>9</v>
      </c>
      <c r="G182" s="10" t="s">
        <v>9</v>
      </c>
      <c r="H182" s="10">
        <v>22</v>
      </c>
      <c r="I182" s="10">
        <v>3</v>
      </c>
      <c r="J182">
        <v>11</v>
      </c>
      <c r="K182" s="34"/>
    </row>
    <row r="183" spans="1:11" x14ac:dyDescent="0.25">
      <c r="A183">
        <v>34</v>
      </c>
      <c r="B183" s="8"/>
      <c r="C183" s="9" t="s">
        <v>18</v>
      </c>
      <c r="D183" s="9">
        <v>40106</v>
      </c>
      <c r="E183" s="10" t="s">
        <v>8</v>
      </c>
      <c r="F183" s="10" t="s">
        <v>9</v>
      </c>
      <c r="G183" s="10" t="s">
        <v>8</v>
      </c>
      <c r="H183" s="10">
        <v>22</v>
      </c>
      <c r="I183" s="10">
        <v>4</v>
      </c>
      <c r="J183">
        <v>14</v>
      </c>
      <c r="K183" s="34"/>
    </row>
    <row r="184" spans="1:11" x14ac:dyDescent="0.25">
      <c r="A184">
        <v>35</v>
      </c>
      <c r="B184" s="8"/>
      <c r="C184" s="9" t="s">
        <v>18</v>
      </c>
      <c r="D184" s="9">
        <v>40106</v>
      </c>
      <c r="E184" s="10" t="s">
        <v>9</v>
      </c>
      <c r="F184" s="10" t="s">
        <v>9</v>
      </c>
      <c r="G184" s="10" t="s">
        <v>10</v>
      </c>
      <c r="H184" s="10">
        <v>17</v>
      </c>
      <c r="I184" s="10">
        <v>4</v>
      </c>
      <c r="J184">
        <v>9</v>
      </c>
      <c r="K184" s="34"/>
    </row>
    <row r="185" spans="1:11" x14ac:dyDescent="0.25">
      <c r="A185">
        <v>36</v>
      </c>
      <c r="B185" s="8"/>
      <c r="C185" s="9" t="s">
        <v>18</v>
      </c>
      <c r="D185" s="9">
        <v>40106</v>
      </c>
      <c r="E185" s="10" t="s">
        <v>8</v>
      </c>
      <c r="F185" s="10" t="s">
        <v>9</v>
      </c>
      <c r="G185" s="10" t="s">
        <v>9</v>
      </c>
      <c r="H185" s="10">
        <v>26</v>
      </c>
      <c r="I185" s="10">
        <v>6</v>
      </c>
      <c r="J185">
        <v>10</v>
      </c>
      <c r="K185" s="34"/>
    </row>
    <row r="186" spans="1:11" x14ac:dyDescent="0.25">
      <c r="A186">
        <v>1</v>
      </c>
      <c r="B186" s="8">
        <v>6</v>
      </c>
      <c r="C186" s="9" t="s">
        <v>17</v>
      </c>
      <c r="D186" s="9">
        <v>63540</v>
      </c>
      <c r="E186" s="10" t="s">
        <v>10</v>
      </c>
      <c r="F186" s="10" t="s">
        <v>9</v>
      </c>
      <c r="G186" s="10" t="s">
        <v>12</v>
      </c>
      <c r="H186" s="10"/>
      <c r="I186" s="10"/>
      <c r="J186" s="34"/>
      <c r="K186" s="34"/>
    </row>
    <row r="187" spans="1:11" x14ac:dyDescent="0.25">
      <c r="A187">
        <v>2</v>
      </c>
      <c r="B187" s="8"/>
      <c r="C187" s="9" t="s">
        <v>17</v>
      </c>
      <c r="D187" s="9">
        <v>63540</v>
      </c>
      <c r="E187" s="10" t="s">
        <v>9</v>
      </c>
      <c r="F187" s="10" t="s">
        <v>9</v>
      </c>
      <c r="G187" s="10" t="s">
        <v>9</v>
      </c>
      <c r="H187" s="10">
        <v>23</v>
      </c>
      <c r="I187" s="10">
        <v>7</v>
      </c>
      <c r="J187" s="34">
        <v>4</v>
      </c>
      <c r="K187" s="34"/>
    </row>
    <row r="188" spans="1:11" x14ac:dyDescent="0.25">
      <c r="A188">
        <v>3</v>
      </c>
      <c r="B188" s="8"/>
      <c r="C188" s="9" t="s">
        <v>17</v>
      </c>
      <c r="D188" s="9">
        <v>63540</v>
      </c>
      <c r="E188" s="10" t="s">
        <v>10</v>
      </c>
      <c r="F188" s="10" t="s">
        <v>10</v>
      </c>
      <c r="G188" s="10" t="s">
        <v>10</v>
      </c>
      <c r="H188" s="10">
        <v>15</v>
      </c>
      <c r="I188" s="10">
        <v>5</v>
      </c>
      <c r="J188" s="34">
        <v>3</v>
      </c>
      <c r="K188" s="34"/>
    </row>
    <row r="189" spans="1:11" x14ac:dyDescent="0.25">
      <c r="A189">
        <v>4</v>
      </c>
      <c r="B189" s="8"/>
      <c r="C189" s="9" t="s">
        <v>17</v>
      </c>
      <c r="D189" s="9">
        <v>63540</v>
      </c>
      <c r="E189" s="10" t="s">
        <v>9</v>
      </c>
      <c r="F189" s="10" t="s">
        <v>9</v>
      </c>
      <c r="G189" s="10" t="s">
        <v>9</v>
      </c>
      <c r="H189" s="10">
        <v>25</v>
      </c>
      <c r="I189" s="10">
        <v>4</v>
      </c>
      <c r="J189" s="34">
        <v>1</v>
      </c>
      <c r="K189" s="34"/>
    </row>
    <row r="190" spans="1:11" x14ac:dyDescent="0.25">
      <c r="A190">
        <v>5</v>
      </c>
      <c r="B190" s="8"/>
      <c r="C190" s="9" t="s">
        <v>17</v>
      </c>
      <c r="D190" s="9">
        <v>63540</v>
      </c>
      <c r="E190" s="10" t="s">
        <v>9</v>
      </c>
      <c r="F190" s="10" t="s">
        <v>9</v>
      </c>
      <c r="G190" s="10" t="s">
        <v>10</v>
      </c>
      <c r="H190" s="10">
        <v>16</v>
      </c>
      <c r="I190" s="10">
        <v>5</v>
      </c>
      <c r="J190" s="34">
        <v>1</v>
      </c>
      <c r="K190" s="34"/>
    </row>
    <row r="191" spans="1:11" x14ac:dyDescent="0.25">
      <c r="A191">
        <v>6</v>
      </c>
      <c r="B191" s="8"/>
      <c r="C191" s="9" t="s">
        <v>17</v>
      </c>
      <c r="D191" s="9">
        <v>63540</v>
      </c>
      <c r="E191" s="10" t="s">
        <v>9</v>
      </c>
      <c r="F191" s="10" t="s">
        <v>9</v>
      </c>
      <c r="G191" s="10" t="s">
        <v>9</v>
      </c>
      <c r="H191" s="10">
        <v>19</v>
      </c>
      <c r="I191" s="10">
        <v>4</v>
      </c>
      <c r="J191" s="34">
        <v>6</v>
      </c>
      <c r="K191" s="34"/>
    </row>
    <row r="192" spans="1:11" x14ac:dyDescent="0.25">
      <c r="A192">
        <v>7</v>
      </c>
      <c r="B192" s="8"/>
      <c r="C192" s="9" t="s">
        <v>17</v>
      </c>
      <c r="D192" s="9">
        <v>63540</v>
      </c>
      <c r="E192" s="10" t="s">
        <v>10</v>
      </c>
      <c r="F192" s="10" t="s">
        <v>9</v>
      </c>
      <c r="G192" s="10" t="s">
        <v>10</v>
      </c>
      <c r="H192" s="10">
        <v>16</v>
      </c>
      <c r="I192" s="10">
        <v>4</v>
      </c>
      <c r="J192" s="34">
        <v>6</v>
      </c>
      <c r="K192" s="34"/>
    </row>
    <row r="193" spans="1:11" x14ac:dyDescent="0.25">
      <c r="A193">
        <v>8</v>
      </c>
      <c r="B193" s="8"/>
      <c r="C193" s="9" t="s">
        <v>17</v>
      </c>
      <c r="D193" s="9">
        <v>63540</v>
      </c>
      <c r="E193" s="10" t="s">
        <v>10</v>
      </c>
      <c r="F193" s="10" t="s">
        <v>10</v>
      </c>
      <c r="G193" s="10" t="s">
        <v>12</v>
      </c>
      <c r="H193" s="10"/>
      <c r="I193" s="10"/>
      <c r="J193" s="34"/>
      <c r="K193" s="34"/>
    </row>
    <row r="194" spans="1:11" x14ac:dyDescent="0.25">
      <c r="A194">
        <v>9</v>
      </c>
      <c r="B194" s="8"/>
      <c r="C194" s="9" t="s">
        <v>17</v>
      </c>
      <c r="D194" s="9">
        <v>63540</v>
      </c>
      <c r="E194" s="10" t="s">
        <v>8</v>
      </c>
      <c r="F194" s="10" t="s">
        <v>9</v>
      </c>
      <c r="G194" s="10" t="s">
        <v>8</v>
      </c>
      <c r="H194" s="10">
        <v>15</v>
      </c>
      <c r="I194" s="10">
        <v>5</v>
      </c>
      <c r="J194" s="34">
        <v>7</v>
      </c>
      <c r="K194" s="34"/>
    </row>
    <row r="195" spans="1:11" x14ac:dyDescent="0.25">
      <c r="A195">
        <v>10</v>
      </c>
      <c r="B195" s="8"/>
      <c r="C195" s="9" t="s">
        <v>17</v>
      </c>
      <c r="D195" s="9">
        <v>63540</v>
      </c>
      <c r="E195" s="10" t="s">
        <v>9</v>
      </c>
      <c r="F195" s="10" t="s">
        <v>10</v>
      </c>
      <c r="G195" s="10" t="s">
        <v>13</v>
      </c>
      <c r="H195" s="10"/>
      <c r="I195" s="10"/>
      <c r="J195" s="34"/>
      <c r="K195" s="34" t="s">
        <v>52</v>
      </c>
    </row>
    <row r="196" spans="1:11" x14ac:dyDescent="0.25">
      <c r="A196">
        <v>11</v>
      </c>
      <c r="B196" s="8"/>
      <c r="C196" s="9" t="s">
        <v>17</v>
      </c>
      <c r="D196" s="9">
        <v>63540</v>
      </c>
      <c r="E196" s="10" t="s">
        <v>9</v>
      </c>
      <c r="F196" s="10" t="s">
        <v>9</v>
      </c>
      <c r="G196" s="10" t="s">
        <v>10</v>
      </c>
      <c r="H196" s="10">
        <v>11</v>
      </c>
      <c r="I196" s="10">
        <v>5</v>
      </c>
      <c r="J196" s="34">
        <v>4</v>
      </c>
      <c r="K196" s="34"/>
    </row>
    <row r="197" spans="1:11" x14ac:dyDescent="0.25">
      <c r="A197">
        <v>12</v>
      </c>
      <c r="B197" s="8"/>
      <c r="C197" s="9" t="s">
        <v>17</v>
      </c>
      <c r="D197" s="9">
        <v>63540</v>
      </c>
      <c r="E197" s="10" t="s">
        <v>10</v>
      </c>
      <c r="F197" s="10" t="s">
        <v>11</v>
      </c>
      <c r="G197" s="10" t="s">
        <v>12</v>
      </c>
      <c r="H197" s="10"/>
      <c r="I197" s="10"/>
      <c r="J197" s="34"/>
      <c r="K197" s="34"/>
    </row>
    <row r="198" spans="1:11" x14ac:dyDescent="0.25">
      <c r="A198">
        <v>13</v>
      </c>
      <c r="B198" s="8"/>
      <c r="C198" s="9" t="s">
        <v>17</v>
      </c>
      <c r="D198" s="9">
        <v>63540</v>
      </c>
      <c r="E198" s="10" t="s">
        <v>10</v>
      </c>
      <c r="F198" s="10" t="s">
        <v>11</v>
      </c>
      <c r="G198" s="10" t="s">
        <v>13</v>
      </c>
      <c r="H198" s="10"/>
      <c r="I198" s="10"/>
      <c r="J198" s="34"/>
      <c r="K198" s="34" t="s">
        <v>46</v>
      </c>
    </row>
    <row r="199" spans="1:11" x14ac:dyDescent="0.25">
      <c r="A199">
        <v>14</v>
      </c>
      <c r="B199" s="8"/>
      <c r="C199" s="9" t="s">
        <v>17</v>
      </c>
      <c r="D199" s="9">
        <v>63540</v>
      </c>
      <c r="E199" s="10" t="s">
        <v>9</v>
      </c>
      <c r="F199" s="10" t="s">
        <v>10</v>
      </c>
      <c r="G199" s="10" t="s">
        <v>12</v>
      </c>
      <c r="H199" s="10"/>
      <c r="I199" s="10"/>
      <c r="J199" s="34"/>
      <c r="K199" s="34"/>
    </row>
    <row r="200" spans="1:11" x14ac:dyDescent="0.25">
      <c r="A200">
        <v>15</v>
      </c>
      <c r="B200" s="8"/>
      <c r="C200" s="9" t="s">
        <v>17</v>
      </c>
      <c r="D200" s="9">
        <v>63540</v>
      </c>
      <c r="E200" s="10" t="s">
        <v>8</v>
      </c>
      <c r="F200" s="10" t="s">
        <v>9</v>
      </c>
      <c r="G200" s="10" t="s">
        <v>10</v>
      </c>
      <c r="H200" s="10">
        <v>23</v>
      </c>
      <c r="I200" s="10">
        <v>4</v>
      </c>
      <c r="J200" s="34">
        <v>3</v>
      </c>
      <c r="K200" s="34"/>
    </row>
    <row r="201" spans="1:11" x14ac:dyDescent="0.25">
      <c r="A201">
        <v>16</v>
      </c>
      <c r="B201" s="8"/>
      <c r="C201" s="9" t="s">
        <v>17</v>
      </c>
      <c r="D201" s="9">
        <v>63540</v>
      </c>
      <c r="E201" s="10" t="s">
        <v>10</v>
      </c>
      <c r="F201" s="10" t="s">
        <v>9</v>
      </c>
      <c r="G201" s="10" t="s">
        <v>12</v>
      </c>
      <c r="H201" s="10"/>
      <c r="I201" s="10"/>
      <c r="J201" s="34"/>
      <c r="K201" s="34"/>
    </row>
    <row r="202" spans="1:11" x14ac:dyDescent="0.25">
      <c r="A202">
        <v>17</v>
      </c>
      <c r="B202" s="8"/>
      <c r="C202" s="9" t="s">
        <v>17</v>
      </c>
      <c r="D202" s="9">
        <v>63540</v>
      </c>
      <c r="E202" s="10" t="s">
        <v>10</v>
      </c>
      <c r="F202" s="10" t="s">
        <v>10</v>
      </c>
      <c r="G202" s="10" t="s">
        <v>12</v>
      </c>
      <c r="H202" s="10"/>
      <c r="I202" s="10"/>
      <c r="J202" s="34"/>
      <c r="K202" s="34"/>
    </row>
    <row r="203" spans="1:11" x14ac:dyDescent="0.25">
      <c r="A203">
        <v>18</v>
      </c>
      <c r="B203" s="8"/>
      <c r="C203" s="9" t="s">
        <v>17</v>
      </c>
      <c r="D203" s="9">
        <v>63540</v>
      </c>
      <c r="E203" s="10" t="s">
        <v>10</v>
      </c>
      <c r="F203" s="10" t="s">
        <v>10</v>
      </c>
      <c r="G203" s="10" t="s">
        <v>10</v>
      </c>
      <c r="H203" s="10">
        <v>15</v>
      </c>
      <c r="I203" s="10">
        <v>3</v>
      </c>
      <c r="J203" s="34">
        <v>2</v>
      </c>
      <c r="K203" s="34"/>
    </row>
    <row r="204" spans="1:11" x14ac:dyDescent="0.25">
      <c r="A204">
        <v>19</v>
      </c>
      <c r="B204" s="8"/>
      <c r="C204" s="9" t="s">
        <v>17</v>
      </c>
      <c r="D204" s="9">
        <v>63540</v>
      </c>
      <c r="E204" s="10" t="s">
        <v>10</v>
      </c>
      <c r="F204" s="10" t="s">
        <v>10</v>
      </c>
      <c r="G204" s="10" t="s">
        <v>10</v>
      </c>
      <c r="H204" s="10">
        <v>15</v>
      </c>
      <c r="I204" s="10">
        <v>4</v>
      </c>
      <c r="J204" s="34">
        <v>3</v>
      </c>
      <c r="K204" s="34"/>
    </row>
    <row r="205" spans="1:11" x14ac:dyDescent="0.25">
      <c r="A205">
        <v>20</v>
      </c>
      <c r="B205" s="8"/>
      <c r="C205" s="9" t="s">
        <v>17</v>
      </c>
      <c r="D205" s="9">
        <v>63540</v>
      </c>
      <c r="E205" s="10" t="s">
        <v>10</v>
      </c>
      <c r="F205" s="10" t="s">
        <v>10</v>
      </c>
      <c r="G205" s="10" t="s">
        <v>9</v>
      </c>
      <c r="H205" s="10">
        <v>21</v>
      </c>
      <c r="I205" s="10">
        <v>4</v>
      </c>
      <c r="J205" s="34">
        <v>6</v>
      </c>
      <c r="K205" s="34"/>
    </row>
    <row r="206" spans="1:11" x14ac:dyDescent="0.25">
      <c r="A206">
        <v>21</v>
      </c>
      <c r="B206" s="8"/>
      <c r="C206" s="9" t="s">
        <v>17</v>
      </c>
      <c r="D206" s="9">
        <v>63540</v>
      </c>
      <c r="E206" s="10" t="s">
        <v>9</v>
      </c>
      <c r="F206" s="10" t="s">
        <v>9</v>
      </c>
      <c r="G206" s="10" t="s">
        <v>9</v>
      </c>
      <c r="H206" s="10">
        <v>19</v>
      </c>
      <c r="I206" s="10">
        <v>3</v>
      </c>
      <c r="J206" s="34">
        <v>6</v>
      </c>
      <c r="K206" s="34"/>
    </row>
    <row r="207" spans="1:11" x14ac:dyDescent="0.25">
      <c r="A207">
        <v>22</v>
      </c>
      <c r="B207" s="8"/>
      <c r="C207" s="9" t="s">
        <v>17</v>
      </c>
      <c r="D207" s="9">
        <v>63540</v>
      </c>
      <c r="E207" s="10" t="s">
        <v>9</v>
      </c>
      <c r="F207" s="10" t="s">
        <v>9</v>
      </c>
      <c r="G207" s="10" t="s">
        <v>12</v>
      </c>
      <c r="H207" s="10"/>
      <c r="I207" s="10"/>
      <c r="J207" s="34"/>
      <c r="K207" s="34"/>
    </row>
    <row r="208" spans="1:11" x14ac:dyDescent="0.25">
      <c r="A208">
        <v>23</v>
      </c>
      <c r="B208" s="8"/>
      <c r="C208" s="9" t="s">
        <v>17</v>
      </c>
      <c r="D208" s="9">
        <v>63540</v>
      </c>
      <c r="E208" s="10" t="s">
        <v>10</v>
      </c>
      <c r="F208" s="10" t="s">
        <v>10</v>
      </c>
      <c r="G208" s="10" t="s">
        <v>11</v>
      </c>
      <c r="H208" s="10">
        <v>13</v>
      </c>
      <c r="I208" s="10">
        <v>3</v>
      </c>
      <c r="J208" s="34">
        <v>0</v>
      </c>
      <c r="K208" s="34"/>
    </row>
    <row r="209" spans="1:11" x14ac:dyDescent="0.25">
      <c r="A209">
        <v>24</v>
      </c>
      <c r="B209" s="8"/>
      <c r="C209" s="9" t="s">
        <v>17</v>
      </c>
      <c r="D209" s="9">
        <v>63540</v>
      </c>
      <c r="E209" s="10" t="s">
        <v>9</v>
      </c>
      <c r="F209" s="10" t="s">
        <v>9</v>
      </c>
      <c r="G209" s="10" t="s">
        <v>9</v>
      </c>
      <c r="H209" s="10">
        <v>19</v>
      </c>
      <c r="I209" s="10">
        <v>4</v>
      </c>
      <c r="J209" s="34">
        <v>8</v>
      </c>
      <c r="K209" s="34"/>
    </row>
    <row r="210" spans="1:11" x14ac:dyDescent="0.25">
      <c r="A210">
        <v>25</v>
      </c>
      <c r="B210" s="8"/>
      <c r="C210" s="9" t="s">
        <v>17</v>
      </c>
      <c r="D210" s="9">
        <v>63540</v>
      </c>
      <c r="E210" s="10" t="s">
        <v>10</v>
      </c>
      <c r="F210" s="10" t="s">
        <v>11</v>
      </c>
      <c r="G210" s="10" t="s">
        <v>12</v>
      </c>
      <c r="H210" s="10"/>
      <c r="I210" s="10"/>
      <c r="J210" s="34"/>
      <c r="K210" s="34"/>
    </row>
    <row r="211" spans="1:11" x14ac:dyDescent="0.25">
      <c r="A211">
        <v>26</v>
      </c>
      <c r="B211" s="8"/>
      <c r="C211" s="9" t="s">
        <v>17</v>
      </c>
      <c r="D211" s="9">
        <v>63540</v>
      </c>
      <c r="E211" s="10" t="s">
        <v>11</v>
      </c>
      <c r="F211" s="10" t="s">
        <v>12</v>
      </c>
      <c r="G211" s="10" t="s">
        <v>12</v>
      </c>
      <c r="H211" s="10"/>
      <c r="I211" s="10"/>
      <c r="J211" s="34"/>
      <c r="K211" s="34"/>
    </row>
    <row r="212" spans="1:11" x14ac:dyDescent="0.25">
      <c r="A212">
        <v>27</v>
      </c>
      <c r="B212" s="8"/>
      <c r="C212" s="9" t="s">
        <v>17</v>
      </c>
      <c r="D212" s="9">
        <v>63540</v>
      </c>
      <c r="E212" s="10" t="s">
        <v>9</v>
      </c>
      <c r="F212" s="10" t="s">
        <v>10</v>
      </c>
      <c r="G212" s="10" t="s">
        <v>9</v>
      </c>
      <c r="H212" s="10">
        <v>18</v>
      </c>
      <c r="I212" s="10">
        <v>4</v>
      </c>
      <c r="J212" s="34">
        <v>4</v>
      </c>
      <c r="K212" s="34"/>
    </row>
    <row r="213" spans="1:11" x14ac:dyDescent="0.25">
      <c r="A213">
        <v>28</v>
      </c>
      <c r="B213" s="8"/>
      <c r="C213" s="9" t="s">
        <v>17</v>
      </c>
      <c r="D213" s="9">
        <v>63540</v>
      </c>
      <c r="E213" s="10" t="s">
        <v>10</v>
      </c>
      <c r="F213" s="10" t="s">
        <v>13</v>
      </c>
      <c r="G213" s="10" t="s">
        <v>13</v>
      </c>
      <c r="H213" s="10"/>
      <c r="I213" s="10"/>
      <c r="J213" s="34"/>
      <c r="K213" s="34" t="s">
        <v>47</v>
      </c>
    </row>
    <row r="214" spans="1:11" x14ac:dyDescent="0.25">
      <c r="A214">
        <v>29</v>
      </c>
      <c r="B214" s="8"/>
      <c r="C214" s="9" t="s">
        <v>17</v>
      </c>
      <c r="D214" s="9">
        <v>63540</v>
      </c>
      <c r="E214" s="10" t="s">
        <v>9</v>
      </c>
      <c r="F214" s="10" t="s">
        <v>10</v>
      </c>
      <c r="G214" s="10" t="s">
        <v>13</v>
      </c>
      <c r="H214" s="10"/>
      <c r="I214" s="10"/>
      <c r="J214" s="34"/>
      <c r="K214" s="34" t="s">
        <v>48</v>
      </c>
    </row>
    <row r="215" spans="1:11" x14ac:dyDescent="0.25">
      <c r="A215">
        <v>30</v>
      </c>
      <c r="B215" s="8"/>
      <c r="C215" s="9" t="s">
        <v>17</v>
      </c>
      <c r="D215" s="9">
        <v>63540</v>
      </c>
      <c r="E215" s="10" t="s">
        <v>9</v>
      </c>
      <c r="F215" s="10" t="s">
        <v>10</v>
      </c>
      <c r="G215" s="10" t="s">
        <v>9</v>
      </c>
      <c r="H215" s="10">
        <v>18</v>
      </c>
      <c r="I215" s="10">
        <v>3</v>
      </c>
      <c r="J215" s="34">
        <v>5</v>
      </c>
      <c r="K215" s="34"/>
    </row>
    <row r="216" spans="1:11" x14ac:dyDescent="0.25">
      <c r="A216">
        <v>31</v>
      </c>
      <c r="B216" s="8"/>
      <c r="C216" s="9" t="s">
        <v>17</v>
      </c>
      <c r="D216" s="9">
        <v>63540</v>
      </c>
      <c r="E216" s="10" t="s">
        <v>10</v>
      </c>
      <c r="F216" s="10" t="s">
        <v>10</v>
      </c>
      <c r="G216" s="10" t="s">
        <v>13</v>
      </c>
      <c r="H216" s="10"/>
      <c r="I216" s="10"/>
      <c r="J216" s="34"/>
      <c r="K216" s="34"/>
    </row>
    <row r="217" spans="1:11" x14ac:dyDescent="0.25">
      <c r="A217">
        <v>32</v>
      </c>
      <c r="B217" s="8"/>
      <c r="C217" s="9" t="s">
        <v>17</v>
      </c>
      <c r="D217" s="9">
        <v>63540</v>
      </c>
      <c r="E217" s="10" t="s">
        <v>10</v>
      </c>
      <c r="F217" s="10" t="s">
        <v>10</v>
      </c>
      <c r="G217" s="10" t="s">
        <v>9</v>
      </c>
      <c r="H217" s="10">
        <v>13</v>
      </c>
      <c r="I217" s="10">
        <v>4</v>
      </c>
      <c r="J217" s="34">
        <v>4</v>
      </c>
      <c r="K217" s="34"/>
    </row>
    <row r="218" spans="1:11" x14ac:dyDescent="0.25">
      <c r="A218">
        <v>33</v>
      </c>
      <c r="B218" s="8"/>
      <c r="C218" s="9" t="s">
        <v>17</v>
      </c>
      <c r="D218" s="9">
        <v>63540</v>
      </c>
      <c r="E218" s="10" t="s">
        <v>10</v>
      </c>
      <c r="F218" s="10" t="s">
        <v>10</v>
      </c>
      <c r="G218" s="10" t="s">
        <v>12</v>
      </c>
      <c r="H218" s="10"/>
      <c r="I218" s="10"/>
      <c r="J218" s="34"/>
      <c r="K218" s="34"/>
    </row>
    <row r="219" spans="1:11" x14ac:dyDescent="0.25">
      <c r="A219">
        <v>34</v>
      </c>
      <c r="B219" s="8"/>
      <c r="C219" s="9" t="s">
        <v>17</v>
      </c>
      <c r="D219" s="9">
        <v>63540</v>
      </c>
      <c r="E219" s="10" t="s">
        <v>13</v>
      </c>
      <c r="F219" s="10" t="s">
        <v>9</v>
      </c>
      <c r="G219" s="10" t="s">
        <v>9</v>
      </c>
      <c r="H219" s="10">
        <v>16</v>
      </c>
      <c r="I219" s="10">
        <v>3</v>
      </c>
      <c r="J219" s="34">
        <v>4</v>
      </c>
      <c r="K219" s="34"/>
    </row>
    <row r="220" spans="1:11" x14ac:dyDescent="0.25">
      <c r="A220">
        <v>35</v>
      </c>
      <c r="B220" s="8"/>
      <c r="C220" s="9" t="s">
        <v>17</v>
      </c>
      <c r="D220" s="9">
        <v>63540</v>
      </c>
      <c r="E220" s="10" t="s">
        <v>9</v>
      </c>
      <c r="F220" s="10" t="s">
        <v>9</v>
      </c>
      <c r="G220" s="10" t="s">
        <v>9</v>
      </c>
      <c r="H220" s="10">
        <v>21</v>
      </c>
      <c r="I220" s="10">
        <v>4</v>
      </c>
      <c r="J220" s="34">
        <v>8</v>
      </c>
      <c r="K220" s="34"/>
    </row>
    <row r="221" spans="1:11" x14ac:dyDescent="0.25">
      <c r="A221">
        <v>36</v>
      </c>
      <c r="B221" s="8"/>
      <c r="C221" s="9" t="s">
        <v>17</v>
      </c>
      <c r="D221" s="9">
        <v>63540</v>
      </c>
      <c r="E221" s="10" t="s">
        <v>10</v>
      </c>
      <c r="F221" s="10" t="s">
        <v>9</v>
      </c>
      <c r="G221" s="10" t="s">
        <v>9</v>
      </c>
      <c r="H221" s="10">
        <v>16</v>
      </c>
      <c r="I221" s="10">
        <v>7</v>
      </c>
      <c r="J221" s="34">
        <v>1</v>
      </c>
      <c r="K221" s="34"/>
    </row>
    <row r="222" spans="1:11" x14ac:dyDescent="0.25">
      <c r="A222">
        <v>1</v>
      </c>
      <c r="B222" s="8">
        <v>7</v>
      </c>
      <c r="C222" s="9" t="s">
        <v>15</v>
      </c>
      <c r="D222" s="9">
        <v>8482</v>
      </c>
      <c r="E222" s="10" t="s">
        <v>8</v>
      </c>
      <c r="F222" s="10" t="s">
        <v>8</v>
      </c>
      <c r="G222" s="10" t="s">
        <v>8</v>
      </c>
      <c r="H222" s="10">
        <v>41</v>
      </c>
      <c r="I222" s="10">
        <v>6</v>
      </c>
      <c r="J222" s="34"/>
      <c r="K222" s="34"/>
    </row>
    <row r="223" spans="1:11" x14ac:dyDescent="0.25">
      <c r="A223">
        <v>2</v>
      </c>
      <c r="B223" s="8"/>
      <c r="C223" s="9" t="s">
        <v>15</v>
      </c>
      <c r="D223" s="9">
        <v>8482</v>
      </c>
      <c r="E223" s="10" t="s">
        <v>8</v>
      </c>
      <c r="F223" s="10" t="s">
        <v>8</v>
      </c>
      <c r="G223" s="10" t="s">
        <v>8</v>
      </c>
      <c r="H223" s="10">
        <v>29</v>
      </c>
      <c r="I223" s="10">
        <v>8</v>
      </c>
      <c r="J223" s="10">
        <v>5</v>
      </c>
      <c r="K223" s="34"/>
    </row>
    <row r="224" spans="1:11" x14ac:dyDescent="0.25">
      <c r="A224">
        <v>3</v>
      </c>
      <c r="B224" s="8"/>
      <c r="C224" s="9" t="s">
        <v>15</v>
      </c>
      <c r="D224" s="9">
        <v>8482</v>
      </c>
      <c r="E224" s="10" t="s">
        <v>9</v>
      </c>
      <c r="F224" s="10" t="s">
        <v>9</v>
      </c>
      <c r="G224" s="10" t="s">
        <v>8</v>
      </c>
      <c r="H224" s="10">
        <v>40</v>
      </c>
      <c r="I224" s="10">
        <v>10</v>
      </c>
      <c r="J224" s="10">
        <v>14</v>
      </c>
      <c r="K224" s="34"/>
    </row>
    <row r="225" spans="1:11" x14ac:dyDescent="0.25">
      <c r="A225">
        <v>4</v>
      </c>
      <c r="B225" s="8"/>
      <c r="C225" s="9" t="s">
        <v>15</v>
      </c>
      <c r="D225" s="9">
        <v>8482</v>
      </c>
      <c r="E225" s="10" t="s">
        <v>8</v>
      </c>
      <c r="F225" s="10" t="s">
        <v>8</v>
      </c>
      <c r="G225" s="10" t="s">
        <v>8</v>
      </c>
      <c r="H225" s="10">
        <v>46</v>
      </c>
      <c r="I225" s="10">
        <v>12</v>
      </c>
      <c r="J225" s="10">
        <v>20</v>
      </c>
      <c r="K225" s="34"/>
    </row>
    <row r="226" spans="1:11" x14ac:dyDescent="0.25">
      <c r="A226">
        <v>5</v>
      </c>
      <c r="B226" s="8"/>
      <c r="C226" s="9" t="s">
        <v>15</v>
      </c>
      <c r="D226" s="9">
        <v>8482</v>
      </c>
      <c r="E226" s="10" t="s">
        <v>9</v>
      </c>
      <c r="F226" s="10" t="s">
        <v>9</v>
      </c>
      <c r="G226" s="10" t="s">
        <v>8</v>
      </c>
      <c r="H226" s="10">
        <v>51</v>
      </c>
      <c r="I226" s="10">
        <v>11</v>
      </c>
      <c r="J226" s="10">
        <v>26</v>
      </c>
      <c r="K226" s="34"/>
    </row>
    <row r="227" spans="1:11" x14ac:dyDescent="0.25">
      <c r="A227">
        <v>6</v>
      </c>
      <c r="B227" s="8"/>
      <c r="C227" s="9" t="s">
        <v>15</v>
      </c>
      <c r="D227" s="9">
        <v>8482</v>
      </c>
      <c r="E227" s="10" t="s">
        <v>9</v>
      </c>
      <c r="F227" s="10" t="s">
        <v>9</v>
      </c>
      <c r="G227" s="10" t="s">
        <v>8</v>
      </c>
      <c r="H227" s="10">
        <v>35</v>
      </c>
      <c r="I227" s="10">
        <v>8</v>
      </c>
      <c r="J227" s="10">
        <v>14</v>
      </c>
      <c r="K227" s="34"/>
    </row>
    <row r="228" spans="1:11" x14ac:dyDescent="0.25">
      <c r="A228">
        <v>7</v>
      </c>
      <c r="B228" s="8"/>
      <c r="C228" s="9" t="s">
        <v>15</v>
      </c>
      <c r="D228" s="9">
        <v>8482</v>
      </c>
      <c r="E228" s="10" t="s">
        <v>8</v>
      </c>
      <c r="F228" s="10" t="s">
        <v>8</v>
      </c>
      <c r="G228" s="10" t="s">
        <v>8</v>
      </c>
      <c r="H228" s="10">
        <v>54</v>
      </c>
      <c r="I228" s="10">
        <v>8</v>
      </c>
      <c r="J228" s="10">
        <v>20</v>
      </c>
      <c r="K228" s="34"/>
    </row>
    <row r="229" spans="1:11" x14ac:dyDescent="0.25">
      <c r="A229">
        <v>8</v>
      </c>
      <c r="B229" s="8"/>
      <c r="C229" s="9" t="s">
        <v>15</v>
      </c>
      <c r="D229" s="9">
        <v>8482</v>
      </c>
      <c r="E229" s="10" t="s">
        <v>8</v>
      </c>
      <c r="F229" s="10" t="s">
        <v>8</v>
      </c>
      <c r="G229" s="10" t="s">
        <v>8</v>
      </c>
      <c r="H229" s="10">
        <v>50</v>
      </c>
      <c r="I229" s="10">
        <v>9</v>
      </c>
      <c r="J229" s="10">
        <v>20</v>
      </c>
      <c r="K229" s="34"/>
    </row>
    <row r="230" spans="1:11" x14ac:dyDescent="0.25">
      <c r="A230">
        <v>9</v>
      </c>
      <c r="B230" s="8"/>
      <c r="C230" s="9" t="s">
        <v>15</v>
      </c>
      <c r="D230" s="9">
        <v>8482</v>
      </c>
      <c r="E230" s="10" t="s">
        <v>8</v>
      </c>
      <c r="F230" s="10" t="s">
        <v>8</v>
      </c>
      <c r="G230" s="10" t="s">
        <v>8</v>
      </c>
      <c r="H230" s="10">
        <v>45</v>
      </c>
      <c r="I230" s="10">
        <v>12</v>
      </c>
      <c r="J230" s="10">
        <v>17</v>
      </c>
      <c r="K230" s="34"/>
    </row>
    <row r="231" spans="1:11" x14ac:dyDescent="0.25">
      <c r="A231">
        <v>10</v>
      </c>
      <c r="B231" s="8"/>
      <c r="C231" s="9" t="s">
        <v>15</v>
      </c>
      <c r="D231" s="9">
        <v>8482</v>
      </c>
      <c r="E231" s="10" t="s">
        <v>8</v>
      </c>
      <c r="F231" s="10" t="s">
        <v>8</v>
      </c>
      <c r="G231" s="10" t="s">
        <v>8</v>
      </c>
      <c r="H231" s="10">
        <v>54</v>
      </c>
      <c r="I231" s="10">
        <v>10</v>
      </c>
      <c r="J231" s="10">
        <v>20</v>
      </c>
      <c r="K231" s="34"/>
    </row>
    <row r="232" spans="1:11" x14ac:dyDescent="0.25">
      <c r="A232">
        <v>11</v>
      </c>
      <c r="B232" s="8"/>
      <c r="C232" s="9" t="s">
        <v>15</v>
      </c>
      <c r="D232" s="9">
        <v>8482</v>
      </c>
      <c r="E232" s="10" t="s">
        <v>8</v>
      </c>
      <c r="F232" s="10" t="s">
        <v>8</v>
      </c>
      <c r="G232" s="10" t="s">
        <v>8</v>
      </c>
      <c r="H232" s="10">
        <v>40</v>
      </c>
      <c r="I232" s="10">
        <v>11</v>
      </c>
      <c r="J232" s="10">
        <v>15</v>
      </c>
      <c r="K232" s="34"/>
    </row>
    <row r="233" spans="1:11" x14ac:dyDescent="0.25">
      <c r="A233">
        <v>12</v>
      </c>
      <c r="B233" s="8"/>
      <c r="C233" s="9" t="s">
        <v>15</v>
      </c>
      <c r="D233" s="9">
        <v>8482</v>
      </c>
      <c r="E233" s="10" t="s">
        <v>8</v>
      </c>
      <c r="F233" s="10" t="s">
        <v>8</v>
      </c>
      <c r="G233" s="10" t="s">
        <v>8</v>
      </c>
      <c r="H233" s="10">
        <v>44</v>
      </c>
      <c r="I233" s="10">
        <v>9</v>
      </c>
      <c r="J233" s="10">
        <v>19</v>
      </c>
      <c r="K233" s="34"/>
    </row>
    <row r="234" spans="1:11" x14ac:dyDescent="0.25">
      <c r="A234">
        <v>13</v>
      </c>
      <c r="B234" s="8"/>
      <c r="C234" s="9" t="s">
        <v>15</v>
      </c>
      <c r="D234" s="9">
        <v>8482</v>
      </c>
      <c r="E234" s="10" t="s">
        <v>8</v>
      </c>
      <c r="F234" s="10" t="s">
        <v>8</v>
      </c>
      <c r="G234" s="10" t="s">
        <v>8</v>
      </c>
      <c r="H234" s="10">
        <v>43</v>
      </c>
      <c r="I234" s="10">
        <v>8</v>
      </c>
      <c r="J234" s="10">
        <v>1</v>
      </c>
      <c r="K234" s="34"/>
    </row>
    <row r="235" spans="1:11" x14ac:dyDescent="0.25">
      <c r="A235">
        <v>14</v>
      </c>
      <c r="B235" s="8"/>
      <c r="C235" s="9" t="s">
        <v>15</v>
      </c>
      <c r="D235" s="9">
        <v>8482</v>
      </c>
      <c r="E235" s="10" t="s">
        <v>8</v>
      </c>
      <c r="F235" s="10" t="s">
        <v>9</v>
      </c>
      <c r="G235" s="10" t="s">
        <v>9</v>
      </c>
      <c r="H235" s="10">
        <v>34</v>
      </c>
      <c r="I235" s="10">
        <v>6</v>
      </c>
      <c r="J235" s="10">
        <v>7</v>
      </c>
      <c r="K235" s="34"/>
    </row>
    <row r="236" spans="1:11" x14ac:dyDescent="0.25">
      <c r="A236">
        <v>15</v>
      </c>
      <c r="B236" s="8"/>
      <c r="C236" s="9" t="s">
        <v>15</v>
      </c>
      <c r="D236" s="9">
        <v>8482</v>
      </c>
      <c r="E236" s="10" t="s">
        <v>8</v>
      </c>
      <c r="F236" s="10" t="s">
        <v>8</v>
      </c>
      <c r="G236" s="10" t="s">
        <v>8</v>
      </c>
      <c r="H236" s="10">
        <v>43</v>
      </c>
      <c r="I236" s="10">
        <v>7</v>
      </c>
      <c r="J236" s="10">
        <v>17</v>
      </c>
      <c r="K236" s="34"/>
    </row>
    <row r="237" spans="1:11" x14ac:dyDescent="0.25">
      <c r="A237">
        <v>16</v>
      </c>
      <c r="B237" s="8"/>
      <c r="C237" s="9" t="s">
        <v>15</v>
      </c>
      <c r="D237" s="9">
        <v>8482</v>
      </c>
      <c r="E237" s="10" t="s">
        <v>8</v>
      </c>
      <c r="F237" s="10" t="s">
        <v>8</v>
      </c>
      <c r="G237" s="10" t="s">
        <v>8</v>
      </c>
      <c r="H237" s="10">
        <v>57</v>
      </c>
      <c r="I237" s="10">
        <v>12</v>
      </c>
      <c r="J237" s="10">
        <v>20</v>
      </c>
      <c r="K237" s="34"/>
    </row>
    <row r="238" spans="1:11" x14ac:dyDescent="0.25">
      <c r="A238">
        <v>17</v>
      </c>
      <c r="B238" s="8"/>
      <c r="C238" s="9" t="s">
        <v>15</v>
      </c>
      <c r="D238" s="9">
        <v>8482</v>
      </c>
      <c r="E238" s="10" t="s">
        <v>8</v>
      </c>
      <c r="F238" s="10" t="s">
        <v>8</v>
      </c>
      <c r="G238" s="10" t="s">
        <v>8</v>
      </c>
      <c r="H238" s="10">
        <v>41</v>
      </c>
      <c r="I238" s="10">
        <v>9</v>
      </c>
      <c r="J238" s="10">
        <v>15</v>
      </c>
      <c r="K238" s="34"/>
    </row>
    <row r="239" spans="1:11" x14ac:dyDescent="0.25">
      <c r="A239">
        <v>18</v>
      </c>
      <c r="B239" s="8"/>
      <c r="C239" s="9" t="s">
        <v>15</v>
      </c>
      <c r="D239" s="9">
        <v>8482</v>
      </c>
      <c r="E239" s="10" t="s">
        <v>9</v>
      </c>
      <c r="F239" s="10" t="s">
        <v>8</v>
      </c>
      <c r="G239" s="10" t="s">
        <v>8</v>
      </c>
      <c r="H239" s="10">
        <v>44</v>
      </c>
      <c r="I239" s="10">
        <v>8</v>
      </c>
      <c r="J239" s="10">
        <v>18</v>
      </c>
      <c r="K239" s="34"/>
    </row>
    <row r="240" spans="1:11" x14ac:dyDescent="0.25">
      <c r="A240">
        <v>19</v>
      </c>
      <c r="B240" s="8"/>
      <c r="C240" s="9" t="s">
        <v>15</v>
      </c>
      <c r="D240" s="9">
        <v>8482</v>
      </c>
      <c r="E240" s="10" t="s">
        <v>8</v>
      </c>
      <c r="F240" s="10" t="s">
        <v>8</v>
      </c>
      <c r="G240" s="10" t="s">
        <v>8</v>
      </c>
      <c r="H240" s="10">
        <v>50</v>
      </c>
      <c r="I240" s="10">
        <v>5</v>
      </c>
      <c r="J240" s="10">
        <v>15</v>
      </c>
      <c r="K240" s="34"/>
    </row>
    <row r="241" spans="1:11" x14ac:dyDescent="0.25">
      <c r="A241">
        <v>20</v>
      </c>
      <c r="B241" s="8"/>
      <c r="C241" s="9" t="s">
        <v>15</v>
      </c>
      <c r="D241" s="9">
        <v>8482</v>
      </c>
      <c r="E241" s="10" t="s">
        <v>8</v>
      </c>
      <c r="F241" s="10" t="s">
        <v>8</v>
      </c>
      <c r="G241" s="10" t="s">
        <v>8</v>
      </c>
      <c r="H241" s="10">
        <v>46</v>
      </c>
      <c r="I241" s="10">
        <v>9</v>
      </c>
      <c r="J241" s="10">
        <v>15</v>
      </c>
      <c r="K241" s="34"/>
    </row>
    <row r="242" spans="1:11" x14ac:dyDescent="0.25">
      <c r="A242">
        <v>21</v>
      </c>
      <c r="B242" s="8"/>
      <c r="C242" s="9" t="s">
        <v>15</v>
      </c>
      <c r="D242" s="9">
        <v>8482</v>
      </c>
      <c r="E242" s="10" t="s">
        <v>8</v>
      </c>
      <c r="F242" s="10" t="s">
        <v>8</v>
      </c>
      <c r="G242" s="10" t="s">
        <v>8</v>
      </c>
      <c r="H242" s="10">
        <v>39</v>
      </c>
      <c r="I242" s="10">
        <v>11</v>
      </c>
      <c r="J242" s="10">
        <v>12</v>
      </c>
      <c r="K242" s="34"/>
    </row>
    <row r="243" spans="1:11" x14ac:dyDescent="0.25">
      <c r="A243">
        <v>22</v>
      </c>
      <c r="B243" s="8"/>
      <c r="C243" s="9" t="s">
        <v>15</v>
      </c>
      <c r="D243" s="9">
        <v>8482</v>
      </c>
      <c r="E243" s="10" t="s">
        <v>8</v>
      </c>
      <c r="F243" s="10" t="s">
        <v>9</v>
      </c>
      <c r="G243" s="10" t="s">
        <v>9</v>
      </c>
      <c r="H243" s="10">
        <v>39</v>
      </c>
      <c r="I243" s="10">
        <v>7</v>
      </c>
      <c r="J243" s="10">
        <v>10</v>
      </c>
      <c r="K243" s="34"/>
    </row>
    <row r="244" spans="1:11" x14ac:dyDescent="0.25">
      <c r="A244">
        <v>23</v>
      </c>
      <c r="B244" s="8"/>
      <c r="C244" s="9" t="s">
        <v>15</v>
      </c>
      <c r="D244" s="9">
        <v>8482</v>
      </c>
      <c r="E244" s="10" t="s">
        <v>8</v>
      </c>
      <c r="F244" s="10" t="s">
        <v>8</v>
      </c>
      <c r="G244" s="10" t="s">
        <v>8</v>
      </c>
      <c r="H244" s="10">
        <v>69</v>
      </c>
      <c r="I244" s="10">
        <v>13</v>
      </c>
      <c r="J244" s="10">
        <v>26</v>
      </c>
      <c r="K244" s="34"/>
    </row>
    <row r="245" spans="1:11" x14ac:dyDescent="0.25">
      <c r="A245">
        <v>24</v>
      </c>
      <c r="B245" s="8"/>
      <c r="C245" s="9" t="s">
        <v>15</v>
      </c>
      <c r="D245" s="9">
        <v>8482</v>
      </c>
      <c r="E245" s="10" t="s">
        <v>8</v>
      </c>
      <c r="F245" s="10" t="s">
        <v>8</v>
      </c>
      <c r="G245" s="10" t="s">
        <v>8</v>
      </c>
      <c r="H245" s="10">
        <v>53</v>
      </c>
      <c r="I245" s="10">
        <v>10</v>
      </c>
      <c r="J245" s="10">
        <v>20</v>
      </c>
      <c r="K245" s="34"/>
    </row>
    <row r="246" spans="1:11" x14ac:dyDescent="0.25">
      <c r="A246">
        <v>25</v>
      </c>
      <c r="B246" s="8"/>
      <c r="C246" s="9" t="s">
        <v>15</v>
      </c>
      <c r="D246" s="9">
        <v>8482</v>
      </c>
      <c r="E246" s="10" t="s">
        <v>9</v>
      </c>
      <c r="F246" s="10" t="s">
        <v>9</v>
      </c>
      <c r="G246" s="10" t="s">
        <v>9</v>
      </c>
      <c r="H246" s="10">
        <v>34</v>
      </c>
      <c r="I246" s="10">
        <v>5</v>
      </c>
      <c r="J246" s="10">
        <v>12</v>
      </c>
      <c r="K246" s="34"/>
    </row>
    <row r="247" spans="1:11" x14ac:dyDescent="0.25">
      <c r="A247">
        <v>26</v>
      </c>
      <c r="B247" s="8"/>
      <c r="C247" s="9" t="s">
        <v>15</v>
      </c>
      <c r="D247" s="9">
        <v>8482</v>
      </c>
      <c r="E247" s="10" t="s">
        <v>8</v>
      </c>
      <c r="F247" s="10" t="s">
        <v>8</v>
      </c>
      <c r="G247" s="10" t="s">
        <v>8</v>
      </c>
      <c r="H247" s="10">
        <v>55</v>
      </c>
      <c r="I247" s="10">
        <v>11</v>
      </c>
      <c r="J247" s="10">
        <v>20</v>
      </c>
      <c r="K247" s="34"/>
    </row>
    <row r="248" spans="1:11" x14ac:dyDescent="0.25">
      <c r="A248">
        <v>27</v>
      </c>
      <c r="B248" s="8"/>
      <c r="C248" s="9" t="s">
        <v>15</v>
      </c>
      <c r="D248" s="9">
        <v>8482</v>
      </c>
      <c r="E248" s="10" t="s">
        <v>9</v>
      </c>
      <c r="F248" s="10" t="s">
        <v>8</v>
      </c>
      <c r="G248" s="10" t="s">
        <v>8</v>
      </c>
      <c r="H248" s="10">
        <v>40</v>
      </c>
      <c r="I248" s="10">
        <v>10</v>
      </c>
      <c r="J248" s="10">
        <v>12</v>
      </c>
      <c r="K248" s="34"/>
    </row>
    <row r="249" spans="1:11" x14ac:dyDescent="0.25">
      <c r="A249">
        <v>28</v>
      </c>
      <c r="B249" s="8"/>
      <c r="C249" s="9" t="s">
        <v>15</v>
      </c>
      <c r="D249" s="9">
        <v>8482</v>
      </c>
      <c r="E249" s="10" t="s">
        <v>9</v>
      </c>
      <c r="F249" s="10" t="s">
        <v>8</v>
      </c>
      <c r="G249" s="10" t="s">
        <v>9</v>
      </c>
      <c r="H249" s="10">
        <v>38</v>
      </c>
      <c r="I249" s="10">
        <v>11</v>
      </c>
      <c r="J249" s="10">
        <v>7</v>
      </c>
      <c r="K249" s="34"/>
    </row>
    <row r="250" spans="1:11" x14ac:dyDescent="0.25">
      <c r="A250">
        <v>29</v>
      </c>
      <c r="B250" s="8"/>
      <c r="C250" s="9" t="s">
        <v>15</v>
      </c>
      <c r="D250" s="9">
        <v>8482</v>
      </c>
      <c r="E250" s="10" t="s">
        <v>8</v>
      </c>
      <c r="F250" s="10" t="s">
        <v>8</v>
      </c>
      <c r="G250" s="10" t="s">
        <v>8</v>
      </c>
      <c r="H250" s="10">
        <v>54</v>
      </c>
      <c r="I250" s="10">
        <v>12</v>
      </c>
      <c r="J250" s="10">
        <v>20</v>
      </c>
      <c r="K250" s="34"/>
    </row>
    <row r="251" spans="1:11" x14ac:dyDescent="0.25">
      <c r="A251">
        <v>30</v>
      </c>
      <c r="B251" s="8"/>
      <c r="C251" s="9" t="s">
        <v>15</v>
      </c>
      <c r="D251" s="9">
        <v>8482</v>
      </c>
      <c r="E251" s="10" t="s">
        <v>8</v>
      </c>
      <c r="F251" s="10" t="s">
        <v>8</v>
      </c>
      <c r="G251" s="10" t="s">
        <v>9</v>
      </c>
      <c r="H251" s="10">
        <v>54</v>
      </c>
      <c r="I251" s="10">
        <v>10</v>
      </c>
      <c r="J251" s="10">
        <v>10</v>
      </c>
      <c r="K251" s="34"/>
    </row>
    <row r="252" spans="1:11" x14ac:dyDescent="0.25">
      <c r="A252">
        <v>31</v>
      </c>
      <c r="B252" s="8"/>
      <c r="C252" s="9" t="s">
        <v>15</v>
      </c>
      <c r="D252" s="9">
        <v>8482</v>
      </c>
      <c r="E252" s="10" t="s">
        <v>8</v>
      </c>
      <c r="F252" s="10" t="s">
        <v>8</v>
      </c>
      <c r="G252" s="10" t="s">
        <v>8</v>
      </c>
      <c r="H252" s="10">
        <v>57</v>
      </c>
      <c r="I252" s="10">
        <v>11</v>
      </c>
      <c r="J252" s="10">
        <v>20</v>
      </c>
      <c r="K252" s="34"/>
    </row>
    <row r="253" spans="1:11" x14ac:dyDescent="0.25">
      <c r="A253">
        <v>32</v>
      </c>
      <c r="B253" s="8"/>
      <c r="C253" s="9" t="s">
        <v>15</v>
      </c>
      <c r="D253" s="9">
        <v>8482</v>
      </c>
      <c r="E253" s="10" t="s">
        <v>8</v>
      </c>
      <c r="F253" s="10" t="s">
        <v>8</v>
      </c>
      <c r="G253" s="10" t="s">
        <v>8</v>
      </c>
      <c r="H253" s="10">
        <v>49</v>
      </c>
      <c r="I253" s="10">
        <v>11</v>
      </c>
      <c r="J253" s="10">
        <v>20</v>
      </c>
      <c r="K253" s="34"/>
    </row>
    <row r="254" spans="1:11" x14ac:dyDescent="0.25">
      <c r="A254">
        <v>33</v>
      </c>
      <c r="B254" s="8"/>
      <c r="C254" s="9" t="s">
        <v>15</v>
      </c>
      <c r="D254" s="9">
        <v>8482</v>
      </c>
      <c r="E254" s="10" t="s">
        <v>8</v>
      </c>
      <c r="F254" s="10" t="s">
        <v>8</v>
      </c>
      <c r="G254" s="10" t="s">
        <v>8</v>
      </c>
      <c r="H254" s="10">
        <v>44</v>
      </c>
      <c r="I254" s="10">
        <v>13</v>
      </c>
      <c r="J254" s="10">
        <v>15</v>
      </c>
      <c r="K254" s="34"/>
    </row>
    <row r="255" spans="1:11" x14ac:dyDescent="0.25">
      <c r="A255">
        <v>34</v>
      </c>
      <c r="B255" s="8"/>
      <c r="C255" s="9" t="s">
        <v>15</v>
      </c>
      <c r="D255" s="9">
        <v>8482</v>
      </c>
      <c r="E255" s="10" t="s">
        <v>8</v>
      </c>
      <c r="F255" s="10" t="s">
        <v>8</v>
      </c>
      <c r="G255" s="10" t="s">
        <v>8</v>
      </c>
      <c r="H255" s="10">
        <v>48</v>
      </c>
      <c r="I255" s="10">
        <v>15</v>
      </c>
      <c r="J255" s="10">
        <v>15</v>
      </c>
      <c r="K255" s="34"/>
    </row>
    <row r="256" spans="1:11" x14ac:dyDescent="0.25">
      <c r="A256">
        <v>35</v>
      </c>
      <c r="B256" s="8"/>
      <c r="C256" s="9" t="s">
        <v>15</v>
      </c>
      <c r="D256" s="9">
        <v>8482</v>
      </c>
      <c r="E256" s="10" t="s">
        <v>9</v>
      </c>
      <c r="F256" s="10" t="s">
        <v>9</v>
      </c>
      <c r="G256" s="10" t="s">
        <v>8</v>
      </c>
      <c r="H256" s="10">
        <v>46</v>
      </c>
      <c r="I256" s="10">
        <v>10</v>
      </c>
      <c r="J256" s="10">
        <v>17</v>
      </c>
      <c r="K256" s="34"/>
    </row>
    <row r="257" spans="1:11" x14ac:dyDescent="0.25">
      <c r="A257">
        <v>36</v>
      </c>
      <c r="B257" s="8"/>
      <c r="C257" s="9" t="s">
        <v>15</v>
      </c>
      <c r="D257" s="9">
        <v>8482</v>
      </c>
      <c r="E257" s="10" t="s">
        <v>8</v>
      </c>
      <c r="F257" s="10" t="s">
        <v>8</v>
      </c>
      <c r="G257" s="10" t="s">
        <v>8</v>
      </c>
      <c r="H257" s="10">
        <v>40</v>
      </c>
      <c r="I257" s="10">
        <v>14</v>
      </c>
      <c r="J257" s="10">
        <v>15</v>
      </c>
      <c r="K257" s="34"/>
    </row>
    <row r="258" spans="1:11" x14ac:dyDescent="0.25">
      <c r="A258">
        <v>1</v>
      </c>
      <c r="B258" s="8">
        <v>8</v>
      </c>
      <c r="C258" s="9" t="s">
        <v>14</v>
      </c>
      <c r="D258" s="9">
        <v>63705</v>
      </c>
      <c r="E258" s="10" t="s">
        <v>8</v>
      </c>
      <c r="F258" s="10" t="s">
        <v>8</v>
      </c>
      <c r="G258" s="10" t="s">
        <v>8</v>
      </c>
      <c r="H258" s="10">
        <v>69</v>
      </c>
      <c r="I258" s="10">
        <v>12</v>
      </c>
      <c r="J258">
        <v>43</v>
      </c>
      <c r="K258" s="34"/>
    </row>
    <row r="259" spans="1:11" x14ac:dyDescent="0.25">
      <c r="A259">
        <v>2</v>
      </c>
      <c r="B259" s="8"/>
      <c r="C259" s="9" t="s">
        <v>14</v>
      </c>
      <c r="D259" s="9">
        <v>63705</v>
      </c>
      <c r="E259" s="10" t="s">
        <v>9</v>
      </c>
      <c r="F259" s="10" t="s">
        <v>8</v>
      </c>
      <c r="G259" s="10" t="s">
        <v>8</v>
      </c>
      <c r="H259" s="10">
        <v>54</v>
      </c>
      <c r="I259" s="10">
        <v>10</v>
      </c>
      <c r="J259">
        <v>33</v>
      </c>
      <c r="K259" s="34"/>
    </row>
    <row r="260" spans="1:11" x14ac:dyDescent="0.25">
      <c r="A260">
        <v>3</v>
      </c>
      <c r="B260" s="8"/>
      <c r="C260" s="9" t="s">
        <v>14</v>
      </c>
      <c r="D260" s="9">
        <v>63705</v>
      </c>
      <c r="E260" s="10" t="s">
        <v>8</v>
      </c>
      <c r="F260" s="10" t="s">
        <v>8</v>
      </c>
      <c r="G260" s="10" t="s">
        <v>8</v>
      </c>
      <c r="H260" s="10">
        <v>60</v>
      </c>
      <c r="I260" s="10">
        <v>14</v>
      </c>
      <c r="J260">
        <v>37</v>
      </c>
      <c r="K260" s="34"/>
    </row>
    <row r="261" spans="1:11" x14ac:dyDescent="0.25">
      <c r="A261">
        <v>4</v>
      </c>
      <c r="B261" s="8"/>
      <c r="C261" s="9" t="s">
        <v>14</v>
      </c>
      <c r="D261" s="9">
        <v>63705</v>
      </c>
      <c r="E261" s="10" t="s">
        <v>8</v>
      </c>
      <c r="F261" s="10" t="s">
        <v>9</v>
      </c>
      <c r="G261" s="10" t="s">
        <v>12</v>
      </c>
      <c r="H261" s="10"/>
      <c r="I261" s="10"/>
      <c r="K261" s="34"/>
    </row>
    <row r="262" spans="1:11" x14ac:dyDescent="0.25">
      <c r="A262">
        <v>5</v>
      </c>
      <c r="B262" s="8"/>
      <c r="C262" s="9" t="s">
        <v>14</v>
      </c>
      <c r="D262" s="9">
        <v>63705</v>
      </c>
      <c r="E262" s="10" t="s">
        <v>9</v>
      </c>
      <c r="F262" s="10" t="s">
        <v>8</v>
      </c>
      <c r="G262" s="10" t="s">
        <v>10</v>
      </c>
      <c r="H262" s="10">
        <v>59</v>
      </c>
      <c r="I262" s="10">
        <v>9</v>
      </c>
      <c r="J262">
        <v>29</v>
      </c>
      <c r="K262" s="34"/>
    </row>
    <row r="263" spans="1:11" x14ac:dyDescent="0.25">
      <c r="A263">
        <v>6</v>
      </c>
      <c r="B263" s="8"/>
      <c r="C263" s="9" t="s">
        <v>14</v>
      </c>
      <c r="D263" s="9">
        <v>63705</v>
      </c>
      <c r="E263" s="10" t="s">
        <v>8</v>
      </c>
      <c r="F263" s="10" t="s">
        <v>8</v>
      </c>
      <c r="G263" s="10" t="s">
        <v>9</v>
      </c>
      <c r="H263" s="10">
        <v>61</v>
      </c>
      <c r="I263" s="10">
        <v>11</v>
      </c>
      <c r="J263">
        <v>30</v>
      </c>
      <c r="K263" s="34"/>
    </row>
    <row r="264" spans="1:11" x14ac:dyDescent="0.25">
      <c r="A264">
        <v>7</v>
      </c>
      <c r="B264" s="8"/>
      <c r="C264" s="9" t="s">
        <v>14</v>
      </c>
      <c r="D264" s="9">
        <v>63705</v>
      </c>
      <c r="E264" s="10" t="s">
        <v>9</v>
      </c>
      <c r="F264" s="10" t="s">
        <v>10</v>
      </c>
      <c r="G264" s="10" t="s">
        <v>12</v>
      </c>
      <c r="H264" s="10"/>
      <c r="I264" s="10"/>
      <c r="K264" s="34"/>
    </row>
    <row r="265" spans="1:11" x14ac:dyDescent="0.25">
      <c r="A265">
        <v>8</v>
      </c>
      <c r="B265" s="8"/>
      <c r="C265" s="9" t="s">
        <v>14</v>
      </c>
      <c r="D265" s="9">
        <v>63705</v>
      </c>
      <c r="E265" s="10" t="s">
        <v>8</v>
      </c>
      <c r="F265" s="10" t="s">
        <v>8</v>
      </c>
      <c r="G265" s="10" t="s">
        <v>9</v>
      </c>
      <c r="H265" s="10">
        <v>50</v>
      </c>
      <c r="I265" s="10">
        <v>10</v>
      </c>
      <c r="J265">
        <v>23</v>
      </c>
      <c r="K265" s="34"/>
    </row>
    <row r="266" spans="1:11" x14ac:dyDescent="0.25">
      <c r="A266">
        <v>9</v>
      </c>
      <c r="B266" s="8"/>
      <c r="C266" s="9" t="s">
        <v>14</v>
      </c>
      <c r="D266" s="9">
        <v>63705</v>
      </c>
      <c r="E266" s="10" t="s">
        <v>9</v>
      </c>
      <c r="F266" s="10" t="s">
        <v>8</v>
      </c>
      <c r="G266" s="10" t="s">
        <v>8</v>
      </c>
      <c r="H266" s="10">
        <v>53</v>
      </c>
      <c r="I266" s="10">
        <v>15</v>
      </c>
      <c r="J266">
        <v>17</v>
      </c>
      <c r="K266" s="34"/>
    </row>
    <row r="267" spans="1:11" x14ac:dyDescent="0.25">
      <c r="A267">
        <v>10</v>
      </c>
      <c r="B267" s="8"/>
      <c r="C267" s="9" t="s">
        <v>14</v>
      </c>
      <c r="D267" s="9">
        <v>63705</v>
      </c>
      <c r="E267" s="10" t="s">
        <v>9</v>
      </c>
      <c r="F267" s="10" t="s">
        <v>8</v>
      </c>
      <c r="G267" s="10" t="s">
        <v>8</v>
      </c>
      <c r="H267" s="10">
        <v>55</v>
      </c>
      <c r="I267" s="10">
        <v>14</v>
      </c>
      <c r="J267">
        <v>29</v>
      </c>
      <c r="K267" s="34"/>
    </row>
    <row r="268" spans="1:11" x14ac:dyDescent="0.25">
      <c r="A268">
        <v>11</v>
      </c>
      <c r="B268" s="8"/>
      <c r="C268" s="9" t="s">
        <v>14</v>
      </c>
      <c r="D268" s="9">
        <v>63705</v>
      </c>
      <c r="E268" s="10" t="s">
        <v>8</v>
      </c>
      <c r="F268" s="10" t="s">
        <v>9</v>
      </c>
      <c r="G268" s="10" t="s">
        <v>8</v>
      </c>
      <c r="H268" s="10">
        <v>57</v>
      </c>
      <c r="I268" s="10">
        <v>13</v>
      </c>
      <c r="J268">
        <v>29</v>
      </c>
      <c r="K268" s="34"/>
    </row>
    <row r="269" spans="1:11" x14ac:dyDescent="0.25">
      <c r="A269">
        <v>12</v>
      </c>
      <c r="B269" s="8"/>
      <c r="C269" s="9" t="s">
        <v>14</v>
      </c>
      <c r="D269" s="9">
        <v>63705</v>
      </c>
      <c r="E269" s="10" t="s">
        <v>8</v>
      </c>
      <c r="F269" s="10" t="s">
        <v>8</v>
      </c>
      <c r="G269" s="10" t="s">
        <v>8</v>
      </c>
      <c r="H269" s="10">
        <v>74</v>
      </c>
      <c r="I269" s="10">
        <v>12</v>
      </c>
      <c r="J269">
        <v>46</v>
      </c>
      <c r="K269" s="34"/>
    </row>
    <row r="270" spans="1:11" x14ac:dyDescent="0.25">
      <c r="A270">
        <v>13</v>
      </c>
      <c r="B270" s="8"/>
      <c r="C270" s="9" t="s">
        <v>14</v>
      </c>
      <c r="D270" s="9">
        <v>63705</v>
      </c>
      <c r="E270" s="10" t="s">
        <v>8</v>
      </c>
      <c r="F270" s="10" t="s">
        <v>9</v>
      </c>
      <c r="G270" s="10" t="s">
        <v>9</v>
      </c>
      <c r="H270" s="10">
        <v>52</v>
      </c>
      <c r="I270" s="10">
        <v>9</v>
      </c>
      <c r="J270">
        <v>29</v>
      </c>
      <c r="K270" s="34"/>
    </row>
    <row r="271" spans="1:11" x14ac:dyDescent="0.25">
      <c r="A271">
        <v>14</v>
      </c>
      <c r="B271" s="8"/>
      <c r="C271" s="9" t="s">
        <v>14</v>
      </c>
      <c r="D271" s="9">
        <v>63705</v>
      </c>
      <c r="E271" s="10" t="s">
        <v>8</v>
      </c>
      <c r="F271" s="10" t="s">
        <v>8</v>
      </c>
      <c r="G271" s="10" t="s">
        <v>8</v>
      </c>
      <c r="H271" s="10">
        <v>40</v>
      </c>
      <c r="I271" s="10">
        <v>11</v>
      </c>
      <c r="J271">
        <v>17</v>
      </c>
      <c r="K271" s="34"/>
    </row>
    <row r="272" spans="1:11" x14ac:dyDescent="0.25">
      <c r="A272">
        <v>15</v>
      </c>
      <c r="B272" s="8"/>
      <c r="C272" s="9" t="s">
        <v>14</v>
      </c>
      <c r="D272" s="9">
        <v>63705</v>
      </c>
      <c r="E272" s="10" t="s">
        <v>8</v>
      </c>
      <c r="F272" s="10" t="s">
        <v>8</v>
      </c>
      <c r="G272" s="10" t="s">
        <v>8</v>
      </c>
      <c r="H272" s="10">
        <v>59</v>
      </c>
      <c r="I272" s="10">
        <v>11</v>
      </c>
      <c r="J272">
        <v>19</v>
      </c>
      <c r="K272" s="34"/>
    </row>
    <row r="273" spans="1:11" x14ac:dyDescent="0.25">
      <c r="A273">
        <v>16</v>
      </c>
      <c r="B273" s="8"/>
      <c r="C273" s="9" t="s">
        <v>14</v>
      </c>
      <c r="D273" s="9">
        <v>63705</v>
      </c>
      <c r="E273" s="10" t="s">
        <v>10</v>
      </c>
      <c r="F273" s="10" t="s">
        <v>8</v>
      </c>
      <c r="G273" s="10" t="s">
        <v>8</v>
      </c>
      <c r="H273" s="10">
        <v>40</v>
      </c>
      <c r="I273" s="10">
        <v>10</v>
      </c>
      <c r="J273">
        <v>27</v>
      </c>
      <c r="K273" s="34"/>
    </row>
    <row r="274" spans="1:11" x14ac:dyDescent="0.25">
      <c r="A274">
        <v>17</v>
      </c>
      <c r="B274" s="8"/>
      <c r="C274" s="9" t="s">
        <v>14</v>
      </c>
      <c r="D274" s="9">
        <v>63705</v>
      </c>
      <c r="E274" s="10" t="s">
        <v>8</v>
      </c>
      <c r="F274" s="10" t="s">
        <v>8</v>
      </c>
      <c r="G274" s="10" t="s">
        <v>9</v>
      </c>
      <c r="H274" s="10">
        <v>47</v>
      </c>
      <c r="I274" s="10">
        <v>10</v>
      </c>
      <c r="J274">
        <v>29</v>
      </c>
      <c r="K274" s="34"/>
    </row>
    <row r="275" spans="1:11" x14ac:dyDescent="0.25">
      <c r="A275">
        <v>18</v>
      </c>
      <c r="B275" s="8"/>
      <c r="C275" s="9" t="s">
        <v>14</v>
      </c>
      <c r="D275" s="9">
        <v>63705</v>
      </c>
      <c r="E275" s="10" t="s">
        <v>8</v>
      </c>
      <c r="F275" s="10" t="s">
        <v>8</v>
      </c>
      <c r="G275" s="10" t="s">
        <v>8</v>
      </c>
      <c r="H275" s="10">
        <v>38</v>
      </c>
      <c r="I275" s="10">
        <v>11</v>
      </c>
      <c r="J275">
        <v>19</v>
      </c>
      <c r="K275" s="34"/>
    </row>
    <row r="276" spans="1:11" x14ac:dyDescent="0.25">
      <c r="A276">
        <v>19</v>
      </c>
      <c r="B276" s="8"/>
      <c r="C276" s="9" t="s">
        <v>14</v>
      </c>
      <c r="D276" s="9">
        <v>63705</v>
      </c>
      <c r="E276" s="10" t="s">
        <v>8</v>
      </c>
      <c r="F276" s="10" t="s">
        <v>8</v>
      </c>
      <c r="G276" s="10" t="s">
        <v>8</v>
      </c>
      <c r="H276" s="10">
        <v>64</v>
      </c>
      <c r="I276" s="10">
        <v>12</v>
      </c>
      <c r="J276">
        <v>23</v>
      </c>
      <c r="K276" s="34"/>
    </row>
    <row r="277" spans="1:11" x14ac:dyDescent="0.25">
      <c r="A277">
        <v>20</v>
      </c>
      <c r="B277" s="8"/>
      <c r="C277" s="9" t="s">
        <v>14</v>
      </c>
      <c r="D277" s="9">
        <v>63705</v>
      </c>
      <c r="E277" s="10" t="s">
        <v>8</v>
      </c>
      <c r="F277" s="10" t="s">
        <v>8</v>
      </c>
      <c r="G277" s="10" t="s">
        <v>8</v>
      </c>
      <c r="H277" s="10">
        <v>62</v>
      </c>
      <c r="I277" s="10">
        <v>12</v>
      </c>
      <c r="J277">
        <v>22</v>
      </c>
      <c r="K277" s="34"/>
    </row>
    <row r="278" spans="1:11" x14ac:dyDescent="0.25">
      <c r="A278">
        <v>21</v>
      </c>
      <c r="B278" s="8"/>
      <c r="C278" s="9" t="s">
        <v>14</v>
      </c>
      <c r="D278" s="9">
        <v>63705</v>
      </c>
      <c r="E278" s="10" t="s">
        <v>9</v>
      </c>
      <c r="F278" s="10" t="s">
        <v>8</v>
      </c>
      <c r="G278" s="10" t="s">
        <v>8</v>
      </c>
      <c r="H278" s="10">
        <v>44</v>
      </c>
      <c r="I278" s="10">
        <v>13</v>
      </c>
      <c r="J278">
        <v>12</v>
      </c>
      <c r="K278" s="34"/>
    </row>
    <row r="279" spans="1:11" x14ac:dyDescent="0.25">
      <c r="A279">
        <v>22</v>
      </c>
      <c r="B279" s="8"/>
      <c r="C279" s="9" t="s">
        <v>14</v>
      </c>
      <c r="D279" s="9">
        <v>63705</v>
      </c>
      <c r="E279" s="10" t="s">
        <v>10</v>
      </c>
      <c r="F279" s="10" t="s">
        <v>8</v>
      </c>
      <c r="G279" s="10" t="s">
        <v>8</v>
      </c>
      <c r="H279" s="10">
        <v>48</v>
      </c>
      <c r="I279" s="10">
        <v>10</v>
      </c>
      <c r="J279">
        <v>26</v>
      </c>
      <c r="K279" s="34"/>
    </row>
    <row r="280" spans="1:11" x14ac:dyDescent="0.25">
      <c r="A280">
        <v>23</v>
      </c>
      <c r="B280" s="8"/>
      <c r="C280" s="9" t="s">
        <v>14</v>
      </c>
      <c r="D280" s="9">
        <v>63705</v>
      </c>
      <c r="E280" s="10" t="s">
        <v>8</v>
      </c>
      <c r="F280" s="10" t="s">
        <v>8</v>
      </c>
      <c r="G280" s="10" t="s">
        <v>8</v>
      </c>
      <c r="H280" s="10">
        <v>66</v>
      </c>
      <c r="I280" s="10">
        <v>11</v>
      </c>
      <c r="J280">
        <v>33</v>
      </c>
      <c r="K280" s="34"/>
    </row>
    <row r="281" spans="1:11" x14ac:dyDescent="0.25">
      <c r="A281">
        <v>24</v>
      </c>
      <c r="B281" s="8"/>
      <c r="C281" s="9" t="s">
        <v>14</v>
      </c>
      <c r="D281" s="9">
        <v>63705</v>
      </c>
      <c r="E281" s="10" t="s">
        <v>13</v>
      </c>
      <c r="F281" s="10" t="s">
        <v>13</v>
      </c>
      <c r="G281" s="10" t="s">
        <v>13</v>
      </c>
      <c r="H281" s="10"/>
      <c r="I281" s="10"/>
      <c r="K281" s="34"/>
    </row>
    <row r="282" spans="1:11" x14ac:dyDescent="0.25">
      <c r="A282">
        <v>25</v>
      </c>
      <c r="B282" s="8"/>
      <c r="C282" s="9" t="s">
        <v>14</v>
      </c>
      <c r="D282" s="9">
        <v>63705</v>
      </c>
      <c r="E282" s="10" t="s">
        <v>13</v>
      </c>
      <c r="F282" s="10" t="s">
        <v>13</v>
      </c>
      <c r="G282" s="10" t="s">
        <v>13</v>
      </c>
      <c r="H282" s="10"/>
      <c r="I282" s="10"/>
      <c r="K282" s="34"/>
    </row>
    <row r="283" spans="1:11" x14ac:dyDescent="0.25">
      <c r="A283">
        <v>26</v>
      </c>
      <c r="B283" s="8"/>
      <c r="C283" s="9" t="s">
        <v>14</v>
      </c>
      <c r="D283" s="9">
        <v>63705</v>
      </c>
      <c r="E283" s="10" t="s">
        <v>8</v>
      </c>
      <c r="F283" s="10" t="s">
        <v>10</v>
      </c>
      <c r="G283" s="10" t="s">
        <v>12</v>
      </c>
      <c r="H283" s="10"/>
      <c r="I283" s="10"/>
      <c r="K283" s="34"/>
    </row>
    <row r="284" spans="1:11" x14ac:dyDescent="0.25">
      <c r="A284">
        <v>27</v>
      </c>
      <c r="B284" s="8"/>
      <c r="C284" s="9" t="s">
        <v>14</v>
      </c>
      <c r="D284" s="9">
        <v>63705</v>
      </c>
      <c r="E284" s="10" t="s">
        <v>9</v>
      </c>
      <c r="F284" s="10" t="s">
        <v>9</v>
      </c>
      <c r="G284" s="10" t="s">
        <v>9</v>
      </c>
      <c r="H284" s="10">
        <v>55</v>
      </c>
      <c r="I284" s="10">
        <v>9</v>
      </c>
      <c r="J284">
        <v>11</v>
      </c>
      <c r="K284" s="34"/>
    </row>
    <row r="285" spans="1:11" x14ac:dyDescent="0.25">
      <c r="A285">
        <v>28</v>
      </c>
      <c r="B285" s="8"/>
      <c r="C285" s="9" t="s">
        <v>14</v>
      </c>
      <c r="D285" s="9">
        <v>63705</v>
      </c>
      <c r="E285" s="10" t="s">
        <v>8</v>
      </c>
      <c r="F285" s="10" t="s">
        <v>10</v>
      </c>
      <c r="G285" s="10" t="s">
        <v>12</v>
      </c>
      <c r="H285" s="10"/>
      <c r="I285" s="10"/>
      <c r="K285" t="s">
        <v>54</v>
      </c>
    </row>
    <row r="286" spans="1:11" x14ac:dyDescent="0.25">
      <c r="A286">
        <v>29</v>
      </c>
      <c r="B286" s="8"/>
      <c r="C286" s="9" t="s">
        <v>14</v>
      </c>
      <c r="D286" s="9">
        <v>63705</v>
      </c>
      <c r="E286" s="10" t="s">
        <v>8</v>
      </c>
      <c r="F286" s="10" t="s">
        <v>9</v>
      </c>
      <c r="G286" s="10" t="s">
        <v>8</v>
      </c>
      <c r="H286" s="10">
        <v>27</v>
      </c>
      <c r="I286" s="10">
        <v>13</v>
      </c>
      <c r="J286">
        <v>22</v>
      </c>
      <c r="K286" s="34"/>
    </row>
    <row r="287" spans="1:11" x14ac:dyDescent="0.25">
      <c r="A287">
        <v>30</v>
      </c>
      <c r="B287" s="8"/>
      <c r="C287" s="9" t="s">
        <v>14</v>
      </c>
      <c r="D287" s="9">
        <v>63705</v>
      </c>
      <c r="E287" s="10" t="s">
        <v>8</v>
      </c>
      <c r="F287" s="10" t="s">
        <v>9</v>
      </c>
      <c r="G287" s="10" t="s">
        <v>8</v>
      </c>
      <c r="H287" s="10">
        <v>40</v>
      </c>
      <c r="I287" s="10">
        <v>11</v>
      </c>
      <c r="J287">
        <v>14</v>
      </c>
      <c r="K287" s="34"/>
    </row>
    <row r="288" spans="1:11" x14ac:dyDescent="0.25">
      <c r="A288">
        <v>31</v>
      </c>
      <c r="B288" s="8"/>
      <c r="C288" s="9" t="s">
        <v>14</v>
      </c>
      <c r="D288" s="9">
        <v>63705</v>
      </c>
      <c r="E288" s="10" t="s">
        <v>8</v>
      </c>
      <c r="F288" s="10" t="s">
        <v>8</v>
      </c>
      <c r="G288" s="10" t="s">
        <v>8</v>
      </c>
      <c r="H288" s="10">
        <v>50</v>
      </c>
      <c r="I288" s="10">
        <v>12</v>
      </c>
      <c r="J288">
        <v>21</v>
      </c>
      <c r="K288" s="34"/>
    </row>
    <row r="289" spans="1:11" x14ac:dyDescent="0.25">
      <c r="A289">
        <v>32</v>
      </c>
      <c r="B289" s="8"/>
      <c r="C289" s="9" t="s">
        <v>14</v>
      </c>
      <c r="D289" s="9">
        <v>63705</v>
      </c>
      <c r="E289" s="10" t="s">
        <v>8</v>
      </c>
      <c r="F289" s="10" t="s">
        <v>8</v>
      </c>
      <c r="G289" s="10" t="s">
        <v>9</v>
      </c>
      <c r="H289" s="10">
        <v>42</v>
      </c>
      <c r="I289" s="10">
        <v>8</v>
      </c>
      <c r="J289">
        <v>15</v>
      </c>
      <c r="K289" s="34"/>
    </row>
    <row r="290" spans="1:11" x14ac:dyDescent="0.25">
      <c r="A290">
        <v>33</v>
      </c>
      <c r="B290" s="8"/>
      <c r="C290" s="9" t="s">
        <v>14</v>
      </c>
      <c r="D290" s="9">
        <v>63705</v>
      </c>
      <c r="E290" s="10" t="s">
        <v>8</v>
      </c>
      <c r="F290" s="10" t="s">
        <v>8</v>
      </c>
      <c r="G290" s="10" t="s">
        <v>8</v>
      </c>
      <c r="H290" s="10">
        <v>53</v>
      </c>
      <c r="I290" s="10">
        <v>12</v>
      </c>
      <c r="J290">
        <v>20</v>
      </c>
      <c r="K290" s="34"/>
    </row>
    <row r="291" spans="1:11" x14ac:dyDescent="0.25">
      <c r="A291">
        <v>34</v>
      </c>
      <c r="B291" s="8"/>
      <c r="C291" s="9" t="s">
        <v>14</v>
      </c>
      <c r="D291" s="9">
        <v>63705</v>
      </c>
      <c r="E291" s="10" t="s">
        <v>9</v>
      </c>
      <c r="F291" s="10" t="s">
        <v>9</v>
      </c>
      <c r="G291" s="10" t="s">
        <v>9</v>
      </c>
      <c r="H291" s="10">
        <v>47</v>
      </c>
      <c r="I291" s="10">
        <v>10</v>
      </c>
      <c r="J291">
        <v>16</v>
      </c>
      <c r="K291" s="34"/>
    </row>
    <row r="292" spans="1:11" x14ac:dyDescent="0.25">
      <c r="A292">
        <v>35</v>
      </c>
      <c r="B292" s="8"/>
      <c r="C292" s="9" t="s">
        <v>14</v>
      </c>
      <c r="D292" s="9">
        <v>63705</v>
      </c>
      <c r="E292" s="10" t="s">
        <v>8</v>
      </c>
      <c r="F292" s="10" t="s">
        <v>8</v>
      </c>
      <c r="G292" s="10" t="s">
        <v>8</v>
      </c>
      <c r="H292" s="10">
        <v>57</v>
      </c>
      <c r="I292" s="10">
        <v>11</v>
      </c>
      <c r="J292">
        <v>9</v>
      </c>
      <c r="K292" s="34"/>
    </row>
    <row r="293" spans="1:11" x14ac:dyDescent="0.25">
      <c r="A293">
        <v>36</v>
      </c>
      <c r="B293" s="8"/>
      <c r="C293" s="9" t="s">
        <v>14</v>
      </c>
      <c r="D293" s="9">
        <v>63705</v>
      </c>
      <c r="E293" s="10" t="s">
        <v>13</v>
      </c>
      <c r="F293" s="10" t="s">
        <v>13</v>
      </c>
      <c r="G293" s="10" t="s">
        <v>13</v>
      </c>
      <c r="H293" s="10"/>
      <c r="I293" s="10"/>
      <c r="K293" s="10" t="s">
        <v>41</v>
      </c>
    </row>
    <row r="294" spans="1:11" x14ac:dyDescent="0.25">
      <c r="A294">
        <v>1</v>
      </c>
      <c r="B294" s="8">
        <v>9</v>
      </c>
      <c r="C294" s="9" t="s">
        <v>15</v>
      </c>
      <c r="D294" s="9">
        <v>63594</v>
      </c>
      <c r="E294" s="10" t="s">
        <v>9</v>
      </c>
      <c r="F294" s="10" t="s">
        <v>9</v>
      </c>
      <c r="G294" s="10" t="s">
        <v>10</v>
      </c>
      <c r="H294" s="10">
        <v>25</v>
      </c>
      <c r="I294" s="10">
        <v>5</v>
      </c>
      <c r="J294" s="34">
        <v>3</v>
      </c>
      <c r="K294" s="34"/>
    </row>
    <row r="295" spans="1:11" x14ac:dyDescent="0.25">
      <c r="A295">
        <v>2</v>
      </c>
      <c r="B295" s="8"/>
      <c r="C295" s="9" t="s">
        <v>15</v>
      </c>
      <c r="D295" s="9">
        <v>63594</v>
      </c>
      <c r="E295" s="10" t="s">
        <v>9</v>
      </c>
      <c r="F295" s="10" t="s">
        <v>8</v>
      </c>
      <c r="G295" s="10" t="s">
        <v>8</v>
      </c>
      <c r="H295" s="10">
        <v>30</v>
      </c>
      <c r="I295" s="10">
        <v>4</v>
      </c>
      <c r="J295" s="34">
        <v>8</v>
      </c>
      <c r="K295" s="34"/>
    </row>
    <row r="296" spans="1:11" x14ac:dyDescent="0.25">
      <c r="A296">
        <v>3</v>
      </c>
      <c r="B296" s="8"/>
      <c r="C296" s="9" t="s">
        <v>15</v>
      </c>
      <c r="D296" s="9">
        <v>63594</v>
      </c>
      <c r="E296" s="10" t="s">
        <v>8</v>
      </c>
      <c r="F296" s="10" t="s">
        <v>8</v>
      </c>
      <c r="G296" s="10" t="s">
        <v>8</v>
      </c>
      <c r="H296" s="10">
        <v>45</v>
      </c>
      <c r="I296" s="10">
        <v>8</v>
      </c>
      <c r="J296" s="34">
        <v>19</v>
      </c>
      <c r="K296" s="34"/>
    </row>
    <row r="297" spans="1:11" x14ac:dyDescent="0.25">
      <c r="A297">
        <v>4</v>
      </c>
      <c r="B297" s="8"/>
      <c r="C297" s="9" t="s">
        <v>15</v>
      </c>
      <c r="D297" s="9">
        <v>63594</v>
      </c>
      <c r="E297" s="10" t="s">
        <v>8</v>
      </c>
      <c r="F297" s="10" t="s">
        <v>8</v>
      </c>
      <c r="G297" s="10" t="s">
        <v>8</v>
      </c>
      <c r="H297" s="10">
        <v>45</v>
      </c>
      <c r="I297" s="10">
        <v>9</v>
      </c>
      <c r="J297" s="34">
        <v>17</v>
      </c>
      <c r="K297" s="34"/>
    </row>
    <row r="298" spans="1:11" x14ac:dyDescent="0.25">
      <c r="A298">
        <v>5</v>
      </c>
      <c r="B298" s="8"/>
      <c r="C298" s="9" t="s">
        <v>15</v>
      </c>
      <c r="D298" s="9">
        <v>63594</v>
      </c>
      <c r="E298" s="10" t="s">
        <v>8</v>
      </c>
      <c r="F298" s="10" t="s">
        <v>8</v>
      </c>
      <c r="G298" s="10" t="s">
        <v>8</v>
      </c>
      <c r="H298" s="10">
        <v>44</v>
      </c>
      <c r="I298" s="10">
        <v>8</v>
      </c>
      <c r="J298" s="34">
        <v>12</v>
      </c>
      <c r="K298" s="34"/>
    </row>
    <row r="299" spans="1:11" x14ac:dyDescent="0.25">
      <c r="A299">
        <v>6</v>
      </c>
      <c r="B299" s="8"/>
      <c r="C299" s="9" t="s">
        <v>15</v>
      </c>
      <c r="D299" s="9">
        <v>63594</v>
      </c>
      <c r="E299" s="10" t="s">
        <v>8</v>
      </c>
      <c r="F299" s="10" t="s">
        <v>9</v>
      </c>
      <c r="G299" s="10" t="s">
        <v>8</v>
      </c>
      <c r="H299" s="10">
        <v>44</v>
      </c>
      <c r="I299" s="10">
        <v>8</v>
      </c>
      <c r="J299" s="34">
        <v>18</v>
      </c>
      <c r="K299" s="34"/>
    </row>
    <row r="300" spans="1:11" x14ac:dyDescent="0.25">
      <c r="A300">
        <v>7</v>
      </c>
      <c r="B300" s="8"/>
      <c r="C300" s="9" t="s">
        <v>15</v>
      </c>
      <c r="D300" s="9">
        <v>63594</v>
      </c>
      <c r="E300" s="10" t="s">
        <v>8</v>
      </c>
      <c r="F300" s="10" t="s">
        <v>8</v>
      </c>
      <c r="G300" s="10" t="s">
        <v>8</v>
      </c>
      <c r="H300" s="10">
        <v>44</v>
      </c>
      <c r="I300" s="10">
        <v>8</v>
      </c>
      <c r="J300" s="34">
        <v>10</v>
      </c>
      <c r="K300" s="34"/>
    </row>
    <row r="301" spans="1:11" x14ac:dyDescent="0.25">
      <c r="A301">
        <v>8</v>
      </c>
      <c r="B301" s="8"/>
      <c r="C301" s="9" t="s">
        <v>15</v>
      </c>
      <c r="D301" s="9">
        <v>63594</v>
      </c>
      <c r="E301" s="10" t="s">
        <v>8</v>
      </c>
      <c r="F301" s="10" t="s">
        <v>8</v>
      </c>
      <c r="G301" s="10" t="s">
        <v>8</v>
      </c>
      <c r="H301" s="10">
        <v>57</v>
      </c>
      <c r="I301" s="10">
        <v>8</v>
      </c>
      <c r="J301" s="34">
        <v>22</v>
      </c>
      <c r="K301" s="34"/>
    </row>
    <row r="302" spans="1:11" x14ac:dyDescent="0.25">
      <c r="A302">
        <v>9</v>
      </c>
      <c r="B302" s="8"/>
      <c r="C302" s="9" t="s">
        <v>15</v>
      </c>
      <c r="D302" s="9">
        <v>63594</v>
      </c>
      <c r="E302" s="10" t="s">
        <v>8</v>
      </c>
      <c r="F302" s="10" t="s">
        <v>8</v>
      </c>
      <c r="G302" s="10" t="s">
        <v>8</v>
      </c>
      <c r="H302" s="10">
        <v>55</v>
      </c>
      <c r="I302" s="10">
        <v>10</v>
      </c>
      <c r="J302" s="34">
        <v>20</v>
      </c>
      <c r="K302" s="34"/>
    </row>
    <row r="303" spans="1:11" x14ac:dyDescent="0.25">
      <c r="A303">
        <v>10</v>
      </c>
      <c r="B303" s="8"/>
      <c r="C303" s="9" t="s">
        <v>15</v>
      </c>
      <c r="D303" s="9">
        <v>63594</v>
      </c>
      <c r="E303" s="10" t="s">
        <v>8</v>
      </c>
      <c r="F303" s="10" t="s">
        <v>8</v>
      </c>
      <c r="G303" s="10" t="s">
        <v>8</v>
      </c>
      <c r="H303" s="10">
        <v>40</v>
      </c>
      <c r="I303" s="10">
        <v>9</v>
      </c>
      <c r="J303" s="34">
        <v>14</v>
      </c>
      <c r="K303" s="34"/>
    </row>
    <row r="304" spans="1:11" x14ac:dyDescent="0.25">
      <c r="A304">
        <v>11</v>
      </c>
      <c r="B304" s="8"/>
      <c r="C304" s="9" t="s">
        <v>15</v>
      </c>
      <c r="D304" s="9">
        <v>63594</v>
      </c>
      <c r="E304" s="10" t="s">
        <v>9</v>
      </c>
      <c r="F304" s="10" t="s">
        <v>8</v>
      </c>
      <c r="G304" s="10" t="s">
        <v>8</v>
      </c>
      <c r="H304" s="10">
        <v>39</v>
      </c>
      <c r="I304" s="10">
        <v>9</v>
      </c>
      <c r="J304" s="34">
        <v>9</v>
      </c>
      <c r="K304" s="34"/>
    </row>
    <row r="305" spans="1:11" x14ac:dyDescent="0.25">
      <c r="A305">
        <v>12</v>
      </c>
      <c r="B305" s="8"/>
      <c r="C305" s="9" t="s">
        <v>15</v>
      </c>
      <c r="D305" s="9">
        <v>63594</v>
      </c>
      <c r="E305" s="10" t="s">
        <v>8</v>
      </c>
      <c r="F305" s="10" t="s">
        <v>8</v>
      </c>
      <c r="G305" s="10" t="s">
        <v>8</v>
      </c>
      <c r="H305" s="10">
        <v>59</v>
      </c>
      <c r="I305" s="10">
        <v>8</v>
      </c>
      <c r="J305" s="34">
        <v>18</v>
      </c>
      <c r="K305" s="34"/>
    </row>
    <row r="306" spans="1:11" x14ac:dyDescent="0.25">
      <c r="A306">
        <v>13</v>
      </c>
      <c r="B306" s="8"/>
      <c r="C306" s="9" t="s">
        <v>15</v>
      </c>
      <c r="D306" s="9">
        <v>63594</v>
      </c>
      <c r="E306" s="10" t="s">
        <v>8</v>
      </c>
      <c r="F306" s="10" t="s">
        <v>8</v>
      </c>
      <c r="G306" s="10" t="s">
        <v>8</v>
      </c>
      <c r="H306" s="10">
        <v>60</v>
      </c>
      <c r="I306" s="10">
        <v>12</v>
      </c>
      <c r="J306" s="34">
        <v>22</v>
      </c>
      <c r="K306" s="34"/>
    </row>
    <row r="307" spans="1:11" x14ac:dyDescent="0.25">
      <c r="A307">
        <v>14</v>
      </c>
      <c r="B307" s="8"/>
      <c r="C307" s="9" t="s">
        <v>15</v>
      </c>
      <c r="D307" s="9">
        <v>63594</v>
      </c>
      <c r="E307" s="10" t="s">
        <v>8</v>
      </c>
      <c r="F307" s="10" t="s">
        <v>8</v>
      </c>
      <c r="G307" s="10" t="s">
        <v>8</v>
      </c>
      <c r="H307" s="10">
        <v>58</v>
      </c>
      <c r="I307" s="10">
        <v>10</v>
      </c>
      <c r="J307" s="34">
        <v>20</v>
      </c>
      <c r="K307" s="34"/>
    </row>
    <row r="308" spans="1:11" x14ac:dyDescent="0.25">
      <c r="A308">
        <v>15</v>
      </c>
      <c r="B308" s="8"/>
      <c r="C308" s="9" t="s">
        <v>15</v>
      </c>
      <c r="D308" s="9">
        <v>63594</v>
      </c>
      <c r="E308" s="10" t="s">
        <v>8</v>
      </c>
      <c r="F308" s="10" t="s">
        <v>8</v>
      </c>
      <c r="G308" s="10" t="s">
        <v>8</v>
      </c>
      <c r="H308" s="10">
        <v>50</v>
      </c>
      <c r="I308" s="10">
        <v>7</v>
      </c>
      <c r="J308" s="34">
        <v>20</v>
      </c>
      <c r="K308" s="34"/>
    </row>
    <row r="309" spans="1:11" x14ac:dyDescent="0.25">
      <c r="A309">
        <v>16</v>
      </c>
      <c r="B309" s="8"/>
      <c r="C309" s="9" t="s">
        <v>15</v>
      </c>
      <c r="D309" s="9">
        <v>63594</v>
      </c>
      <c r="E309" s="10" t="s">
        <v>9</v>
      </c>
      <c r="F309" s="10" t="s">
        <v>8</v>
      </c>
      <c r="G309" s="10" t="s">
        <v>8</v>
      </c>
      <c r="H309" s="10">
        <v>55</v>
      </c>
      <c r="I309" s="10">
        <v>8</v>
      </c>
      <c r="J309" s="34">
        <v>30</v>
      </c>
      <c r="K309" s="34"/>
    </row>
    <row r="310" spans="1:11" x14ac:dyDescent="0.25">
      <c r="A310">
        <v>17</v>
      </c>
      <c r="B310" s="8"/>
      <c r="C310" s="9" t="s">
        <v>15</v>
      </c>
      <c r="D310" s="9">
        <v>63594</v>
      </c>
      <c r="E310" s="10" t="s">
        <v>8</v>
      </c>
      <c r="F310" s="10" t="s">
        <v>8</v>
      </c>
      <c r="G310" s="10" t="s">
        <v>8</v>
      </c>
      <c r="H310" s="10">
        <v>41</v>
      </c>
      <c r="I310" s="10">
        <v>10</v>
      </c>
      <c r="J310" s="34">
        <v>11</v>
      </c>
      <c r="K310" s="34"/>
    </row>
    <row r="311" spans="1:11" x14ac:dyDescent="0.25">
      <c r="A311">
        <v>18</v>
      </c>
      <c r="B311" s="8"/>
      <c r="C311" s="9" t="s">
        <v>15</v>
      </c>
      <c r="D311" s="9">
        <v>63594</v>
      </c>
      <c r="E311" s="10" t="s">
        <v>8</v>
      </c>
      <c r="F311" s="10" t="s">
        <v>8</v>
      </c>
      <c r="G311" s="10" t="s">
        <v>8</v>
      </c>
      <c r="H311" s="10">
        <v>40</v>
      </c>
      <c r="I311" s="10">
        <v>11</v>
      </c>
      <c r="J311" s="34">
        <v>9</v>
      </c>
      <c r="K311" s="34"/>
    </row>
    <row r="312" spans="1:11" x14ac:dyDescent="0.25">
      <c r="A312">
        <v>19</v>
      </c>
      <c r="B312" s="8"/>
      <c r="C312" s="9" t="s">
        <v>15</v>
      </c>
      <c r="D312" s="9">
        <v>63594</v>
      </c>
      <c r="E312" s="10" t="s">
        <v>8</v>
      </c>
      <c r="F312" s="10" t="s">
        <v>8</v>
      </c>
      <c r="G312" s="10" t="s">
        <v>8</v>
      </c>
      <c r="H312" s="10">
        <v>47</v>
      </c>
      <c r="I312" s="10">
        <v>11</v>
      </c>
      <c r="J312" s="34">
        <v>10</v>
      </c>
      <c r="K312" s="34"/>
    </row>
    <row r="313" spans="1:11" x14ac:dyDescent="0.25">
      <c r="A313">
        <v>20</v>
      </c>
      <c r="B313" s="8"/>
      <c r="C313" s="9" t="s">
        <v>15</v>
      </c>
      <c r="D313" s="9">
        <v>63594</v>
      </c>
      <c r="E313" s="10" t="s">
        <v>8</v>
      </c>
      <c r="F313" s="10" t="s">
        <v>8</v>
      </c>
      <c r="G313" s="10" t="s">
        <v>8</v>
      </c>
      <c r="H313" s="10">
        <v>54</v>
      </c>
      <c r="I313" s="10">
        <v>9</v>
      </c>
      <c r="J313" s="34">
        <v>20</v>
      </c>
      <c r="K313" s="34"/>
    </row>
    <row r="314" spans="1:11" x14ac:dyDescent="0.25">
      <c r="A314">
        <v>21</v>
      </c>
      <c r="B314" s="8"/>
      <c r="C314" s="9" t="s">
        <v>15</v>
      </c>
      <c r="D314" s="9">
        <v>63594</v>
      </c>
      <c r="E314" s="10" t="s">
        <v>8</v>
      </c>
      <c r="F314" s="10" t="s">
        <v>8</v>
      </c>
      <c r="G314" s="10" t="s">
        <v>9</v>
      </c>
      <c r="H314" s="10">
        <v>39</v>
      </c>
      <c r="I314" s="10">
        <v>6</v>
      </c>
      <c r="J314" s="34">
        <v>10</v>
      </c>
      <c r="K314" s="34"/>
    </row>
    <row r="315" spans="1:11" x14ac:dyDescent="0.25">
      <c r="A315">
        <v>22</v>
      </c>
      <c r="B315" s="8"/>
      <c r="C315" s="9" t="s">
        <v>15</v>
      </c>
      <c r="D315" s="9">
        <v>63594</v>
      </c>
      <c r="E315" s="10" t="s">
        <v>9</v>
      </c>
      <c r="F315" s="10" t="s">
        <v>9</v>
      </c>
      <c r="G315" s="10" t="s">
        <v>9</v>
      </c>
      <c r="H315" s="10">
        <v>39</v>
      </c>
      <c r="I315" s="10">
        <v>7</v>
      </c>
      <c r="J315" s="34">
        <v>18</v>
      </c>
      <c r="K315" s="34"/>
    </row>
    <row r="316" spans="1:11" x14ac:dyDescent="0.25">
      <c r="A316">
        <v>23</v>
      </c>
      <c r="B316" s="8"/>
      <c r="C316" s="9" t="s">
        <v>15</v>
      </c>
      <c r="D316" s="9">
        <v>63594</v>
      </c>
      <c r="E316" s="10" t="s">
        <v>8</v>
      </c>
      <c r="F316" s="10" t="s">
        <v>8</v>
      </c>
      <c r="G316" s="10" t="s">
        <v>8</v>
      </c>
      <c r="H316" s="10">
        <v>50</v>
      </c>
      <c r="I316" s="10">
        <v>11</v>
      </c>
      <c r="J316" s="34">
        <v>22</v>
      </c>
      <c r="K316" s="34"/>
    </row>
    <row r="317" spans="1:11" x14ac:dyDescent="0.25">
      <c r="A317">
        <v>24</v>
      </c>
      <c r="B317" s="8"/>
      <c r="C317" s="9" t="s">
        <v>15</v>
      </c>
      <c r="D317" s="9">
        <v>63594</v>
      </c>
      <c r="E317" s="10" t="s">
        <v>8</v>
      </c>
      <c r="F317" s="10" t="s">
        <v>8</v>
      </c>
      <c r="G317" s="10" t="s">
        <v>8</v>
      </c>
      <c r="H317" s="10">
        <v>54</v>
      </c>
      <c r="I317" s="10">
        <v>12</v>
      </c>
      <c r="J317" s="34">
        <v>24</v>
      </c>
      <c r="K317" s="34"/>
    </row>
    <row r="318" spans="1:11" x14ac:dyDescent="0.25">
      <c r="A318">
        <v>25</v>
      </c>
      <c r="B318" s="8"/>
      <c r="C318" s="9" t="s">
        <v>15</v>
      </c>
      <c r="D318" s="9">
        <v>63594</v>
      </c>
      <c r="E318" s="10" t="s">
        <v>8</v>
      </c>
      <c r="F318" s="10" t="s">
        <v>8</v>
      </c>
      <c r="G318" s="10" t="s">
        <v>8</v>
      </c>
      <c r="H318" s="10">
        <v>39</v>
      </c>
      <c r="I318" s="10">
        <v>11</v>
      </c>
      <c r="J318" s="34">
        <v>6</v>
      </c>
      <c r="K318" s="34"/>
    </row>
    <row r="319" spans="1:11" x14ac:dyDescent="0.25">
      <c r="A319">
        <v>26</v>
      </c>
      <c r="B319" s="8"/>
      <c r="C319" s="9" t="s">
        <v>15</v>
      </c>
      <c r="D319" s="9">
        <v>63594</v>
      </c>
      <c r="E319" s="10" t="s">
        <v>9</v>
      </c>
      <c r="F319" s="10" t="s">
        <v>8</v>
      </c>
      <c r="G319" s="10" t="s">
        <v>8</v>
      </c>
      <c r="H319" s="10">
        <v>44</v>
      </c>
      <c r="I319" s="10">
        <v>11</v>
      </c>
      <c r="J319" s="34">
        <v>14</v>
      </c>
      <c r="K319" s="34"/>
    </row>
    <row r="320" spans="1:11" x14ac:dyDescent="0.25">
      <c r="A320">
        <v>27</v>
      </c>
      <c r="B320" s="8"/>
      <c r="C320" s="9" t="s">
        <v>15</v>
      </c>
      <c r="D320" s="9">
        <v>63594</v>
      </c>
      <c r="E320" s="10" t="s">
        <v>8</v>
      </c>
      <c r="F320" s="10" t="s">
        <v>8</v>
      </c>
      <c r="G320" s="10" t="s">
        <v>8</v>
      </c>
      <c r="H320" s="10">
        <v>49</v>
      </c>
      <c r="I320" s="10">
        <v>10</v>
      </c>
      <c r="J320" s="34">
        <v>15</v>
      </c>
      <c r="K320" s="34"/>
    </row>
    <row r="321" spans="1:11" x14ac:dyDescent="0.25">
      <c r="A321">
        <v>28</v>
      </c>
      <c r="B321" s="8"/>
      <c r="C321" s="9" t="s">
        <v>15</v>
      </c>
      <c r="D321" s="9">
        <v>63594</v>
      </c>
      <c r="E321" s="10" t="s">
        <v>9</v>
      </c>
      <c r="F321" s="10" t="s">
        <v>8</v>
      </c>
      <c r="G321" s="10" t="s">
        <v>9</v>
      </c>
      <c r="H321" s="10">
        <v>41</v>
      </c>
      <c r="I321" s="10">
        <v>7</v>
      </c>
      <c r="J321" s="34">
        <v>0</v>
      </c>
      <c r="K321" s="34"/>
    </row>
    <row r="322" spans="1:11" x14ac:dyDescent="0.25">
      <c r="A322">
        <v>29</v>
      </c>
      <c r="B322" s="8"/>
      <c r="C322" s="9" t="s">
        <v>15</v>
      </c>
      <c r="D322" s="9">
        <v>63594</v>
      </c>
      <c r="E322" s="10" t="s">
        <v>8</v>
      </c>
      <c r="F322" s="10" t="s">
        <v>9</v>
      </c>
      <c r="G322" s="10" t="s">
        <v>8</v>
      </c>
      <c r="H322" s="10">
        <v>52</v>
      </c>
      <c r="I322" s="10">
        <v>9</v>
      </c>
      <c r="J322" s="34">
        <v>20</v>
      </c>
      <c r="K322" s="34"/>
    </row>
    <row r="323" spans="1:11" x14ac:dyDescent="0.25">
      <c r="A323">
        <v>30</v>
      </c>
      <c r="B323" s="8"/>
      <c r="C323" s="9" t="s">
        <v>15</v>
      </c>
      <c r="D323" s="9">
        <v>63594</v>
      </c>
      <c r="E323" s="10" t="s">
        <v>8</v>
      </c>
      <c r="F323" s="10" t="s">
        <v>8</v>
      </c>
      <c r="G323" s="10" t="s">
        <v>8</v>
      </c>
      <c r="H323" s="10">
        <v>47</v>
      </c>
      <c r="I323" s="10">
        <v>12</v>
      </c>
      <c r="J323" s="34">
        <v>16</v>
      </c>
      <c r="K323" s="34"/>
    </row>
    <row r="324" spans="1:11" x14ac:dyDescent="0.25">
      <c r="A324">
        <v>31</v>
      </c>
      <c r="B324" s="8"/>
      <c r="C324" s="9" t="s">
        <v>15</v>
      </c>
      <c r="D324" s="9">
        <v>63594</v>
      </c>
      <c r="E324" s="10" t="s">
        <v>8</v>
      </c>
      <c r="F324" s="10" t="s">
        <v>8</v>
      </c>
      <c r="G324" s="10" t="s">
        <v>8</v>
      </c>
      <c r="H324" s="10">
        <v>54</v>
      </c>
      <c r="I324" s="10">
        <v>13</v>
      </c>
      <c r="J324">
        <v>22</v>
      </c>
      <c r="K324" s="34"/>
    </row>
    <row r="325" spans="1:11" x14ac:dyDescent="0.25">
      <c r="A325">
        <v>32</v>
      </c>
      <c r="B325" s="8"/>
      <c r="C325" s="9" t="s">
        <v>15</v>
      </c>
      <c r="D325" s="9">
        <v>63594</v>
      </c>
      <c r="E325" s="10" t="s">
        <v>8</v>
      </c>
      <c r="F325" s="10" t="s">
        <v>8</v>
      </c>
      <c r="G325" s="10" t="s">
        <v>8</v>
      </c>
      <c r="H325" s="10">
        <v>50</v>
      </c>
      <c r="I325" s="10">
        <v>10</v>
      </c>
      <c r="J325">
        <v>21</v>
      </c>
      <c r="K325" s="34"/>
    </row>
    <row r="326" spans="1:11" x14ac:dyDescent="0.25">
      <c r="A326">
        <v>33</v>
      </c>
      <c r="B326" s="8"/>
      <c r="C326" s="9" t="s">
        <v>15</v>
      </c>
      <c r="D326" s="9">
        <v>63594</v>
      </c>
      <c r="E326" s="10" t="s">
        <v>8</v>
      </c>
      <c r="F326" s="10" t="s">
        <v>8</v>
      </c>
      <c r="G326" s="10" t="s">
        <v>8</v>
      </c>
      <c r="H326" s="10">
        <v>55</v>
      </c>
      <c r="I326" s="10">
        <v>8</v>
      </c>
      <c r="J326">
        <v>26</v>
      </c>
      <c r="K326" s="34"/>
    </row>
    <row r="327" spans="1:11" x14ac:dyDescent="0.25">
      <c r="A327">
        <v>34</v>
      </c>
      <c r="B327" s="8"/>
      <c r="C327" s="9" t="s">
        <v>15</v>
      </c>
      <c r="D327" s="9">
        <v>63594</v>
      </c>
      <c r="E327" s="10" t="s">
        <v>8</v>
      </c>
      <c r="F327" s="10" t="s">
        <v>8</v>
      </c>
      <c r="G327" s="10" t="s">
        <v>8</v>
      </c>
      <c r="H327" s="10">
        <v>57</v>
      </c>
      <c r="I327" s="10">
        <v>11</v>
      </c>
      <c r="J327">
        <v>28</v>
      </c>
      <c r="K327" s="34"/>
    </row>
    <row r="328" spans="1:11" x14ac:dyDescent="0.25">
      <c r="A328">
        <v>35</v>
      </c>
      <c r="B328" s="8"/>
      <c r="C328" s="9" t="s">
        <v>15</v>
      </c>
      <c r="D328" s="9">
        <v>63594</v>
      </c>
      <c r="E328" s="10" t="s">
        <v>8</v>
      </c>
      <c r="F328" s="10" t="s">
        <v>8</v>
      </c>
      <c r="G328" s="10" t="s">
        <v>8</v>
      </c>
      <c r="H328" s="10">
        <v>59</v>
      </c>
      <c r="I328" s="10">
        <v>10</v>
      </c>
      <c r="J328">
        <v>31</v>
      </c>
      <c r="K328" s="34"/>
    </row>
    <row r="329" spans="1:11" x14ac:dyDescent="0.25">
      <c r="A329">
        <v>36</v>
      </c>
      <c r="B329" s="8"/>
      <c r="C329" s="9" t="s">
        <v>15</v>
      </c>
      <c r="D329" s="9">
        <v>63594</v>
      </c>
      <c r="E329" s="10" t="s">
        <v>8</v>
      </c>
      <c r="F329" s="10" t="s">
        <v>8</v>
      </c>
      <c r="G329" s="10" t="s">
        <v>8</v>
      </c>
      <c r="H329" s="10">
        <v>46</v>
      </c>
      <c r="I329" s="10">
        <v>12</v>
      </c>
      <c r="J329">
        <v>10</v>
      </c>
      <c r="K329" s="34"/>
    </row>
    <row r="330" spans="1:11" x14ac:dyDescent="0.25">
      <c r="A330">
        <v>1</v>
      </c>
      <c r="B330" s="8">
        <v>10</v>
      </c>
      <c r="C330" s="9" t="s">
        <v>16</v>
      </c>
      <c r="D330" s="9">
        <v>39282</v>
      </c>
      <c r="E330" s="10" t="s">
        <v>10</v>
      </c>
      <c r="F330" s="10" t="s">
        <v>10</v>
      </c>
      <c r="G330" s="10" t="s">
        <v>12</v>
      </c>
      <c r="H330" s="10">
        <v>33</v>
      </c>
      <c r="I330" s="10">
        <v>5</v>
      </c>
      <c r="J330" s="10">
        <v>0</v>
      </c>
      <c r="K330" s="34"/>
    </row>
    <row r="331" spans="1:11" x14ac:dyDescent="0.25">
      <c r="A331">
        <v>2</v>
      </c>
      <c r="B331" s="8"/>
      <c r="C331" s="9" t="s">
        <v>16</v>
      </c>
      <c r="D331" s="9">
        <v>39282</v>
      </c>
      <c r="E331" s="10" t="s">
        <v>8</v>
      </c>
      <c r="F331" s="10" t="s">
        <v>10</v>
      </c>
      <c r="G331" s="10" t="s">
        <v>10</v>
      </c>
      <c r="H331" s="10">
        <v>30</v>
      </c>
      <c r="I331" s="10">
        <v>3</v>
      </c>
      <c r="J331" s="10">
        <v>0</v>
      </c>
      <c r="K331" s="34"/>
    </row>
    <row r="332" spans="1:11" x14ac:dyDescent="0.25">
      <c r="A332">
        <v>3</v>
      </c>
      <c r="B332" s="8"/>
      <c r="C332" s="9" t="s">
        <v>16</v>
      </c>
      <c r="D332" s="9">
        <v>39282</v>
      </c>
      <c r="E332" s="10" t="s">
        <v>8</v>
      </c>
      <c r="F332" s="10" t="s">
        <v>10</v>
      </c>
      <c r="G332" s="10" t="s">
        <v>12</v>
      </c>
      <c r="H332" s="10">
        <v>33</v>
      </c>
      <c r="I332" s="10">
        <v>4</v>
      </c>
      <c r="J332" s="10">
        <v>0</v>
      </c>
      <c r="K332" s="34"/>
    </row>
    <row r="333" spans="1:11" x14ac:dyDescent="0.25">
      <c r="A333">
        <v>4</v>
      </c>
      <c r="B333" s="8"/>
      <c r="C333" s="9" t="s">
        <v>16</v>
      </c>
      <c r="D333" s="9">
        <v>39282</v>
      </c>
      <c r="E333" s="10" t="s">
        <v>8</v>
      </c>
      <c r="F333" s="10" t="s">
        <v>8</v>
      </c>
      <c r="G333" s="10" t="s">
        <v>9</v>
      </c>
      <c r="H333" s="10">
        <v>42</v>
      </c>
      <c r="I333" s="10">
        <v>7</v>
      </c>
      <c r="J333" s="10">
        <v>16</v>
      </c>
      <c r="K333" s="34"/>
    </row>
    <row r="334" spans="1:11" x14ac:dyDescent="0.25">
      <c r="A334">
        <v>5</v>
      </c>
      <c r="B334" s="8"/>
      <c r="C334" s="9" t="s">
        <v>16</v>
      </c>
      <c r="D334" s="9">
        <v>39282</v>
      </c>
      <c r="E334" s="10" t="s">
        <v>8</v>
      </c>
      <c r="F334" s="10" t="s">
        <v>10</v>
      </c>
      <c r="G334" s="10" t="s">
        <v>10</v>
      </c>
      <c r="H334" s="10">
        <v>37</v>
      </c>
      <c r="I334" s="10">
        <v>8</v>
      </c>
      <c r="J334" s="10">
        <v>5</v>
      </c>
      <c r="K334" s="34"/>
    </row>
    <row r="335" spans="1:11" x14ac:dyDescent="0.25">
      <c r="A335">
        <v>6</v>
      </c>
      <c r="B335" s="8"/>
      <c r="C335" s="9" t="s">
        <v>16</v>
      </c>
      <c r="D335" s="9">
        <v>39282</v>
      </c>
      <c r="E335" s="10" t="s">
        <v>9</v>
      </c>
      <c r="F335" s="10" t="s">
        <v>11</v>
      </c>
      <c r="G335" s="10" t="s">
        <v>13</v>
      </c>
      <c r="H335" s="10"/>
      <c r="I335" s="10"/>
      <c r="J335" s="10">
        <v>17</v>
      </c>
      <c r="K335" s="34"/>
    </row>
    <row r="336" spans="1:11" x14ac:dyDescent="0.25">
      <c r="A336">
        <v>7</v>
      </c>
      <c r="B336" s="8"/>
      <c r="C336" s="9" t="s">
        <v>16</v>
      </c>
      <c r="D336" s="9">
        <v>39282</v>
      </c>
      <c r="E336" s="10" t="s">
        <v>8</v>
      </c>
      <c r="F336" s="10" t="s">
        <v>10</v>
      </c>
      <c r="G336" s="10" t="s">
        <v>13</v>
      </c>
      <c r="H336" s="10"/>
      <c r="I336" s="10"/>
      <c r="J336" s="10">
        <v>0</v>
      </c>
      <c r="K336" s="34"/>
    </row>
    <row r="337" spans="1:11" x14ac:dyDescent="0.25">
      <c r="A337">
        <v>8</v>
      </c>
      <c r="B337" s="8"/>
      <c r="C337" s="9" t="s">
        <v>16</v>
      </c>
      <c r="D337" s="9">
        <v>39282</v>
      </c>
      <c r="E337" s="10" t="s">
        <v>8</v>
      </c>
      <c r="F337" s="10" t="s">
        <v>9</v>
      </c>
      <c r="G337" s="10" t="s">
        <v>8</v>
      </c>
      <c r="H337" s="10">
        <v>45</v>
      </c>
      <c r="I337" s="10">
        <v>6</v>
      </c>
      <c r="J337" s="10">
        <v>16</v>
      </c>
      <c r="K337" s="34"/>
    </row>
    <row r="338" spans="1:11" x14ac:dyDescent="0.25">
      <c r="A338">
        <v>9</v>
      </c>
      <c r="B338" s="8"/>
      <c r="C338" s="9" t="s">
        <v>16</v>
      </c>
      <c r="D338" s="9">
        <v>39282</v>
      </c>
      <c r="E338" s="10" t="s">
        <v>8</v>
      </c>
      <c r="F338" s="10" t="s">
        <v>10</v>
      </c>
      <c r="G338" s="10" t="s">
        <v>11</v>
      </c>
      <c r="H338" s="10">
        <v>38</v>
      </c>
      <c r="I338" s="10">
        <v>6</v>
      </c>
      <c r="J338" s="10">
        <v>0</v>
      </c>
      <c r="K338" s="34"/>
    </row>
    <row r="339" spans="1:11" x14ac:dyDescent="0.25">
      <c r="A339">
        <v>10</v>
      </c>
      <c r="B339" s="8"/>
      <c r="C339" s="9" t="s">
        <v>16</v>
      </c>
      <c r="D339" s="9">
        <v>39282</v>
      </c>
      <c r="E339" s="10" t="s">
        <v>9</v>
      </c>
      <c r="F339" s="10" t="s">
        <v>8</v>
      </c>
      <c r="G339" s="10" t="s">
        <v>9</v>
      </c>
      <c r="H339" s="10">
        <v>44</v>
      </c>
      <c r="I339" s="10">
        <v>9</v>
      </c>
      <c r="J339" s="10">
        <v>0</v>
      </c>
      <c r="K339" s="34"/>
    </row>
    <row r="340" spans="1:11" x14ac:dyDescent="0.25">
      <c r="A340">
        <v>11</v>
      </c>
      <c r="B340" s="8"/>
      <c r="C340" s="9" t="s">
        <v>16</v>
      </c>
      <c r="D340" s="9">
        <v>39282</v>
      </c>
      <c r="E340" s="10" t="s">
        <v>9</v>
      </c>
      <c r="F340" s="10" t="s">
        <v>10</v>
      </c>
      <c r="G340" s="10" t="s">
        <v>12</v>
      </c>
      <c r="H340" s="10">
        <v>23</v>
      </c>
      <c r="I340" s="10">
        <v>5</v>
      </c>
      <c r="J340" s="10">
        <v>0</v>
      </c>
      <c r="K340" s="34"/>
    </row>
    <row r="341" spans="1:11" x14ac:dyDescent="0.25">
      <c r="A341">
        <v>12</v>
      </c>
      <c r="B341" s="8"/>
      <c r="C341" s="9" t="s">
        <v>16</v>
      </c>
      <c r="D341" s="9">
        <v>39282</v>
      </c>
      <c r="E341" s="10" t="s">
        <v>9</v>
      </c>
      <c r="F341" s="10" t="s">
        <v>10</v>
      </c>
      <c r="G341" s="10" t="s">
        <v>12</v>
      </c>
      <c r="H341" s="10">
        <v>35</v>
      </c>
      <c r="I341" s="10">
        <v>5</v>
      </c>
      <c r="J341" s="10">
        <v>0</v>
      </c>
      <c r="K341" s="34"/>
    </row>
    <row r="342" spans="1:11" x14ac:dyDescent="0.25">
      <c r="A342">
        <v>13</v>
      </c>
      <c r="B342" s="8"/>
      <c r="C342" s="9" t="s">
        <v>16</v>
      </c>
      <c r="D342" s="9">
        <v>39282</v>
      </c>
      <c r="E342" s="10" t="s">
        <v>8</v>
      </c>
      <c r="F342" s="10" t="s">
        <v>10</v>
      </c>
      <c r="G342" s="10" t="s">
        <v>12</v>
      </c>
      <c r="H342" s="10">
        <v>41</v>
      </c>
      <c r="I342" s="10">
        <v>7</v>
      </c>
      <c r="J342" s="10">
        <v>0</v>
      </c>
      <c r="K342" s="34"/>
    </row>
    <row r="343" spans="1:11" x14ac:dyDescent="0.25">
      <c r="A343">
        <v>14</v>
      </c>
      <c r="B343" s="8"/>
      <c r="C343" s="9" t="s">
        <v>16</v>
      </c>
      <c r="D343" s="9">
        <v>39282</v>
      </c>
      <c r="E343" s="10" t="s">
        <v>8</v>
      </c>
      <c r="F343" s="10" t="s">
        <v>10</v>
      </c>
      <c r="G343" s="10" t="s">
        <v>11</v>
      </c>
      <c r="H343" s="10">
        <v>34</v>
      </c>
      <c r="I343" s="10">
        <v>7</v>
      </c>
      <c r="J343" s="10">
        <v>0</v>
      </c>
      <c r="K343" s="34"/>
    </row>
    <row r="344" spans="1:11" x14ac:dyDescent="0.25">
      <c r="A344">
        <v>15</v>
      </c>
      <c r="B344" s="8"/>
      <c r="C344" s="9" t="s">
        <v>16</v>
      </c>
      <c r="D344" s="9">
        <v>39282</v>
      </c>
      <c r="E344" s="10" t="s">
        <v>8</v>
      </c>
      <c r="F344" s="10" t="s">
        <v>9</v>
      </c>
      <c r="G344" s="10" t="s">
        <v>9</v>
      </c>
      <c r="H344" s="10">
        <v>35</v>
      </c>
      <c r="I344" s="10">
        <v>6</v>
      </c>
      <c r="J344" s="10">
        <v>10</v>
      </c>
      <c r="K344" s="34"/>
    </row>
    <row r="345" spans="1:11" x14ac:dyDescent="0.25">
      <c r="A345">
        <v>16</v>
      </c>
      <c r="B345" s="8"/>
      <c r="C345" s="9" t="s">
        <v>16</v>
      </c>
      <c r="D345" s="9">
        <v>39282</v>
      </c>
      <c r="E345" s="10" t="s">
        <v>8</v>
      </c>
      <c r="F345" s="10" t="s">
        <v>9</v>
      </c>
      <c r="G345" s="10" t="s">
        <v>10</v>
      </c>
      <c r="H345" s="10">
        <v>33</v>
      </c>
      <c r="I345" s="10">
        <v>7</v>
      </c>
      <c r="J345" s="10">
        <v>0</v>
      </c>
      <c r="K345" s="34"/>
    </row>
    <row r="346" spans="1:11" x14ac:dyDescent="0.25">
      <c r="A346">
        <v>17</v>
      </c>
      <c r="B346" s="8"/>
      <c r="C346" s="9" t="s">
        <v>16</v>
      </c>
      <c r="D346" s="9">
        <v>39282</v>
      </c>
      <c r="E346" s="10" t="s">
        <v>9</v>
      </c>
      <c r="F346" s="10" t="s">
        <v>8</v>
      </c>
      <c r="G346" s="10" t="s">
        <v>10</v>
      </c>
      <c r="H346" s="10">
        <v>44</v>
      </c>
      <c r="I346" s="10">
        <v>5</v>
      </c>
      <c r="J346" s="10">
        <v>12</v>
      </c>
      <c r="K346" s="34"/>
    </row>
    <row r="347" spans="1:11" x14ac:dyDescent="0.25">
      <c r="A347">
        <v>18</v>
      </c>
      <c r="B347" s="8"/>
      <c r="C347" s="9" t="s">
        <v>16</v>
      </c>
      <c r="D347" s="9">
        <v>39282</v>
      </c>
      <c r="E347" s="10" t="s">
        <v>8</v>
      </c>
      <c r="F347" s="10" t="s">
        <v>9</v>
      </c>
      <c r="G347" s="10" t="s">
        <v>12</v>
      </c>
      <c r="H347" s="10">
        <v>33</v>
      </c>
      <c r="I347" s="10">
        <v>5</v>
      </c>
      <c r="J347" s="10">
        <v>5</v>
      </c>
      <c r="K347" s="34"/>
    </row>
    <row r="348" spans="1:11" x14ac:dyDescent="0.25">
      <c r="A348">
        <v>19</v>
      </c>
      <c r="B348" s="8"/>
      <c r="C348" s="9" t="s">
        <v>16</v>
      </c>
      <c r="D348" s="9">
        <v>39282</v>
      </c>
      <c r="E348" s="10" t="s">
        <v>10</v>
      </c>
      <c r="F348" s="10" t="s">
        <v>9</v>
      </c>
      <c r="G348" s="10" t="s">
        <v>11</v>
      </c>
      <c r="H348" s="10">
        <v>28</v>
      </c>
      <c r="I348" s="10">
        <v>4</v>
      </c>
      <c r="J348" s="10">
        <v>1</v>
      </c>
      <c r="K348" s="34"/>
    </row>
    <row r="349" spans="1:11" x14ac:dyDescent="0.25">
      <c r="A349">
        <v>20</v>
      </c>
      <c r="B349" s="8"/>
      <c r="C349" s="9" t="s">
        <v>16</v>
      </c>
      <c r="D349" s="9">
        <v>39282</v>
      </c>
      <c r="E349" s="10" t="s">
        <v>8</v>
      </c>
      <c r="F349" s="10" t="s">
        <v>9</v>
      </c>
      <c r="G349" s="10" t="s">
        <v>10</v>
      </c>
      <c r="H349" s="10">
        <v>37</v>
      </c>
      <c r="I349" s="10">
        <v>13</v>
      </c>
      <c r="J349" s="10">
        <v>5</v>
      </c>
      <c r="K349" s="34"/>
    </row>
    <row r="350" spans="1:11" x14ac:dyDescent="0.25">
      <c r="A350">
        <v>21</v>
      </c>
      <c r="B350" s="8"/>
      <c r="C350" s="9" t="s">
        <v>16</v>
      </c>
      <c r="D350" s="9">
        <v>39282</v>
      </c>
      <c r="E350" s="10" t="s">
        <v>10</v>
      </c>
      <c r="F350" s="10" t="s">
        <v>10</v>
      </c>
      <c r="G350" s="10" t="s">
        <v>12</v>
      </c>
      <c r="H350" s="10">
        <v>22</v>
      </c>
      <c r="I350" s="10">
        <v>6</v>
      </c>
      <c r="J350" s="10">
        <v>0</v>
      </c>
      <c r="K350" s="34"/>
    </row>
    <row r="351" spans="1:11" x14ac:dyDescent="0.25">
      <c r="A351">
        <v>22</v>
      </c>
      <c r="B351" s="8"/>
      <c r="C351" s="9" t="s">
        <v>16</v>
      </c>
      <c r="D351" s="9">
        <v>39282</v>
      </c>
      <c r="E351" s="10" t="s">
        <v>10</v>
      </c>
      <c r="F351" s="10" t="s">
        <v>11</v>
      </c>
      <c r="G351" s="10" t="s">
        <v>12</v>
      </c>
      <c r="H351" s="10">
        <v>14</v>
      </c>
      <c r="I351" s="10">
        <v>6</v>
      </c>
      <c r="J351" s="10">
        <v>0</v>
      </c>
      <c r="K351" s="34"/>
    </row>
    <row r="352" spans="1:11" x14ac:dyDescent="0.25">
      <c r="A352">
        <v>23</v>
      </c>
      <c r="B352" s="8"/>
      <c r="C352" s="9" t="s">
        <v>16</v>
      </c>
      <c r="D352" s="9">
        <v>39282</v>
      </c>
      <c r="E352" s="10" t="s">
        <v>9</v>
      </c>
      <c r="F352" s="10" t="s">
        <v>9</v>
      </c>
      <c r="G352" s="10" t="s">
        <v>10</v>
      </c>
      <c r="H352" s="10">
        <v>28</v>
      </c>
      <c r="I352" s="10">
        <v>7</v>
      </c>
      <c r="J352" s="10">
        <v>0</v>
      </c>
      <c r="K352" s="34"/>
    </row>
    <row r="353" spans="1:11" x14ac:dyDescent="0.25">
      <c r="A353">
        <v>24</v>
      </c>
      <c r="B353" s="8"/>
      <c r="C353" s="9" t="s">
        <v>16</v>
      </c>
      <c r="D353" s="9">
        <v>39282</v>
      </c>
      <c r="E353" s="10" t="s">
        <v>9</v>
      </c>
      <c r="F353" s="10" t="s">
        <v>11</v>
      </c>
      <c r="G353" s="10" t="s">
        <v>13</v>
      </c>
      <c r="H353" s="10"/>
      <c r="I353" s="10"/>
      <c r="J353" s="10">
        <v>0</v>
      </c>
      <c r="K353" s="34"/>
    </row>
    <row r="354" spans="1:11" x14ac:dyDescent="0.25">
      <c r="A354">
        <v>25</v>
      </c>
      <c r="B354" s="8"/>
      <c r="C354" s="9" t="s">
        <v>16</v>
      </c>
      <c r="D354" s="9">
        <v>39282</v>
      </c>
      <c r="E354" s="10" t="s">
        <v>8</v>
      </c>
      <c r="F354" s="10" t="s">
        <v>9</v>
      </c>
      <c r="G354" s="10" t="s">
        <v>11</v>
      </c>
      <c r="H354" s="10">
        <v>30</v>
      </c>
      <c r="I354" s="10">
        <v>7</v>
      </c>
      <c r="J354" s="10">
        <v>7</v>
      </c>
      <c r="K354" s="34"/>
    </row>
    <row r="355" spans="1:11" x14ac:dyDescent="0.25">
      <c r="A355">
        <v>26</v>
      </c>
      <c r="B355" s="8"/>
      <c r="C355" s="9" t="s">
        <v>16</v>
      </c>
      <c r="D355" s="9">
        <v>39282</v>
      </c>
      <c r="E355" s="10" t="s">
        <v>9</v>
      </c>
      <c r="F355" s="10" t="s">
        <v>9</v>
      </c>
      <c r="G355" s="10" t="s">
        <v>8</v>
      </c>
      <c r="H355" s="10">
        <v>54</v>
      </c>
      <c r="I355" s="10">
        <v>10</v>
      </c>
      <c r="J355" s="10">
        <v>22</v>
      </c>
      <c r="K355" s="34"/>
    </row>
    <row r="356" spans="1:11" x14ac:dyDescent="0.25">
      <c r="A356">
        <v>27</v>
      </c>
      <c r="B356" s="8"/>
      <c r="C356" s="9" t="s">
        <v>16</v>
      </c>
      <c r="D356" s="9">
        <v>39282</v>
      </c>
      <c r="E356" s="10" t="s">
        <v>8</v>
      </c>
      <c r="F356" s="10" t="s">
        <v>10</v>
      </c>
      <c r="G356" s="10" t="s">
        <v>12</v>
      </c>
      <c r="H356" s="10">
        <v>30</v>
      </c>
      <c r="I356" s="10">
        <v>6</v>
      </c>
      <c r="J356" s="10">
        <v>0</v>
      </c>
      <c r="K356" s="34"/>
    </row>
    <row r="357" spans="1:11" x14ac:dyDescent="0.25">
      <c r="A357">
        <v>28</v>
      </c>
      <c r="B357" s="8"/>
      <c r="C357" s="9" t="s">
        <v>16</v>
      </c>
      <c r="D357" s="9">
        <v>39282</v>
      </c>
      <c r="E357" s="10" t="s">
        <v>8</v>
      </c>
      <c r="F357" s="10" t="s">
        <v>10</v>
      </c>
      <c r="G357" s="10" t="s">
        <v>12</v>
      </c>
      <c r="H357" s="10">
        <v>35</v>
      </c>
      <c r="I357" s="10">
        <v>5</v>
      </c>
      <c r="J357" s="10">
        <v>0</v>
      </c>
      <c r="K357" s="34"/>
    </row>
    <row r="358" spans="1:11" x14ac:dyDescent="0.25">
      <c r="A358">
        <v>29</v>
      </c>
      <c r="B358" s="8"/>
      <c r="C358" s="9" t="s">
        <v>16</v>
      </c>
      <c r="D358" s="9">
        <v>39282</v>
      </c>
      <c r="E358" s="10" t="s">
        <v>9</v>
      </c>
      <c r="F358" s="10" t="s">
        <v>8</v>
      </c>
      <c r="G358" s="10" t="s">
        <v>8</v>
      </c>
      <c r="H358" s="10">
        <v>40</v>
      </c>
      <c r="I358" s="10">
        <v>5</v>
      </c>
      <c r="J358" s="10">
        <v>15</v>
      </c>
      <c r="K358" s="34"/>
    </row>
    <row r="359" spans="1:11" x14ac:dyDescent="0.25">
      <c r="A359">
        <v>30</v>
      </c>
      <c r="B359" s="8"/>
      <c r="C359" s="9" t="s">
        <v>16</v>
      </c>
      <c r="D359" s="9">
        <v>39282</v>
      </c>
      <c r="E359" s="10" t="s">
        <v>9</v>
      </c>
      <c r="F359" s="10" t="s">
        <v>10</v>
      </c>
      <c r="G359" s="10" t="s">
        <v>13</v>
      </c>
      <c r="H359" s="10"/>
      <c r="I359" s="10"/>
      <c r="J359" s="10">
        <v>0</v>
      </c>
      <c r="K359" s="34"/>
    </row>
    <row r="360" spans="1:11" x14ac:dyDescent="0.25">
      <c r="A360">
        <v>31</v>
      </c>
      <c r="B360" s="8"/>
      <c r="C360" s="9" t="s">
        <v>16</v>
      </c>
      <c r="D360" s="9">
        <v>39282</v>
      </c>
      <c r="E360" s="10" t="s">
        <v>8</v>
      </c>
      <c r="F360" s="10" t="s">
        <v>11</v>
      </c>
      <c r="G360" s="10" t="s">
        <v>13</v>
      </c>
      <c r="H360" s="10"/>
      <c r="I360" s="10"/>
      <c r="J360" s="10">
        <v>0</v>
      </c>
      <c r="K360" s="34"/>
    </row>
    <row r="361" spans="1:11" x14ac:dyDescent="0.25">
      <c r="A361">
        <v>32</v>
      </c>
      <c r="B361" s="8"/>
      <c r="C361" s="9" t="s">
        <v>16</v>
      </c>
      <c r="D361" s="9">
        <v>39282</v>
      </c>
      <c r="E361" s="10" t="s">
        <v>10</v>
      </c>
      <c r="F361" s="10" t="s">
        <v>9</v>
      </c>
      <c r="G361" s="10" t="s">
        <v>8</v>
      </c>
      <c r="H361" s="10">
        <v>41</v>
      </c>
      <c r="I361" s="10">
        <v>6</v>
      </c>
      <c r="J361" s="10">
        <v>15</v>
      </c>
      <c r="K361" s="34"/>
    </row>
    <row r="362" spans="1:11" x14ac:dyDescent="0.25">
      <c r="A362">
        <v>33</v>
      </c>
      <c r="B362" s="8"/>
      <c r="C362" s="9" t="s">
        <v>16</v>
      </c>
      <c r="D362" s="9">
        <v>39282</v>
      </c>
      <c r="E362" s="10" t="s">
        <v>8</v>
      </c>
      <c r="F362" s="10" t="s">
        <v>9</v>
      </c>
      <c r="G362" s="10" t="s">
        <v>10</v>
      </c>
      <c r="H362" s="10">
        <v>30</v>
      </c>
      <c r="I362" s="10">
        <v>8</v>
      </c>
      <c r="J362" s="10">
        <v>2</v>
      </c>
      <c r="K362" s="34"/>
    </row>
    <row r="363" spans="1:11" x14ac:dyDescent="0.25">
      <c r="A363">
        <v>34</v>
      </c>
      <c r="B363" s="8"/>
      <c r="C363" s="9" t="s">
        <v>16</v>
      </c>
      <c r="D363" s="9">
        <v>39282</v>
      </c>
      <c r="E363" s="10" t="s">
        <v>8</v>
      </c>
      <c r="F363" s="10" t="s">
        <v>9</v>
      </c>
      <c r="G363" s="10" t="s">
        <v>9</v>
      </c>
      <c r="H363" s="10">
        <v>44</v>
      </c>
      <c r="I363" s="10">
        <v>7</v>
      </c>
      <c r="J363" s="10">
        <v>10</v>
      </c>
      <c r="K363" s="34"/>
    </row>
    <row r="364" spans="1:11" x14ac:dyDescent="0.25">
      <c r="A364">
        <v>35</v>
      </c>
      <c r="B364" s="8"/>
      <c r="C364" s="9" t="s">
        <v>16</v>
      </c>
      <c r="D364" s="9">
        <v>39282</v>
      </c>
      <c r="E364" s="10" t="s">
        <v>9</v>
      </c>
      <c r="F364" s="10" t="s">
        <v>9</v>
      </c>
      <c r="G364" s="10" t="s">
        <v>10</v>
      </c>
      <c r="H364" s="10">
        <v>33</v>
      </c>
      <c r="I364" s="10">
        <v>8</v>
      </c>
      <c r="J364" s="10">
        <v>3</v>
      </c>
      <c r="K364" s="34"/>
    </row>
    <row r="365" spans="1:11" x14ac:dyDescent="0.25">
      <c r="A365">
        <v>36</v>
      </c>
      <c r="B365" s="8"/>
      <c r="C365" s="9" t="s">
        <v>16</v>
      </c>
      <c r="D365" s="9">
        <v>39282</v>
      </c>
      <c r="E365" s="10" t="s">
        <v>8</v>
      </c>
      <c r="F365" s="10" t="s">
        <v>9</v>
      </c>
      <c r="G365" s="10" t="s">
        <v>9</v>
      </c>
      <c r="H365" s="10">
        <v>48</v>
      </c>
      <c r="I365" s="10">
        <v>7</v>
      </c>
      <c r="J365" s="10">
        <v>15</v>
      </c>
      <c r="K365" s="34"/>
    </row>
    <row r="366" spans="1:11" x14ac:dyDescent="0.25">
      <c r="A366">
        <v>1</v>
      </c>
      <c r="B366" s="8">
        <v>11</v>
      </c>
      <c r="C366" s="9" t="s">
        <v>16</v>
      </c>
      <c r="D366" s="9">
        <v>63578</v>
      </c>
      <c r="E366" s="10" t="s">
        <v>9</v>
      </c>
      <c r="F366" s="10" t="s">
        <v>12</v>
      </c>
      <c r="G366" s="10" t="s">
        <v>12</v>
      </c>
      <c r="H366" s="10"/>
      <c r="I366" s="10"/>
      <c r="K366" s="34"/>
    </row>
    <row r="367" spans="1:11" x14ac:dyDescent="0.25">
      <c r="A367">
        <v>2</v>
      </c>
      <c r="B367" s="8"/>
      <c r="C367" s="9" t="s">
        <v>16</v>
      </c>
      <c r="D367" s="9">
        <v>63578</v>
      </c>
      <c r="E367" s="10" t="s">
        <v>8</v>
      </c>
      <c r="F367" s="10" t="s">
        <v>10</v>
      </c>
      <c r="G367" s="10" t="s">
        <v>8</v>
      </c>
      <c r="H367" s="10">
        <v>35</v>
      </c>
      <c r="I367" s="10">
        <v>6</v>
      </c>
      <c r="J367">
        <v>17</v>
      </c>
      <c r="K367" s="34"/>
    </row>
    <row r="368" spans="1:11" x14ac:dyDescent="0.25">
      <c r="A368">
        <v>3</v>
      </c>
      <c r="B368" s="8"/>
      <c r="C368" s="9" t="s">
        <v>16</v>
      </c>
      <c r="D368" s="9">
        <v>63578</v>
      </c>
      <c r="E368" s="10" t="s">
        <v>9</v>
      </c>
      <c r="F368" s="10" t="s">
        <v>11</v>
      </c>
      <c r="G368" s="10" t="s">
        <v>8</v>
      </c>
      <c r="H368" s="10">
        <v>18</v>
      </c>
      <c r="I368" s="10">
        <v>5</v>
      </c>
      <c r="J368">
        <v>9</v>
      </c>
      <c r="K368" s="34"/>
    </row>
    <row r="369" spans="1:11" x14ac:dyDescent="0.25">
      <c r="A369">
        <v>4</v>
      </c>
      <c r="B369" s="8"/>
      <c r="C369" s="9" t="s">
        <v>16</v>
      </c>
      <c r="D369" s="9">
        <v>63578</v>
      </c>
      <c r="E369" s="10" t="s">
        <v>9</v>
      </c>
      <c r="F369" s="10" t="s">
        <v>12</v>
      </c>
      <c r="G369" s="10" t="s">
        <v>12</v>
      </c>
      <c r="H369" s="10"/>
      <c r="I369" s="10"/>
      <c r="K369" s="34"/>
    </row>
    <row r="370" spans="1:11" x14ac:dyDescent="0.25">
      <c r="A370">
        <v>5</v>
      </c>
      <c r="B370" s="8"/>
      <c r="C370" s="9" t="s">
        <v>16</v>
      </c>
      <c r="D370" s="9">
        <v>63578</v>
      </c>
      <c r="E370" s="10" t="s">
        <v>8</v>
      </c>
      <c r="F370" s="10" t="s">
        <v>12</v>
      </c>
      <c r="G370" s="10" t="s">
        <v>12</v>
      </c>
      <c r="H370" s="10"/>
      <c r="I370" s="10"/>
      <c r="K370" s="34"/>
    </row>
    <row r="371" spans="1:11" x14ac:dyDescent="0.25">
      <c r="A371">
        <v>6</v>
      </c>
      <c r="B371" s="8"/>
      <c r="C371" s="9" t="s">
        <v>16</v>
      </c>
      <c r="D371" s="9">
        <v>63578</v>
      </c>
      <c r="E371" s="10" t="s">
        <v>8</v>
      </c>
      <c r="F371" s="10" t="s">
        <v>12</v>
      </c>
      <c r="G371" s="10" t="s">
        <v>12</v>
      </c>
      <c r="H371" s="10"/>
      <c r="I371" s="10"/>
      <c r="K371" s="34"/>
    </row>
    <row r="372" spans="1:11" x14ac:dyDescent="0.25">
      <c r="A372">
        <v>7</v>
      </c>
      <c r="B372" s="8"/>
      <c r="C372" s="9" t="s">
        <v>16</v>
      </c>
      <c r="D372" s="9">
        <v>63578</v>
      </c>
      <c r="E372" s="10" t="s">
        <v>10</v>
      </c>
      <c r="F372" s="10" t="s">
        <v>10</v>
      </c>
      <c r="G372" s="10" t="s">
        <v>10</v>
      </c>
      <c r="H372" s="10">
        <v>23</v>
      </c>
      <c r="I372" s="10">
        <v>6</v>
      </c>
      <c r="J372">
        <v>9</v>
      </c>
      <c r="K372" s="34"/>
    </row>
    <row r="373" spans="1:11" x14ac:dyDescent="0.25">
      <c r="A373">
        <v>8</v>
      </c>
      <c r="B373" s="8"/>
      <c r="C373" s="9" t="s">
        <v>16</v>
      </c>
      <c r="D373" s="9">
        <v>63578</v>
      </c>
      <c r="E373" s="10" t="s">
        <v>9</v>
      </c>
      <c r="F373" s="10" t="s">
        <v>10</v>
      </c>
      <c r="G373" s="10" t="s">
        <v>12</v>
      </c>
      <c r="H373" s="10"/>
      <c r="I373" s="10"/>
      <c r="K373" s="34"/>
    </row>
    <row r="374" spans="1:11" x14ac:dyDescent="0.25">
      <c r="A374">
        <v>9</v>
      </c>
      <c r="B374" s="8"/>
      <c r="C374" s="9" t="s">
        <v>16</v>
      </c>
      <c r="D374" s="9">
        <v>63578</v>
      </c>
      <c r="E374" s="10" t="s">
        <v>9</v>
      </c>
      <c r="F374" s="10" t="s">
        <v>12</v>
      </c>
      <c r="G374" s="10" t="s">
        <v>13</v>
      </c>
      <c r="H374" s="10"/>
      <c r="I374" s="10"/>
      <c r="K374" s="34"/>
    </row>
    <row r="375" spans="1:11" x14ac:dyDescent="0.25">
      <c r="A375">
        <v>10</v>
      </c>
      <c r="B375" s="8"/>
      <c r="C375" s="9" t="s">
        <v>16</v>
      </c>
      <c r="D375" s="9">
        <v>63578</v>
      </c>
      <c r="E375" s="10" t="s">
        <v>8</v>
      </c>
      <c r="F375" s="10" t="s">
        <v>12</v>
      </c>
      <c r="G375" s="10" t="s">
        <v>12</v>
      </c>
      <c r="H375" s="10"/>
      <c r="I375" s="10"/>
      <c r="K375" s="34"/>
    </row>
    <row r="376" spans="1:11" x14ac:dyDescent="0.25">
      <c r="A376">
        <v>11</v>
      </c>
      <c r="B376" s="8"/>
      <c r="C376" s="9" t="s">
        <v>16</v>
      </c>
      <c r="D376" s="9">
        <v>63578</v>
      </c>
      <c r="E376" s="10" t="s">
        <v>10</v>
      </c>
      <c r="F376" s="10" t="s">
        <v>12</v>
      </c>
      <c r="G376" s="10" t="s">
        <v>12</v>
      </c>
      <c r="H376" s="10"/>
      <c r="I376" s="10"/>
      <c r="K376" s="34"/>
    </row>
    <row r="377" spans="1:11" x14ac:dyDescent="0.25">
      <c r="A377">
        <v>12</v>
      </c>
      <c r="B377" s="8"/>
      <c r="C377" s="9" t="s">
        <v>16</v>
      </c>
      <c r="D377" s="9">
        <v>63578</v>
      </c>
      <c r="E377" s="10" t="s">
        <v>8</v>
      </c>
      <c r="F377" s="10" t="s">
        <v>10</v>
      </c>
      <c r="G377" s="10" t="s">
        <v>8</v>
      </c>
      <c r="H377" s="10">
        <v>40</v>
      </c>
      <c r="I377" s="10">
        <v>6</v>
      </c>
      <c r="J377">
        <v>18</v>
      </c>
      <c r="K377" s="34"/>
    </row>
    <row r="378" spans="1:11" x14ac:dyDescent="0.25">
      <c r="A378">
        <v>13</v>
      </c>
      <c r="B378" s="8"/>
      <c r="C378" s="9" t="s">
        <v>16</v>
      </c>
      <c r="D378" s="9">
        <v>63578</v>
      </c>
      <c r="E378" s="10" t="s">
        <v>8</v>
      </c>
      <c r="F378" s="10" t="s">
        <v>10</v>
      </c>
      <c r="G378" s="10" t="s">
        <v>9</v>
      </c>
      <c r="H378" s="10">
        <v>43</v>
      </c>
      <c r="I378" s="10">
        <v>8</v>
      </c>
      <c r="J378">
        <v>17</v>
      </c>
      <c r="K378" s="34"/>
    </row>
    <row r="379" spans="1:11" x14ac:dyDescent="0.25">
      <c r="A379">
        <v>14</v>
      </c>
      <c r="B379" s="8"/>
      <c r="C379" s="9" t="s">
        <v>16</v>
      </c>
      <c r="D379" s="9">
        <v>63578</v>
      </c>
      <c r="E379" s="10" t="s">
        <v>8</v>
      </c>
      <c r="F379" s="10" t="s">
        <v>11</v>
      </c>
      <c r="G379" s="10" t="s">
        <v>12</v>
      </c>
      <c r="H379" s="10"/>
      <c r="I379" s="10"/>
      <c r="K379" s="34"/>
    </row>
    <row r="380" spans="1:11" x14ac:dyDescent="0.25">
      <c r="A380">
        <v>15</v>
      </c>
      <c r="B380" s="8"/>
      <c r="C380" s="9" t="s">
        <v>16</v>
      </c>
      <c r="D380" s="9">
        <v>63578</v>
      </c>
      <c r="E380" s="10" t="s">
        <v>8</v>
      </c>
      <c r="F380" s="10" t="s">
        <v>11</v>
      </c>
      <c r="G380" s="10" t="s">
        <v>12</v>
      </c>
      <c r="H380" s="10"/>
      <c r="I380" s="10"/>
      <c r="K380" s="34"/>
    </row>
    <row r="381" spans="1:11" x14ac:dyDescent="0.25">
      <c r="A381">
        <v>16</v>
      </c>
      <c r="B381" s="8"/>
      <c r="C381" s="9" t="s">
        <v>16</v>
      </c>
      <c r="D381" s="9">
        <v>63578</v>
      </c>
      <c r="E381" s="10" t="s">
        <v>8</v>
      </c>
      <c r="F381" s="10" t="s">
        <v>12</v>
      </c>
      <c r="G381" s="10" t="s">
        <v>12</v>
      </c>
      <c r="H381" s="10"/>
      <c r="I381" s="10"/>
      <c r="K381" s="34"/>
    </row>
    <row r="382" spans="1:11" x14ac:dyDescent="0.25">
      <c r="A382">
        <v>17</v>
      </c>
      <c r="B382" s="8"/>
      <c r="C382" s="9" t="s">
        <v>16</v>
      </c>
      <c r="D382" s="9">
        <v>63578</v>
      </c>
      <c r="E382" s="10" t="s">
        <v>10</v>
      </c>
      <c r="F382" s="10" t="s">
        <v>11</v>
      </c>
      <c r="G382" s="10" t="s">
        <v>12</v>
      </c>
      <c r="H382" s="10"/>
      <c r="I382" s="10"/>
      <c r="K382" s="34"/>
    </row>
    <row r="383" spans="1:11" x14ac:dyDescent="0.25">
      <c r="A383">
        <v>18</v>
      </c>
      <c r="B383" s="8"/>
      <c r="C383" s="9" t="s">
        <v>16</v>
      </c>
      <c r="D383" s="9">
        <v>63578</v>
      </c>
      <c r="E383" s="10" t="s">
        <v>9</v>
      </c>
      <c r="F383" s="10" t="s">
        <v>12</v>
      </c>
      <c r="G383" s="10" t="s">
        <v>12</v>
      </c>
      <c r="H383" s="10"/>
      <c r="I383" s="10"/>
      <c r="K383" s="34"/>
    </row>
    <row r="384" spans="1:11" x14ac:dyDescent="0.25">
      <c r="A384">
        <v>19</v>
      </c>
      <c r="B384" s="8"/>
      <c r="C384" s="9" t="s">
        <v>16</v>
      </c>
      <c r="D384" s="9">
        <v>63578</v>
      </c>
      <c r="E384" s="10" t="s">
        <v>10</v>
      </c>
      <c r="F384" s="10" t="s">
        <v>10</v>
      </c>
      <c r="G384" s="10" t="s">
        <v>8</v>
      </c>
      <c r="H384" s="10">
        <v>22</v>
      </c>
      <c r="I384" s="10">
        <v>3</v>
      </c>
      <c r="J384">
        <v>9</v>
      </c>
      <c r="K384" s="34"/>
    </row>
    <row r="385" spans="1:11" x14ac:dyDescent="0.25">
      <c r="A385">
        <v>20</v>
      </c>
      <c r="B385" s="8"/>
      <c r="C385" s="9" t="s">
        <v>16</v>
      </c>
      <c r="D385" s="9">
        <v>63578</v>
      </c>
      <c r="E385" s="10" t="s">
        <v>8</v>
      </c>
      <c r="F385" s="10" t="s">
        <v>10</v>
      </c>
      <c r="G385" s="10" t="s">
        <v>12</v>
      </c>
      <c r="H385" s="10"/>
      <c r="I385" s="10"/>
      <c r="K385" s="34"/>
    </row>
    <row r="386" spans="1:11" x14ac:dyDescent="0.25">
      <c r="A386">
        <v>21</v>
      </c>
      <c r="B386" s="8"/>
      <c r="C386" s="9" t="s">
        <v>16</v>
      </c>
      <c r="D386" s="9">
        <v>63578</v>
      </c>
      <c r="E386" s="10" t="s">
        <v>8</v>
      </c>
      <c r="F386" s="10" t="s">
        <v>10</v>
      </c>
      <c r="G386" s="10" t="s">
        <v>12</v>
      </c>
      <c r="H386" s="10"/>
      <c r="I386" s="10"/>
      <c r="K386" s="34"/>
    </row>
    <row r="387" spans="1:11" x14ac:dyDescent="0.25">
      <c r="A387">
        <v>22</v>
      </c>
      <c r="B387" s="8"/>
      <c r="C387" s="9" t="s">
        <v>16</v>
      </c>
      <c r="D387" s="9">
        <v>63578</v>
      </c>
      <c r="E387" s="10" t="s">
        <v>8</v>
      </c>
      <c r="F387" s="10" t="s">
        <v>11</v>
      </c>
      <c r="G387" s="10" t="s">
        <v>9</v>
      </c>
      <c r="H387" s="10">
        <v>6</v>
      </c>
      <c r="I387" s="10">
        <v>4</v>
      </c>
      <c r="J387">
        <v>2</v>
      </c>
      <c r="K387" s="34"/>
    </row>
    <row r="388" spans="1:11" x14ac:dyDescent="0.25">
      <c r="A388">
        <v>23</v>
      </c>
      <c r="B388" s="8"/>
      <c r="C388" s="9" t="s">
        <v>16</v>
      </c>
      <c r="D388" s="9">
        <v>63578</v>
      </c>
      <c r="E388" s="10" t="s">
        <v>8</v>
      </c>
      <c r="F388" s="10" t="s">
        <v>11</v>
      </c>
      <c r="G388" s="10" t="s">
        <v>12</v>
      </c>
      <c r="H388" s="10"/>
      <c r="I388" s="10"/>
      <c r="K388" s="34"/>
    </row>
    <row r="389" spans="1:11" x14ac:dyDescent="0.25">
      <c r="A389">
        <v>24</v>
      </c>
      <c r="B389" s="8"/>
      <c r="C389" s="9" t="s">
        <v>16</v>
      </c>
      <c r="D389" s="9">
        <v>63578</v>
      </c>
      <c r="E389" s="10" t="s">
        <v>8</v>
      </c>
      <c r="F389" s="10" t="s">
        <v>10</v>
      </c>
      <c r="G389" s="10" t="s">
        <v>9</v>
      </c>
      <c r="H389" s="10">
        <v>28</v>
      </c>
      <c r="I389" s="10">
        <v>5</v>
      </c>
      <c r="J389">
        <v>11</v>
      </c>
      <c r="K389" s="34"/>
    </row>
    <row r="390" spans="1:11" x14ac:dyDescent="0.25">
      <c r="A390">
        <v>25</v>
      </c>
      <c r="B390" s="8"/>
      <c r="C390" s="9" t="s">
        <v>16</v>
      </c>
      <c r="D390" s="9">
        <v>63578</v>
      </c>
      <c r="E390" s="10" t="s">
        <v>8</v>
      </c>
      <c r="F390" s="10" t="s">
        <v>10</v>
      </c>
      <c r="G390" s="10" t="s">
        <v>12</v>
      </c>
      <c r="H390" s="10"/>
      <c r="I390" s="10"/>
      <c r="K390" s="34"/>
    </row>
    <row r="391" spans="1:11" x14ac:dyDescent="0.25">
      <c r="A391">
        <v>26</v>
      </c>
      <c r="B391" s="8"/>
      <c r="C391" s="9" t="s">
        <v>16</v>
      </c>
      <c r="D391" s="9">
        <v>63578</v>
      </c>
      <c r="E391" s="10" t="s">
        <v>8</v>
      </c>
      <c r="F391" s="10" t="s">
        <v>10</v>
      </c>
      <c r="G391" s="10" t="s">
        <v>9</v>
      </c>
      <c r="H391" s="10">
        <v>37</v>
      </c>
      <c r="I391" s="10">
        <v>8</v>
      </c>
      <c r="J391">
        <v>20</v>
      </c>
      <c r="K391" s="34"/>
    </row>
    <row r="392" spans="1:11" x14ac:dyDescent="0.25">
      <c r="A392">
        <v>27</v>
      </c>
      <c r="B392" s="8"/>
      <c r="C392" s="9" t="s">
        <v>16</v>
      </c>
      <c r="D392" s="9">
        <v>63578</v>
      </c>
      <c r="E392" s="10" t="s">
        <v>8</v>
      </c>
      <c r="F392" s="10" t="s">
        <v>11</v>
      </c>
      <c r="G392" s="10" t="s">
        <v>9</v>
      </c>
      <c r="H392" s="10">
        <v>10</v>
      </c>
      <c r="I392" s="10">
        <v>3</v>
      </c>
      <c r="J392">
        <v>5</v>
      </c>
      <c r="K392" s="34"/>
    </row>
    <row r="393" spans="1:11" x14ac:dyDescent="0.25">
      <c r="A393">
        <v>28</v>
      </c>
      <c r="B393" s="8"/>
      <c r="C393" s="9" t="s">
        <v>16</v>
      </c>
      <c r="D393" s="9">
        <v>63578</v>
      </c>
      <c r="E393" s="10" t="s">
        <v>8</v>
      </c>
      <c r="F393" s="10" t="s">
        <v>10</v>
      </c>
      <c r="G393" s="10" t="s">
        <v>8</v>
      </c>
      <c r="H393" s="10">
        <v>47</v>
      </c>
      <c r="I393" s="10">
        <v>9</v>
      </c>
      <c r="J393">
        <v>22</v>
      </c>
      <c r="K393" s="34"/>
    </row>
    <row r="394" spans="1:11" x14ac:dyDescent="0.25">
      <c r="A394">
        <v>29</v>
      </c>
      <c r="B394" s="8"/>
      <c r="C394" s="9" t="s">
        <v>16</v>
      </c>
      <c r="D394" s="9">
        <v>63578</v>
      </c>
      <c r="E394" s="10" t="s">
        <v>8</v>
      </c>
      <c r="F394" s="10" t="s">
        <v>10</v>
      </c>
      <c r="G394" s="10" t="s">
        <v>13</v>
      </c>
      <c r="H394" s="10"/>
      <c r="I394" s="10"/>
      <c r="K394" s="34"/>
    </row>
    <row r="395" spans="1:11" x14ac:dyDescent="0.25">
      <c r="A395">
        <v>30</v>
      </c>
      <c r="B395" s="8"/>
      <c r="C395" s="9" t="s">
        <v>16</v>
      </c>
      <c r="D395" s="9">
        <v>63578</v>
      </c>
      <c r="E395" s="10" t="s">
        <v>8</v>
      </c>
      <c r="F395" s="10" t="s">
        <v>11</v>
      </c>
      <c r="G395" s="10" t="s">
        <v>12</v>
      </c>
      <c r="H395" s="10"/>
      <c r="I395" s="10"/>
      <c r="K395" s="34"/>
    </row>
    <row r="396" spans="1:11" x14ac:dyDescent="0.25">
      <c r="A396">
        <v>31</v>
      </c>
      <c r="B396" s="8"/>
      <c r="C396" s="9" t="s">
        <v>16</v>
      </c>
      <c r="D396" s="9">
        <v>63578</v>
      </c>
      <c r="E396" s="10" t="s">
        <v>8</v>
      </c>
      <c r="F396" s="10" t="s">
        <v>11</v>
      </c>
      <c r="G396" s="10" t="s">
        <v>13</v>
      </c>
      <c r="H396" s="10"/>
      <c r="I396" s="10"/>
      <c r="K396" s="34"/>
    </row>
    <row r="397" spans="1:11" x14ac:dyDescent="0.25">
      <c r="A397">
        <v>32</v>
      </c>
      <c r="B397" s="8"/>
      <c r="C397" s="9" t="s">
        <v>16</v>
      </c>
      <c r="D397" s="9">
        <v>63578</v>
      </c>
      <c r="E397" s="10" t="s">
        <v>8</v>
      </c>
      <c r="F397" s="10" t="s">
        <v>11</v>
      </c>
      <c r="G397" s="10" t="s">
        <v>12</v>
      </c>
      <c r="H397" s="10"/>
      <c r="I397" s="10"/>
      <c r="K397" s="34"/>
    </row>
    <row r="398" spans="1:11" x14ac:dyDescent="0.25">
      <c r="A398">
        <v>33</v>
      </c>
      <c r="B398" s="8"/>
      <c r="C398" s="9" t="s">
        <v>16</v>
      </c>
      <c r="D398" s="9">
        <v>63578</v>
      </c>
      <c r="E398" s="10" t="s">
        <v>8</v>
      </c>
      <c r="F398" s="10" t="s">
        <v>10</v>
      </c>
      <c r="G398" s="10" t="s">
        <v>12</v>
      </c>
      <c r="H398" s="10"/>
      <c r="I398" s="10"/>
      <c r="K398" s="34"/>
    </row>
    <row r="399" spans="1:11" x14ac:dyDescent="0.25">
      <c r="A399">
        <v>34</v>
      </c>
      <c r="B399" s="8"/>
      <c r="C399" s="9" t="s">
        <v>16</v>
      </c>
      <c r="D399" s="9">
        <v>63578</v>
      </c>
      <c r="E399" s="10" t="s">
        <v>8</v>
      </c>
      <c r="F399" s="10" t="s">
        <v>10</v>
      </c>
      <c r="G399" s="10" t="s">
        <v>10</v>
      </c>
      <c r="H399" s="10">
        <v>34</v>
      </c>
      <c r="I399" s="10">
        <v>7</v>
      </c>
      <c r="J399">
        <v>18</v>
      </c>
      <c r="K399" s="34"/>
    </row>
    <row r="400" spans="1:11" x14ac:dyDescent="0.25">
      <c r="A400">
        <v>35</v>
      </c>
      <c r="B400" s="8"/>
      <c r="C400" s="9" t="s">
        <v>16</v>
      </c>
      <c r="D400" s="9">
        <v>63578</v>
      </c>
      <c r="E400" s="10" t="s">
        <v>8</v>
      </c>
      <c r="F400" s="10" t="s">
        <v>12</v>
      </c>
      <c r="G400" s="10" t="s">
        <v>12</v>
      </c>
      <c r="H400" s="10"/>
      <c r="I400" s="10"/>
      <c r="K400" s="34"/>
    </row>
    <row r="401" spans="1:11" x14ac:dyDescent="0.25">
      <c r="A401">
        <v>36</v>
      </c>
      <c r="B401" s="8"/>
      <c r="C401" s="9" t="s">
        <v>16</v>
      </c>
      <c r="D401" s="9">
        <v>63578</v>
      </c>
      <c r="E401" s="10" t="s">
        <v>8</v>
      </c>
      <c r="F401" s="10" t="s">
        <v>10</v>
      </c>
      <c r="G401" s="10" t="s">
        <v>12</v>
      </c>
      <c r="H401" s="10"/>
      <c r="I401" s="10"/>
      <c r="K401" s="34"/>
    </row>
    <row r="402" spans="1:11" x14ac:dyDescent="0.25">
      <c r="A402">
        <v>1</v>
      </c>
      <c r="B402" s="8">
        <v>12</v>
      </c>
      <c r="C402" s="9" t="s">
        <v>16</v>
      </c>
      <c r="D402" s="9">
        <v>35192</v>
      </c>
      <c r="E402" s="10" t="s">
        <v>9</v>
      </c>
      <c r="F402" s="10" t="s">
        <v>9</v>
      </c>
      <c r="G402" s="10" t="s">
        <v>9</v>
      </c>
      <c r="H402" s="10">
        <v>48</v>
      </c>
      <c r="I402" s="10">
        <v>7</v>
      </c>
      <c r="J402" s="34">
        <v>19</v>
      </c>
      <c r="K402" s="34"/>
    </row>
    <row r="403" spans="1:11" x14ac:dyDescent="0.25">
      <c r="A403">
        <v>2</v>
      </c>
      <c r="B403" s="8"/>
      <c r="C403" s="9" t="s">
        <v>16</v>
      </c>
      <c r="D403" s="9">
        <v>35192</v>
      </c>
      <c r="E403" s="10" t="s">
        <v>8</v>
      </c>
      <c r="F403" s="10" t="s">
        <v>10</v>
      </c>
      <c r="G403" s="10" t="s">
        <v>12</v>
      </c>
      <c r="H403" s="10"/>
      <c r="I403" s="10"/>
      <c r="J403" s="34"/>
      <c r="K403" s="34"/>
    </row>
    <row r="404" spans="1:11" x14ac:dyDescent="0.25">
      <c r="A404">
        <v>3</v>
      </c>
      <c r="B404" s="8"/>
      <c r="C404" s="9" t="s">
        <v>16</v>
      </c>
      <c r="D404" s="9">
        <v>35192</v>
      </c>
      <c r="E404" s="10" t="s">
        <v>8</v>
      </c>
      <c r="F404" s="10" t="s">
        <v>10</v>
      </c>
      <c r="G404" s="10" t="s">
        <v>13</v>
      </c>
      <c r="H404" s="10"/>
      <c r="I404" s="10"/>
      <c r="J404" s="34"/>
      <c r="K404" s="34" t="s">
        <v>49</v>
      </c>
    </row>
    <row r="405" spans="1:11" x14ac:dyDescent="0.25">
      <c r="A405">
        <v>4</v>
      </c>
      <c r="B405" s="8"/>
      <c r="C405" s="9" t="s">
        <v>16</v>
      </c>
      <c r="D405" s="9">
        <v>35192</v>
      </c>
      <c r="E405" s="10" t="s">
        <v>8</v>
      </c>
      <c r="F405" s="10" t="s">
        <v>8</v>
      </c>
      <c r="G405" s="10" t="s">
        <v>8</v>
      </c>
      <c r="H405" s="10">
        <v>59</v>
      </c>
      <c r="I405" s="10">
        <v>6</v>
      </c>
      <c r="J405" s="34">
        <v>25</v>
      </c>
      <c r="K405" s="34"/>
    </row>
    <row r="406" spans="1:11" x14ac:dyDescent="0.25">
      <c r="A406">
        <v>5</v>
      </c>
      <c r="B406" s="8"/>
      <c r="C406" s="9" t="s">
        <v>16</v>
      </c>
      <c r="D406" s="9">
        <v>35192</v>
      </c>
      <c r="E406" s="10" t="s">
        <v>8</v>
      </c>
      <c r="F406" s="10" t="s">
        <v>9</v>
      </c>
      <c r="G406" s="10" t="s">
        <v>8</v>
      </c>
      <c r="H406" s="10">
        <v>54</v>
      </c>
      <c r="I406" s="10">
        <v>7</v>
      </c>
      <c r="J406" s="34">
        <v>25</v>
      </c>
      <c r="K406" s="34"/>
    </row>
    <row r="407" spans="1:11" x14ac:dyDescent="0.25">
      <c r="A407">
        <v>6</v>
      </c>
      <c r="B407" s="8"/>
      <c r="C407" s="9" t="s">
        <v>16</v>
      </c>
      <c r="D407" s="9">
        <v>35192</v>
      </c>
      <c r="E407" s="10" t="s">
        <v>8</v>
      </c>
      <c r="F407" s="10" t="s">
        <v>10</v>
      </c>
      <c r="G407" s="10" t="s">
        <v>8</v>
      </c>
      <c r="H407" s="10">
        <v>63</v>
      </c>
      <c r="I407" s="10">
        <v>10</v>
      </c>
      <c r="J407" s="34">
        <v>33</v>
      </c>
      <c r="K407" s="34"/>
    </row>
    <row r="408" spans="1:11" x14ac:dyDescent="0.25">
      <c r="A408">
        <v>7</v>
      </c>
      <c r="B408" s="8"/>
      <c r="C408" s="9" t="s">
        <v>16</v>
      </c>
      <c r="D408" s="9">
        <v>35192</v>
      </c>
      <c r="E408" s="10" t="s">
        <v>8</v>
      </c>
      <c r="F408" s="10" t="s">
        <v>9</v>
      </c>
      <c r="G408" s="10" t="s">
        <v>9</v>
      </c>
      <c r="H408" s="10">
        <v>41</v>
      </c>
      <c r="I408" s="10">
        <v>7</v>
      </c>
      <c r="J408" s="34">
        <v>15</v>
      </c>
      <c r="K408" s="34"/>
    </row>
    <row r="409" spans="1:11" x14ac:dyDescent="0.25">
      <c r="A409">
        <v>8</v>
      </c>
      <c r="B409" s="8"/>
      <c r="C409" s="9" t="s">
        <v>16</v>
      </c>
      <c r="D409" s="9">
        <v>35192</v>
      </c>
      <c r="E409" s="10" t="s">
        <v>8</v>
      </c>
      <c r="F409" s="10" t="s">
        <v>10</v>
      </c>
      <c r="G409" s="10" t="s">
        <v>12</v>
      </c>
      <c r="H409" s="10"/>
      <c r="I409" s="10"/>
      <c r="J409" s="34"/>
      <c r="K409" s="34"/>
    </row>
    <row r="410" spans="1:11" x14ac:dyDescent="0.25">
      <c r="A410">
        <v>9</v>
      </c>
      <c r="B410" s="8"/>
      <c r="C410" s="9" t="s">
        <v>16</v>
      </c>
      <c r="D410" s="9">
        <v>35192</v>
      </c>
      <c r="E410" s="10" t="s">
        <v>10</v>
      </c>
      <c r="F410" s="10" t="s">
        <v>10</v>
      </c>
      <c r="G410" s="10" t="s">
        <v>10</v>
      </c>
      <c r="H410" s="10">
        <v>25</v>
      </c>
      <c r="I410" s="10">
        <v>6</v>
      </c>
      <c r="J410" s="34">
        <v>0</v>
      </c>
      <c r="K410" s="34"/>
    </row>
    <row r="411" spans="1:11" x14ac:dyDescent="0.25">
      <c r="A411">
        <v>10</v>
      </c>
      <c r="B411" s="8"/>
      <c r="C411" s="9" t="s">
        <v>16</v>
      </c>
      <c r="D411" s="9">
        <v>35192</v>
      </c>
      <c r="E411" s="10" t="s">
        <v>10</v>
      </c>
      <c r="F411" s="10" t="s">
        <v>12</v>
      </c>
      <c r="G411" s="10" t="s">
        <v>12</v>
      </c>
      <c r="H411" s="10"/>
      <c r="I411" s="10"/>
      <c r="J411" s="34"/>
      <c r="K411" s="34"/>
    </row>
    <row r="412" spans="1:11" x14ac:dyDescent="0.25">
      <c r="A412">
        <v>11</v>
      </c>
      <c r="B412" s="8"/>
      <c r="C412" s="9" t="s">
        <v>16</v>
      </c>
      <c r="D412" s="9">
        <v>35192</v>
      </c>
      <c r="E412" s="10" t="s">
        <v>8</v>
      </c>
      <c r="F412" s="10" t="s">
        <v>10</v>
      </c>
      <c r="G412" s="10" t="s">
        <v>12</v>
      </c>
      <c r="H412" s="10"/>
      <c r="I412" s="10"/>
      <c r="J412" s="34"/>
      <c r="K412" s="34"/>
    </row>
    <row r="413" spans="1:11" x14ac:dyDescent="0.25">
      <c r="A413">
        <v>12</v>
      </c>
      <c r="B413" s="8"/>
      <c r="C413" s="9" t="s">
        <v>16</v>
      </c>
      <c r="D413" s="9">
        <v>35192</v>
      </c>
      <c r="E413" s="10" t="s">
        <v>9</v>
      </c>
      <c r="F413" s="10" t="s">
        <v>12</v>
      </c>
      <c r="G413" s="10" t="s">
        <v>12</v>
      </c>
      <c r="H413" s="10"/>
      <c r="I413" s="10"/>
      <c r="J413" s="34"/>
      <c r="K413" s="34"/>
    </row>
    <row r="414" spans="1:11" x14ac:dyDescent="0.25">
      <c r="A414">
        <v>13</v>
      </c>
      <c r="B414" s="8"/>
      <c r="C414" s="9" t="s">
        <v>16</v>
      </c>
      <c r="D414" s="9">
        <v>35192</v>
      </c>
      <c r="E414" s="10" t="s">
        <v>9</v>
      </c>
      <c r="F414" s="10" t="s">
        <v>8</v>
      </c>
      <c r="G414" s="10" t="s">
        <v>8</v>
      </c>
      <c r="H414" s="10">
        <v>59</v>
      </c>
      <c r="I414" s="10">
        <v>6</v>
      </c>
      <c r="J414" s="34">
        <v>24</v>
      </c>
      <c r="K414" s="34"/>
    </row>
    <row r="415" spans="1:11" x14ac:dyDescent="0.25">
      <c r="A415">
        <v>14</v>
      </c>
      <c r="B415" s="8"/>
      <c r="C415" s="9" t="s">
        <v>16</v>
      </c>
      <c r="D415" s="9">
        <v>35192</v>
      </c>
      <c r="E415" s="10" t="s">
        <v>8</v>
      </c>
      <c r="F415" s="10" t="s">
        <v>10</v>
      </c>
      <c r="G415" s="10" t="s">
        <v>13</v>
      </c>
      <c r="H415" s="10"/>
      <c r="I415" s="10"/>
      <c r="J415" s="34"/>
      <c r="K415" s="34" t="s">
        <v>47</v>
      </c>
    </row>
    <row r="416" spans="1:11" x14ac:dyDescent="0.25">
      <c r="A416">
        <v>15</v>
      </c>
      <c r="B416" s="8"/>
      <c r="C416" s="9" t="s">
        <v>16</v>
      </c>
      <c r="D416" s="9">
        <v>35192</v>
      </c>
      <c r="E416" s="10" t="s">
        <v>9</v>
      </c>
      <c r="F416" s="10" t="s">
        <v>10</v>
      </c>
      <c r="G416" s="10" t="s">
        <v>8</v>
      </c>
      <c r="H416" s="10">
        <v>33</v>
      </c>
      <c r="I416" s="10">
        <v>7</v>
      </c>
      <c r="J416" s="34">
        <v>8</v>
      </c>
      <c r="K416" s="34"/>
    </row>
    <row r="417" spans="1:11" x14ac:dyDescent="0.25">
      <c r="A417">
        <v>16</v>
      </c>
      <c r="B417" s="8"/>
      <c r="C417" s="9" t="s">
        <v>16</v>
      </c>
      <c r="D417" s="9">
        <v>35192</v>
      </c>
      <c r="E417" s="10" t="s">
        <v>8</v>
      </c>
      <c r="F417" s="10" t="s">
        <v>10</v>
      </c>
      <c r="G417" s="10" t="s">
        <v>9</v>
      </c>
      <c r="H417" s="10">
        <v>34</v>
      </c>
      <c r="I417" s="10">
        <v>7</v>
      </c>
      <c r="J417" s="34">
        <v>4</v>
      </c>
      <c r="K417" s="34"/>
    </row>
    <row r="418" spans="1:11" x14ac:dyDescent="0.25">
      <c r="A418">
        <v>17</v>
      </c>
      <c r="B418" s="8"/>
      <c r="C418" s="9" t="s">
        <v>16</v>
      </c>
      <c r="D418" s="9">
        <v>35192</v>
      </c>
      <c r="E418" s="10" t="s">
        <v>8</v>
      </c>
      <c r="F418" s="10" t="s">
        <v>10</v>
      </c>
      <c r="G418" s="10" t="s">
        <v>8</v>
      </c>
      <c r="H418" s="10">
        <v>40</v>
      </c>
      <c r="I418" s="10">
        <v>6</v>
      </c>
      <c r="J418" s="34">
        <v>14</v>
      </c>
      <c r="K418" s="34"/>
    </row>
    <row r="419" spans="1:11" x14ac:dyDescent="0.25">
      <c r="A419">
        <v>18</v>
      </c>
      <c r="B419" s="8"/>
      <c r="C419" s="9" t="s">
        <v>16</v>
      </c>
      <c r="D419" s="9">
        <v>35192</v>
      </c>
      <c r="E419" s="10" t="s">
        <v>8</v>
      </c>
      <c r="F419" s="10" t="s">
        <v>11</v>
      </c>
      <c r="G419" s="10" t="s">
        <v>12</v>
      </c>
      <c r="H419" s="10"/>
      <c r="I419" s="10"/>
      <c r="J419" s="34"/>
      <c r="K419" s="34"/>
    </row>
    <row r="420" spans="1:11" x14ac:dyDescent="0.25">
      <c r="A420">
        <v>19</v>
      </c>
      <c r="B420" s="8"/>
      <c r="C420" s="9" t="s">
        <v>16</v>
      </c>
      <c r="D420" s="9">
        <v>35192</v>
      </c>
      <c r="E420" s="10" t="s">
        <v>10</v>
      </c>
      <c r="F420" s="10" t="s">
        <v>10</v>
      </c>
      <c r="G420" s="10" t="s">
        <v>12</v>
      </c>
      <c r="H420" s="10"/>
      <c r="I420" s="10"/>
      <c r="J420" s="34"/>
      <c r="K420" s="34"/>
    </row>
    <row r="421" spans="1:11" x14ac:dyDescent="0.25">
      <c r="A421">
        <v>20</v>
      </c>
      <c r="B421" s="8"/>
      <c r="C421" s="9" t="s">
        <v>16</v>
      </c>
      <c r="D421" s="9">
        <v>35192</v>
      </c>
      <c r="E421" s="10" t="s">
        <v>9</v>
      </c>
      <c r="F421" s="10" t="s">
        <v>12</v>
      </c>
      <c r="G421" s="10" t="s">
        <v>12</v>
      </c>
      <c r="H421" s="10"/>
      <c r="I421" s="10"/>
      <c r="J421" s="34"/>
      <c r="K421" s="34"/>
    </row>
    <row r="422" spans="1:11" x14ac:dyDescent="0.25">
      <c r="A422">
        <v>21</v>
      </c>
      <c r="B422" s="8"/>
      <c r="C422" s="9" t="s">
        <v>16</v>
      </c>
      <c r="D422" s="9">
        <v>35192</v>
      </c>
      <c r="E422" s="10" t="s">
        <v>8</v>
      </c>
      <c r="F422" s="10" t="s">
        <v>9</v>
      </c>
      <c r="G422" s="10" t="s">
        <v>10</v>
      </c>
      <c r="H422" s="10">
        <v>30</v>
      </c>
      <c r="I422" s="10">
        <v>8</v>
      </c>
      <c r="J422" s="34">
        <v>8</v>
      </c>
      <c r="K422" s="34"/>
    </row>
    <row r="423" spans="1:11" x14ac:dyDescent="0.25">
      <c r="A423">
        <v>22</v>
      </c>
      <c r="B423" s="8"/>
      <c r="C423" s="9" t="s">
        <v>16</v>
      </c>
      <c r="D423" s="9">
        <v>35192</v>
      </c>
      <c r="E423" s="10" t="s">
        <v>9</v>
      </c>
      <c r="F423" s="10" t="s">
        <v>10</v>
      </c>
      <c r="G423" s="10" t="s">
        <v>9</v>
      </c>
      <c r="H423" s="10">
        <v>32</v>
      </c>
      <c r="I423" s="10">
        <v>7</v>
      </c>
      <c r="J423" s="34">
        <v>13</v>
      </c>
      <c r="K423" s="34"/>
    </row>
    <row r="424" spans="1:11" x14ac:dyDescent="0.25">
      <c r="A424">
        <v>23</v>
      </c>
      <c r="B424" s="8"/>
      <c r="C424" s="9" t="s">
        <v>16</v>
      </c>
      <c r="D424" s="9">
        <v>35192</v>
      </c>
      <c r="E424" s="10" t="s">
        <v>9</v>
      </c>
      <c r="F424" s="10" t="s">
        <v>9</v>
      </c>
      <c r="G424" s="10" t="s">
        <v>8</v>
      </c>
      <c r="H424" s="10">
        <v>48</v>
      </c>
      <c r="I424" s="10">
        <v>7</v>
      </c>
      <c r="J424" s="34">
        <v>26</v>
      </c>
      <c r="K424" s="34"/>
    </row>
    <row r="425" spans="1:11" x14ac:dyDescent="0.25">
      <c r="A425">
        <v>24</v>
      </c>
      <c r="B425" s="8"/>
      <c r="C425" s="9" t="s">
        <v>16</v>
      </c>
      <c r="D425" s="9">
        <v>35192</v>
      </c>
      <c r="E425" s="10" t="s">
        <v>13</v>
      </c>
      <c r="F425" s="10" t="s">
        <v>13</v>
      </c>
      <c r="G425" s="10" t="s">
        <v>13</v>
      </c>
      <c r="H425" s="10"/>
      <c r="I425" s="10"/>
      <c r="J425" s="34"/>
      <c r="K425" s="34"/>
    </row>
    <row r="426" spans="1:11" x14ac:dyDescent="0.25">
      <c r="A426">
        <v>25</v>
      </c>
      <c r="B426" s="8"/>
      <c r="C426" s="9" t="s">
        <v>16</v>
      </c>
      <c r="D426" s="9">
        <v>35192</v>
      </c>
      <c r="E426" s="10" t="s">
        <v>8</v>
      </c>
      <c r="F426" s="10" t="s">
        <v>10</v>
      </c>
      <c r="G426" s="10" t="s">
        <v>8</v>
      </c>
      <c r="H426" s="10">
        <v>63</v>
      </c>
      <c r="I426" s="10">
        <v>8</v>
      </c>
      <c r="J426" s="34">
        <v>31</v>
      </c>
      <c r="K426" s="34"/>
    </row>
    <row r="427" spans="1:11" x14ac:dyDescent="0.25">
      <c r="A427">
        <v>26</v>
      </c>
      <c r="B427" s="8"/>
      <c r="C427" s="9" t="s">
        <v>16</v>
      </c>
      <c r="D427" s="9">
        <v>35192</v>
      </c>
      <c r="E427" s="10" t="s">
        <v>9</v>
      </c>
      <c r="F427" s="10" t="s">
        <v>10</v>
      </c>
      <c r="G427" s="10" t="s">
        <v>12</v>
      </c>
      <c r="H427" s="10"/>
      <c r="I427" s="10"/>
      <c r="J427" s="34"/>
      <c r="K427" s="34"/>
    </row>
    <row r="428" spans="1:11" x14ac:dyDescent="0.25">
      <c r="A428">
        <v>27</v>
      </c>
      <c r="B428" s="8"/>
      <c r="C428" s="9" t="s">
        <v>16</v>
      </c>
      <c r="D428" s="9">
        <v>35192</v>
      </c>
      <c r="E428" s="10" t="s">
        <v>8</v>
      </c>
      <c r="F428" s="10" t="s">
        <v>10</v>
      </c>
      <c r="G428" s="10" t="s">
        <v>12</v>
      </c>
      <c r="H428" s="10"/>
      <c r="I428" s="10"/>
      <c r="J428" s="34"/>
      <c r="K428" s="34"/>
    </row>
    <row r="429" spans="1:11" x14ac:dyDescent="0.25">
      <c r="A429">
        <v>28</v>
      </c>
      <c r="B429" s="8"/>
      <c r="C429" s="9" t="s">
        <v>16</v>
      </c>
      <c r="D429" s="9">
        <v>35192</v>
      </c>
      <c r="E429" s="10" t="s">
        <v>8</v>
      </c>
      <c r="F429" s="10" t="s">
        <v>10</v>
      </c>
      <c r="G429" s="10" t="s">
        <v>12</v>
      </c>
      <c r="H429" s="10"/>
      <c r="I429" s="10"/>
      <c r="J429" s="34"/>
      <c r="K429" s="34"/>
    </row>
    <row r="430" spans="1:11" x14ac:dyDescent="0.25">
      <c r="A430">
        <v>29</v>
      </c>
      <c r="B430" s="8"/>
      <c r="C430" s="9" t="s">
        <v>16</v>
      </c>
      <c r="D430" s="9">
        <v>35192</v>
      </c>
      <c r="E430" s="10" t="s">
        <v>10</v>
      </c>
      <c r="F430" s="10" t="s">
        <v>10</v>
      </c>
      <c r="G430" s="10" t="s">
        <v>13</v>
      </c>
      <c r="H430" s="10"/>
      <c r="I430" s="10"/>
      <c r="J430" s="34"/>
      <c r="K430" s="34" t="s">
        <v>50</v>
      </c>
    </row>
    <row r="431" spans="1:11" x14ac:dyDescent="0.25">
      <c r="A431">
        <v>30</v>
      </c>
      <c r="B431" s="8"/>
      <c r="C431" s="9" t="s">
        <v>16</v>
      </c>
      <c r="D431" s="9">
        <v>35192</v>
      </c>
      <c r="E431" s="10" t="s">
        <v>8</v>
      </c>
      <c r="F431" s="10" t="s">
        <v>9</v>
      </c>
      <c r="G431" s="10" t="s">
        <v>9</v>
      </c>
      <c r="H431" s="10">
        <v>44</v>
      </c>
      <c r="I431" s="10">
        <v>7</v>
      </c>
      <c r="J431" s="34">
        <v>15</v>
      </c>
      <c r="K431" s="34"/>
    </row>
    <row r="432" spans="1:11" x14ac:dyDescent="0.25">
      <c r="A432">
        <v>31</v>
      </c>
      <c r="B432" s="8"/>
      <c r="C432" s="9" t="s">
        <v>16</v>
      </c>
      <c r="D432" s="9">
        <v>35192</v>
      </c>
      <c r="E432" s="10" t="s">
        <v>8</v>
      </c>
      <c r="F432" s="10" t="s">
        <v>10</v>
      </c>
      <c r="G432" s="10" t="s">
        <v>8</v>
      </c>
      <c r="H432" s="10">
        <v>38</v>
      </c>
      <c r="I432" s="10">
        <v>8</v>
      </c>
      <c r="J432" s="34">
        <v>19</v>
      </c>
      <c r="K432" s="34"/>
    </row>
    <row r="433" spans="1:11" x14ac:dyDescent="0.25">
      <c r="A433">
        <v>32</v>
      </c>
      <c r="B433" s="8"/>
      <c r="C433" s="9" t="s">
        <v>16</v>
      </c>
      <c r="D433" s="9">
        <v>35192</v>
      </c>
      <c r="E433" s="10" t="s">
        <v>9</v>
      </c>
      <c r="F433" s="10" t="s">
        <v>10</v>
      </c>
      <c r="G433" s="10" t="s">
        <v>8</v>
      </c>
      <c r="H433" s="10">
        <v>48</v>
      </c>
      <c r="I433" s="10">
        <v>8</v>
      </c>
      <c r="J433" s="34">
        <v>16</v>
      </c>
      <c r="K433" s="34"/>
    </row>
    <row r="434" spans="1:11" x14ac:dyDescent="0.25">
      <c r="A434">
        <v>33</v>
      </c>
      <c r="B434" s="8"/>
      <c r="C434" s="9" t="s">
        <v>16</v>
      </c>
      <c r="D434" s="9">
        <v>35192</v>
      </c>
      <c r="E434" s="10" t="s">
        <v>8</v>
      </c>
      <c r="F434" s="10" t="s">
        <v>10</v>
      </c>
      <c r="G434" s="10" t="s">
        <v>9</v>
      </c>
      <c r="H434" s="10">
        <v>39</v>
      </c>
      <c r="I434" s="10">
        <v>6</v>
      </c>
      <c r="J434" s="34">
        <v>14</v>
      </c>
      <c r="K434" s="34"/>
    </row>
    <row r="435" spans="1:11" x14ac:dyDescent="0.25">
      <c r="A435">
        <v>34</v>
      </c>
      <c r="B435" s="8"/>
      <c r="C435" s="9" t="s">
        <v>16</v>
      </c>
      <c r="D435" s="9">
        <v>35192</v>
      </c>
      <c r="E435" s="10" t="s">
        <v>8</v>
      </c>
      <c r="F435" s="10" t="s">
        <v>10</v>
      </c>
      <c r="G435" s="10" t="s">
        <v>10</v>
      </c>
      <c r="H435" s="10">
        <v>45</v>
      </c>
      <c r="I435" s="10">
        <v>7</v>
      </c>
      <c r="J435" s="34">
        <v>16</v>
      </c>
      <c r="K435" s="34"/>
    </row>
    <row r="436" spans="1:11" x14ac:dyDescent="0.25">
      <c r="A436">
        <v>35</v>
      </c>
      <c r="B436" s="8"/>
      <c r="C436" s="9" t="s">
        <v>16</v>
      </c>
      <c r="D436" s="9">
        <v>35192</v>
      </c>
      <c r="E436" s="10" t="s">
        <v>8</v>
      </c>
      <c r="F436" s="10" t="s">
        <v>11</v>
      </c>
      <c r="G436" s="10" t="s">
        <v>12</v>
      </c>
      <c r="H436" s="10"/>
      <c r="I436" s="10"/>
      <c r="J436" s="34"/>
      <c r="K436" s="34"/>
    </row>
    <row r="437" spans="1:11" x14ac:dyDescent="0.25">
      <c r="A437">
        <v>36</v>
      </c>
      <c r="B437" s="8"/>
      <c r="C437" s="9" t="s">
        <v>16</v>
      </c>
      <c r="D437" s="9">
        <v>35192</v>
      </c>
      <c r="E437" s="10" t="s">
        <v>8</v>
      </c>
      <c r="F437" s="10" t="s">
        <v>10</v>
      </c>
      <c r="G437" s="10" t="s">
        <v>12</v>
      </c>
      <c r="H437" s="10"/>
      <c r="I437" s="10"/>
      <c r="J437" s="34"/>
      <c r="K437" s="34"/>
    </row>
    <row r="438" spans="1:11" x14ac:dyDescent="0.25">
      <c r="A438">
        <v>1</v>
      </c>
      <c r="B438" s="8">
        <v>13</v>
      </c>
      <c r="C438" s="9" t="s">
        <v>17</v>
      </c>
      <c r="D438" s="9">
        <v>8492</v>
      </c>
      <c r="E438" s="10" t="s">
        <v>8</v>
      </c>
      <c r="F438" s="10" t="s">
        <v>8</v>
      </c>
      <c r="G438" s="10" t="s">
        <v>8</v>
      </c>
      <c r="H438" s="58">
        <v>32</v>
      </c>
      <c r="I438" s="10">
        <v>11</v>
      </c>
      <c r="J438" s="10">
        <v>2</v>
      </c>
      <c r="K438" s="34"/>
    </row>
    <row r="439" spans="1:11" x14ac:dyDescent="0.25">
      <c r="A439">
        <v>2</v>
      </c>
      <c r="B439" s="8"/>
      <c r="C439" s="9" t="s">
        <v>17</v>
      </c>
      <c r="D439" s="9">
        <v>8492</v>
      </c>
      <c r="E439" s="10" t="s">
        <v>9</v>
      </c>
      <c r="F439" s="10" t="s">
        <v>8</v>
      </c>
      <c r="G439" s="10" t="s">
        <v>9</v>
      </c>
      <c r="H439" s="58">
        <v>24</v>
      </c>
      <c r="I439" s="10">
        <v>9</v>
      </c>
      <c r="J439" s="10">
        <v>3</v>
      </c>
      <c r="K439" s="34"/>
    </row>
    <row r="440" spans="1:11" x14ac:dyDescent="0.25">
      <c r="A440">
        <v>3</v>
      </c>
      <c r="B440" s="8"/>
      <c r="C440" s="9" t="s">
        <v>17</v>
      </c>
      <c r="D440" s="9">
        <v>8492</v>
      </c>
      <c r="E440" s="10" t="s">
        <v>9</v>
      </c>
      <c r="F440" s="10" t="s">
        <v>9</v>
      </c>
      <c r="G440" s="10" t="s">
        <v>9</v>
      </c>
      <c r="H440" s="58">
        <v>21</v>
      </c>
      <c r="I440" s="10">
        <v>8</v>
      </c>
      <c r="J440" s="10">
        <v>5</v>
      </c>
      <c r="K440" s="34"/>
    </row>
    <row r="441" spans="1:11" x14ac:dyDescent="0.25">
      <c r="A441">
        <v>4</v>
      </c>
      <c r="B441" s="8"/>
      <c r="C441" s="9" t="s">
        <v>17</v>
      </c>
      <c r="D441" s="9">
        <v>8492</v>
      </c>
      <c r="E441" s="10" t="s">
        <v>9</v>
      </c>
      <c r="F441" s="10" t="s">
        <v>9</v>
      </c>
      <c r="G441" s="10" t="s">
        <v>8</v>
      </c>
      <c r="H441" s="58">
        <v>33</v>
      </c>
      <c r="I441" s="10">
        <v>9</v>
      </c>
      <c r="J441" s="10">
        <v>12</v>
      </c>
      <c r="K441" s="34"/>
    </row>
    <row r="442" spans="1:11" x14ac:dyDescent="0.25">
      <c r="A442">
        <v>5</v>
      </c>
      <c r="B442" s="8"/>
      <c r="C442" s="9" t="s">
        <v>17</v>
      </c>
      <c r="D442" s="9">
        <v>8492</v>
      </c>
      <c r="E442" s="10" t="s">
        <v>9</v>
      </c>
      <c r="F442" s="10" t="s">
        <v>8</v>
      </c>
      <c r="G442" s="10" t="s">
        <v>8</v>
      </c>
      <c r="H442" s="58">
        <v>23</v>
      </c>
      <c r="I442" s="10">
        <v>7</v>
      </c>
      <c r="J442" s="10">
        <v>4</v>
      </c>
      <c r="K442" s="34"/>
    </row>
    <row r="443" spans="1:11" x14ac:dyDescent="0.25">
      <c r="A443">
        <v>6</v>
      </c>
      <c r="B443" s="8"/>
      <c r="C443" s="9" t="s">
        <v>17</v>
      </c>
      <c r="D443" s="9">
        <v>8492</v>
      </c>
      <c r="E443" s="10" t="s">
        <v>8</v>
      </c>
      <c r="F443" s="10" t="s">
        <v>8</v>
      </c>
      <c r="G443" s="10" t="s">
        <v>8</v>
      </c>
      <c r="H443" s="58">
        <v>31</v>
      </c>
      <c r="I443" s="10">
        <v>10</v>
      </c>
      <c r="J443" s="10">
        <v>10</v>
      </c>
      <c r="K443" s="34"/>
    </row>
    <row r="444" spans="1:11" x14ac:dyDescent="0.25">
      <c r="A444">
        <v>7</v>
      </c>
      <c r="B444" s="8"/>
      <c r="C444" s="9" t="s">
        <v>17</v>
      </c>
      <c r="D444" s="9">
        <v>8492</v>
      </c>
      <c r="E444" s="10" t="s">
        <v>8</v>
      </c>
      <c r="F444" s="10" t="s">
        <v>8</v>
      </c>
      <c r="G444" s="10" t="s">
        <v>8</v>
      </c>
      <c r="H444" s="58">
        <v>47</v>
      </c>
      <c r="I444" s="10">
        <v>8</v>
      </c>
      <c r="J444" s="10">
        <v>24</v>
      </c>
      <c r="K444" s="34"/>
    </row>
    <row r="445" spans="1:11" x14ac:dyDescent="0.25">
      <c r="A445">
        <v>8</v>
      </c>
      <c r="B445" s="8"/>
      <c r="C445" s="9" t="s">
        <v>17</v>
      </c>
      <c r="D445" s="9">
        <v>8492</v>
      </c>
      <c r="E445" s="10" t="s">
        <v>9</v>
      </c>
      <c r="F445" s="10" t="s">
        <v>8</v>
      </c>
      <c r="G445" s="10" t="s">
        <v>8</v>
      </c>
      <c r="H445" s="58">
        <v>28</v>
      </c>
      <c r="I445" s="10">
        <v>7</v>
      </c>
      <c r="J445" s="10">
        <v>9</v>
      </c>
      <c r="K445" s="34"/>
    </row>
    <row r="446" spans="1:11" x14ac:dyDescent="0.25">
      <c r="A446">
        <v>9</v>
      </c>
      <c r="B446" s="8"/>
      <c r="C446" s="9" t="s">
        <v>17</v>
      </c>
      <c r="D446" s="9">
        <v>8492</v>
      </c>
      <c r="E446" s="10" t="s">
        <v>9</v>
      </c>
      <c r="F446" s="10" t="s">
        <v>10</v>
      </c>
      <c r="G446" s="10" t="s">
        <v>9</v>
      </c>
      <c r="H446" s="58">
        <v>26</v>
      </c>
      <c r="I446" s="10">
        <v>8</v>
      </c>
      <c r="J446" s="10">
        <v>9</v>
      </c>
      <c r="K446" s="34"/>
    </row>
    <row r="447" spans="1:11" x14ac:dyDescent="0.25">
      <c r="A447">
        <v>10</v>
      </c>
      <c r="B447" s="8"/>
      <c r="C447" s="9" t="s">
        <v>17</v>
      </c>
      <c r="D447" s="9">
        <v>8492</v>
      </c>
      <c r="E447" s="10" t="s">
        <v>9</v>
      </c>
      <c r="F447" s="10" t="s">
        <v>10</v>
      </c>
      <c r="G447" s="10" t="s">
        <v>12</v>
      </c>
      <c r="H447" s="58">
        <v>16</v>
      </c>
      <c r="I447" s="10">
        <v>7</v>
      </c>
      <c r="J447" s="10">
        <v>0</v>
      </c>
      <c r="K447" s="34"/>
    </row>
    <row r="448" spans="1:11" x14ac:dyDescent="0.25">
      <c r="A448">
        <v>11</v>
      </c>
      <c r="B448" s="8"/>
      <c r="C448" s="9" t="s">
        <v>17</v>
      </c>
      <c r="D448" s="9">
        <v>8492</v>
      </c>
      <c r="E448" s="10" t="s">
        <v>9</v>
      </c>
      <c r="F448" s="10" t="s">
        <v>8</v>
      </c>
      <c r="G448" s="10" t="s">
        <v>8</v>
      </c>
      <c r="H448" s="58">
        <v>36</v>
      </c>
      <c r="I448" s="10">
        <v>8</v>
      </c>
      <c r="J448" s="10">
        <v>14</v>
      </c>
      <c r="K448" s="34"/>
    </row>
    <row r="449" spans="1:11" x14ac:dyDescent="0.25">
      <c r="A449">
        <v>12</v>
      </c>
      <c r="B449" s="8"/>
      <c r="C449" s="9" t="s">
        <v>17</v>
      </c>
      <c r="D449" s="9">
        <v>8492</v>
      </c>
      <c r="E449" s="10" t="s">
        <v>8</v>
      </c>
      <c r="F449" s="10" t="s">
        <v>8</v>
      </c>
      <c r="G449" s="10" t="s">
        <v>8</v>
      </c>
      <c r="H449" s="58">
        <v>57</v>
      </c>
      <c r="I449" s="10">
        <v>12</v>
      </c>
      <c r="J449" s="10">
        <v>22</v>
      </c>
      <c r="K449" s="34"/>
    </row>
    <row r="450" spans="1:11" x14ac:dyDescent="0.25">
      <c r="A450">
        <v>13</v>
      </c>
      <c r="B450" s="8"/>
      <c r="C450" s="9" t="s">
        <v>17</v>
      </c>
      <c r="D450" s="9">
        <v>8492</v>
      </c>
      <c r="E450" s="10" t="s">
        <v>10</v>
      </c>
      <c r="F450" s="10" t="s">
        <v>10</v>
      </c>
      <c r="G450" s="10" t="s">
        <v>10</v>
      </c>
      <c r="H450" s="58">
        <v>12</v>
      </c>
      <c r="I450" s="10">
        <v>5</v>
      </c>
      <c r="J450" s="10">
        <v>1</v>
      </c>
      <c r="K450" s="34"/>
    </row>
    <row r="451" spans="1:11" x14ac:dyDescent="0.25">
      <c r="A451">
        <v>14</v>
      </c>
      <c r="B451" s="8"/>
      <c r="C451" s="9" t="s">
        <v>17</v>
      </c>
      <c r="D451" s="9">
        <v>8492</v>
      </c>
      <c r="E451" s="10" t="s">
        <v>9</v>
      </c>
      <c r="F451" s="10" t="s">
        <v>10</v>
      </c>
      <c r="G451" s="10" t="s">
        <v>10</v>
      </c>
      <c r="H451" s="58">
        <v>16</v>
      </c>
      <c r="I451" s="10">
        <v>6</v>
      </c>
      <c r="J451" s="10">
        <v>3</v>
      </c>
      <c r="K451" s="34"/>
    </row>
    <row r="452" spans="1:11" x14ac:dyDescent="0.25">
      <c r="A452">
        <v>15</v>
      </c>
      <c r="B452" s="8"/>
      <c r="C452" s="9" t="s">
        <v>17</v>
      </c>
      <c r="D452" s="9">
        <v>8492</v>
      </c>
      <c r="E452" s="10" t="s">
        <v>8</v>
      </c>
      <c r="F452" s="10" t="s">
        <v>8</v>
      </c>
      <c r="G452" s="10" t="s">
        <v>8</v>
      </c>
      <c r="H452" s="58">
        <v>43</v>
      </c>
      <c r="I452" s="10">
        <v>8</v>
      </c>
      <c r="J452" s="10">
        <v>4</v>
      </c>
      <c r="K452" s="34"/>
    </row>
    <row r="453" spans="1:11" x14ac:dyDescent="0.25">
      <c r="A453">
        <v>16</v>
      </c>
      <c r="B453" s="8"/>
      <c r="C453" s="9" t="s">
        <v>17</v>
      </c>
      <c r="D453" s="9">
        <v>8492</v>
      </c>
      <c r="E453" s="10" t="s">
        <v>10</v>
      </c>
      <c r="F453" s="10" t="s">
        <v>10</v>
      </c>
      <c r="G453" s="10" t="s">
        <v>8</v>
      </c>
      <c r="H453" s="58">
        <v>38</v>
      </c>
      <c r="I453" s="10">
        <v>7</v>
      </c>
      <c r="J453" s="10">
        <v>22</v>
      </c>
      <c r="K453" s="34"/>
    </row>
    <row r="454" spans="1:11" x14ac:dyDescent="0.25">
      <c r="A454">
        <v>17</v>
      </c>
      <c r="B454" s="8"/>
      <c r="C454" s="9" t="s">
        <v>17</v>
      </c>
      <c r="D454" s="9">
        <v>8492</v>
      </c>
      <c r="E454" s="10" t="s">
        <v>9</v>
      </c>
      <c r="F454" s="10" t="s">
        <v>9</v>
      </c>
      <c r="G454" s="10" t="s">
        <v>9</v>
      </c>
      <c r="H454" s="58">
        <v>32</v>
      </c>
      <c r="I454" s="10">
        <v>10</v>
      </c>
      <c r="J454" s="10">
        <v>3</v>
      </c>
      <c r="K454" s="34"/>
    </row>
    <row r="455" spans="1:11" x14ac:dyDescent="0.25">
      <c r="A455">
        <v>18</v>
      </c>
      <c r="B455" s="8"/>
      <c r="C455" s="9" t="s">
        <v>17</v>
      </c>
      <c r="D455" s="9">
        <v>8492</v>
      </c>
      <c r="E455" s="10" t="s">
        <v>9</v>
      </c>
      <c r="F455" s="10" t="s">
        <v>12</v>
      </c>
      <c r="G455" s="10" t="s">
        <v>13</v>
      </c>
      <c r="H455" s="58"/>
      <c r="I455" s="10"/>
      <c r="J455" s="10">
        <v>0</v>
      </c>
      <c r="K455" s="34"/>
    </row>
    <row r="456" spans="1:11" x14ac:dyDescent="0.25">
      <c r="A456">
        <v>19</v>
      </c>
      <c r="B456" s="8"/>
      <c r="C456" s="9" t="s">
        <v>17</v>
      </c>
      <c r="D456" s="9">
        <v>8492</v>
      </c>
      <c r="E456" s="10" t="s">
        <v>8</v>
      </c>
      <c r="F456" s="10" t="s">
        <v>9</v>
      </c>
      <c r="G456" s="10" t="s">
        <v>8</v>
      </c>
      <c r="H456" s="58">
        <v>36</v>
      </c>
      <c r="I456" s="10">
        <v>7</v>
      </c>
      <c r="J456" s="10">
        <v>14</v>
      </c>
      <c r="K456" s="34"/>
    </row>
    <row r="457" spans="1:11" x14ac:dyDescent="0.25">
      <c r="A457">
        <v>20</v>
      </c>
      <c r="B457" s="8"/>
      <c r="C457" s="9" t="s">
        <v>17</v>
      </c>
      <c r="D457" s="9">
        <v>8492</v>
      </c>
      <c r="E457" s="10" t="s">
        <v>8</v>
      </c>
      <c r="F457" s="10" t="s">
        <v>9</v>
      </c>
      <c r="G457" s="10" t="s">
        <v>8</v>
      </c>
      <c r="H457" s="58">
        <v>36</v>
      </c>
      <c r="I457" s="10">
        <v>9</v>
      </c>
      <c r="J457" s="10">
        <v>10</v>
      </c>
      <c r="K457" s="34"/>
    </row>
    <row r="458" spans="1:11" x14ac:dyDescent="0.25">
      <c r="A458">
        <v>21</v>
      </c>
      <c r="B458" s="8"/>
      <c r="C458" s="9" t="s">
        <v>17</v>
      </c>
      <c r="D458" s="9">
        <v>8492</v>
      </c>
      <c r="E458" s="10" t="s">
        <v>9</v>
      </c>
      <c r="F458" s="10" t="s">
        <v>8</v>
      </c>
      <c r="G458" s="10" t="s">
        <v>9</v>
      </c>
      <c r="H458" s="58">
        <v>17</v>
      </c>
      <c r="I458" s="10">
        <v>7</v>
      </c>
      <c r="J458" s="10">
        <v>3</v>
      </c>
      <c r="K458" s="34"/>
    </row>
    <row r="459" spans="1:11" x14ac:dyDescent="0.25">
      <c r="A459">
        <v>22</v>
      </c>
      <c r="B459" s="8"/>
      <c r="C459" s="9" t="s">
        <v>17</v>
      </c>
      <c r="D459" s="9">
        <v>8492</v>
      </c>
      <c r="E459" s="10" t="s">
        <v>9</v>
      </c>
      <c r="F459" s="10" t="s">
        <v>9</v>
      </c>
      <c r="G459" s="10" t="s">
        <v>8</v>
      </c>
      <c r="H459" s="58">
        <v>32</v>
      </c>
      <c r="I459" s="10">
        <v>6</v>
      </c>
      <c r="J459" s="10">
        <v>12</v>
      </c>
      <c r="K459" s="34"/>
    </row>
    <row r="460" spans="1:11" x14ac:dyDescent="0.25">
      <c r="A460">
        <v>23</v>
      </c>
      <c r="B460" s="8"/>
      <c r="C460" s="9" t="s">
        <v>17</v>
      </c>
      <c r="D460" s="9">
        <v>8492</v>
      </c>
      <c r="E460" s="10" t="s">
        <v>8</v>
      </c>
      <c r="F460" s="10" t="s">
        <v>9</v>
      </c>
      <c r="G460" s="10" t="s">
        <v>8</v>
      </c>
      <c r="H460" s="58">
        <v>33</v>
      </c>
      <c r="I460" s="10">
        <v>9</v>
      </c>
      <c r="J460" s="10">
        <v>10</v>
      </c>
      <c r="K460" s="34"/>
    </row>
    <row r="461" spans="1:11" x14ac:dyDescent="0.25">
      <c r="A461">
        <v>24</v>
      </c>
      <c r="B461" s="8"/>
      <c r="C461" s="9" t="s">
        <v>17</v>
      </c>
      <c r="D461" s="9">
        <v>8492</v>
      </c>
      <c r="E461" s="10" t="s">
        <v>9</v>
      </c>
      <c r="F461" s="10" t="s">
        <v>9</v>
      </c>
      <c r="G461" s="10" t="s">
        <v>8</v>
      </c>
      <c r="H461" s="58">
        <v>34</v>
      </c>
      <c r="I461" s="10">
        <v>6</v>
      </c>
      <c r="J461" s="10">
        <v>12</v>
      </c>
      <c r="K461" s="34"/>
    </row>
    <row r="462" spans="1:11" x14ac:dyDescent="0.25">
      <c r="A462">
        <v>25</v>
      </c>
      <c r="B462" s="8"/>
      <c r="C462" s="9" t="s">
        <v>17</v>
      </c>
      <c r="D462" s="9">
        <v>8492</v>
      </c>
      <c r="E462" s="10" t="s">
        <v>8</v>
      </c>
      <c r="F462" s="10" t="s">
        <v>9</v>
      </c>
      <c r="G462" s="10" t="s">
        <v>8</v>
      </c>
      <c r="H462" s="58">
        <v>40</v>
      </c>
      <c r="I462" s="10">
        <v>8</v>
      </c>
      <c r="J462" s="10">
        <v>15</v>
      </c>
      <c r="K462" s="34"/>
    </row>
    <row r="463" spans="1:11" x14ac:dyDescent="0.25">
      <c r="A463">
        <v>26</v>
      </c>
      <c r="B463" s="8"/>
      <c r="C463" s="9" t="s">
        <v>17</v>
      </c>
      <c r="D463" s="9">
        <v>8492</v>
      </c>
      <c r="E463" s="10" t="s">
        <v>10</v>
      </c>
      <c r="F463" s="10" t="s">
        <v>10</v>
      </c>
      <c r="G463" s="10" t="s">
        <v>10</v>
      </c>
      <c r="H463" s="58">
        <v>12</v>
      </c>
      <c r="I463" s="10">
        <v>3</v>
      </c>
      <c r="J463" s="10">
        <v>2</v>
      </c>
      <c r="K463" s="34"/>
    </row>
    <row r="464" spans="1:11" x14ac:dyDescent="0.25">
      <c r="A464">
        <v>27</v>
      </c>
      <c r="B464" s="8"/>
      <c r="C464" s="9" t="s">
        <v>17</v>
      </c>
      <c r="D464" s="9">
        <v>8492</v>
      </c>
      <c r="E464" s="10" t="s">
        <v>8</v>
      </c>
      <c r="F464" s="10" t="s">
        <v>10</v>
      </c>
      <c r="G464" s="10" t="s">
        <v>12</v>
      </c>
      <c r="H464" s="58">
        <v>33</v>
      </c>
      <c r="I464" s="10">
        <v>5</v>
      </c>
      <c r="J464" s="10">
        <v>0</v>
      </c>
      <c r="K464" s="34"/>
    </row>
    <row r="465" spans="1:11" x14ac:dyDescent="0.25">
      <c r="A465">
        <v>28</v>
      </c>
      <c r="B465" s="8"/>
      <c r="C465" s="9" t="s">
        <v>17</v>
      </c>
      <c r="D465" s="9">
        <v>8492</v>
      </c>
      <c r="E465" s="10" t="s">
        <v>8</v>
      </c>
      <c r="F465" s="10" t="s">
        <v>10</v>
      </c>
      <c r="G465" s="10" t="s">
        <v>12</v>
      </c>
      <c r="H465" s="58">
        <v>20</v>
      </c>
      <c r="I465" s="10">
        <v>6</v>
      </c>
      <c r="J465" s="10">
        <v>0</v>
      </c>
      <c r="K465" s="34"/>
    </row>
    <row r="466" spans="1:11" x14ac:dyDescent="0.25">
      <c r="A466">
        <v>29</v>
      </c>
      <c r="B466" s="8"/>
      <c r="C466" s="9" t="s">
        <v>17</v>
      </c>
      <c r="D466" s="9">
        <v>8492</v>
      </c>
      <c r="E466" s="10" t="s">
        <v>8</v>
      </c>
      <c r="F466" s="10" t="s">
        <v>10</v>
      </c>
      <c r="G466" s="10" t="s">
        <v>8</v>
      </c>
      <c r="H466" s="58">
        <v>26</v>
      </c>
      <c r="I466" s="10">
        <v>7</v>
      </c>
      <c r="J466" s="10">
        <v>7</v>
      </c>
      <c r="K466" s="34"/>
    </row>
    <row r="467" spans="1:11" x14ac:dyDescent="0.25">
      <c r="A467">
        <v>30</v>
      </c>
      <c r="B467" s="8"/>
      <c r="C467" s="9" t="s">
        <v>17</v>
      </c>
      <c r="D467" s="9">
        <v>8492</v>
      </c>
      <c r="E467" s="10" t="s">
        <v>8</v>
      </c>
      <c r="F467" s="10" t="s">
        <v>8</v>
      </c>
      <c r="G467" s="10" t="s">
        <v>8</v>
      </c>
      <c r="H467" s="58">
        <v>38</v>
      </c>
      <c r="I467" s="10">
        <v>10</v>
      </c>
      <c r="J467" s="10">
        <v>11</v>
      </c>
      <c r="K467" s="34"/>
    </row>
    <row r="468" spans="1:11" x14ac:dyDescent="0.25">
      <c r="A468">
        <v>31</v>
      </c>
      <c r="B468" s="8"/>
      <c r="C468" s="9" t="s">
        <v>17</v>
      </c>
      <c r="D468" s="9">
        <v>8492</v>
      </c>
      <c r="E468" s="10" t="s">
        <v>8</v>
      </c>
      <c r="F468" s="10" t="s">
        <v>10</v>
      </c>
      <c r="G468" s="10" t="s">
        <v>12</v>
      </c>
      <c r="H468" s="58">
        <v>26</v>
      </c>
      <c r="I468" s="10">
        <v>6</v>
      </c>
      <c r="J468" s="10">
        <v>0</v>
      </c>
      <c r="K468" s="34"/>
    </row>
    <row r="469" spans="1:11" x14ac:dyDescent="0.25">
      <c r="A469">
        <v>32</v>
      </c>
      <c r="B469" s="8"/>
      <c r="C469" s="9" t="s">
        <v>17</v>
      </c>
      <c r="D469" s="9">
        <v>8492</v>
      </c>
      <c r="E469" s="10" t="s">
        <v>9</v>
      </c>
      <c r="F469" s="10" t="s">
        <v>9</v>
      </c>
      <c r="G469" s="10" t="s">
        <v>9</v>
      </c>
      <c r="H469" s="58">
        <v>23</v>
      </c>
      <c r="I469" s="10">
        <v>5</v>
      </c>
      <c r="J469" s="10">
        <v>3</v>
      </c>
      <c r="K469" s="34"/>
    </row>
    <row r="470" spans="1:11" x14ac:dyDescent="0.25">
      <c r="A470">
        <v>33</v>
      </c>
      <c r="B470" s="8"/>
      <c r="C470" s="9" t="s">
        <v>17</v>
      </c>
      <c r="D470" s="9">
        <v>8492</v>
      </c>
      <c r="E470" s="10" t="s">
        <v>10</v>
      </c>
      <c r="F470" s="10" t="s">
        <v>10</v>
      </c>
      <c r="G470" s="10" t="s">
        <v>11</v>
      </c>
      <c r="H470" s="58">
        <v>14</v>
      </c>
      <c r="I470" s="10">
        <v>4</v>
      </c>
      <c r="J470" s="10">
        <v>0</v>
      </c>
      <c r="K470" s="34"/>
    </row>
    <row r="471" spans="1:11" x14ac:dyDescent="0.25">
      <c r="A471">
        <v>34</v>
      </c>
      <c r="B471" s="8"/>
      <c r="C471" s="9" t="s">
        <v>17</v>
      </c>
      <c r="D471" s="9">
        <v>8492</v>
      </c>
      <c r="E471" s="10" t="s">
        <v>8</v>
      </c>
      <c r="F471" s="10" t="s">
        <v>9</v>
      </c>
      <c r="G471" s="10" t="s">
        <v>9</v>
      </c>
      <c r="H471" s="58">
        <v>23</v>
      </c>
      <c r="I471" s="10">
        <v>8</v>
      </c>
      <c r="J471" s="10">
        <v>3</v>
      </c>
      <c r="K471" s="34"/>
    </row>
    <row r="472" spans="1:11" x14ac:dyDescent="0.25">
      <c r="A472">
        <v>35</v>
      </c>
      <c r="B472" s="8"/>
      <c r="C472" s="9" t="s">
        <v>17</v>
      </c>
      <c r="D472" s="9">
        <v>8492</v>
      </c>
      <c r="E472" s="10" t="s">
        <v>8</v>
      </c>
      <c r="F472" s="10" t="s">
        <v>8</v>
      </c>
      <c r="G472" s="10" t="s">
        <v>8</v>
      </c>
      <c r="H472" s="58">
        <v>42</v>
      </c>
      <c r="I472" s="10">
        <v>13</v>
      </c>
      <c r="J472" s="10">
        <v>10</v>
      </c>
      <c r="K472" s="34"/>
    </row>
    <row r="473" spans="1:11" x14ac:dyDescent="0.25">
      <c r="A473">
        <v>36</v>
      </c>
      <c r="B473" s="8"/>
      <c r="C473" s="9" t="s">
        <v>17</v>
      </c>
      <c r="D473" s="9">
        <v>8492</v>
      </c>
      <c r="E473" s="10" t="s">
        <v>9</v>
      </c>
      <c r="F473" s="10" t="s">
        <v>9</v>
      </c>
      <c r="G473" s="10" t="s">
        <v>9</v>
      </c>
      <c r="H473" s="58">
        <v>22</v>
      </c>
      <c r="I473" s="10">
        <v>7</v>
      </c>
      <c r="J473" s="10">
        <v>3</v>
      </c>
      <c r="K473" s="34"/>
    </row>
    <row r="474" spans="1:11" x14ac:dyDescent="0.25">
      <c r="A474">
        <v>1</v>
      </c>
      <c r="B474" s="8">
        <v>14</v>
      </c>
      <c r="C474" s="9" t="s">
        <v>18</v>
      </c>
      <c r="D474" s="9">
        <v>53977</v>
      </c>
      <c r="E474" s="10" t="s">
        <v>9</v>
      </c>
      <c r="F474" s="10" t="s">
        <v>9</v>
      </c>
      <c r="G474" s="10" t="s">
        <v>9</v>
      </c>
      <c r="H474" s="10">
        <v>24</v>
      </c>
      <c r="I474" s="10">
        <v>5</v>
      </c>
      <c r="J474" s="34">
        <v>1</v>
      </c>
      <c r="K474" s="34"/>
    </row>
    <row r="475" spans="1:11" x14ac:dyDescent="0.25">
      <c r="A475">
        <v>2</v>
      </c>
      <c r="B475" s="8"/>
      <c r="C475" s="9" t="s">
        <v>18</v>
      </c>
      <c r="D475" s="9">
        <v>53977</v>
      </c>
      <c r="E475" s="10" t="s">
        <v>11</v>
      </c>
      <c r="F475" s="10" t="s">
        <v>11</v>
      </c>
      <c r="G475" s="10" t="s">
        <v>12</v>
      </c>
      <c r="H475" s="10"/>
      <c r="I475" s="10"/>
      <c r="J475" s="34"/>
      <c r="K475" s="34"/>
    </row>
    <row r="476" spans="1:11" x14ac:dyDescent="0.25">
      <c r="A476">
        <v>3</v>
      </c>
      <c r="B476" s="8"/>
      <c r="C476" s="9" t="s">
        <v>18</v>
      </c>
      <c r="D476" s="9">
        <v>53977</v>
      </c>
      <c r="E476" s="10" t="s">
        <v>11</v>
      </c>
      <c r="F476" s="10" t="s">
        <v>11</v>
      </c>
      <c r="G476" s="10" t="s">
        <v>10</v>
      </c>
      <c r="H476" s="10">
        <v>25</v>
      </c>
      <c r="I476" s="10">
        <v>6</v>
      </c>
      <c r="J476" s="34">
        <v>4</v>
      </c>
      <c r="K476" s="34"/>
    </row>
    <row r="477" spans="1:11" x14ac:dyDescent="0.25">
      <c r="A477">
        <v>4</v>
      </c>
      <c r="B477" s="8"/>
      <c r="C477" s="9" t="s">
        <v>18</v>
      </c>
      <c r="D477" s="9">
        <v>53977</v>
      </c>
      <c r="E477" s="10" t="s">
        <v>8</v>
      </c>
      <c r="F477" s="10" t="s">
        <v>8</v>
      </c>
      <c r="G477" s="10" t="s">
        <v>8</v>
      </c>
      <c r="H477" s="10">
        <v>23</v>
      </c>
      <c r="I477" s="10">
        <v>6</v>
      </c>
      <c r="J477" s="34">
        <v>5</v>
      </c>
      <c r="K477" s="34"/>
    </row>
    <row r="478" spans="1:11" x14ac:dyDescent="0.25">
      <c r="A478">
        <v>5</v>
      </c>
      <c r="B478" s="8"/>
      <c r="C478" s="9" t="s">
        <v>18</v>
      </c>
      <c r="D478" s="9">
        <v>53977</v>
      </c>
      <c r="E478" s="10" t="s">
        <v>8</v>
      </c>
      <c r="F478" s="10" t="s">
        <v>10</v>
      </c>
      <c r="G478" s="10" t="s">
        <v>8</v>
      </c>
      <c r="H478" s="10">
        <v>45</v>
      </c>
      <c r="I478" s="10">
        <v>7</v>
      </c>
      <c r="J478" s="34">
        <v>26</v>
      </c>
      <c r="K478" s="34"/>
    </row>
    <row r="479" spans="1:11" x14ac:dyDescent="0.25">
      <c r="A479">
        <v>6</v>
      </c>
      <c r="B479" s="8"/>
      <c r="C479" s="9" t="s">
        <v>18</v>
      </c>
      <c r="D479" s="9">
        <v>53977</v>
      </c>
      <c r="E479" s="10" t="s">
        <v>10</v>
      </c>
      <c r="F479" s="10" t="s">
        <v>10</v>
      </c>
      <c r="G479" s="10" t="s">
        <v>8</v>
      </c>
      <c r="H479" s="10">
        <v>21</v>
      </c>
      <c r="I479" s="10">
        <v>6</v>
      </c>
      <c r="J479" s="34">
        <v>10</v>
      </c>
      <c r="K479" s="34"/>
    </row>
    <row r="480" spans="1:11" x14ac:dyDescent="0.25">
      <c r="A480">
        <v>7</v>
      </c>
      <c r="B480" s="8"/>
      <c r="C480" s="9" t="s">
        <v>18</v>
      </c>
      <c r="D480" s="9">
        <v>53977</v>
      </c>
      <c r="E480" s="10" t="s">
        <v>8</v>
      </c>
      <c r="F480" s="10" t="s">
        <v>10</v>
      </c>
      <c r="G480" s="10" t="s">
        <v>10</v>
      </c>
      <c r="H480" s="10">
        <v>33</v>
      </c>
      <c r="I480" s="10">
        <v>6</v>
      </c>
      <c r="J480" s="34">
        <v>0</v>
      </c>
      <c r="K480" s="34"/>
    </row>
    <row r="481" spans="1:11" x14ac:dyDescent="0.25">
      <c r="A481">
        <v>8</v>
      </c>
      <c r="B481" s="8"/>
      <c r="C481" s="9" t="s">
        <v>18</v>
      </c>
      <c r="D481" s="9">
        <v>53977</v>
      </c>
      <c r="E481" s="10" t="s">
        <v>8</v>
      </c>
      <c r="F481" s="10" t="s">
        <v>10</v>
      </c>
      <c r="G481" s="10" t="s">
        <v>12</v>
      </c>
      <c r="H481" s="10"/>
      <c r="I481" s="10"/>
      <c r="J481" s="34"/>
      <c r="K481" s="34"/>
    </row>
    <row r="482" spans="1:11" x14ac:dyDescent="0.25">
      <c r="A482">
        <v>9</v>
      </c>
      <c r="B482" s="8"/>
      <c r="C482" s="9" t="s">
        <v>18</v>
      </c>
      <c r="D482" s="9">
        <v>53977</v>
      </c>
      <c r="E482" s="10" t="s">
        <v>10</v>
      </c>
      <c r="F482" s="10" t="s">
        <v>10</v>
      </c>
      <c r="G482" s="10" t="s">
        <v>9</v>
      </c>
      <c r="H482" s="10">
        <v>30</v>
      </c>
      <c r="I482" s="10">
        <v>7</v>
      </c>
      <c r="J482" s="34">
        <v>11</v>
      </c>
      <c r="K482" s="34"/>
    </row>
    <row r="483" spans="1:11" x14ac:dyDescent="0.25">
      <c r="A483">
        <v>10</v>
      </c>
      <c r="B483" s="8"/>
      <c r="C483" s="9" t="s">
        <v>18</v>
      </c>
      <c r="D483" s="9">
        <v>53977</v>
      </c>
      <c r="E483" s="10" t="s">
        <v>10</v>
      </c>
      <c r="F483" s="10" t="s">
        <v>11</v>
      </c>
      <c r="G483" s="10" t="s">
        <v>12</v>
      </c>
      <c r="H483" s="10"/>
      <c r="I483" s="10"/>
      <c r="J483" s="34"/>
      <c r="K483" s="34"/>
    </row>
    <row r="484" spans="1:11" x14ac:dyDescent="0.25">
      <c r="A484">
        <v>11</v>
      </c>
      <c r="B484" s="8"/>
      <c r="C484" s="9" t="s">
        <v>18</v>
      </c>
      <c r="D484" s="9">
        <v>53977</v>
      </c>
      <c r="E484" s="10" t="s">
        <v>10</v>
      </c>
      <c r="F484" s="10" t="s">
        <v>10</v>
      </c>
      <c r="G484" s="10" t="s">
        <v>10</v>
      </c>
      <c r="H484" s="10">
        <v>19</v>
      </c>
      <c r="I484" s="10">
        <v>5</v>
      </c>
      <c r="J484" s="34">
        <v>6</v>
      </c>
      <c r="K484" s="34"/>
    </row>
    <row r="485" spans="1:11" x14ac:dyDescent="0.25">
      <c r="A485">
        <v>12</v>
      </c>
      <c r="B485" s="8"/>
      <c r="C485" s="9" t="s">
        <v>18</v>
      </c>
      <c r="D485" s="9">
        <v>53977</v>
      </c>
      <c r="E485" s="10" t="s">
        <v>8</v>
      </c>
      <c r="F485" s="10" t="s">
        <v>10</v>
      </c>
      <c r="G485" s="10" t="s">
        <v>10</v>
      </c>
      <c r="H485" s="10">
        <v>36</v>
      </c>
      <c r="I485" s="10">
        <v>7</v>
      </c>
      <c r="J485" s="34">
        <v>6</v>
      </c>
      <c r="K485" s="34"/>
    </row>
    <row r="486" spans="1:11" x14ac:dyDescent="0.25">
      <c r="A486">
        <v>13</v>
      </c>
      <c r="B486" s="8"/>
      <c r="C486" s="9" t="s">
        <v>18</v>
      </c>
      <c r="D486" s="9">
        <v>53977</v>
      </c>
      <c r="E486" s="10" t="s">
        <v>8</v>
      </c>
      <c r="F486" s="10" t="s">
        <v>10</v>
      </c>
      <c r="G486" s="10" t="s">
        <v>12</v>
      </c>
      <c r="H486" s="10"/>
      <c r="I486" s="10"/>
      <c r="J486" s="34"/>
      <c r="K486" s="34"/>
    </row>
    <row r="487" spans="1:11" x14ac:dyDescent="0.25">
      <c r="A487">
        <v>14</v>
      </c>
      <c r="B487" s="8"/>
      <c r="C487" s="9" t="s">
        <v>18</v>
      </c>
      <c r="D487" s="9">
        <v>53977</v>
      </c>
      <c r="E487" s="10" t="s">
        <v>9</v>
      </c>
      <c r="F487" s="10" t="s">
        <v>10</v>
      </c>
      <c r="G487" s="10" t="s">
        <v>12</v>
      </c>
      <c r="H487" s="10"/>
      <c r="I487" s="10"/>
      <c r="J487" s="34"/>
      <c r="K487" s="34"/>
    </row>
    <row r="488" spans="1:11" x14ac:dyDescent="0.25">
      <c r="A488">
        <v>15</v>
      </c>
      <c r="B488" s="8"/>
      <c r="C488" s="9" t="s">
        <v>18</v>
      </c>
      <c r="D488" s="9">
        <v>53977</v>
      </c>
      <c r="E488" s="10" t="s">
        <v>8</v>
      </c>
      <c r="F488" s="10" t="s">
        <v>10</v>
      </c>
      <c r="G488" s="10" t="s">
        <v>9</v>
      </c>
      <c r="H488" s="10">
        <v>20</v>
      </c>
      <c r="I488" s="10">
        <v>8</v>
      </c>
      <c r="J488" s="34">
        <v>7</v>
      </c>
      <c r="K488" s="34"/>
    </row>
    <row r="489" spans="1:11" x14ac:dyDescent="0.25">
      <c r="A489">
        <v>16</v>
      </c>
      <c r="B489" s="8"/>
      <c r="C489" s="9" t="s">
        <v>18</v>
      </c>
      <c r="D489" s="9">
        <v>53977</v>
      </c>
      <c r="E489" s="10" t="s">
        <v>8</v>
      </c>
      <c r="F489" s="10" t="s">
        <v>10</v>
      </c>
      <c r="G489" s="10" t="s">
        <v>10</v>
      </c>
      <c r="H489" s="10">
        <v>41</v>
      </c>
      <c r="I489" s="10">
        <v>7</v>
      </c>
      <c r="J489" s="34">
        <v>0</v>
      </c>
      <c r="K489" s="34"/>
    </row>
    <row r="490" spans="1:11" x14ac:dyDescent="0.25">
      <c r="A490">
        <v>17</v>
      </c>
      <c r="B490" s="8"/>
      <c r="C490" s="9" t="s">
        <v>18</v>
      </c>
      <c r="D490" s="9">
        <v>53977</v>
      </c>
      <c r="E490" s="10" t="s">
        <v>8</v>
      </c>
      <c r="F490" s="10" t="s">
        <v>10</v>
      </c>
      <c r="G490" s="10" t="s">
        <v>10</v>
      </c>
      <c r="H490" s="10">
        <v>28</v>
      </c>
      <c r="I490" s="10">
        <v>6</v>
      </c>
      <c r="J490" s="34">
        <v>1</v>
      </c>
      <c r="K490" s="34"/>
    </row>
    <row r="491" spans="1:11" x14ac:dyDescent="0.25">
      <c r="A491">
        <v>18</v>
      </c>
      <c r="B491" s="8"/>
      <c r="C491" s="9" t="s">
        <v>18</v>
      </c>
      <c r="D491" s="9">
        <v>53977</v>
      </c>
      <c r="E491" s="10" t="s">
        <v>9</v>
      </c>
      <c r="F491" s="10" t="s">
        <v>10</v>
      </c>
      <c r="G491" s="10" t="s">
        <v>10</v>
      </c>
      <c r="H491" s="10">
        <v>10</v>
      </c>
      <c r="I491" s="10">
        <v>6</v>
      </c>
      <c r="J491" s="34">
        <v>0</v>
      </c>
      <c r="K491" s="34"/>
    </row>
    <row r="492" spans="1:11" x14ac:dyDescent="0.25">
      <c r="A492">
        <v>19</v>
      </c>
      <c r="B492" s="8"/>
      <c r="C492" s="9" t="s">
        <v>18</v>
      </c>
      <c r="D492" s="9">
        <v>53977</v>
      </c>
      <c r="E492" s="10" t="s">
        <v>8</v>
      </c>
      <c r="F492" s="10" t="s">
        <v>10</v>
      </c>
      <c r="G492" s="10" t="s">
        <v>12</v>
      </c>
      <c r="H492" s="10"/>
      <c r="I492" s="10"/>
      <c r="J492" s="34"/>
      <c r="K492" s="34"/>
    </row>
    <row r="493" spans="1:11" x14ac:dyDescent="0.25">
      <c r="A493">
        <v>20</v>
      </c>
      <c r="B493" s="8"/>
      <c r="C493" s="9" t="s">
        <v>18</v>
      </c>
      <c r="D493" s="9">
        <v>53977</v>
      </c>
      <c r="E493" s="10" t="s">
        <v>8</v>
      </c>
      <c r="F493" s="10" t="s">
        <v>10</v>
      </c>
      <c r="G493" s="10" t="s">
        <v>10</v>
      </c>
      <c r="H493" s="10">
        <v>21</v>
      </c>
      <c r="I493" s="10">
        <v>7</v>
      </c>
      <c r="J493" s="34">
        <v>0</v>
      </c>
      <c r="K493" s="34"/>
    </row>
    <row r="494" spans="1:11" x14ac:dyDescent="0.25">
      <c r="A494">
        <v>21</v>
      </c>
      <c r="B494" s="8"/>
      <c r="C494" s="9" t="s">
        <v>18</v>
      </c>
      <c r="D494" s="9">
        <v>53977</v>
      </c>
      <c r="E494" s="10" t="s">
        <v>8</v>
      </c>
      <c r="F494" s="10" t="s">
        <v>10</v>
      </c>
      <c r="G494" s="10" t="s">
        <v>10</v>
      </c>
      <c r="H494" s="10">
        <v>34</v>
      </c>
      <c r="I494" s="10">
        <v>6</v>
      </c>
      <c r="J494" s="34">
        <v>0</v>
      </c>
      <c r="K494" s="34"/>
    </row>
    <row r="495" spans="1:11" x14ac:dyDescent="0.25">
      <c r="A495">
        <v>22</v>
      </c>
      <c r="B495" s="8"/>
      <c r="C495" s="9" t="s">
        <v>18</v>
      </c>
      <c r="D495" s="9">
        <v>53977</v>
      </c>
      <c r="E495" s="10" t="s">
        <v>8</v>
      </c>
      <c r="F495" s="10" t="s">
        <v>10</v>
      </c>
      <c r="G495" s="10" t="s">
        <v>8</v>
      </c>
      <c r="H495" s="10">
        <v>45</v>
      </c>
      <c r="I495" s="10">
        <v>10</v>
      </c>
      <c r="J495" s="34">
        <v>18</v>
      </c>
      <c r="K495" s="34"/>
    </row>
    <row r="496" spans="1:11" x14ac:dyDescent="0.25">
      <c r="A496">
        <v>23</v>
      </c>
      <c r="B496" s="8"/>
      <c r="C496" s="9" t="s">
        <v>18</v>
      </c>
      <c r="D496" s="9">
        <v>53977</v>
      </c>
      <c r="E496" s="10" t="s">
        <v>8</v>
      </c>
      <c r="F496" s="10" t="s">
        <v>10</v>
      </c>
      <c r="G496" s="10" t="s">
        <v>8</v>
      </c>
      <c r="H496" s="10">
        <v>52</v>
      </c>
      <c r="I496" s="10">
        <v>8</v>
      </c>
      <c r="J496" s="34">
        <v>17</v>
      </c>
      <c r="K496" s="34"/>
    </row>
    <row r="497" spans="1:11" x14ac:dyDescent="0.25">
      <c r="A497">
        <v>24</v>
      </c>
      <c r="B497" s="8"/>
      <c r="C497" s="9" t="s">
        <v>18</v>
      </c>
      <c r="D497" s="9">
        <v>53977</v>
      </c>
      <c r="E497" s="10" t="s">
        <v>8</v>
      </c>
      <c r="F497" s="10" t="s">
        <v>9</v>
      </c>
      <c r="G497" s="10" t="s">
        <v>10</v>
      </c>
      <c r="H497" s="10">
        <v>42</v>
      </c>
      <c r="I497" s="10">
        <v>7</v>
      </c>
      <c r="J497" s="34">
        <v>7</v>
      </c>
      <c r="K497" s="34"/>
    </row>
    <row r="498" spans="1:11" x14ac:dyDescent="0.25">
      <c r="A498">
        <v>25</v>
      </c>
      <c r="B498" s="8"/>
      <c r="C498" s="9" t="s">
        <v>18</v>
      </c>
      <c r="D498" s="9">
        <v>53977</v>
      </c>
      <c r="E498" s="10" t="s">
        <v>8</v>
      </c>
      <c r="F498" s="10" t="s">
        <v>10</v>
      </c>
      <c r="G498" s="10" t="s">
        <v>11</v>
      </c>
      <c r="H498" s="10">
        <v>39</v>
      </c>
      <c r="I498" s="10">
        <v>7</v>
      </c>
      <c r="J498" s="34">
        <v>0</v>
      </c>
      <c r="K498" s="34"/>
    </row>
    <row r="499" spans="1:11" x14ac:dyDescent="0.25">
      <c r="A499">
        <v>26</v>
      </c>
      <c r="B499" s="8"/>
      <c r="C499" s="9" t="s">
        <v>18</v>
      </c>
      <c r="D499" s="9">
        <v>53977</v>
      </c>
      <c r="E499" s="10" t="s">
        <v>8</v>
      </c>
      <c r="F499" s="10" t="s">
        <v>10</v>
      </c>
      <c r="G499" s="10" t="s">
        <v>10</v>
      </c>
      <c r="H499" s="10">
        <v>24</v>
      </c>
      <c r="I499" s="10">
        <v>8</v>
      </c>
      <c r="J499" s="34">
        <v>7</v>
      </c>
      <c r="K499" s="34"/>
    </row>
    <row r="500" spans="1:11" x14ac:dyDescent="0.25">
      <c r="A500">
        <v>27</v>
      </c>
      <c r="B500" s="8"/>
      <c r="C500" s="9" t="s">
        <v>18</v>
      </c>
      <c r="D500" s="9">
        <v>53977</v>
      </c>
      <c r="E500" s="10" t="s">
        <v>8</v>
      </c>
      <c r="F500" s="10" t="s">
        <v>9</v>
      </c>
      <c r="G500" s="10" t="s">
        <v>8</v>
      </c>
      <c r="H500" s="10">
        <v>27</v>
      </c>
      <c r="I500" s="10">
        <v>11</v>
      </c>
      <c r="J500" s="34">
        <v>9</v>
      </c>
      <c r="K500" s="34"/>
    </row>
    <row r="501" spans="1:11" x14ac:dyDescent="0.25">
      <c r="A501">
        <v>28</v>
      </c>
      <c r="B501" s="8"/>
      <c r="C501" s="9" t="s">
        <v>18</v>
      </c>
      <c r="D501" s="9">
        <v>53977</v>
      </c>
      <c r="E501" s="10" t="s">
        <v>8</v>
      </c>
      <c r="F501" s="10" t="s">
        <v>10</v>
      </c>
      <c r="G501" s="10" t="s">
        <v>10</v>
      </c>
      <c r="H501" s="10">
        <v>25</v>
      </c>
      <c r="I501" s="10">
        <v>5</v>
      </c>
      <c r="J501" s="34">
        <v>6</v>
      </c>
      <c r="K501" s="34"/>
    </row>
    <row r="502" spans="1:11" x14ac:dyDescent="0.25">
      <c r="A502">
        <v>29</v>
      </c>
      <c r="B502" s="8"/>
      <c r="C502" s="9" t="s">
        <v>18</v>
      </c>
      <c r="D502" s="9">
        <v>53977</v>
      </c>
      <c r="E502" s="10" t="s">
        <v>8</v>
      </c>
      <c r="F502" s="10" t="s">
        <v>8</v>
      </c>
      <c r="G502" s="10" t="s">
        <v>8</v>
      </c>
      <c r="H502" s="10">
        <v>39</v>
      </c>
      <c r="I502" s="10">
        <v>6</v>
      </c>
      <c r="J502" s="34">
        <v>16</v>
      </c>
      <c r="K502" s="34"/>
    </row>
    <row r="503" spans="1:11" x14ac:dyDescent="0.25">
      <c r="A503">
        <v>30</v>
      </c>
      <c r="B503" s="8"/>
      <c r="C503" s="9" t="s">
        <v>18</v>
      </c>
      <c r="D503" s="9">
        <v>53977</v>
      </c>
      <c r="E503" s="10" t="s">
        <v>8</v>
      </c>
      <c r="F503" s="10" t="s">
        <v>10</v>
      </c>
      <c r="G503" s="10" t="s">
        <v>10</v>
      </c>
      <c r="H503" s="10">
        <v>25</v>
      </c>
      <c r="I503" s="10">
        <v>5</v>
      </c>
      <c r="J503" s="34">
        <v>0</v>
      </c>
      <c r="K503" s="34"/>
    </row>
    <row r="504" spans="1:11" x14ac:dyDescent="0.25">
      <c r="A504">
        <v>31</v>
      </c>
      <c r="B504" s="8"/>
      <c r="C504" s="9" t="s">
        <v>18</v>
      </c>
      <c r="D504" s="9">
        <v>53977</v>
      </c>
      <c r="E504" s="10" t="s">
        <v>8</v>
      </c>
      <c r="F504" s="10" t="s">
        <v>9</v>
      </c>
      <c r="G504" s="10" t="s">
        <v>10</v>
      </c>
      <c r="H504" s="10">
        <v>28</v>
      </c>
      <c r="I504" s="10">
        <v>7</v>
      </c>
      <c r="J504" s="34">
        <v>3</v>
      </c>
      <c r="K504" s="34"/>
    </row>
    <row r="505" spans="1:11" x14ac:dyDescent="0.25">
      <c r="A505">
        <v>32</v>
      </c>
      <c r="B505" s="8"/>
      <c r="C505" s="9" t="s">
        <v>18</v>
      </c>
      <c r="D505" s="9">
        <v>53977</v>
      </c>
      <c r="E505" s="10" t="s">
        <v>9</v>
      </c>
      <c r="F505" s="10" t="s">
        <v>9</v>
      </c>
      <c r="G505" s="10" t="s">
        <v>10</v>
      </c>
      <c r="H505" s="10">
        <v>27</v>
      </c>
      <c r="I505" s="10">
        <v>3</v>
      </c>
      <c r="J505" s="34">
        <v>5</v>
      </c>
      <c r="K505" s="34"/>
    </row>
    <row r="506" spans="1:11" x14ac:dyDescent="0.25">
      <c r="A506">
        <v>33</v>
      </c>
      <c r="B506" s="8"/>
      <c r="C506" s="9" t="s">
        <v>18</v>
      </c>
      <c r="D506" s="9">
        <v>53977</v>
      </c>
      <c r="E506" s="10" t="s">
        <v>8</v>
      </c>
      <c r="F506" s="10" t="s">
        <v>9</v>
      </c>
      <c r="G506" s="10" t="s">
        <v>9</v>
      </c>
      <c r="H506" s="10">
        <v>29</v>
      </c>
      <c r="I506" s="10">
        <v>7</v>
      </c>
      <c r="J506" s="34">
        <v>17</v>
      </c>
      <c r="K506" s="34"/>
    </row>
    <row r="507" spans="1:11" x14ac:dyDescent="0.25">
      <c r="A507">
        <v>34</v>
      </c>
      <c r="B507" s="8"/>
      <c r="C507" s="9" t="s">
        <v>18</v>
      </c>
      <c r="D507" s="9">
        <v>53977</v>
      </c>
      <c r="E507" s="10" t="s">
        <v>8</v>
      </c>
      <c r="F507" s="10" t="s">
        <v>10</v>
      </c>
      <c r="G507" s="10" t="s">
        <v>8</v>
      </c>
      <c r="H507" s="10">
        <v>30</v>
      </c>
      <c r="I507" s="10">
        <v>8</v>
      </c>
      <c r="J507" s="34">
        <v>13</v>
      </c>
      <c r="K507" s="34"/>
    </row>
    <row r="508" spans="1:11" x14ac:dyDescent="0.25">
      <c r="A508">
        <v>35</v>
      </c>
      <c r="B508" s="8"/>
      <c r="C508" s="9" t="s">
        <v>18</v>
      </c>
      <c r="D508" s="9">
        <v>53977</v>
      </c>
      <c r="E508" s="10" t="s">
        <v>9</v>
      </c>
      <c r="F508" s="10" t="s">
        <v>10</v>
      </c>
      <c r="G508" s="10" t="s">
        <v>13</v>
      </c>
      <c r="H508" s="10"/>
      <c r="I508" s="10"/>
      <c r="J508" s="34"/>
      <c r="K508" s="34"/>
    </row>
    <row r="509" spans="1:11" x14ac:dyDescent="0.25">
      <c r="A509">
        <v>36</v>
      </c>
      <c r="B509" s="8"/>
      <c r="C509" s="9" t="s">
        <v>18</v>
      </c>
      <c r="D509" s="9">
        <v>53977</v>
      </c>
      <c r="E509" s="10" t="s">
        <v>8</v>
      </c>
      <c r="F509" s="10" t="s">
        <v>10</v>
      </c>
      <c r="G509" s="10" t="s">
        <v>11</v>
      </c>
      <c r="H509" s="10">
        <v>30</v>
      </c>
      <c r="I509" s="10">
        <v>7</v>
      </c>
      <c r="J509" s="34">
        <v>0</v>
      </c>
      <c r="K509" s="34"/>
    </row>
    <row r="510" spans="1:11" x14ac:dyDescent="0.25">
      <c r="A510">
        <v>1</v>
      </c>
      <c r="B510" s="8">
        <v>15</v>
      </c>
      <c r="C510" s="9" t="s">
        <v>14</v>
      </c>
      <c r="D510" s="9">
        <v>32274</v>
      </c>
      <c r="E510" s="10" t="s">
        <v>9</v>
      </c>
      <c r="F510" s="10" t="s">
        <v>8</v>
      </c>
      <c r="G510" s="10" t="s">
        <v>8</v>
      </c>
      <c r="H510" s="10">
        <v>39</v>
      </c>
      <c r="I510" s="10">
        <v>8</v>
      </c>
      <c r="J510">
        <v>18</v>
      </c>
      <c r="K510" s="34"/>
    </row>
    <row r="511" spans="1:11" x14ac:dyDescent="0.25">
      <c r="A511">
        <v>2</v>
      </c>
      <c r="B511" s="8"/>
      <c r="C511" s="9" t="s">
        <v>14</v>
      </c>
      <c r="D511" s="9">
        <v>32274</v>
      </c>
      <c r="E511" s="10" t="s">
        <v>8</v>
      </c>
      <c r="F511" s="10" t="s">
        <v>8</v>
      </c>
      <c r="G511" s="10" t="s">
        <v>8</v>
      </c>
      <c r="H511" s="10">
        <v>38</v>
      </c>
      <c r="I511" s="10">
        <v>11</v>
      </c>
      <c r="J511">
        <v>15</v>
      </c>
      <c r="K511" s="34"/>
    </row>
    <row r="512" spans="1:11" x14ac:dyDescent="0.25">
      <c r="A512">
        <v>3</v>
      </c>
      <c r="B512" s="8"/>
      <c r="C512" s="9" t="s">
        <v>14</v>
      </c>
      <c r="D512" s="9">
        <v>32274</v>
      </c>
      <c r="E512" s="10" t="s">
        <v>8</v>
      </c>
      <c r="F512" s="10" t="s">
        <v>8</v>
      </c>
      <c r="G512" s="10" t="s">
        <v>9</v>
      </c>
      <c r="H512" s="10">
        <v>52</v>
      </c>
      <c r="I512" s="10">
        <v>7</v>
      </c>
      <c r="J512">
        <v>29</v>
      </c>
      <c r="K512" s="34"/>
    </row>
    <row r="513" spans="1:11" x14ac:dyDescent="0.25">
      <c r="A513">
        <v>4</v>
      </c>
      <c r="B513" s="8"/>
      <c r="C513" s="9" t="s">
        <v>14</v>
      </c>
      <c r="D513" s="9">
        <v>32274</v>
      </c>
      <c r="E513" s="10" t="s">
        <v>10</v>
      </c>
      <c r="F513" s="10" t="s">
        <v>9</v>
      </c>
      <c r="G513" s="10" t="s">
        <v>8</v>
      </c>
      <c r="H513" s="10">
        <v>34</v>
      </c>
      <c r="I513" s="10">
        <v>8</v>
      </c>
      <c r="J513">
        <v>8</v>
      </c>
      <c r="K513" s="34"/>
    </row>
    <row r="514" spans="1:11" x14ac:dyDescent="0.25">
      <c r="A514">
        <v>5</v>
      </c>
      <c r="B514" s="8"/>
      <c r="C514" s="9" t="s">
        <v>14</v>
      </c>
      <c r="D514" s="9">
        <v>32274</v>
      </c>
      <c r="E514" s="10" t="s">
        <v>8</v>
      </c>
      <c r="F514" s="10" t="s">
        <v>8</v>
      </c>
      <c r="G514" s="10" t="s">
        <v>8</v>
      </c>
      <c r="H514" s="10">
        <v>33</v>
      </c>
      <c r="I514" s="10">
        <v>9</v>
      </c>
      <c r="J514">
        <v>18</v>
      </c>
      <c r="K514" s="34"/>
    </row>
    <row r="515" spans="1:11" x14ac:dyDescent="0.25">
      <c r="A515">
        <v>6</v>
      </c>
      <c r="B515" s="8"/>
      <c r="C515" s="9" t="s">
        <v>14</v>
      </c>
      <c r="D515" s="9">
        <v>32274</v>
      </c>
      <c r="E515" s="10" t="s">
        <v>8</v>
      </c>
      <c r="F515" s="10" t="s">
        <v>10</v>
      </c>
      <c r="G515" s="10" t="s">
        <v>10</v>
      </c>
      <c r="H515" s="10">
        <v>25</v>
      </c>
      <c r="I515" s="10">
        <v>6</v>
      </c>
      <c r="J515">
        <v>13</v>
      </c>
      <c r="K515" s="34"/>
    </row>
    <row r="516" spans="1:11" x14ac:dyDescent="0.25">
      <c r="A516">
        <v>7</v>
      </c>
      <c r="B516" s="8"/>
      <c r="C516" s="9" t="s">
        <v>14</v>
      </c>
      <c r="D516" s="9">
        <v>32274</v>
      </c>
      <c r="E516" s="10" t="s">
        <v>8</v>
      </c>
      <c r="F516" s="10" t="s">
        <v>8</v>
      </c>
      <c r="G516" s="10" t="s">
        <v>8</v>
      </c>
      <c r="H516" s="10">
        <v>35</v>
      </c>
      <c r="I516" s="10">
        <v>9</v>
      </c>
      <c r="J516">
        <v>15</v>
      </c>
      <c r="K516" s="34"/>
    </row>
    <row r="517" spans="1:11" x14ac:dyDescent="0.25">
      <c r="A517">
        <v>8</v>
      </c>
      <c r="B517" s="8"/>
      <c r="C517" s="9" t="s">
        <v>14</v>
      </c>
      <c r="D517" s="9">
        <v>32274</v>
      </c>
      <c r="E517" s="10" t="s">
        <v>8</v>
      </c>
      <c r="F517" s="10" t="s">
        <v>8</v>
      </c>
      <c r="G517" s="10" t="s">
        <v>8</v>
      </c>
      <c r="H517" s="10">
        <v>46</v>
      </c>
      <c r="I517" s="10">
        <v>11</v>
      </c>
      <c r="J517">
        <v>7</v>
      </c>
      <c r="K517" s="34"/>
    </row>
    <row r="518" spans="1:11" x14ac:dyDescent="0.25">
      <c r="A518">
        <v>9</v>
      </c>
      <c r="B518" s="8"/>
      <c r="C518" s="9" t="s">
        <v>14</v>
      </c>
      <c r="D518" s="9">
        <v>32274</v>
      </c>
      <c r="E518" s="10" t="s">
        <v>8</v>
      </c>
      <c r="F518" s="10" t="s">
        <v>8</v>
      </c>
      <c r="G518" s="10" t="s">
        <v>8</v>
      </c>
      <c r="H518" s="10">
        <v>61</v>
      </c>
      <c r="I518" s="10">
        <v>14</v>
      </c>
      <c r="J518">
        <v>38</v>
      </c>
      <c r="K518" s="34"/>
    </row>
    <row r="519" spans="1:11" x14ac:dyDescent="0.25">
      <c r="A519">
        <v>10</v>
      </c>
      <c r="B519" s="8"/>
      <c r="C519" s="9" t="s">
        <v>14</v>
      </c>
      <c r="D519" s="9">
        <v>32274</v>
      </c>
      <c r="E519" s="10" t="s">
        <v>9</v>
      </c>
      <c r="F519" s="10" t="s">
        <v>8</v>
      </c>
      <c r="G519" s="10" t="s">
        <v>8</v>
      </c>
      <c r="H519" s="10">
        <v>37</v>
      </c>
      <c r="I519" s="10">
        <v>9</v>
      </c>
      <c r="J519">
        <v>17</v>
      </c>
      <c r="K519" s="34"/>
    </row>
    <row r="520" spans="1:11" x14ac:dyDescent="0.25">
      <c r="A520">
        <v>11</v>
      </c>
      <c r="B520" s="8"/>
      <c r="C520" s="9" t="s">
        <v>14</v>
      </c>
      <c r="D520" s="9">
        <v>32274</v>
      </c>
      <c r="E520" s="10" t="s">
        <v>9</v>
      </c>
      <c r="F520" s="10" t="s">
        <v>8</v>
      </c>
      <c r="G520" s="10" t="s">
        <v>8</v>
      </c>
      <c r="H520" s="10">
        <v>50</v>
      </c>
      <c r="I520" s="10">
        <v>10</v>
      </c>
      <c r="J520">
        <v>31</v>
      </c>
      <c r="K520" s="34"/>
    </row>
    <row r="521" spans="1:11" x14ac:dyDescent="0.25">
      <c r="A521">
        <v>12</v>
      </c>
      <c r="B521" s="8"/>
      <c r="C521" s="9" t="s">
        <v>14</v>
      </c>
      <c r="D521" s="9">
        <v>32274</v>
      </c>
      <c r="E521" s="10" t="s">
        <v>9</v>
      </c>
      <c r="F521" s="10" t="s">
        <v>9</v>
      </c>
      <c r="G521" s="10" t="s">
        <v>8</v>
      </c>
      <c r="H521" s="10">
        <v>38</v>
      </c>
      <c r="I521" s="10">
        <v>11</v>
      </c>
      <c r="J521">
        <v>18</v>
      </c>
      <c r="K521" s="34"/>
    </row>
    <row r="522" spans="1:11" x14ac:dyDescent="0.25">
      <c r="A522">
        <v>13</v>
      </c>
      <c r="B522" s="8"/>
      <c r="C522" s="9" t="s">
        <v>14</v>
      </c>
      <c r="D522" s="9">
        <v>32274</v>
      </c>
      <c r="E522" s="10" t="s">
        <v>8</v>
      </c>
      <c r="F522" s="10" t="s">
        <v>8</v>
      </c>
      <c r="G522" s="10" t="s">
        <v>8</v>
      </c>
      <c r="H522" s="10">
        <v>52</v>
      </c>
      <c r="I522" s="10">
        <v>8</v>
      </c>
      <c r="J522">
        <v>26</v>
      </c>
      <c r="K522" s="34"/>
    </row>
    <row r="523" spans="1:11" x14ac:dyDescent="0.25">
      <c r="A523">
        <v>14</v>
      </c>
      <c r="B523" s="8"/>
      <c r="C523" s="9" t="s">
        <v>14</v>
      </c>
      <c r="D523" s="9">
        <v>32274</v>
      </c>
      <c r="E523" s="10" t="s">
        <v>8</v>
      </c>
      <c r="F523" s="10" t="s">
        <v>9</v>
      </c>
      <c r="G523" s="10" t="s">
        <v>8</v>
      </c>
      <c r="H523" s="10">
        <v>53</v>
      </c>
      <c r="I523" s="10">
        <v>13</v>
      </c>
      <c r="J523">
        <v>31</v>
      </c>
      <c r="K523" s="34"/>
    </row>
    <row r="524" spans="1:11" x14ac:dyDescent="0.25">
      <c r="A524">
        <v>15</v>
      </c>
      <c r="B524" s="8"/>
      <c r="C524" s="9" t="s">
        <v>14</v>
      </c>
      <c r="D524" s="9">
        <v>32274</v>
      </c>
      <c r="E524" s="10" t="s">
        <v>8</v>
      </c>
      <c r="F524" s="10" t="s">
        <v>8</v>
      </c>
      <c r="G524" s="10" t="s">
        <v>8</v>
      </c>
      <c r="H524" s="10">
        <v>49</v>
      </c>
      <c r="I524" s="10">
        <v>10</v>
      </c>
      <c r="J524">
        <v>29</v>
      </c>
      <c r="K524" s="34"/>
    </row>
    <row r="525" spans="1:11" x14ac:dyDescent="0.25">
      <c r="A525">
        <v>16</v>
      </c>
      <c r="B525" s="8"/>
      <c r="C525" s="9" t="s">
        <v>14</v>
      </c>
      <c r="D525" s="9">
        <v>32274</v>
      </c>
      <c r="E525" s="10" t="s">
        <v>8</v>
      </c>
      <c r="F525" s="10" t="s">
        <v>8</v>
      </c>
      <c r="G525" s="10" t="s">
        <v>8</v>
      </c>
      <c r="H525" s="10">
        <v>54</v>
      </c>
      <c r="I525" s="10">
        <v>14</v>
      </c>
      <c r="J525">
        <v>28</v>
      </c>
      <c r="K525" s="34"/>
    </row>
    <row r="526" spans="1:11" x14ac:dyDescent="0.25">
      <c r="A526">
        <v>17</v>
      </c>
      <c r="B526" s="8"/>
      <c r="C526" s="9" t="s">
        <v>14</v>
      </c>
      <c r="D526" s="9">
        <v>32274</v>
      </c>
      <c r="E526" s="10" t="s">
        <v>8</v>
      </c>
      <c r="F526" s="10" t="s">
        <v>8</v>
      </c>
      <c r="G526" s="10" t="s">
        <v>8</v>
      </c>
      <c r="H526" s="10">
        <v>51</v>
      </c>
      <c r="I526" s="10">
        <v>12</v>
      </c>
      <c r="J526">
        <v>32</v>
      </c>
      <c r="K526" s="34"/>
    </row>
    <row r="527" spans="1:11" x14ac:dyDescent="0.25">
      <c r="A527">
        <v>18</v>
      </c>
      <c r="B527" s="8"/>
      <c r="C527" s="9" t="s">
        <v>14</v>
      </c>
      <c r="D527" s="9">
        <v>32274</v>
      </c>
      <c r="E527" s="10" t="s">
        <v>10</v>
      </c>
      <c r="F527" s="10" t="s">
        <v>8</v>
      </c>
      <c r="G527" s="10" t="s">
        <v>8</v>
      </c>
      <c r="H527" s="10">
        <v>48</v>
      </c>
      <c r="I527" s="10">
        <v>9</v>
      </c>
      <c r="J527">
        <v>32</v>
      </c>
      <c r="K527" s="34"/>
    </row>
    <row r="528" spans="1:11" x14ac:dyDescent="0.25">
      <c r="A528">
        <v>19</v>
      </c>
      <c r="B528" s="8"/>
      <c r="C528" s="9" t="s">
        <v>14</v>
      </c>
      <c r="D528" s="9">
        <v>32274</v>
      </c>
      <c r="E528" s="10" t="s">
        <v>9</v>
      </c>
      <c r="F528" s="10" t="s">
        <v>9</v>
      </c>
      <c r="G528" s="10" t="s">
        <v>8</v>
      </c>
      <c r="H528" s="10">
        <v>35</v>
      </c>
      <c r="I528" s="10">
        <v>8</v>
      </c>
      <c r="J528">
        <v>12</v>
      </c>
      <c r="K528" s="34"/>
    </row>
    <row r="529" spans="1:11" x14ac:dyDescent="0.25">
      <c r="A529">
        <v>20</v>
      </c>
      <c r="B529" s="8"/>
      <c r="C529" s="9" t="s">
        <v>14</v>
      </c>
      <c r="D529" s="9">
        <v>32274</v>
      </c>
      <c r="E529" s="10" t="s">
        <v>8</v>
      </c>
      <c r="F529" s="10" t="s">
        <v>8</v>
      </c>
      <c r="G529" s="10" t="s">
        <v>8</v>
      </c>
      <c r="H529" s="10">
        <v>40</v>
      </c>
      <c r="I529" s="10">
        <v>10</v>
      </c>
      <c r="J529">
        <v>20</v>
      </c>
      <c r="K529" s="34"/>
    </row>
    <row r="530" spans="1:11" x14ac:dyDescent="0.25">
      <c r="A530">
        <v>21</v>
      </c>
      <c r="B530" s="8"/>
      <c r="C530" s="9" t="s">
        <v>14</v>
      </c>
      <c r="D530" s="9">
        <v>32274</v>
      </c>
      <c r="E530" s="10" t="s">
        <v>8</v>
      </c>
      <c r="F530" s="10" t="s">
        <v>8</v>
      </c>
      <c r="G530" s="10" t="s">
        <v>8</v>
      </c>
      <c r="H530" s="10">
        <v>50</v>
      </c>
      <c r="I530" s="10">
        <v>14</v>
      </c>
      <c r="J530">
        <v>22</v>
      </c>
      <c r="K530" s="34"/>
    </row>
    <row r="531" spans="1:11" x14ac:dyDescent="0.25">
      <c r="A531">
        <v>22</v>
      </c>
      <c r="B531" s="8"/>
      <c r="C531" s="9" t="s">
        <v>14</v>
      </c>
      <c r="D531" s="9">
        <v>32274</v>
      </c>
      <c r="E531" s="10" t="s">
        <v>10</v>
      </c>
      <c r="F531" s="10" t="s">
        <v>8</v>
      </c>
      <c r="G531" s="10" t="s">
        <v>8</v>
      </c>
      <c r="H531" s="10">
        <v>47</v>
      </c>
      <c r="I531" s="10">
        <v>14</v>
      </c>
      <c r="J531">
        <v>19</v>
      </c>
      <c r="K531" s="34"/>
    </row>
    <row r="532" spans="1:11" x14ac:dyDescent="0.25">
      <c r="A532">
        <v>23</v>
      </c>
      <c r="B532" s="8"/>
      <c r="C532" s="9" t="s">
        <v>14</v>
      </c>
      <c r="D532" s="9">
        <v>32274</v>
      </c>
      <c r="E532" s="10" t="s">
        <v>8</v>
      </c>
      <c r="F532" s="10" t="s">
        <v>9</v>
      </c>
      <c r="G532" s="10" t="s">
        <v>8</v>
      </c>
      <c r="H532" s="10">
        <v>46</v>
      </c>
      <c r="I532" s="10">
        <v>12</v>
      </c>
      <c r="J532">
        <v>22</v>
      </c>
      <c r="K532" s="34"/>
    </row>
    <row r="533" spans="1:11" x14ac:dyDescent="0.25">
      <c r="A533">
        <v>24</v>
      </c>
      <c r="B533" s="8"/>
      <c r="C533" s="9" t="s">
        <v>14</v>
      </c>
      <c r="D533" s="9">
        <v>32274</v>
      </c>
      <c r="E533" s="10" t="s">
        <v>9</v>
      </c>
      <c r="F533" s="10" t="s">
        <v>8</v>
      </c>
      <c r="G533" s="10" t="s">
        <v>8</v>
      </c>
      <c r="H533" s="10">
        <v>42</v>
      </c>
      <c r="I533" s="10">
        <v>9</v>
      </c>
      <c r="J533">
        <v>20</v>
      </c>
      <c r="K533" s="34"/>
    </row>
    <row r="534" spans="1:11" x14ac:dyDescent="0.25">
      <c r="A534">
        <v>25</v>
      </c>
      <c r="B534" s="8"/>
      <c r="C534" s="9" t="s">
        <v>14</v>
      </c>
      <c r="D534" s="9">
        <v>32274</v>
      </c>
      <c r="E534" s="10" t="s">
        <v>9</v>
      </c>
      <c r="F534" s="10" t="s">
        <v>8</v>
      </c>
      <c r="G534" s="10" t="s">
        <v>8</v>
      </c>
      <c r="H534" s="10">
        <v>40</v>
      </c>
      <c r="I534" s="10">
        <v>11</v>
      </c>
      <c r="J534">
        <v>18</v>
      </c>
      <c r="K534" s="34"/>
    </row>
    <row r="535" spans="1:11" x14ac:dyDescent="0.25">
      <c r="A535">
        <v>26</v>
      </c>
      <c r="B535" s="8"/>
      <c r="C535" s="9" t="s">
        <v>14</v>
      </c>
      <c r="D535" s="9">
        <v>32274</v>
      </c>
      <c r="E535" s="10" t="s">
        <v>8</v>
      </c>
      <c r="F535" s="10" t="s">
        <v>8</v>
      </c>
      <c r="G535" s="10" t="s">
        <v>8</v>
      </c>
      <c r="H535" s="10">
        <v>31</v>
      </c>
      <c r="I535" s="10">
        <v>10</v>
      </c>
      <c r="J535">
        <v>15</v>
      </c>
      <c r="K535" s="34"/>
    </row>
    <row r="536" spans="1:11" x14ac:dyDescent="0.25">
      <c r="A536">
        <v>27</v>
      </c>
      <c r="B536" s="8"/>
      <c r="C536" s="9" t="s">
        <v>14</v>
      </c>
      <c r="D536" s="9">
        <v>32274</v>
      </c>
      <c r="E536" s="10" t="s">
        <v>8</v>
      </c>
      <c r="F536" s="10" t="s">
        <v>8</v>
      </c>
      <c r="G536" s="10" t="s">
        <v>8</v>
      </c>
      <c r="H536" s="10">
        <v>23</v>
      </c>
      <c r="I536" s="10">
        <v>16</v>
      </c>
      <c r="J536">
        <v>43</v>
      </c>
      <c r="K536" s="34"/>
    </row>
    <row r="537" spans="1:11" x14ac:dyDescent="0.25">
      <c r="A537">
        <v>28</v>
      </c>
      <c r="B537" s="8"/>
      <c r="C537" s="9" t="s">
        <v>14</v>
      </c>
      <c r="D537" s="9">
        <v>32274</v>
      </c>
      <c r="E537" s="10" t="s">
        <v>8</v>
      </c>
      <c r="F537" s="10" t="s">
        <v>8</v>
      </c>
      <c r="G537" s="10" t="s">
        <v>8</v>
      </c>
      <c r="H537" s="10">
        <v>49</v>
      </c>
      <c r="I537" s="10">
        <v>15</v>
      </c>
      <c r="J537">
        <v>32</v>
      </c>
      <c r="K537" s="34"/>
    </row>
    <row r="538" spans="1:11" x14ac:dyDescent="0.25">
      <c r="A538">
        <v>29</v>
      </c>
      <c r="B538" s="8"/>
      <c r="C538" s="9" t="s">
        <v>14</v>
      </c>
      <c r="D538" s="9">
        <v>32274</v>
      </c>
      <c r="E538" s="10" t="s">
        <v>8</v>
      </c>
      <c r="F538" s="10" t="s">
        <v>8</v>
      </c>
      <c r="G538" s="10" t="s">
        <v>8</v>
      </c>
      <c r="H538" s="10">
        <v>47</v>
      </c>
      <c r="I538" s="10">
        <v>12</v>
      </c>
      <c r="J538">
        <v>26</v>
      </c>
      <c r="K538" s="34"/>
    </row>
    <row r="539" spans="1:11" x14ac:dyDescent="0.25">
      <c r="A539">
        <v>30</v>
      </c>
      <c r="B539" s="8"/>
      <c r="C539" s="9" t="s">
        <v>14</v>
      </c>
      <c r="D539" s="9">
        <v>32274</v>
      </c>
      <c r="E539" s="10" t="s">
        <v>10</v>
      </c>
      <c r="F539" s="10" t="s">
        <v>10</v>
      </c>
      <c r="G539" s="10" t="s">
        <v>9</v>
      </c>
      <c r="H539" s="10">
        <v>23</v>
      </c>
      <c r="I539" s="10">
        <v>8</v>
      </c>
      <c r="J539">
        <v>12</v>
      </c>
      <c r="K539" s="34"/>
    </row>
    <row r="540" spans="1:11" x14ac:dyDescent="0.25">
      <c r="A540">
        <v>31</v>
      </c>
      <c r="B540" s="8"/>
      <c r="C540" s="9" t="s">
        <v>14</v>
      </c>
      <c r="D540" s="9">
        <v>32274</v>
      </c>
      <c r="E540" s="10" t="s">
        <v>9</v>
      </c>
      <c r="F540" s="10" t="s">
        <v>9</v>
      </c>
      <c r="G540" s="10" t="s">
        <v>8</v>
      </c>
      <c r="H540" s="10">
        <v>48</v>
      </c>
      <c r="I540" s="10">
        <v>11</v>
      </c>
      <c r="J540">
        <v>10</v>
      </c>
      <c r="K540" s="34"/>
    </row>
    <row r="541" spans="1:11" x14ac:dyDescent="0.25">
      <c r="A541">
        <v>32</v>
      </c>
      <c r="B541" s="8"/>
      <c r="C541" s="9" t="s">
        <v>14</v>
      </c>
      <c r="D541" s="9">
        <v>32274</v>
      </c>
      <c r="E541" s="10" t="s">
        <v>8</v>
      </c>
      <c r="F541" s="10" t="s">
        <v>8</v>
      </c>
      <c r="G541" s="10" t="s">
        <v>8</v>
      </c>
      <c r="H541" s="10">
        <v>41</v>
      </c>
      <c r="I541" s="10">
        <v>11</v>
      </c>
      <c r="J541">
        <v>18</v>
      </c>
      <c r="K541" s="34"/>
    </row>
    <row r="542" spans="1:11" x14ac:dyDescent="0.25">
      <c r="A542">
        <v>33</v>
      </c>
      <c r="B542" s="8"/>
      <c r="C542" s="9" t="s">
        <v>14</v>
      </c>
      <c r="D542" s="9">
        <v>32274</v>
      </c>
      <c r="E542" s="10" t="s">
        <v>9</v>
      </c>
      <c r="F542" s="10" t="s">
        <v>8</v>
      </c>
      <c r="G542" s="10" t="s">
        <v>8</v>
      </c>
      <c r="H542" s="10">
        <v>42</v>
      </c>
      <c r="I542" s="10">
        <v>10</v>
      </c>
      <c r="J542">
        <v>25</v>
      </c>
      <c r="K542" s="34"/>
    </row>
    <row r="543" spans="1:11" x14ac:dyDescent="0.25">
      <c r="A543">
        <v>34</v>
      </c>
      <c r="B543" s="8"/>
      <c r="C543" s="9" t="s">
        <v>14</v>
      </c>
      <c r="D543" s="9">
        <v>32274</v>
      </c>
      <c r="E543" s="10" t="s">
        <v>8</v>
      </c>
      <c r="F543" s="10" t="s">
        <v>8</v>
      </c>
      <c r="G543" s="10" t="s">
        <v>8</v>
      </c>
      <c r="H543" s="10">
        <v>61</v>
      </c>
      <c r="I543" s="10">
        <v>12</v>
      </c>
      <c r="J543">
        <v>35</v>
      </c>
      <c r="K543" s="34"/>
    </row>
    <row r="544" spans="1:11" x14ac:dyDescent="0.25">
      <c r="A544">
        <v>35</v>
      </c>
      <c r="B544" s="8"/>
      <c r="C544" s="9" t="s">
        <v>14</v>
      </c>
      <c r="D544" s="9">
        <v>32274</v>
      </c>
      <c r="E544" s="10" t="s">
        <v>9</v>
      </c>
      <c r="F544" s="10" t="s">
        <v>9</v>
      </c>
      <c r="G544" s="10" t="s">
        <v>8</v>
      </c>
      <c r="H544" s="10">
        <v>50</v>
      </c>
      <c r="I544" s="10">
        <v>17</v>
      </c>
      <c r="J544">
        <v>19</v>
      </c>
      <c r="K544" s="34"/>
    </row>
    <row r="545" spans="1:11" x14ac:dyDescent="0.25">
      <c r="A545">
        <v>36</v>
      </c>
      <c r="B545" s="8"/>
      <c r="C545" s="9" t="s">
        <v>14</v>
      </c>
      <c r="D545" s="9">
        <v>32274</v>
      </c>
      <c r="E545" s="10" t="s">
        <v>8</v>
      </c>
      <c r="F545" s="10" t="s">
        <v>8</v>
      </c>
      <c r="G545" s="10" t="s">
        <v>8</v>
      </c>
      <c r="H545" s="10">
        <v>46</v>
      </c>
      <c r="I545" s="10">
        <v>11</v>
      </c>
      <c r="J545">
        <v>20</v>
      </c>
      <c r="K545" s="34"/>
    </row>
    <row r="546" spans="1:11" x14ac:dyDescent="0.25">
      <c r="B546" s="11"/>
      <c r="C546" s="12"/>
      <c r="D546" s="12"/>
      <c r="E546" s="13"/>
      <c r="F546" s="13"/>
      <c r="G546" s="13"/>
      <c r="H546" s="13"/>
      <c r="I546" s="13"/>
      <c r="J546" s="38"/>
      <c r="K546" s="3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E1F9C35-7047-4B54-BAF5-5182220F4875}">
          <x14:formula1>
            <xm:f>'Z:\Project_Files_Active\R068 (SBSmc2 SpeciesTrials)\Products\Fieldwork\SurvivalSurveyData\[SurvivalSurveyFID2MesicBrettSept27.xlsx]LookUps'!#REF!</xm:f>
          </x14:formula1>
          <xm:sqref>F3 C3 B6:B509 C6:E545</xm:sqref>
        </x14:dataValidation>
        <x14:dataValidation type="list" allowBlank="1" showInputMessage="1" showErrorMessage="1" xr:uid="{7F5E2E15-7566-4785-A294-D79A905BC034}">
          <x14:formula1>
            <xm:f>LookUps!$G$4:$G$9</xm:f>
          </x14:formula1>
          <xm:sqref>G33:G149 G186:G221 G294:G323 G402:G437 G474:G509</xm:sqref>
        </x14:dataValidation>
        <x14:dataValidation type="list" allowBlank="1" showInputMessage="1" showErrorMessage="1" xr:uid="{59B0E568-2D2C-459B-9A9A-DEA637CCF190}">
          <x14:formula1>
            <xm:f>'Z:\Project_Files_Active\R068 (SBSmc2 SpeciesTrials)\Products\Fieldwork\SurvivalSurveyData\Fall2020\[FID2 mesic Melissa.xlsx]LookUps'!#REF!</xm:f>
          </x14:formula1>
          <xm:sqref>G6:G32 G150:G185 G222:G293 G324:G401 G438:G473 G510:G545</xm:sqref>
        </x14:dataValidation>
        <x14:dataValidation type="list" allowBlank="1" showInputMessage="1" showErrorMessage="1" xr:uid="{50C43656-EB71-44C6-A57A-1C199067E948}">
          <x14:formula1>
            <xm:f>[SurvivalSurveyFID2Mesic.xlsx]LookUps!#REF!</xm:f>
          </x14:formula1>
          <xm:sqref>F6:F293</xm:sqref>
        </x14:dataValidation>
        <x14:dataValidation type="list" allowBlank="1" showInputMessage="1" showErrorMessage="1" xr:uid="{C1B81EB0-FDCA-4B42-AC26-CCD850DF2B90}">
          <x14:formula1>
            <xm:f>'Z:\Project_Files_Active\R068 (SBSmc2 SpeciesTrials)\Products\Fieldwork\SurvivalSurveyData\Spring2020\MasterSheets\[SurvivalSurvey2020_FID2Mesic.xlsx]LookUps'!#REF!</xm:f>
          </x14:formula1>
          <xm:sqref>F294:F545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8D5C-A92C-4EF4-B222-ECFE25F6A408}">
  <dimension ref="B1:EO45"/>
  <sheetViews>
    <sheetView zoomScale="40" zoomScaleNormal="40" workbookViewId="0">
      <selection activeCell="M17" sqref="M17"/>
    </sheetView>
  </sheetViews>
  <sheetFormatPr defaultRowHeight="15" x14ac:dyDescent="0.25"/>
  <cols>
    <col min="1" max="1" width="3.42578125" customWidth="1"/>
    <col min="2" max="14" width="11.28515625" customWidth="1"/>
    <col min="15" max="15" width="5.28515625" customWidth="1"/>
    <col min="16" max="36" width="7" hidden="1" customWidth="1"/>
    <col min="37" max="37" width="0.7109375" customWidth="1"/>
    <col min="38" max="43" width="7" customWidth="1"/>
    <col min="44" max="44" width="3.140625" customWidth="1"/>
    <col min="45" max="50" width="7" customWidth="1"/>
    <col min="51" max="51" width="3.42578125" customWidth="1"/>
    <col min="52" max="59" width="7" customWidth="1"/>
    <col min="60" max="81" width="7" hidden="1" customWidth="1"/>
    <col min="82" max="87" width="7" customWidth="1"/>
    <col min="88" max="88" width="2.5703125" customWidth="1"/>
    <col min="89" max="94" width="7" customWidth="1"/>
    <col min="95" max="95" width="2.42578125" customWidth="1"/>
    <col min="96" max="101" width="7" customWidth="1"/>
    <col min="102" max="102" width="0" hidden="1" customWidth="1"/>
    <col min="103" max="123" width="7" hidden="1" customWidth="1"/>
    <col min="124" max="150" width="7" customWidth="1"/>
  </cols>
  <sheetData>
    <row r="1" spans="2:145" ht="15.75" thickBot="1" x14ac:dyDescent="0.3"/>
    <row r="2" spans="2:145" ht="32.25" customHeight="1" x14ac:dyDescent="0.25">
      <c r="B2" s="47" t="s">
        <v>15</v>
      </c>
      <c r="C2" s="48" t="s">
        <v>15</v>
      </c>
      <c r="D2" s="48" t="s">
        <v>15</v>
      </c>
      <c r="E2" s="48" t="s">
        <v>61</v>
      </c>
      <c r="F2" s="48" t="s">
        <v>61</v>
      </c>
      <c r="G2" s="48" t="s">
        <v>61</v>
      </c>
      <c r="H2" s="48" t="s">
        <v>16</v>
      </c>
      <c r="I2" s="48" t="s">
        <v>16</v>
      </c>
      <c r="J2" s="48" t="s">
        <v>16</v>
      </c>
      <c r="K2" s="48" t="s">
        <v>62</v>
      </c>
      <c r="L2" s="48" t="s">
        <v>62</v>
      </c>
      <c r="M2" s="48" t="s">
        <v>62</v>
      </c>
      <c r="N2" s="49" t="s">
        <v>18</v>
      </c>
      <c r="P2" s="48" t="s">
        <v>18</v>
      </c>
      <c r="Q2" s="49" t="s">
        <v>18</v>
      </c>
    </row>
    <row r="3" spans="2:145" ht="32.25" customHeight="1" x14ac:dyDescent="0.25">
      <c r="B3" s="50">
        <v>39619</v>
      </c>
      <c r="C3" s="56">
        <v>8482</v>
      </c>
      <c r="D3" s="56">
        <v>63594</v>
      </c>
      <c r="E3" s="56">
        <v>32274</v>
      </c>
      <c r="F3" s="56">
        <v>13903</v>
      </c>
      <c r="G3" s="56">
        <v>63705</v>
      </c>
      <c r="H3" s="56">
        <v>39282</v>
      </c>
      <c r="I3" s="56">
        <v>35192</v>
      </c>
      <c r="J3" s="56">
        <v>63578</v>
      </c>
      <c r="K3" s="56">
        <v>48678</v>
      </c>
      <c r="L3" s="56">
        <v>8492</v>
      </c>
      <c r="M3" s="56">
        <v>63540</v>
      </c>
      <c r="N3" s="52">
        <v>53977</v>
      </c>
      <c r="P3" s="51">
        <v>48519</v>
      </c>
      <c r="Q3" s="52">
        <v>40106</v>
      </c>
    </row>
    <row r="4" spans="2:145" ht="32.25" customHeight="1" thickBot="1" x14ac:dyDescent="0.3">
      <c r="B4" s="53" t="s">
        <v>81</v>
      </c>
      <c r="C4" s="54" t="s">
        <v>82</v>
      </c>
      <c r="D4" s="54" t="s">
        <v>83</v>
      </c>
      <c r="E4" s="54" t="s">
        <v>81</v>
      </c>
      <c r="F4" s="54" t="s">
        <v>82</v>
      </c>
      <c r="G4" s="54" t="s">
        <v>83</v>
      </c>
      <c r="H4" s="54" t="s">
        <v>81</v>
      </c>
      <c r="I4" s="54" t="s">
        <v>82</v>
      </c>
      <c r="J4" s="54" t="s">
        <v>83</v>
      </c>
      <c r="K4" s="54" t="s">
        <v>81</v>
      </c>
      <c r="L4" s="54" t="s">
        <v>82</v>
      </c>
      <c r="M4" s="54" t="s">
        <v>83</v>
      </c>
      <c r="N4" s="55" t="s">
        <v>81</v>
      </c>
      <c r="P4" s="54" t="s">
        <v>82</v>
      </c>
      <c r="Q4" s="55" t="s">
        <v>83</v>
      </c>
    </row>
    <row r="5" spans="2:145" ht="27" customHeight="1" x14ac:dyDescent="0.5">
      <c r="B5" s="45" t="s">
        <v>76</v>
      </c>
      <c r="P5" s="46" t="s">
        <v>77</v>
      </c>
      <c r="AL5" s="46" t="s">
        <v>78</v>
      </c>
      <c r="BH5" s="46" t="s">
        <v>79</v>
      </c>
      <c r="CD5" s="46" t="s">
        <v>71</v>
      </c>
      <c r="CZ5" s="46" t="s">
        <v>80</v>
      </c>
      <c r="DV5" s="46" t="s">
        <v>72</v>
      </c>
    </row>
    <row r="6" spans="2:145" ht="34.5" customHeight="1" thickBot="1" x14ac:dyDescent="0.3">
      <c r="AJ6" s="22"/>
    </row>
    <row r="7" spans="2:145" ht="34.5" customHeight="1" x14ac:dyDescent="0.25">
      <c r="P7" s="25" t="str">
        <f>[4]FieldCard!E6</f>
        <v>Fair</v>
      </c>
      <c r="Q7" s="26" t="str">
        <f>[4]FieldCard!E17</f>
        <v>Good</v>
      </c>
      <c r="R7" s="26" t="str">
        <f>[4]FieldCard!E18</f>
        <v>Good</v>
      </c>
      <c r="S7" s="26" t="str">
        <f>[4]FieldCard!E29</f>
        <v>Good</v>
      </c>
      <c r="T7" s="26" t="str">
        <f>[4]FieldCard!E30</f>
        <v>Good</v>
      </c>
      <c r="U7" s="27" t="str">
        <f>[4]FieldCard!E41</f>
        <v>Good</v>
      </c>
      <c r="V7" s="12"/>
      <c r="W7" s="25" t="str">
        <f>[4]FieldCard!E42</f>
        <v>Fair</v>
      </c>
      <c r="X7" s="26" t="str">
        <f>[4]FieldCard!E53</f>
        <v>Good</v>
      </c>
      <c r="Y7" s="26" t="str">
        <f>[4]FieldCard!E54</f>
        <v>Fair</v>
      </c>
      <c r="Z7" s="26" t="str">
        <f>[4]FieldCard!E65</f>
        <v>Good</v>
      </c>
      <c r="AA7" s="26" t="str">
        <f>[4]FieldCard!E66</f>
        <v>Good</v>
      </c>
      <c r="AB7" s="27" t="str">
        <f>[4]FieldCard!E77</f>
        <v>Good</v>
      </c>
      <c r="AC7" s="12"/>
      <c r="AD7" s="25" t="str">
        <f>[4]FieldCard!E78</f>
        <v>Fair</v>
      </c>
      <c r="AE7" s="26" t="str">
        <f>[4]FieldCard!E89</f>
        <v>Fair</v>
      </c>
      <c r="AF7" s="26" t="str">
        <f>[4]FieldCard!E90</f>
        <v>Fair</v>
      </c>
      <c r="AG7" s="26" t="str">
        <f>[4]FieldCard!E101</f>
        <v>Good</v>
      </c>
      <c r="AH7" s="26" t="str">
        <f>[4]FieldCard!E102</f>
        <v>Good</v>
      </c>
      <c r="AI7" s="27" t="str">
        <f>[4]FieldCard!E113</f>
        <v>Good</v>
      </c>
      <c r="AL7" s="25" t="str">
        <f>U7</f>
        <v>Good</v>
      </c>
      <c r="AM7" s="26" t="str">
        <f>U8</f>
        <v>Good</v>
      </c>
      <c r="AN7" s="26" t="str">
        <f>U9</f>
        <v>Good</v>
      </c>
      <c r="AO7" s="26" t="str">
        <f>U10</f>
        <v>Good</v>
      </c>
      <c r="AP7" s="26" t="str">
        <f>U11</f>
        <v>Good</v>
      </c>
      <c r="AQ7" s="27" t="str">
        <f>U12</f>
        <v>Good</v>
      </c>
      <c r="AS7" s="25" t="str">
        <f>AB7</f>
        <v>Good</v>
      </c>
      <c r="AT7" s="26" t="str">
        <f>AB8</f>
        <v>Good</v>
      </c>
      <c r="AU7" s="26" t="str">
        <f>AB9</f>
        <v>Good</v>
      </c>
      <c r="AV7" s="26" t="str">
        <f>AB10</f>
        <v>Fair</v>
      </c>
      <c r="AW7" s="26" t="str">
        <f>AB11</f>
        <v>Fair</v>
      </c>
      <c r="AX7" s="27" t="str">
        <f>AB12</f>
        <v>Good</v>
      </c>
      <c r="AZ7" s="25" t="str">
        <f>AI7</f>
        <v>Good</v>
      </c>
      <c r="BA7" s="26" t="str">
        <f>AI8</f>
        <v>Good</v>
      </c>
      <c r="BB7" s="26" t="str">
        <f>AI9</f>
        <v>Fair</v>
      </c>
      <c r="BC7" s="26" t="str">
        <f>AI10</f>
        <v>Good</v>
      </c>
      <c r="BD7" s="26" t="str">
        <f>AI11</f>
        <v>Fair</v>
      </c>
      <c r="BE7" s="27" t="str">
        <f>AI12</f>
        <v>Missing</v>
      </c>
      <c r="BH7" s="25" t="str">
        <f>[4]FieldCard!F6</f>
        <v>Good</v>
      </c>
      <c r="BI7" s="26" t="str">
        <f>[4]FieldCard!F17</f>
        <v>Good</v>
      </c>
      <c r="BJ7" s="26" t="str">
        <f>[4]FieldCard!F18</f>
        <v>Good</v>
      </c>
      <c r="BK7" s="26" t="str">
        <f>[4]FieldCard!F29</f>
        <v>Good</v>
      </c>
      <c r="BL7" s="26" t="str">
        <f>[4]FieldCard!F30</f>
        <v>Good</v>
      </c>
      <c r="BM7" s="27" t="str">
        <f>[4]FieldCard!F41</f>
        <v>Fair</v>
      </c>
      <c r="BN7" s="12"/>
      <c r="BO7" s="25" t="str">
        <f>[4]FieldCard!F42</f>
        <v>Fair</v>
      </c>
      <c r="BP7" s="26" t="str">
        <f>[4]FieldCard!F53</f>
        <v>Good</v>
      </c>
      <c r="BQ7" s="26" t="str">
        <f>[4]FieldCard!F54</f>
        <v>Good</v>
      </c>
      <c r="BR7" s="26" t="str">
        <f>[4]FieldCard!F65</f>
        <v>Good</v>
      </c>
      <c r="BS7" s="26" t="str">
        <f>[4]FieldCard!F66</f>
        <v>Good</v>
      </c>
      <c r="BT7" s="27" t="str">
        <f>[4]FieldCard!F77</f>
        <v>Good</v>
      </c>
      <c r="BU7" s="12"/>
      <c r="BV7" s="25" t="str">
        <f>[4]FieldCard!F78</f>
        <v>Good</v>
      </c>
      <c r="BW7" s="26" t="str">
        <f>[4]FieldCard!F89</f>
        <v>Fair</v>
      </c>
      <c r="BX7" s="26" t="str">
        <f>[4]FieldCard!F90</f>
        <v>Fair</v>
      </c>
      <c r="BY7" s="26" t="str">
        <f>[4]FieldCard!F101</f>
        <v>Good</v>
      </c>
      <c r="BZ7" s="26" t="str">
        <f>[4]FieldCard!F102</f>
        <v>Good</v>
      </c>
      <c r="CA7" s="27" t="str">
        <f>[4]FieldCard!F113</f>
        <v>Good</v>
      </c>
      <c r="CD7" s="25" t="str">
        <f>BM7</f>
        <v>Fair</v>
      </c>
      <c r="CE7" s="26" t="str">
        <f>BM8</f>
        <v>Good</v>
      </c>
      <c r="CF7" s="26" t="str">
        <f>BM9</f>
        <v>Good</v>
      </c>
      <c r="CG7" s="26" t="str">
        <f>BM10</f>
        <v>Good</v>
      </c>
      <c r="CH7" s="26" t="str">
        <f>BM11</f>
        <v>Fair</v>
      </c>
      <c r="CI7" s="27" t="str">
        <f>BM12</f>
        <v>Fair</v>
      </c>
      <c r="CK7" s="25" t="str">
        <f>BT7</f>
        <v>Good</v>
      </c>
      <c r="CL7" s="26" t="str">
        <f>BT8</f>
        <v>Good</v>
      </c>
      <c r="CM7" s="26" t="str">
        <f>BT9</f>
        <v>Good</v>
      </c>
      <c r="CN7" s="26" t="str">
        <f>BT10</f>
        <v>Good</v>
      </c>
      <c r="CO7" s="26" t="str">
        <f>BT11</f>
        <v>Good</v>
      </c>
      <c r="CP7" s="27" t="str">
        <f>BT12</f>
        <v>Good</v>
      </c>
      <c r="CR7" s="25" t="str">
        <f>CA7</f>
        <v>Good</v>
      </c>
      <c r="CS7" s="26" t="str">
        <f>CA8</f>
        <v>Good</v>
      </c>
      <c r="CT7" s="26" t="str">
        <f>CA9</f>
        <v>Fair</v>
      </c>
      <c r="CU7" s="26" t="str">
        <f>CA10</f>
        <v>Fair</v>
      </c>
      <c r="CV7" s="26" t="str">
        <f>CA11</f>
        <v>Fair</v>
      </c>
      <c r="CW7" s="27" t="str">
        <f>CA12</f>
        <v>Missing</v>
      </c>
      <c r="CZ7" s="25" t="str">
        <f>FieldCard!G6</f>
        <v>Fair</v>
      </c>
      <c r="DA7" s="26" t="str">
        <f>FieldCard!G17</f>
        <v>Good</v>
      </c>
      <c r="DB7" s="26" t="str">
        <f>FieldCard!G18</f>
        <v>Fair</v>
      </c>
      <c r="DC7" s="26" t="str">
        <f>FieldCard!G29</f>
        <v>Good</v>
      </c>
      <c r="DD7" s="26" t="str">
        <f>FieldCard!G30</f>
        <v>Good</v>
      </c>
      <c r="DE7" s="27" t="str">
        <f>FieldCard!G41</f>
        <v>Good</v>
      </c>
      <c r="DF7" s="12"/>
      <c r="DG7" s="25" t="str">
        <f>FieldCard!G42</f>
        <v>Good</v>
      </c>
      <c r="DH7" s="26" t="str">
        <f>FieldCard!G53</f>
        <v>Good</v>
      </c>
      <c r="DI7" s="26" t="str">
        <f>FieldCard!G54</f>
        <v>Fair</v>
      </c>
      <c r="DJ7" s="26" t="str">
        <f>FieldCard!G65</f>
        <v>Good</v>
      </c>
      <c r="DK7" s="26" t="str">
        <f>FieldCard!G66</f>
        <v>Fair</v>
      </c>
      <c r="DL7" s="27" t="str">
        <f>FieldCard!G77</f>
        <v>Good</v>
      </c>
      <c r="DM7" s="12"/>
      <c r="DN7" s="25" t="str">
        <f>FieldCard!G78</f>
        <v>Fair</v>
      </c>
      <c r="DO7" s="26" t="str">
        <f>FieldCard!G89</f>
        <v>Good</v>
      </c>
      <c r="DP7" s="26" t="str">
        <f>FieldCard!G90</f>
        <v>Fair</v>
      </c>
      <c r="DQ7" s="26" t="str">
        <f>FieldCard!G101</f>
        <v>Good</v>
      </c>
      <c r="DR7" s="26" t="str">
        <f>FieldCard!G102</f>
        <v>Good</v>
      </c>
      <c r="DS7" s="27" t="str">
        <f>FieldCard!G113</f>
        <v>Good</v>
      </c>
      <c r="DV7" s="25" t="str">
        <f>DE7</f>
        <v>Good</v>
      </c>
      <c r="DW7" s="26" t="str">
        <f>DE8</f>
        <v>Good</v>
      </c>
      <c r="DX7" s="26" t="str">
        <f>DE9</f>
        <v>Good</v>
      </c>
      <c r="DY7" s="26" t="str">
        <f>DE10</f>
        <v>Good</v>
      </c>
      <c r="DZ7" s="26" t="str">
        <f>DE11</f>
        <v>Good</v>
      </c>
      <c r="EA7" s="27" t="str">
        <f>DE12</f>
        <v>Fair</v>
      </c>
      <c r="EC7" s="25" t="str">
        <f>DL7</f>
        <v>Good</v>
      </c>
      <c r="ED7" s="26" t="str">
        <f>DL8</f>
        <v>Good</v>
      </c>
      <c r="EE7" s="26" t="str">
        <f>DL9</f>
        <v>Fair</v>
      </c>
      <c r="EF7" s="26" t="str">
        <f>DL10</f>
        <v>Poor</v>
      </c>
      <c r="EG7" s="26" t="str">
        <f>DL11</f>
        <v>Good</v>
      </c>
      <c r="EH7" s="27" t="str">
        <f>DL12</f>
        <v>Fair</v>
      </c>
      <c r="EJ7" s="25" t="str">
        <f>DS7</f>
        <v>Good</v>
      </c>
      <c r="EK7" s="26" t="str">
        <f>DS8</f>
        <v>Good</v>
      </c>
      <c r="EL7" s="26" t="str">
        <f>DS9</f>
        <v>Poor</v>
      </c>
      <c r="EM7" s="26" t="str">
        <f>DS10</f>
        <v>Poor</v>
      </c>
      <c r="EN7" s="26" t="str">
        <f>DS11</f>
        <v>Moribund</v>
      </c>
      <c r="EO7" s="27" t="str">
        <f>DS12</f>
        <v>Missing</v>
      </c>
    </row>
    <row r="8" spans="2:145" ht="34.5" customHeight="1" x14ac:dyDescent="0.25">
      <c r="P8" s="28" t="str">
        <f>[4]FieldCard!E7</f>
        <v>Good</v>
      </c>
      <c r="Q8" s="24" t="str">
        <f>[4]FieldCard!E16</f>
        <v>Good</v>
      </c>
      <c r="R8" s="24" t="str">
        <f>[4]FieldCard!E19</f>
        <v>Good</v>
      </c>
      <c r="S8" s="24" t="str">
        <f>[4]FieldCard!E28</f>
        <v>Fair</v>
      </c>
      <c r="T8" s="24" t="str">
        <f>[4]FieldCard!E31</f>
        <v>Good</v>
      </c>
      <c r="U8" s="29" t="str">
        <f>[4]FieldCard!E40</f>
        <v>Good</v>
      </c>
      <c r="V8" s="32"/>
      <c r="W8" s="28" t="str">
        <f>[4]FieldCard!E43</f>
        <v>Good</v>
      </c>
      <c r="X8" s="24" t="str">
        <f>[4]FieldCard!E52</f>
        <v>Poor</v>
      </c>
      <c r="Y8" s="24" t="str">
        <f>[4]FieldCard!E55</f>
        <v>Good</v>
      </c>
      <c r="Z8" s="24" t="str">
        <f>[4]FieldCard!E64</f>
        <v>Good</v>
      </c>
      <c r="AA8" s="24" t="str">
        <f>[4]FieldCard!E67</f>
        <v>Good</v>
      </c>
      <c r="AB8" s="29" t="str">
        <f>[4]FieldCard!E76</f>
        <v>Good</v>
      </c>
      <c r="AC8" s="32"/>
      <c r="AD8" s="28" t="str">
        <f>[4]FieldCard!E79</f>
        <v>Good</v>
      </c>
      <c r="AE8" s="24" t="str">
        <f>[4]FieldCard!E88</f>
        <v>Good</v>
      </c>
      <c r="AF8" s="24" t="str">
        <f>[4]FieldCard!E91</f>
        <v>Fair</v>
      </c>
      <c r="AG8" s="24" t="str">
        <f>[4]FieldCard!E100</f>
        <v>Poor</v>
      </c>
      <c r="AH8" s="24" t="str">
        <f>[4]FieldCard!E103</f>
        <v>Fair</v>
      </c>
      <c r="AI8" s="29" t="str">
        <f>[4]FieldCard!E112</f>
        <v>Good</v>
      </c>
      <c r="AL8" s="28" t="str">
        <f>T7</f>
        <v>Good</v>
      </c>
      <c r="AM8" s="24" t="str">
        <f>T8</f>
        <v>Good</v>
      </c>
      <c r="AN8" s="24" t="str">
        <f>T9</f>
        <v>Good</v>
      </c>
      <c r="AO8" s="24" t="str">
        <f>T10</f>
        <v>Good</v>
      </c>
      <c r="AP8" s="24" t="str">
        <f>T11</f>
        <v>Good</v>
      </c>
      <c r="AQ8" s="29" t="str">
        <f>T12</f>
        <v>Good</v>
      </c>
      <c r="AS8" s="28" t="str">
        <f>AA7</f>
        <v>Good</v>
      </c>
      <c r="AT8" s="24" t="str">
        <f>AA8</f>
        <v>Good</v>
      </c>
      <c r="AU8" s="24" t="str">
        <f>AA9</f>
        <v>Good</v>
      </c>
      <c r="AV8" s="24" t="str">
        <f>AA10</f>
        <v>Good</v>
      </c>
      <c r="AW8" s="24" t="str">
        <f>AA11</f>
        <v>Poor</v>
      </c>
      <c r="AX8" s="29" t="str">
        <f>AA12</f>
        <v>Fair</v>
      </c>
      <c r="AZ8" s="28" t="str">
        <f>AH7</f>
        <v>Good</v>
      </c>
      <c r="BA8" s="24" t="str">
        <f>AH8</f>
        <v>Fair</v>
      </c>
      <c r="BB8" s="24" t="str">
        <f>AH9</f>
        <v>Fair</v>
      </c>
      <c r="BC8" s="24" t="str">
        <f>AH10</f>
        <v>Good</v>
      </c>
      <c r="BD8" s="24" t="str">
        <f>AH11</f>
        <v>Fair</v>
      </c>
      <c r="BE8" s="29" t="str">
        <f>AH12</f>
        <v>Missing</v>
      </c>
      <c r="BH8" s="28" t="str">
        <f>[4]FieldCard!F7</f>
        <v>Good</v>
      </c>
      <c r="BI8" s="24" t="str">
        <f>[4]FieldCard!F16</f>
        <v>Good</v>
      </c>
      <c r="BJ8" s="24" t="str">
        <f>[4]FieldCard!F19</f>
        <v>Good</v>
      </c>
      <c r="BK8" s="24" t="str">
        <f>[4]FieldCard!F28</f>
        <v>Good</v>
      </c>
      <c r="BL8" s="24" t="str">
        <f>[4]FieldCard!F31</f>
        <v>Good</v>
      </c>
      <c r="BM8" s="29" t="str">
        <f>[4]FieldCard!F40</f>
        <v>Good</v>
      </c>
      <c r="BN8" s="32"/>
      <c r="BO8" s="28" t="str">
        <f>[4]FieldCard!F43</f>
        <v>Fair</v>
      </c>
      <c r="BP8" s="24" t="str">
        <f>[4]FieldCard!F52</f>
        <v>Poor</v>
      </c>
      <c r="BQ8" s="24" t="str">
        <f>[4]FieldCard!F55</f>
        <v>Good</v>
      </c>
      <c r="BR8" s="24" t="str">
        <f>[4]FieldCard!F64</f>
        <v>Fair</v>
      </c>
      <c r="BS8" s="24" t="str">
        <f>[4]FieldCard!F67</f>
        <v>Good</v>
      </c>
      <c r="BT8" s="29" t="str">
        <f>[4]FieldCard!F76</f>
        <v>Good</v>
      </c>
      <c r="BU8" s="32"/>
      <c r="BV8" s="28" t="str">
        <f>[4]FieldCard!F79</f>
        <v>Good</v>
      </c>
      <c r="BW8" s="24" t="str">
        <f>[4]FieldCard!F88</f>
        <v>Good</v>
      </c>
      <c r="BX8" s="24" t="str">
        <f>[4]FieldCard!F91</f>
        <v>Poor</v>
      </c>
      <c r="BY8" s="24" t="str">
        <f>[4]FieldCard!F100</f>
        <v>Moribund</v>
      </c>
      <c r="BZ8" s="24" t="str">
        <f>[4]FieldCard!F103</f>
        <v>Good</v>
      </c>
      <c r="CA8" s="29" t="str">
        <f>[4]FieldCard!F112</f>
        <v>Good</v>
      </c>
      <c r="CD8" s="28" t="str">
        <f>BL7</f>
        <v>Good</v>
      </c>
      <c r="CE8" s="24" t="str">
        <f>BL8</f>
        <v>Good</v>
      </c>
      <c r="CF8" s="24" t="str">
        <f>BL9</f>
        <v>Good</v>
      </c>
      <c r="CG8" s="24" t="str">
        <f>BL10</f>
        <v>Good</v>
      </c>
      <c r="CH8" s="24" t="str">
        <f>BL11</f>
        <v>Good</v>
      </c>
      <c r="CI8" s="29" t="str">
        <f>BL12</f>
        <v>Good</v>
      </c>
      <c r="CK8" s="28" t="str">
        <f>BS7</f>
        <v>Good</v>
      </c>
      <c r="CL8" s="24" t="str">
        <f>BS8</f>
        <v>Good</v>
      </c>
      <c r="CM8" s="24" t="str">
        <f>BS9</f>
        <v>Fair</v>
      </c>
      <c r="CN8" s="24" t="str">
        <f>BS10</f>
        <v>Good</v>
      </c>
      <c r="CO8" s="24" t="str">
        <f>BS11</f>
        <v>Poor</v>
      </c>
      <c r="CP8" s="29" t="str">
        <f>BS12</f>
        <v>Good</v>
      </c>
      <c r="CR8" s="28" t="str">
        <f>BZ7</f>
        <v>Good</v>
      </c>
      <c r="CS8" s="24" t="str">
        <f>BZ8</f>
        <v>Good</v>
      </c>
      <c r="CT8" s="24" t="str">
        <f>BZ9</f>
        <v>Poor</v>
      </c>
      <c r="CU8" s="24" t="str">
        <f>BZ10</f>
        <v>Poor</v>
      </c>
      <c r="CV8" s="24" t="str">
        <f>BZ11</f>
        <v>Poor</v>
      </c>
      <c r="CW8" s="29" t="str">
        <f>BZ12</f>
        <v>Missing</v>
      </c>
      <c r="CZ8" s="28" t="str">
        <f>FieldCard!G7</f>
        <v>Good</v>
      </c>
      <c r="DA8" s="24" t="str">
        <f>FieldCard!G16</f>
        <v>Fair</v>
      </c>
      <c r="DB8" s="24" t="str">
        <f>FieldCard!G19</f>
        <v>Good</v>
      </c>
      <c r="DC8" s="24" t="str">
        <f>FieldCard!G28</f>
        <v>Good</v>
      </c>
      <c r="DD8" s="24" t="str">
        <f>FieldCard!G31</f>
        <v>Good</v>
      </c>
      <c r="DE8" s="29" t="str">
        <f>FieldCard!G40</f>
        <v>Good</v>
      </c>
      <c r="DF8" s="32"/>
      <c r="DG8" s="28" t="str">
        <f>FieldCard!G43</f>
        <v>Good</v>
      </c>
      <c r="DH8" s="24" t="str">
        <f>FieldCard!G52</f>
        <v>Missing</v>
      </c>
      <c r="DI8" s="24" t="str">
        <f>FieldCard!G55</f>
        <v>Good</v>
      </c>
      <c r="DJ8" s="24" t="str">
        <f>FieldCard!G64</f>
        <v>Good</v>
      </c>
      <c r="DK8" s="24" t="str">
        <f>FieldCard!G67</f>
        <v>Fair</v>
      </c>
      <c r="DL8" s="29" t="str">
        <f>FieldCard!G76</f>
        <v>Good</v>
      </c>
      <c r="DM8" s="32"/>
      <c r="DN8" s="28" t="str">
        <f>FieldCard!G79</f>
        <v>Good</v>
      </c>
      <c r="DO8" s="24" t="str">
        <f>FieldCard!G88</f>
        <v>Good</v>
      </c>
      <c r="DP8" s="24" t="str">
        <f>FieldCard!G91</f>
        <v>Poor</v>
      </c>
      <c r="DQ8" s="24" t="str">
        <f>FieldCard!G100</f>
        <v>Poor</v>
      </c>
      <c r="DR8" s="24" t="str">
        <f>FieldCard!G103</f>
        <v>Good</v>
      </c>
      <c r="DS8" s="29" t="str">
        <f>FieldCard!G112</f>
        <v>Good</v>
      </c>
      <c r="DV8" s="28" t="str">
        <f>DD7</f>
        <v>Good</v>
      </c>
      <c r="DW8" s="24" t="str">
        <f>DD8</f>
        <v>Good</v>
      </c>
      <c r="DX8" s="24" t="str">
        <f>DD9</f>
        <v>Good</v>
      </c>
      <c r="DY8" s="24" t="str">
        <f>DD10</f>
        <v>Good</v>
      </c>
      <c r="DZ8" s="24" t="str">
        <f>DD11</f>
        <v>Good</v>
      </c>
      <c r="EA8" s="29" t="str">
        <f>DD12</f>
        <v>Good</v>
      </c>
      <c r="EC8" s="28" t="str">
        <f>DK7</f>
        <v>Fair</v>
      </c>
      <c r="ED8" s="24" t="str">
        <f>DK8</f>
        <v>Fair</v>
      </c>
      <c r="EE8" s="24" t="str">
        <f>DK9</f>
        <v>Good</v>
      </c>
      <c r="EF8" s="24" t="str">
        <f>DK10</f>
        <v>Good</v>
      </c>
      <c r="EG8" s="24" t="str">
        <f>DK11</f>
        <v>Fair</v>
      </c>
      <c r="EH8" s="29" t="str">
        <f>DK12</f>
        <v>Good</v>
      </c>
      <c r="EJ8" s="28" t="str">
        <f>DR7</f>
        <v>Good</v>
      </c>
      <c r="EK8" s="24" t="str">
        <f>DR8</f>
        <v>Good</v>
      </c>
      <c r="EL8" s="24" t="str">
        <f>DR9</f>
        <v>Poor</v>
      </c>
      <c r="EM8" s="24" t="str">
        <f>DR10</f>
        <v>Poor</v>
      </c>
      <c r="EN8" s="24" t="str">
        <f>DR11</f>
        <v>Poor</v>
      </c>
      <c r="EO8" s="29" t="str">
        <f>DR12</f>
        <v>Missing</v>
      </c>
    </row>
    <row r="9" spans="2:145" ht="34.5" customHeight="1" x14ac:dyDescent="0.25">
      <c r="P9" s="28" t="str">
        <f>[4]FieldCard!E8</f>
        <v>Good</v>
      </c>
      <c r="Q9" s="24" t="str">
        <f>[4]FieldCard!E15</f>
        <v>Good</v>
      </c>
      <c r="R9" s="24" t="str">
        <f>[4]FieldCard!E20</f>
        <v>Good</v>
      </c>
      <c r="S9" s="24" t="str">
        <f>[4]FieldCard!E27</f>
        <v>Good</v>
      </c>
      <c r="T9" s="24" t="str">
        <f>[4]FieldCard!E32</f>
        <v>Good</v>
      </c>
      <c r="U9" s="29" t="str">
        <f>[4]FieldCard!E39</f>
        <v>Good</v>
      </c>
      <c r="V9" s="32"/>
      <c r="W9" s="28" t="str">
        <f>[4]FieldCard!E44</f>
        <v>Fair</v>
      </c>
      <c r="X9" s="24" t="str">
        <f>[4]FieldCard!E51</f>
        <v>Good</v>
      </c>
      <c r="Y9" s="24" t="str">
        <f>[4]FieldCard!E56</f>
        <v>Good</v>
      </c>
      <c r="Z9" s="24" t="str">
        <f>[4]FieldCard!E63</f>
        <v>Missing</v>
      </c>
      <c r="AA9" s="24" t="str">
        <f>[4]FieldCard!E68</f>
        <v>Good</v>
      </c>
      <c r="AB9" s="29" t="str">
        <f>[4]FieldCard!E75</f>
        <v>Good</v>
      </c>
      <c r="AC9" s="32"/>
      <c r="AD9" s="28" t="str">
        <f>[4]FieldCard!E80</f>
        <v>Poor</v>
      </c>
      <c r="AE9" s="24" t="str">
        <f>[4]FieldCard!E87</f>
        <v>Fair</v>
      </c>
      <c r="AF9" s="24" t="str">
        <f>[4]FieldCard!E92</f>
        <v>Fair</v>
      </c>
      <c r="AG9" s="24" t="str">
        <f>[4]FieldCard!E99</f>
        <v>Good</v>
      </c>
      <c r="AH9" s="24" t="str">
        <f>[4]FieldCard!E104</f>
        <v>Fair</v>
      </c>
      <c r="AI9" s="29" t="str">
        <f>[4]FieldCard!E111</f>
        <v>Fair</v>
      </c>
      <c r="AL9" s="28" t="str">
        <f>S7</f>
        <v>Good</v>
      </c>
      <c r="AM9" s="24" t="str">
        <f>S8</f>
        <v>Fair</v>
      </c>
      <c r="AN9" s="24" t="str">
        <f>S9</f>
        <v>Good</v>
      </c>
      <c r="AO9" s="24" t="str">
        <f>S10</f>
        <v>Fair</v>
      </c>
      <c r="AP9" s="24" t="str">
        <f>S11</f>
        <v>Good</v>
      </c>
      <c r="AQ9" s="29" t="str">
        <f>S12</f>
        <v>Good</v>
      </c>
      <c r="AS9" s="28" t="str">
        <f>Z7</f>
        <v>Good</v>
      </c>
      <c r="AT9" s="24" t="str">
        <f>Z8</f>
        <v>Good</v>
      </c>
      <c r="AU9" s="24" t="str">
        <f>Z9</f>
        <v>Missing</v>
      </c>
      <c r="AV9" s="24" t="str">
        <f>Z10</f>
        <v>Missing</v>
      </c>
      <c r="AW9" s="24" t="str">
        <f>Z11</f>
        <v>Good</v>
      </c>
      <c r="AX9" s="29" t="str">
        <f>Z12</f>
        <v>Good</v>
      </c>
      <c r="AZ9" s="28" t="str">
        <f>AG7</f>
        <v>Good</v>
      </c>
      <c r="BA9" s="24" t="str">
        <f>AG8</f>
        <v>Poor</v>
      </c>
      <c r="BB9" s="24" t="str">
        <f>AG9</f>
        <v>Good</v>
      </c>
      <c r="BC9" s="24" t="str">
        <f>AG10</f>
        <v>Fair</v>
      </c>
      <c r="BD9" s="24" t="str">
        <f>AG11</f>
        <v>Good</v>
      </c>
      <c r="BE9" s="29" t="str">
        <f>AG12</f>
        <v>Good</v>
      </c>
      <c r="BH9" s="28" t="str">
        <f>[4]FieldCard!F8</f>
        <v>Good</v>
      </c>
      <c r="BI9" s="24" t="str">
        <f>[4]FieldCard!F15</f>
        <v>Good</v>
      </c>
      <c r="BJ9" s="24" t="str">
        <f>[4]FieldCard!F20</f>
        <v>Good</v>
      </c>
      <c r="BK9" s="24" t="str">
        <f>[4]FieldCard!F27</f>
        <v>Good</v>
      </c>
      <c r="BL9" s="24" t="str">
        <f>[4]FieldCard!F32</f>
        <v>Good</v>
      </c>
      <c r="BM9" s="29" t="str">
        <f>[4]FieldCard!F39</f>
        <v>Good</v>
      </c>
      <c r="BN9" s="32"/>
      <c r="BO9" s="28" t="str">
        <f>[4]FieldCard!F44</f>
        <v>Good</v>
      </c>
      <c r="BP9" s="24" t="str">
        <f>[4]FieldCard!F51</f>
        <v>Fair</v>
      </c>
      <c r="BQ9" s="24" t="str">
        <f>[4]FieldCard!F56</f>
        <v>Fair</v>
      </c>
      <c r="BR9" s="24" t="str">
        <f>[4]FieldCard!F63</f>
        <v>Moribund</v>
      </c>
      <c r="BS9" s="24" t="str">
        <f>[4]FieldCard!F68</f>
        <v>Fair</v>
      </c>
      <c r="BT9" s="29" t="str">
        <f>[4]FieldCard!F75</f>
        <v>Good</v>
      </c>
      <c r="BU9" s="32"/>
      <c r="BV9" s="28" t="str">
        <f>[4]FieldCard!F80</f>
        <v>Missing</v>
      </c>
      <c r="BW9" s="24" t="str">
        <f>[4]FieldCard!F87</f>
        <v>Fair</v>
      </c>
      <c r="BX9" s="24" t="str">
        <f>[4]FieldCard!F92</f>
        <v>Fair</v>
      </c>
      <c r="BY9" s="24" t="str">
        <f>[4]FieldCard!F99</f>
        <v>Fair</v>
      </c>
      <c r="BZ9" s="24" t="str">
        <f>[4]FieldCard!F104</f>
        <v>Poor</v>
      </c>
      <c r="CA9" s="29" t="str">
        <f>[4]FieldCard!F111</f>
        <v>Fair</v>
      </c>
      <c r="CD9" s="28" t="str">
        <f>BK7</f>
        <v>Good</v>
      </c>
      <c r="CE9" s="24" t="str">
        <f>BK8</f>
        <v>Good</v>
      </c>
      <c r="CF9" s="24" t="str">
        <f>BK9</f>
        <v>Good</v>
      </c>
      <c r="CG9" s="24" t="str">
        <f>BK10</f>
        <v>Good</v>
      </c>
      <c r="CH9" s="24" t="str">
        <f>BK11</f>
        <v>Good</v>
      </c>
      <c r="CI9" s="29" t="str">
        <f>BK12</f>
        <v>Good</v>
      </c>
      <c r="CK9" s="28" t="str">
        <f>BR7</f>
        <v>Good</v>
      </c>
      <c r="CL9" s="24" t="str">
        <f>BR8</f>
        <v>Fair</v>
      </c>
      <c r="CM9" s="24" t="str">
        <f>BR9</f>
        <v>Moribund</v>
      </c>
      <c r="CN9" s="24" t="str">
        <f>BR10</f>
        <v>Poor</v>
      </c>
      <c r="CO9" s="24" t="str">
        <f>BR11</f>
        <v>Good</v>
      </c>
      <c r="CP9" s="29" t="str">
        <f>BR12</f>
        <v>Good</v>
      </c>
      <c r="CR9" s="28" t="str">
        <f>BY7</f>
        <v>Good</v>
      </c>
      <c r="CS9" s="24" t="str">
        <f>BY8</f>
        <v>Moribund</v>
      </c>
      <c r="CT9" s="24" t="str">
        <f>BY9</f>
        <v>Fair</v>
      </c>
      <c r="CU9" s="24" t="str">
        <f>BY10</f>
        <v>Moribund</v>
      </c>
      <c r="CV9" s="24" t="str">
        <f>BY11</f>
        <v>Good</v>
      </c>
      <c r="CW9" s="29" t="str">
        <f>BY12</f>
        <v>Fair</v>
      </c>
      <c r="CZ9" s="28" t="str">
        <f>FieldCard!G8</f>
        <v>Good</v>
      </c>
      <c r="DA9" s="24" t="str">
        <f>FieldCard!G15</f>
        <v>Good</v>
      </c>
      <c r="DB9" s="24" t="str">
        <f>FieldCard!G20</f>
        <v>Good</v>
      </c>
      <c r="DC9" s="24" t="str">
        <f>FieldCard!G27</f>
        <v>Fair</v>
      </c>
      <c r="DD9" s="24" t="str">
        <f>FieldCard!G32</f>
        <v>Good</v>
      </c>
      <c r="DE9" s="29" t="str">
        <f>FieldCard!G39</f>
        <v>Good</v>
      </c>
      <c r="DF9" s="32"/>
      <c r="DG9" s="28" t="str">
        <f>FieldCard!G44</f>
        <v>Good</v>
      </c>
      <c r="DH9" s="24" t="str">
        <f>FieldCard!G51</f>
        <v>Fair</v>
      </c>
      <c r="DI9" s="24" t="str">
        <f>FieldCard!G56</f>
        <v>Good</v>
      </c>
      <c r="DJ9" s="24" t="str">
        <f>FieldCard!G63</f>
        <v>Missing</v>
      </c>
      <c r="DK9" s="24" t="str">
        <f>FieldCard!G68</f>
        <v>Good</v>
      </c>
      <c r="DL9" s="29" t="str">
        <f>FieldCard!G75</f>
        <v>Fair</v>
      </c>
      <c r="DM9" s="32"/>
      <c r="DN9" s="28" t="str">
        <f>FieldCard!G80</f>
        <v>Good</v>
      </c>
      <c r="DO9" s="24" t="str">
        <f>FieldCard!G87</f>
        <v>Fair</v>
      </c>
      <c r="DP9" s="24" t="str">
        <f>FieldCard!G92</f>
        <v>Good</v>
      </c>
      <c r="DQ9" s="24" t="str">
        <f>FieldCard!G99</f>
        <v>Fair</v>
      </c>
      <c r="DR9" s="24" t="str">
        <f>FieldCard!G104</f>
        <v>Poor</v>
      </c>
      <c r="DS9" s="29" t="str">
        <f>FieldCard!G111</f>
        <v>Poor</v>
      </c>
      <c r="DV9" s="28" t="str">
        <f>DC7</f>
        <v>Good</v>
      </c>
      <c r="DW9" s="24" t="str">
        <f>DC8</f>
        <v>Good</v>
      </c>
      <c r="DX9" s="24" t="str">
        <f>DC9</f>
        <v>Fair</v>
      </c>
      <c r="DY9" s="24" t="str">
        <f>DC10</f>
        <v>Fair</v>
      </c>
      <c r="DZ9" s="24" t="str">
        <f>DC11</f>
        <v>Good</v>
      </c>
      <c r="EA9" s="29" t="str">
        <f>DC12</f>
        <v>Good</v>
      </c>
      <c r="EC9" s="28" t="str">
        <f>DJ7</f>
        <v>Good</v>
      </c>
      <c r="ED9" s="24" t="str">
        <f>DJ8</f>
        <v>Good</v>
      </c>
      <c r="EE9" s="24" t="str">
        <f>DJ9</f>
        <v>Missing</v>
      </c>
      <c r="EF9" s="24" t="str">
        <f>DJ10</f>
        <v>Dead</v>
      </c>
      <c r="EG9" s="24" t="str">
        <f>DJ11</f>
        <v>Good</v>
      </c>
      <c r="EH9" s="29" t="str">
        <f>DJ12</f>
        <v>Good</v>
      </c>
      <c r="EJ9" s="28" t="str">
        <f>DQ7</f>
        <v>Good</v>
      </c>
      <c r="EK9" s="24" t="str">
        <f>DQ8</f>
        <v>Poor</v>
      </c>
      <c r="EL9" s="24" t="str">
        <f>DQ9</f>
        <v>Fair</v>
      </c>
      <c r="EM9" s="24" t="str">
        <f>DQ10</f>
        <v>Missing</v>
      </c>
      <c r="EN9" s="24" t="str">
        <f>DQ11</f>
        <v>Good</v>
      </c>
      <c r="EO9" s="29" t="str">
        <f>DQ12</f>
        <v>Fair</v>
      </c>
    </row>
    <row r="10" spans="2:145" ht="34.5" customHeight="1" x14ac:dyDescent="0.25">
      <c r="P10" s="28" t="str">
        <f>[4]FieldCard!E9</f>
        <v>Good</v>
      </c>
      <c r="Q10" s="24" t="str">
        <f>[4]FieldCard!E14</f>
        <v>Good</v>
      </c>
      <c r="R10" s="24" t="str">
        <f>[4]FieldCard!E21</f>
        <v>Fair</v>
      </c>
      <c r="S10" s="24" t="str">
        <f>[4]FieldCard!E26</f>
        <v>Fair</v>
      </c>
      <c r="T10" s="24" t="str">
        <f>[4]FieldCard!E33</f>
        <v>Good</v>
      </c>
      <c r="U10" s="29" t="str">
        <f>[4]FieldCard!E38</f>
        <v>Good</v>
      </c>
      <c r="V10" s="32"/>
      <c r="W10" s="28" t="str">
        <f>[4]FieldCard!E45</f>
        <v>Good</v>
      </c>
      <c r="X10" s="24" t="str">
        <f>[4]FieldCard!E50</f>
        <v>Good</v>
      </c>
      <c r="Y10" s="24" t="str">
        <f>[4]FieldCard!E57</f>
        <v>Good</v>
      </c>
      <c r="Z10" s="24" t="str">
        <f>[4]FieldCard!E62</f>
        <v>Missing</v>
      </c>
      <c r="AA10" s="24" t="str">
        <f>[4]FieldCard!E69</f>
        <v>Good</v>
      </c>
      <c r="AB10" s="29" t="str">
        <f>[4]FieldCard!E74</f>
        <v>Fair</v>
      </c>
      <c r="AC10" s="32"/>
      <c r="AD10" s="28" t="str">
        <f>[4]FieldCard!E81</f>
        <v>Fair</v>
      </c>
      <c r="AE10" s="24" t="str">
        <f>[4]FieldCard!E86</f>
        <v>Good</v>
      </c>
      <c r="AF10" s="24" t="str">
        <f>[4]FieldCard!E93</f>
        <v>Poor</v>
      </c>
      <c r="AG10" s="24" t="str">
        <f>[4]FieldCard!E98</f>
        <v>Fair</v>
      </c>
      <c r="AH10" s="24" t="str">
        <f>[4]FieldCard!E105</f>
        <v>Good</v>
      </c>
      <c r="AI10" s="29" t="str">
        <f>[4]FieldCard!E110</f>
        <v>Good</v>
      </c>
      <c r="AL10" s="28" t="str">
        <f>R7</f>
        <v>Good</v>
      </c>
      <c r="AM10" s="24" t="str">
        <f>R8</f>
        <v>Good</v>
      </c>
      <c r="AN10" s="24" t="str">
        <f>R9</f>
        <v>Good</v>
      </c>
      <c r="AO10" s="24" t="str">
        <f>R10</f>
        <v>Fair</v>
      </c>
      <c r="AP10" s="24" t="str">
        <f>R11</f>
        <v>Good</v>
      </c>
      <c r="AQ10" s="29" t="str">
        <f>R12</f>
        <v>Good</v>
      </c>
      <c r="AS10" s="28" t="str">
        <f>Y7</f>
        <v>Fair</v>
      </c>
      <c r="AT10" s="24" t="str">
        <f>Y8</f>
        <v>Good</v>
      </c>
      <c r="AU10" s="24" t="str">
        <f>Y9</f>
        <v>Good</v>
      </c>
      <c r="AV10" s="24" t="str">
        <f>Y10</f>
        <v>Good</v>
      </c>
      <c r="AW10" s="24" t="str">
        <f>Y11</f>
        <v>Good</v>
      </c>
      <c r="AX10" s="29" t="str">
        <f>Y12</f>
        <v>Good</v>
      </c>
      <c r="AZ10" s="28" t="str">
        <f>AF7</f>
        <v>Fair</v>
      </c>
      <c r="BA10" s="24" t="str">
        <f>AF8</f>
        <v>Fair</v>
      </c>
      <c r="BB10" s="24" t="str">
        <f>AF9</f>
        <v>Fair</v>
      </c>
      <c r="BC10" s="24" t="str">
        <f>AF10</f>
        <v>Poor</v>
      </c>
      <c r="BD10" s="24" t="str">
        <f>AF11</f>
        <v>Fair</v>
      </c>
      <c r="BE10" s="29" t="str">
        <f>AF12</f>
        <v>Fair</v>
      </c>
      <c r="BH10" s="28" t="str">
        <f>[4]FieldCard!F9</f>
        <v>Good</v>
      </c>
      <c r="BI10" s="24" t="str">
        <f>[4]FieldCard!F14</f>
        <v>Good</v>
      </c>
      <c r="BJ10" s="24" t="str">
        <f>[4]FieldCard!F21</f>
        <v>Good</v>
      </c>
      <c r="BK10" s="24" t="str">
        <f>[4]FieldCard!F26</f>
        <v>Good</v>
      </c>
      <c r="BL10" s="24" t="str">
        <f>[4]FieldCard!F33</f>
        <v>Good</v>
      </c>
      <c r="BM10" s="29" t="str">
        <f>[4]FieldCard!F38</f>
        <v>Good</v>
      </c>
      <c r="BN10" s="32"/>
      <c r="BO10" s="28" t="str">
        <f>[4]FieldCard!F45</f>
        <v>Fair</v>
      </c>
      <c r="BP10" s="24" t="str">
        <f>[4]FieldCard!F50</f>
        <v>Good</v>
      </c>
      <c r="BQ10" s="24" t="str">
        <f>[4]FieldCard!F57</f>
        <v>Good</v>
      </c>
      <c r="BR10" s="24" t="str">
        <f>[4]FieldCard!F62</f>
        <v>Poor</v>
      </c>
      <c r="BS10" s="24" t="str">
        <f>[4]FieldCard!F69</f>
        <v>Good</v>
      </c>
      <c r="BT10" s="29" t="str">
        <f>[4]FieldCard!F74</f>
        <v>Good</v>
      </c>
      <c r="BU10" s="32"/>
      <c r="BV10" s="28" t="str">
        <f>[4]FieldCard!F81</f>
        <v>Fair</v>
      </c>
      <c r="BW10" s="24" t="str">
        <f>[4]FieldCard!F86</f>
        <v>Good</v>
      </c>
      <c r="BX10" s="24" t="str">
        <f>[4]FieldCard!F93</f>
        <v>Fair</v>
      </c>
      <c r="BY10" s="24" t="str">
        <f>[4]FieldCard!F98</f>
        <v>Moribund</v>
      </c>
      <c r="BZ10" s="24" t="str">
        <f>[4]FieldCard!F105</f>
        <v>Poor</v>
      </c>
      <c r="CA10" s="29" t="str">
        <f>[4]FieldCard!F110</f>
        <v>Fair</v>
      </c>
      <c r="CD10" s="28" t="str">
        <f>BJ7</f>
        <v>Good</v>
      </c>
      <c r="CE10" s="24" t="str">
        <f>BJ8</f>
        <v>Good</v>
      </c>
      <c r="CF10" s="24" t="str">
        <f>BJ9</f>
        <v>Good</v>
      </c>
      <c r="CG10" s="24" t="str">
        <f>BJ10</f>
        <v>Good</v>
      </c>
      <c r="CH10" s="24" t="str">
        <f>BJ11</f>
        <v>Good</v>
      </c>
      <c r="CI10" s="29" t="str">
        <f>BJ12</f>
        <v>Good</v>
      </c>
      <c r="CK10" s="28" t="str">
        <f>BQ7</f>
        <v>Good</v>
      </c>
      <c r="CL10" s="24" t="str">
        <f>BQ8</f>
        <v>Good</v>
      </c>
      <c r="CM10" s="24" t="str">
        <f>BQ9</f>
        <v>Fair</v>
      </c>
      <c r="CN10" s="24" t="str">
        <f>BQ10</f>
        <v>Good</v>
      </c>
      <c r="CO10" s="24" t="str">
        <f>BQ11</f>
        <v>Good</v>
      </c>
      <c r="CP10" s="29" t="str">
        <f>BQ12</f>
        <v>Good</v>
      </c>
      <c r="CR10" s="28" t="str">
        <f>BX7</f>
        <v>Fair</v>
      </c>
      <c r="CS10" s="24" t="str">
        <f>BX8</f>
        <v>Poor</v>
      </c>
      <c r="CT10" s="24" t="str">
        <f>BX9</f>
        <v>Fair</v>
      </c>
      <c r="CU10" s="24" t="str">
        <f>BX10</f>
        <v>Fair</v>
      </c>
      <c r="CV10" s="24" t="str">
        <f>BX11</f>
        <v>Poor</v>
      </c>
      <c r="CW10" s="29" t="str">
        <f>BX12</f>
        <v>Good</v>
      </c>
      <c r="CZ10" s="28" t="str">
        <f>FieldCard!G9</f>
        <v>Good</v>
      </c>
      <c r="DA10" s="24" t="str">
        <f>FieldCard!G14</f>
        <v>Good</v>
      </c>
      <c r="DB10" s="24" t="str">
        <f>FieldCard!G21</f>
        <v>Good</v>
      </c>
      <c r="DC10" s="24" t="str">
        <f>FieldCard!G26</f>
        <v>Fair</v>
      </c>
      <c r="DD10" s="24" t="str">
        <f>FieldCard!G33</f>
        <v>Good</v>
      </c>
      <c r="DE10" s="29" t="str">
        <f>FieldCard!G38</f>
        <v>Good</v>
      </c>
      <c r="DF10" s="32"/>
      <c r="DG10" s="28" t="str">
        <f>FieldCard!G45</f>
        <v>Good</v>
      </c>
      <c r="DH10" s="24" t="str">
        <f>FieldCard!G50</f>
        <v>Good</v>
      </c>
      <c r="DI10" s="24" t="str">
        <f>FieldCard!G57</f>
        <v>Good</v>
      </c>
      <c r="DJ10" s="24" t="str">
        <f>FieldCard!G62</f>
        <v>Dead</v>
      </c>
      <c r="DK10" s="24" t="str">
        <f>FieldCard!G69</f>
        <v>Good</v>
      </c>
      <c r="DL10" s="29" t="str">
        <f>FieldCard!G74</f>
        <v>Poor</v>
      </c>
      <c r="DM10" s="32"/>
      <c r="DN10" s="28" t="str">
        <f>FieldCard!G81</f>
        <v>Fair</v>
      </c>
      <c r="DO10" s="24" t="str">
        <f>FieldCard!G86</f>
        <v>Fair</v>
      </c>
      <c r="DP10" s="24" t="str">
        <f>FieldCard!G93</f>
        <v>Poor</v>
      </c>
      <c r="DQ10" s="24" t="str">
        <f>FieldCard!G98</f>
        <v>Missing</v>
      </c>
      <c r="DR10" s="24" t="str">
        <f>FieldCard!G105</f>
        <v>Poor</v>
      </c>
      <c r="DS10" s="29" t="str">
        <f>FieldCard!G110</f>
        <v>Poor</v>
      </c>
      <c r="DV10" s="28" t="str">
        <f>DB7</f>
        <v>Fair</v>
      </c>
      <c r="DW10" s="24" t="str">
        <f>DB8</f>
        <v>Good</v>
      </c>
      <c r="DX10" s="24" t="str">
        <f>DB9</f>
        <v>Good</v>
      </c>
      <c r="DY10" s="24" t="str">
        <f>DB10</f>
        <v>Good</v>
      </c>
      <c r="DZ10" s="24" t="str">
        <f>DB11</f>
        <v>Good</v>
      </c>
      <c r="EA10" s="29" t="str">
        <f>DB12</f>
        <v>Good</v>
      </c>
      <c r="EC10" s="28" t="str">
        <f>DI7</f>
        <v>Fair</v>
      </c>
      <c r="ED10" s="24" t="str">
        <f>DI8</f>
        <v>Good</v>
      </c>
      <c r="EE10" s="24" t="str">
        <f>DI9</f>
        <v>Good</v>
      </c>
      <c r="EF10" s="24" t="str">
        <f>DI10</f>
        <v>Good</v>
      </c>
      <c r="EG10" s="24" t="str">
        <f>DI11</f>
        <v>Good</v>
      </c>
      <c r="EH10" s="29" t="str">
        <f>DI12</f>
        <v>Good</v>
      </c>
      <c r="EJ10" s="28" t="str">
        <f>DP7</f>
        <v>Fair</v>
      </c>
      <c r="EK10" s="24" t="str">
        <f>DP8</f>
        <v>Poor</v>
      </c>
      <c r="EL10" s="24" t="str">
        <f>DP9</f>
        <v>Good</v>
      </c>
      <c r="EM10" s="24" t="str">
        <f>DP10</f>
        <v>Poor</v>
      </c>
      <c r="EN10" s="24" t="str">
        <f>DP11</f>
        <v>Dead</v>
      </c>
      <c r="EO10" s="29" t="str">
        <f>DP12</f>
        <v>Fair</v>
      </c>
    </row>
    <row r="11" spans="2:145" ht="34.5" customHeight="1" x14ac:dyDescent="0.25">
      <c r="P11" s="28" t="str">
        <f>[4]FieldCard!E10</f>
        <v>Good</v>
      </c>
      <c r="Q11" s="24" t="str">
        <f>[4]FieldCard!E13</f>
        <v>Good</v>
      </c>
      <c r="R11" s="24" t="str">
        <f>[4]FieldCard!E22</f>
        <v>Good</v>
      </c>
      <c r="S11" s="24" t="str">
        <f>[4]FieldCard!E25</f>
        <v>Good</v>
      </c>
      <c r="T11" s="24" t="str">
        <f>[4]FieldCard!E34</f>
        <v>Good</v>
      </c>
      <c r="U11" s="29" t="str">
        <f>[4]FieldCard!E37</f>
        <v>Good</v>
      </c>
      <c r="V11" s="32"/>
      <c r="W11" s="28" t="str">
        <f>[4]FieldCard!E46</f>
        <v>Good</v>
      </c>
      <c r="X11" s="24" t="str">
        <f>[4]FieldCard!E49</f>
        <v>Fair</v>
      </c>
      <c r="Y11" s="24" t="str">
        <f>[4]FieldCard!E58</f>
        <v>Good</v>
      </c>
      <c r="Z11" s="24" t="str">
        <f>[4]FieldCard!E61</f>
        <v>Good</v>
      </c>
      <c r="AA11" s="24" t="str">
        <f>[4]FieldCard!E70</f>
        <v>Poor</v>
      </c>
      <c r="AB11" s="29" t="str">
        <f>[4]FieldCard!E73</f>
        <v>Fair</v>
      </c>
      <c r="AC11" s="32"/>
      <c r="AD11" s="28" t="str">
        <f>[4]FieldCard!E82</f>
        <v>Good</v>
      </c>
      <c r="AE11" s="24" t="str">
        <f>[4]FieldCard!E85</f>
        <v>Good</v>
      </c>
      <c r="AF11" s="24" t="str">
        <f>[4]FieldCard!E94</f>
        <v>Fair</v>
      </c>
      <c r="AG11" s="24" t="str">
        <f>[4]FieldCard!E97</f>
        <v>Good</v>
      </c>
      <c r="AH11" s="24" t="str">
        <f>[4]FieldCard!E106</f>
        <v>Fair</v>
      </c>
      <c r="AI11" s="29" t="str">
        <f>[4]FieldCard!E109</f>
        <v>Fair</v>
      </c>
      <c r="AL11" s="28" t="str">
        <f>Q7</f>
        <v>Good</v>
      </c>
      <c r="AM11" s="24" t="str">
        <f>Q8</f>
        <v>Good</v>
      </c>
      <c r="AN11" s="24" t="str">
        <f>Q9</f>
        <v>Good</v>
      </c>
      <c r="AO11" s="24" t="str">
        <f>Q10</f>
        <v>Good</v>
      </c>
      <c r="AP11" s="24" t="str">
        <f>Q11</f>
        <v>Good</v>
      </c>
      <c r="AQ11" s="29" t="str">
        <f>Q12</f>
        <v>Good</v>
      </c>
      <c r="AS11" s="28" t="str">
        <f>X7</f>
        <v>Good</v>
      </c>
      <c r="AT11" s="24" t="str">
        <f>X8</f>
        <v>Poor</v>
      </c>
      <c r="AU11" s="24" t="str">
        <f>X9</f>
        <v>Good</v>
      </c>
      <c r="AV11" s="24" t="str">
        <f>X10</f>
        <v>Good</v>
      </c>
      <c r="AW11" s="24" t="str">
        <f>X11</f>
        <v>Fair</v>
      </c>
      <c r="AX11" s="29" t="str">
        <f>X12</f>
        <v>Good</v>
      </c>
      <c r="AZ11" s="28" t="str">
        <f>AE7</f>
        <v>Fair</v>
      </c>
      <c r="BA11" s="24" t="str">
        <f>AE8</f>
        <v>Good</v>
      </c>
      <c r="BB11" s="24" t="str">
        <f>AE9</f>
        <v>Fair</v>
      </c>
      <c r="BC11" s="24" t="str">
        <f>AE10</f>
        <v>Good</v>
      </c>
      <c r="BD11" s="24" t="str">
        <f>AE11</f>
        <v>Good</v>
      </c>
      <c r="BE11" s="29" t="str">
        <f>AE12</f>
        <v>Good</v>
      </c>
      <c r="BH11" s="28" t="str">
        <f>[4]FieldCard!F10</f>
        <v>Good</v>
      </c>
      <c r="BI11" s="24" t="str">
        <f>[4]FieldCard!F13</f>
        <v>Good</v>
      </c>
      <c r="BJ11" s="24" t="str">
        <f>[4]FieldCard!F22</f>
        <v>Good</v>
      </c>
      <c r="BK11" s="24" t="str">
        <f>[4]FieldCard!F25</f>
        <v>Good</v>
      </c>
      <c r="BL11" s="24" t="str">
        <f>[4]FieldCard!F34</f>
        <v>Good</v>
      </c>
      <c r="BM11" s="29" t="str">
        <f>[4]FieldCard!F37</f>
        <v>Fair</v>
      </c>
      <c r="BN11" s="32"/>
      <c r="BO11" s="28" t="str">
        <f>[4]FieldCard!F46</f>
        <v>Good</v>
      </c>
      <c r="BP11" s="24" t="str">
        <f>[4]FieldCard!F49</f>
        <v>Fair</v>
      </c>
      <c r="BQ11" s="24" t="str">
        <f>[4]FieldCard!F58</f>
        <v>Good</v>
      </c>
      <c r="BR11" s="24" t="str">
        <f>[4]FieldCard!F61</f>
        <v>Good</v>
      </c>
      <c r="BS11" s="24" t="str">
        <f>[4]FieldCard!F70</f>
        <v>Poor</v>
      </c>
      <c r="BT11" s="29" t="str">
        <f>[4]FieldCard!F73</f>
        <v>Good</v>
      </c>
      <c r="BU11" s="32"/>
      <c r="BV11" s="28" t="str">
        <f>[4]FieldCard!F82</f>
        <v>Moribund</v>
      </c>
      <c r="BW11" s="24" t="str">
        <f>[4]FieldCard!F85</f>
        <v>Good</v>
      </c>
      <c r="BX11" s="24" t="str">
        <f>[4]FieldCard!F94</f>
        <v>Poor</v>
      </c>
      <c r="BY11" s="24" t="str">
        <f>[4]FieldCard!F97</f>
        <v>Good</v>
      </c>
      <c r="BZ11" s="24" t="str">
        <f>[4]FieldCard!F106</f>
        <v>Poor</v>
      </c>
      <c r="CA11" s="29" t="str">
        <f>[4]FieldCard!F109</f>
        <v>Fair</v>
      </c>
      <c r="CD11" s="28" t="str">
        <f>BI7</f>
        <v>Good</v>
      </c>
      <c r="CE11" s="24" t="str">
        <f>BI8</f>
        <v>Good</v>
      </c>
      <c r="CF11" s="24" t="str">
        <f>BI9</f>
        <v>Good</v>
      </c>
      <c r="CG11" s="24" t="str">
        <f>BI10</f>
        <v>Good</v>
      </c>
      <c r="CH11" s="24" t="str">
        <f>BI11</f>
        <v>Good</v>
      </c>
      <c r="CI11" s="29" t="str">
        <f>BI12</f>
        <v>Good</v>
      </c>
      <c r="CK11" s="28" t="str">
        <f>BP7</f>
        <v>Good</v>
      </c>
      <c r="CL11" s="24" t="str">
        <f>BP8</f>
        <v>Poor</v>
      </c>
      <c r="CM11" s="24" t="str">
        <f>BP9</f>
        <v>Fair</v>
      </c>
      <c r="CN11" s="24" t="str">
        <f>BP10</f>
        <v>Good</v>
      </c>
      <c r="CO11" s="24" t="str">
        <f>BP11</f>
        <v>Fair</v>
      </c>
      <c r="CP11" s="29" t="str">
        <f>BP12</f>
        <v>Good</v>
      </c>
      <c r="CR11" s="28" t="str">
        <f>BW7</f>
        <v>Fair</v>
      </c>
      <c r="CS11" s="24" t="str">
        <f>BW8</f>
        <v>Good</v>
      </c>
      <c r="CT11" s="24" t="str">
        <f>BW9</f>
        <v>Fair</v>
      </c>
      <c r="CU11" s="24" t="str">
        <f>BW10</f>
        <v>Good</v>
      </c>
      <c r="CV11" s="24" t="str">
        <f>BW11</f>
        <v>Good</v>
      </c>
      <c r="CW11" s="29" t="str">
        <f>BW12</f>
        <v>Good</v>
      </c>
      <c r="CZ11" s="28" t="str">
        <f>FieldCard!G10</f>
        <v>Good</v>
      </c>
      <c r="DA11" s="24" t="str">
        <f>FieldCard!G13</f>
        <v>Good</v>
      </c>
      <c r="DB11" s="24" t="str">
        <f>FieldCard!G22</f>
        <v>Good</v>
      </c>
      <c r="DC11" s="24" t="str">
        <f>FieldCard!G25</f>
        <v>Good</v>
      </c>
      <c r="DD11" s="24" t="str">
        <f>FieldCard!G34</f>
        <v>Good</v>
      </c>
      <c r="DE11" s="29" t="str">
        <f>FieldCard!G37</f>
        <v>Good</v>
      </c>
      <c r="DF11" s="32"/>
      <c r="DG11" s="28" t="str">
        <f>FieldCard!G46</f>
        <v>Good</v>
      </c>
      <c r="DH11" s="24" t="str">
        <f>FieldCard!G49</f>
        <v>Good</v>
      </c>
      <c r="DI11" s="24" t="str">
        <f>FieldCard!G58</f>
        <v>Good</v>
      </c>
      <c r="DJ11" s="24" t="str">
        <f>FieldCard!G61</f>
        <v>Good</v>
      </c>
      <c r="DK11" s="24" t="str">
        <f>FieldCard!G70</f>
        <v>Fair</v>
      </c>
      <c r="DL11" s="29" t="str">
        <f>FieldCard!G73</f>
        <v>Good</v>
      </c>
      <c r="DM11" s="32"/>
      <c r="DN11" s="28" t="str">
        <f>FieldCard!G82</f>
        <v>Dead</v>
      </c>
      <c r="DO11" s="24" t="str">
        <f>FieldCard!G85</f>
        <v>Fair</v>
      </c>
      <c r="DP11" s="24" t="str">
        <f>FieldCard!G94</f>
        <v>Dead</v>
      </c>
      <c r="DQ11" s="24" t="str">
        <f>FieldCard!G97</f>
        <v>Good</v>
      </c>
      <c r="DR11" s="24" t="str">
        <f>FieldCard!G106</f>
        <v>Poor</v>
      </c>
      <c r="DS11" s="29" t="str">
        <f>FieldCard!G109</f>
        <v>Moribund</v>
      </c>
      <c r="DV11" s="28" t="str">
        <f>DA7</f>
        <v>Good</v>
      </c>
      <c r="DW11" s="24" t="str">
        <f>DA8</f>
        <v>Fair</v>
      </c>
      <c r="DX11" s="24" t="str">
        <f>DA9</f>
        <v>Good</v>
      </c>
      <c r="DY11" s="24" t="str">
        <f>DA10</f>
        <v>Good</v>
      </c>
      <c r="DZ11" s="24" t="str">
        <f>DA11</f>
        <v>Good</v>
      </c>
      <c r="EA11" s="29" t="str">
        <f>DA12</f>
        <v>Good</v>
      </c>
      <c r="EC11" s="28" t="str">
        <f>DH7</f>
        <v>Good</v>
      </c>
      <c r="ED11" s="24" t="str">
        <f>DH8</f>
        <v>Missing</v>
      </c>
      <c r="EE11" s="24" t="str">
        <f>DH9</f>
        <v>Fair</v>
      </c>
      <c r="EF11" s="24" t="str">
        <f>DH10</f>
        <v>Good</v>
      </c>
      <c r="EG11" s="24" t="str">
        <f>DH11</f>
        <v>Good</v>
      </c>
      <c r="EH11" s="29" t="str">
        <f>DH12</f>
        <v>Good</v>
      </c>
      <c r="EJ11" s="28" t="str">
        <f>DO7</f>
        <v>Good</v>
      </c>
      <c r="EK11" s="24" t="str">
        <f>DO8</f>
        <v>Good</v>
      </c>
      <c r="EL11" s="24" t="str">
        <f>DO9</f>
        <v>Fair</v>
      </c>
      <c r="EM11" s="24" t="str">
        <f>DO10</f>
        <v>Fair</v>
      </c>
      <c r="EN11" s="24" t="str">
        <f>DO11</f>
        <v>Fair</v>
      </c>
      <c r="EO11" s="29" t="str">
        <f>DO12</f>
        <v>Good</v>
      </c>
    </row>
    <row r="12" spans="2:145" ht="32.25" customHeight="1" thickBot="1" x14ac:dyDescent="0.3">
      <c r="P12" s="30" t="str">
        <f>[4]FieldCard!E11</f>
        <v>Good</v>
      </c>
      <c r="Q12" s="31" t="str">
        <f>[4]FieldCard!E12</f>
        <v>Good</v>
      </c>
      <c r="R12" s="31" t="str">
        <f>[4]FieldCard!E23</f>
        <v>Good</v>
      </c>
      <c r="S12" s="31" t="str">
        <f>[4]FieldCard!E24</f>
        <v>Good</v>
      </c>
      <c r="T12" s="31" t="str">
        <f>[4]FieldCard!E35</f>
        <v>Good</v>
      </c>
      <c r="U12" s="23" t="str">
        <f>[4]FieldCard!E36</f>
        <v>Good</v>
      </c>
      <c r="V12" s="33"/>
      <c r="W12" s="30" t="str">
        <f>[4]FieldCard!E47</f>
        <v>Good</v>
      </c>
      <c r="X12" s="31" t="str">
        <f>[4]FieldCard!E48</f>
        <v>Good</v>
      </c>
      <c r="Y12" s="31" t="str">
        <f>[4]FieldCard!E59</f>
        <v>Good</v>
      </c>
      <c r="Z12" s="31" t="str">
        <f>[4]FieldCard!E60</f>
        <v>Good</v>
      </c>
      <c r="AA12" s="31" t="str">
        <f>[4]FieldCard!E71</f>
        <v>Fair</v>
      </c>
      <c r="AB12" s="23" t="str">
        <f>[4]FieldCard!E72</f>
        <v>Good</v>
      </c>
      <c r="AC12" s="33"/>
      <c r="AD12" s="30" t="str">
        <f>[4]FieldCard!E83</f>
        <v>Fair</v>
      </c>
      <c r="AE12" s="31" t="str">
        <f>[4]FieldCard!E84</f>
        <v>Good</v>
      </c>
      <c r="AF12" s="31" t="str">
        <f>[4]FieldCard!E95</f>
        <v>Fair</v>
      </c>
      <c r="AG12" s="31" t="str">
        <f>[4]FieldCard!E96</f>
        <v>Good</v>
      </c>
      <c r="AH12" s="31" t="str">
        <f>[4]FieldCard!E107</f>
        <v>Missing</v>
      </c>
      <c r="AI12" s="23" t="str">
        <f>[4]FieldCard!E108</f>
        <v>Missing</v>
      </c>
      <c r="AL12" s="30" t="str">
        <f>P7</f>
        <v>Fair</v>
      </c>
      <c r="AM12" s="31" t="str">
        <f>P8</f>
        <v>Good</v>
      </c>
      <c r="AN12" s="31" t="str">
        <f>P9</f>
        <v>Good</v>
      </c>
      <c r="AO12" s="31" t="str">
        <f>P10</f>
        <v>Good</v>
      </c>
      <c r="AP12" s="31" t="str">
        <f>P11</f>
        <v>Good</v>
      </c>
      <c r="AQ12" s="23" t="str">
        <f>P12</f>
        <v>Good</v>
      </c>
      <c r="AS12" s="30" t="str">
        <f>W7</f>
        <v>Fair</v>
      </c>
      <c r="AT12" s="31" t="str">
        <f>W8</f>
        <v>Good</v>
      </c>
      <c r="AU12" s="31" t="str">
        <f>W9</f>
        <v>Fair</v>
      </c>
      <c r="AV12" s="31" t="str">
        <f>W10</f>
        <v>Good</v>
      </c>
      <c r="AW12" s="31" t="str">
        <f>W11</f>
        <v>Good</v>
      </c>
      <c r="AX12" s="23" t="str">
        <f>W12</f>
        <v>Good</v>
      </c>
      <c r="AZ12" s="30" t="str">
        <f>AD7</f>
        <v>Fair</v>
      </c>
      <c r="BA12" s="31" t="str">
        <f>AD8</f>
        <v>Good</v>
      </c>
      <c r="BB12" s="31" t="str">
        <f>AD9</f>
        <v>Poor</v>
      </c>
      <c r="BC12" s="31" t="str">
        <f>AD10</f>
        <v>Fair</v>
      </c>
      <c r="BD12" s="31" t="str">
        <f>AD11</f>
        <v>Good</v>
      </c>
      <c r="BE12" s="23" t="str">
        <f>AD12</f>
        <v>Fair</v>
      </c>
      <c r="BH12" s="30" t="str">
        <f>[4]FieldCard!F11</f>
        <v>Good</v>
      </c>
      <c r="BI12" s="31" t="str">
        <f>[4]FieldCard!F12</f>
        <v>Good</v>
      </c>
      <c r="BJ12" s="31" t="str">
        <f>[4]FieldCard!F23</f>
        <v>Good</v>
      </c>
      <c r="BK12" s="31" t="str">
        <f>[4]FieldCard!F24</f>
        <v>Good</v>
      </c>
      <c r="BL12" s="31" t="str">
        <f>[4]FieldCard!F35</f>
        <v>Good</v>
      </c>
      <c r="BM12" s="23" t="str">
        <f>[4]FieldCard!F36</f>
        <v>Fair</v>
      </c>
      <c r="BN12" s="33"/>
      <c r="BO12" s="30" t="str">
        <f>[4]FieldCard!F47</f>
        <v>Good</v>
      </c>
      <c r="BP12" s="31" t="str">
        <f>[4]FieldCard!F48</f>
        <v>Good</v>
      </c>
      <c r="BQ12" s="31" t="str">
        <f>[4]FieldCard!F59</f>
        <v>Good</v>
      </c>
      <c r="BR12" s="31" t="str">
        <f>[4]FieldCard!F60</f>
        <v>Good</v>
      </c>
      <c r="BS12" s="31" t="str">
        <f>[4]FieldCard!F71</f>
        <v>Good</v>
      </c>
      <c r="BT12" s="23" t="str">
        <f>[4]FieldCard!F72</f>
        <v>Good</v>
      </c>
      <c r="BU12" s="33"/>
      <c r="BV12" s="30" t="str">
        <f>[4]FieldCard!F83</f>
        <v>Good</v>
      </c>
      <c r="BW12" s="31" t="str">
        <f>[4]FieldCard!F84</f>
        <v>Good</v>
      </c>
      <c r="BX12" s="31" t="str">
        <f>[4]FieldCard!F95</f>
        <v>Good</v>
      </c>
      <c r="BY12" s="31" t="str">
        <f>[4]FieldCard!F96</f>
        <v>Fair</v>
      </c>
      <c r="BZ12" s="31" t="str">
        <f>[4]FieldCard!F107</f>
        <v>Missing</v>
      </c>
      <c r="CA12" s="23" t="str">
        <f>[4]FieldCard!F108</f>
        <v>Missing</v>
      </c>
      <c r="CD12" s="30" t="str">
        <f>BH7</f>
        <v>Good</v>
      </c>
      <c r="CE12" s="31" t="str">
        <f>BH8</f>
        <v>Good</v>
      </c>
      <c r="CF12" s="31" t="str">
        <f>BH9</f>
        <v>Good</v>
      </c>
      <c r="CG12" s="31" t="str">
        <f>BH10</f>
        <v>Good</v>
      </c>
      <c r="CH12" s="31" t="str">
        <f>BH11</f>
        <v>Good</v>
      </c>
      <c r="CI12" s="23" t="str">
        <f>BH12</f>
        <v>Good</v>
      </c>
      <c r="CK12" s="30" t="str">
        <f>BO7</f>
        <v>Fair</v>
      </c>
      <c r="CL12" s="31" t="str">
        <f>BO8</f>
        <v>Fair</v>
      </c>
      <c r="CM12" s="31" t="str">
        <f>BO9</f>
        <v>Good</v>
      </c>
      <c r="CN12" s="31" t="str">
        <f>BO10</f>
        <v>Fair</v>
      </c>
      <c r="CO12" s="31" t="str">
        <f>BO11</f>
        <v>Good</v>
      </c>
      <c r="CP12" s="23" t="str">
        <f>BO12</f>
        <v>Good</v>
      </c>
      <c r="CR12" s="30" t="str">
        <f>BV7</f>
        <v>Good</v>
      </c>
      <c r="CS12" s="31" t="str">
        <f>BV8</f>
        <v>Good</v>
      </c>
      <c r="CT12" s="31" t="str">
        <f>BV9</f>
        <v>Missing</v>
      </c>
      <c r="CU12" s="31" t="str">
        <f>BV10</f>
        <v>Fair</v>
      </c>
      <c r="CV12" s="31" t="str">
        <f>BV11</f>
        <v>Moribund</v>
      </c>
      <c r="CW12" s="23" t="str">
        <f>BV12</f>
        <v>Good</v>
      </c>
      <c r="CZ12" s="30" t="str">
        <f>FieldCard!G11</f>
        <v>Good</v>
      </c>
      <c r="DA12" s="31" t="str">
        <f>FieldCard!G12</f>
        <v>Good</v>
      </c>
      <c r="DB12" s="31" t="str">
        <f>FieldCard!G23</f>
        <v>Good</v>
      </c>
      <c r="DC12" s="31" t="str">
        <f>FieldCard!G24</f>
        <v>Good</v>
      </c>
      <c r="DD12" s="31" t="str">
        <f>FieldCard!G35</f>
        <v>Good</v>
      </c>
      <c r="DE12" s="23" t="str">
        <f>FieldCard!G36</f>
        <v>Fair</v>
      </c>
      <c r="DF12" s="33"/>
      <c r="DG12" s="30" t="str">
        <f>FieldCard!G47</f>
        <v>Good</v>
      </c>
      <c r="DH12" s="31" t="str">
        <f>FieldCard!G48</f>
        <v>Good</v>
      </c>
      <c r="DI12" s="31" t="str">
        <f>FieldCard!G59</f>
        <v>Good</v>
      </c>
      <c r="DJ12" s="31" t="str">
        <f>FieldCard!G60</f>
        <v>Good</v>
      </c>
      <c r="DK12" s="31" t="str">
        <f>FieldCard!G71</f>
        <v>Good</v>
      </c>
      <c r="DL12" s="23" t="str">
        <f>FieldCard!G72</f>
        <v>Fair</v>
      </c>
      <c r="DM12" s="33"/>
      <c r="DN12" s="30" t="str">
        <f>FieldCard!G83</f>
        <v>Good</v>
      </c>
      <c r="DO12" s="31" t="str">
        <f>FieldCard!G84</f>
        <v>Good</v>
      </c>
      <c r="DP12" s="31" t="str">
        <f>FieldCard!G95</f>
        <v>Fair</v>
      </c>
      <c r="DQ12" s="31" t="str">
        <f>FieldCard!G96</f>
        <v>Fair</v>
      </c>
      <c r="DR12" s="31" t="str">
        <f>FieldCard!G107</f>
        <v>Missing</v>
      </c>
      <c r="DS12" s="23" t="str">
        <f>FieldCard!G108</f>
        <v>Missing</v>
      </c>
      <c r="DV12" s="30" t="str">
        <f>CZ7</f>
        <v>Fair</v>
      </c>
      <c r="DW12" s="31" t="str">
        <f>CZ8</f>
        <v>Good</v>
      </c>
      <c r="DX12" s="31" t="str">
        <f>CZ9</f>
        <v>Good</v>
      </c>
      <c r="DY12" s="31" t="str">
        <f>CZ10</f>
        <v>Good</v>
      </c>
      <c r="DZ12" s="31" t="str">
        <f>CZ11</f>
        <v>Good</v>
      </c>
      <c r="EA12" s="23" t="str">
        <f>CZ12</f>
        <v>Good</v>
      </c>
      <c r="EC12" s="30" t="str">
        <f>DG7</f>
        <v>Good</v>
      </c>
      <c r="ED12" s="31" t="str">
        <f>DG8</f>
        <v>Good</v>
      </c>
      <c r="EE12" s="31" t="str">
        <f>DG9</f>
        <v>Good</v>
      </c>
      <c r="EF12" s="31" t="str">
        <f>DG10</f>
        <v>Good</v>
      </c>
      <c r="EG12" s="31" t="str">
        <f>DG11</f>
        <v>Good</v>
      </c>
      <c r="EH12" s="23" t="str">
        <f>DG12</f>
        <v>Good</v>
      </c>
      <c r="EJ12" s="30" t="str">
        <f>DN7</f>
        <v>Fair</v>
      </c>
      <c r="EK12" s="31" t="str">
        <f>DN8</f>
        <v>Good</v>
      </c>
      <c r="EL12" s="31" t="str">
        <f>DN9</f>
        <v>Good</v>
      </c>
      <c r="EM12" s="31" t="str">
        <f>DN10</f>
        <v>Fair</v>
      </c>
      <c r="EN12" s="31" t="str">
        <f>DN11</f>
        <v>Dead</v>
      </c>
      <c r="EO12" s="23" t="str">
        <f>DN12</f>
        <v>Good</v>
      </c>
    </row>
    <row r="13" spans="2:145" ht="14.25" customHeight="1" thickBot="1" x14ac:dyDescent="0.3">
      <c r="P13" s="10"/>
      <c r="Q13" s="34"/>
      <c r="R13" s="34"/>
      <c r="S13" s="34"/>
      <c r="T13" s="34"/>
      <c r="U13" s="8"/>
      <c r="W13" s="10"/>
      <c r="X13" s="34"/>
      <c r="Y13" s="34"/>
      <c r="Z13" s="34"/>
      <c r="AA13" s="34"/>
      <c r="AB13" s="8"/>
      <c r="AD13" s="10"/>
      <c r="AE13" s="34"/>
      <c r="AF13" s="34"/>
      <c r="AG13" s="34"/>
      <c r="AH13" s="34"/>
      <c r="AI13" s="8"/>
      <c r="BH13" s="10"/>
      <c r="BI13" s="34"/>
      <c r="BJ13" s="34"/>
      <c r="BK13" s="34"/>
      <c r="BL13" s="34"/>
      <c r="BM13" s="8"/>
      <c r="BO13" s="10"/>
      <c r="BP13" s="34"/>
      <c r="BQ13" s="34"/>
      <c r="BR13" s="34"/>
      <c r="BS13" s="34"/>
      <c r="BT13" s="8"/>
      <c r="BV13" s="10"/>
      <c r="BW13" s="34"/>
      <c r="BX13" s="34"/>
      <c r="BY13" s="34"/>
      <c r="BZ13" s="34"/>
      <c r="CA13" s="8"/>
      <c r="CZ13" s="10"/>
      <c r="DA13" s="34"/>
      <c r="DB13" s="34"/>
      <c r="DC13" s="34"/>
      <c r="DD13" s="34"/>
      <c r="DE13" s="8"/>
      <c r="DG13" s="10"/>
      <c r="DH13" s="34"/>
      <c r="DI13" s="34"/>
      <c r="DJ13" s="34"/>
      <c r="DK13" s="34"/>
      <c r="DL13" s="8"/>
      <c r="DN13" s="10"/>
      <c r="DO13" s="34"/>
      <c r="DP13" s="34"/>
      <c r="DQ13" s="34"/>
      <c r="DR13" s="34"/>
      <c r="DS13" s="8"/>
    </row>
    <row r="14" spans="2:145" ht="34.5" customHeight="1" x14ac:dyDescent="0.25">
      <c r="P14" s="25" t="str">
        <f>[4]FieldCard!E114</f>
        <v>Fair</v>
      </c>
      <c r="Q14" s="26" t="str">
        <f>[4]FieldCard!E125</f>
        <v>Good</v>
      </c>
      <c r="R14" s="26" t="str">
        <f>[4]FieldCard!E126</f>
        <v>Good</v>
      </c>
      <c r="S14" s="26" t="str">
        <f>[4]FieldCard!E137</f>
        <v>Missing</v>
      </c>
      <c r="T14" s="26" t="str">
        <f>[4]FieldCard!E138</f>
        <v>Missing</v>
      </c>
      <c r="U14" s="27" t="str">
        <f>[4]FieldCard!E149</f>
        <v>Missing</v>
      </c>
      <c r="V14" s="12"/>
      <c r="W14" s="25" t="str">
        <f>[4]FieldCard!E150</f>
        <v>Good</v>
      </c>
      <c r="X14" s="26" t="str">
        <f>[4]FieldCard!E161</f>
        <v>Fair</v>
      </c>
      <c r="Y14" s="26" t="str">
        <f>[4]FieldCard!E162</f>
        <v>Good</v>
      </c>
      <c r="Z14" s="26" t="str">
        <f>[4]FieldCard!E173</f>
        <v>Good</v>
      </c>
      <c r="AA14" s="26" t="str">
        <f>[4]FieldCard!E174</f>
        <v>Good</v>
      </c>
      <c r="AB14" s="27" t="str">
        <f>[4]FieldCard!E185</f>
        <v>Good</v>
      </c>
      <c r="AC14" s="12"/>
      <c r="AD14" s="25" t="str">
        <f>[4]FieldCard!E186</f>
        <v>Poor</v>
      </c>
      <c r="AE14" s="26" t="str">
        <f>[4]FieldCard!E197</f>
        <v>Poor</v>
      </c>
      <c r="AF14" s="26" t="str">
        <f>[4]FieldCard!E198</f>
        <v>Poor</v>
      </c>
      <c r="AG14" s="26" t="str">
        <f>[4]FieldCard!E209</f>
        <v>Fair</v>
      </c>
      <c r="AH14" s="26" t="str">
        <f>[4]FieldCard!E210</f>
        <v>Poor</v>
      </c>
      <c r="AI14" s="27" t="str">
        <f>[4]FieldCard!E221</f>
        <v>Poor</v>
      </c>
      <c r="AL14" s="25" t="str">
        <f>U14</f>
        <v>Missing</v>
      </c>
      <c r="AM14" s="26" t="str">
        <f>U15</f>
        <v>Good</v>
      </c>
      <c r="AN14" s="26" t="str">
        <f>U16</f>
        <v>Good</v>
      </c>
      <c r="AO14" s="26" t="str">
        <f>U17</f>
        <v>Good</v>
      </c>
      <c r="AP14" s="26" t="str">
        <f>U18</f>
        <v>Good</v>
      </c>
      <c r="AQ14" s="27" t="str">
        <f>U19</f>
        <v>Good</v>
      </c>
      <c r="AS14" s="25" t="str">
        <f>AB14</f>
        <v>Good</v>
      </c>
      <c r="AT14" s="26" t="str">
        <f>AB15</f>
        <v>Fair</v>
      </c>
      <c r="AU14" s="26" t="str">
        <f>AB16</f>
        <v>Good</v>
      </c>
      <c r="AV14" s="26" t="str">
        <f>AB17</f>
        <v>Fair</v>
      </c>
      <c r="AW14" s="26" t="str">
        <f>AB18</f>
        <v>Fair</v>
      </c>
      <c r="AX14" s="27" t="str">
        <f>AB19</f>
        <v>Good</v>
      </c>
      <c r="AZ14" s="25" t="str">
        <f>AI14</f>
        <v>Poor</v>
      </c>
      <c r="BA14" s="26" t="str">
        <f>AI15</f>
        <v>Fair</v>
      </c>
      <c r="BB14" s="26" t="str">
        <f>AI16</f>
        <v>Missing</v>
      </c>
      <c r="BC14" s="26" t="str">
        <f>AI17</f>
        <v>Poor</v>
      </c>
      <c r="BD14" s="26" t="str">
        <f>AI18</f>
        <v>Poor</v>
      </c>
      <c r="BE14" s="27" t="str">
        <f>AI19</f>
        <v>Poor</v>
      </c>
      <c r="BH14" s="25" t="str">
        <f>[4]FieldCard!F114</f>
        <v>Poor</v>
      </c>
      <c r="BI14" s="26" t="str">
        <f>[4]FieldCard!F125</f>
        <v>Fair</v>
      </c>
      <c r="BJ14" s="26" t="str">
        <f>[4]FieldCard!F126</f>
        <v>Fair</v>
      </c>
      <c r="BK14" s="26" t="str">
        <f>[4]FieldCard!F137</f>
        <v>Missing</v>
      </c>
      <c r="BL14" s="26" t="str">
        <f>[4]FieldCard!F138</f>
        <v>Missing</v>
      </c>
      <c r="BM14" s="27" t="str">
        <f>[4]FieldCard!F149</f>
        <v>Missing</v>
      </c>
      <c r="BN14" s="12"/>
      <c r="BO14" s="25" t="str">
        <f>[4]FieldCard!F150</f>
        <v>Poor</v>
      </c>
      <c r="BP14" s="26" t="str">
        <f>[4]FieldCard!F161</f>
        <v>Poor</v>
      </c>
      <c r="BQ14" s="26" t="str">
        <f>[4]FieldCard!F162</f>
        <v>Fair</v>
      </c>
      <c r="BR14" s="26" t="str">
        <f>[4]FieldCard!F173</f>
        <v>Good</v>
      </c>
      <c r="BS14" s="26" t="str">
        <f>[4]FieldCard!F174</f>
        <v>Good</v>
      </c>
      <c r="BT14" s="27" t="str">
        <f>[4]FieldCard!F185</f>
        <v>Fair</v>
      </c>
      <c r="BU14" s="12"/>
      <c r="BV14" s="25" t="str">
        <f>[4]FieldCard!F186</f>
        <v>Fair</v>
      </c>
      <c r="BW14" s="26" t="str">
        <f>[4]FieldCard!F197</f>
        <v>Moribund</v>
      </c>
      <c r="BX14" s="26" t="str">
        <f>[4]FieldCard!F198</f>
        <v>Moribund</v>
      </c>
      <c r="BY14" s="26" t="str">
        <f>[4]FieldCard!F209</f>
        <v>Fair</v>
      </c>
      <c r="BZ14" s="26" t="str">
        <f>[4]FieldCard!F210</f>
        <v>Moribund</v>
      </c>
      <c r="CA14" s="27" t="str">
        <f>[4]FieldCard!F221</f>
        <v>Fair</v>
      </c>
      <c r="CD14" s="25" t="str">
        <f>BM14</f>
        <v>Missing</v>
      </c>
      <c r="CE14" s="26" t="str">
        <f>BM15</f>
        <v>Moribund</v>
      </c>
      <c r="CF14" s="26" t="str">
        <f>BM16</f>
        <v>Fair</v>
      </c>
      <c r="CG14" s="26" t="str">
        <f>BM17</f>
        <v>Fair</v>
      </c>
      <c r="CH14" s="26" t="str">
        <f>BM18</f>
        <v>Fair</v>
      </c>
      <c r="CI14" s="27" t="str">
        <f>BM19</f>
        <v>Poor</v>
      </c>
      <c r="CK14" s="25" t="str">
        <f>BT14</f>
        <v>Fair</v>
      </c>
      <c r="CL14" s="26" t="str">
        <f>BT15</f>
        <v>Fair</v>
      </c>
      <c r="CM14" s="26" t="str">
        <f>BT16</f>
        <v>Fair</v>
      </c>
      <c r="CN14" s="26" t="str">
        <f>BT17</f>
        <v>Fair</v>
      </c>
      <c r="CO14" s="26" t="str">
        <f>BT18</f>
        <v>Fair</v>
      </c>
      <c r="CP14" s="27" t="str">
        <f>BT19</f>
        <v>Fair</v>
      </c>
      <c r="CR14" s="25" t="str">
        <f>CA14</f>
        <v>Fair</v>
      </c>
      <c r="CS14" s="26" t="str">
        <f>CA15</f>
        <v>Fair</v>
      </c>
      <c r="CT14" s="26" t="str">
        <f>CA16</f>
        <v>Fair</v>
      </c>
      <c r="CU14" s="26" t="str">
        <f>CA17</f>
        <v>Poor</v>
      </c>
      <c r="CV14" s="26" t="str">
        <f>CA18</f>
        <v>Poor</v>
      </c>
      <c r="CW14" s="27" t="str">
        <f>CA19</f>
        <v>Poor</v>
      </c>
      <c r="CZ14" s="25" t="str">
        <f>FieldCard!G114</f>
        <v>Good</v>
      </c>
      <c r="DA14" s="26" t="str">
        <f>FieldCard!G125</f>
        <v>Poor</v>
      </c>
      <c r="DB14" s="26" t="str">
        <f>FieldCard!G126</f>
        <v>Fair</v>
      </c>
      <c r="DC14" s="26" t="str">
        <f>FieldCard!G137</f>
        <v>Missing</v>
      </c>
      <c r="DD14" s="26" t="str">
        <f>FieldCard!G138</f>
        <v>Missing</v>
      </c>
      <c r="DE14" s="27" t="str">
        <f>FieldCard!G149</f>
        <v>Missing</v>
      </c>
      <c r="DF14" s="12"/>
      <c r="DG14" s="25" t="str">
        <f>FieldCard!G150</f>
        <v>Poor</v>
      </c>
      <c r="DH14" s="26" t="str">
        <f>FieldCard!G161</f>
        <v>Poor</v>
      </c>
      <c r="DI14" s="26" t="str">
        <f>FieldCard!G162</f>
        <v>Poor</v>
      </c>
      <c r="DJ14" s="26" t="str">
        <f>FieldCard!G173</f>
        <v>Good</v>
      </c>
      <c r="DK14" s="26" t="str">
        <f>FieldCard!G174</f>
        <v>Good</v>
      </c>
      <c r="DL14" s="27" t="str">
        <f>FieldCard!G185</f>
        <v>Fair</v>
      </c>
      <c r="DM14" s="12"/>
      <c r="DN14" s="25" t="str">
        <f>FieldCard!G186</f>
        <v>Dead</v>
      </c>
      <c r="DO14" s="26" t="str">
        <f>FieldCard!G197</f>
        <v>Dead</v>
      </c>
      <c r="DP14" s="26" t="str">
        <f>FieldCard!G198</f>
        <v>Missing</v>
      </c>
      <c r="DQ14" s="26" t="str">
        <f>FieldCard!G209</f>
        <v>Fair</v>
      </c>
      <c r="DR14" s="26" t="str">
        <f>FieldCard!G210</f>
        <v>Dead</v>
      </c>
      <c r="DS14" s="27" t="str">
        <f>FieldCard!G221</f>
        <v>Fair</v>
      </c>
      <c r="DV14" s="25" t="str">
        <f>DE14</f>
        <v>Missing</v>
      </c>
      <c r="DW14" s="26" t="str">
        <f>DE15</f>
        <v>Dead</v>
      </c>
      <c r="DX14" s="26" t="str">
        <f>DE16</f>
        <v>Fair</v>
      </c>
      <c r="DY14" s="26" t="str">
        <f>DE17</f>
        <v>Poor</v>
      </c>
      <c r="DZ14" s="26" t="str">
        <f>DE18</f>
        <v>Good</v>
      </c>
      <c r="EA14" s="27" t="str">
        <f>DE19</f>
        <v>Poor</v>
      </c>
      <c r="EC14" s="25" t="str">
        <f>DL14</f>
        <v>Fair</v>
      </c>
      <c r="ED14" s="26" t="str">
        <f>DL15</f>
        <v>Poor</v>
      </c>
      <c r="EE14" s="26" t="str">
        <f>DL16</f>
        <v>Good</v>
      </c>
      <c r="EF14" s="26" t="str">
        <f>DL17</f>
        <v>Fair</v>
      </c>
      <c r="EG14" s="26" t="str">
        <f>DL18</f>
        <v>Fair</v>
      </c>
      <c r="EH14" s="27" t="str">
        <f>DL19</f>
        <v>Fair</v>
      </c>
      <c r="EJ14" s="25" t="str">
        <f>DS14</f>
        <v>Fair</v>
      </c>
      <c r="EK14" s="26" t="str">
        <f>DS15</f>
        <v>Fair</v>
      </c>
      <c r="EL14" s="26" t="str">
        <f>DS16</f>
        <v>Fair</v>
      </c>
      <c r="EM14" s="26" t="str">
        <f>DS17</f>
        <v>Dead</v>
      </c>
      <c r="EN14" s="26" t="str">
        <f>DS18</f>
        <v>Fair</v>
      </c>
      <c r="EO14" s="27" t="str">
        <f>DS19</f>
        <v>Missing</v>
      </c>
    </row>
    <row r="15" spans="2:145" ht="34.5" customHeight="1" x14ac:dyDescent="0.25">
      <c r="P15" s="28" t="str">
        <f>[4]FieldCard!E115</f>
        <v>Good</v>
      </c>
      <c r="Q15" s="24" t="str">
        <f>[4]FieldCard!E124</f>
        <v>Good</v>
      </c>
      <c r="R15" s="24" t="str">
        <f>[4]FieldCard!E127</f>
        <v>Good</v>
      </c>
      <c r="S15" s="24" t="str">
        <f>[4]FieldCard!E136</f>
        <v>Good</v>
      </c>
      <c r="T15" s="24" t="str">
        <f>[4]FieldCard!E139</f>
        <v>Good</v>
      </c>
      <c r="U15" s="29" t="str">
        <f>[4]FieldCard!E148</f>
        <v>Good</v>
      </c>
      <c r="V15" s="32"/>
      <c r="W15" s="28" t="str">
        <f>[4]FieldCard!E151</f>
        <v>Fair</v>
      </c>
      <c r="X15" s="24" t="str">
        <f>[4]FieldCard!E160</f>
        <v>Good</v>
      </c>
      <c r="Y15" s="24" t="str">
        <f>[4]FieldCard!E163</f>
        <v>Good</v>
      </c>
      <c r="Z15" s="24" t="str">
        <f>[4]FieldCard!E172</f>
        <v>Good</v>
      </c>
      <c r="AA15" s="24" t="str">
        <f>[4]FieldCard!E175</f>
        <v>Fair</v>
      </c>
      <c r="AB15" s="29" t="str">
        <f>[4]FieldCard!E184</f>
        <v>Fair</v>
      </c>
      <c r="AC15" s="32"/>
      <c r="AD15" s="28" t="str">
        <f>[4]FieldCard!E187</f>
        <v>Fair</v>
      </c>
      <c r="AE15" s="24" t="str">
        <f>[4]FieldCard!E196</f>
        <v>Fair</v>
      </c>
      <c r="AF15" s="24" t="str">
        <f>[4]FieldCard!E199</f>
        <v>Fair</v>
      </c>
      <c r="AG15" s="24" t="str">
        <f>[4]FieldCard!E208</f>
        <v>Poor</v>
      </c>
      <c r="AH15" s="24" t="str">
        <f>[4]FieldCard!E211</f>
        <v>Moribund</v>
      </c>
      <c r="AI15" s="29" t="str">
        <f>[4]FieldCard!E220</f>
        <v>Fair</v>
      </c>
      <c r="AL15" s="28" t="str">
        <f>T14</f>
        <v>Missing</v>
      </c>
      <c r="AM15" s="24" t="str">
        <f>T15</f>
        <v>Good</v>
      </c>
      <c r="AN15" s="24" t="str">
        <f>T16</f>
        <v>Good</v>
      </c>
      <c r="AO15" s="24" t="str">
        <f>T17</f>
        <v>Good</v>
      </c>
      <c r="AP15" s="24" t="str">
        <f>T18</f>
        <v>Fair</v>
      </c>
      <c r="AQ15" s="29" t="str">
        <f>T19</f>
        <v>Good</v>
      </c>
      <c r="AS15" s="28" t="str">
        <f>AA14</f>
        <v>Good</v>
      </c>
      <c r="AT15" s="24" t="str">
        <f>AA15</f>
        <v>Fair</v>
      </c>
      <c r="AU15" s="24" t="str">
        <f>AA16</f>
        <v>Good</v>
      </c>
      <c r="AV15" s="24" t="str">
        <f>AA17</f>
        <v>Fair</v>
      </c>
      <c r="AW15" s="24" t="str">
        <f>AA18</f>
        <v>Good</v>
      </c>
      <c r="AX15" s="29" t="str">
        <f>AA19</f>
        <v>Good</v>
      </c>
      <c r="AZ15" s="28" t="str">
        <f>AH14</f>
        <v>Poor</v>
      </c>
      <c r="BA15" s="24" t="str">
        <f>AH15</f>
        <v>Moribund</v>
      </c>
      <c r="BB15" s="24" t="str">
        <f>AH16</f>
        <v>Fair</v>
      </c>
      <c r="BC15" s="24" t="str">
        <f>AH17</f>
        <v>Poor</v>
      </c>
      <c r="BD15" s="24" t="str">
        <f>AH18</f>
        <v>Fair</v>
      </c>
      <c r="BE15" s="29" t="str">
        <f>AH19</f>
        <v>Fair</v>
      </c>
      <c r="BH15" s="28" t="str">
        <f>[4]FieldCard!F115</f>
        <v>Fair</v>
      </c>
      <c r="BI15" s="24" t="str">
        <f>[4]FieldCard!F124</f>
        <v>Fair</v>
      </c>
      <c r="BJ15" s="24" t="str">
        <f>[4]FieldCard!F127</f>
        <v>Fair</v>
      </c>
      <c r="BK15" s="24" t="str">
        <f>[4]FieldCard!F136</f>
        <v>Fair</v>
      </c>
      <c r="BL15" s="24" t="str">
        <f>[4]FieldCard!F139</f>
        <v>Fair</v>
      </c>
      <c r="BM15" s="29" t="str">
        <f>[4]FieldCard!F148</f>
        <v>Moribund</v>
      </c>
      <c r="BN15" s="32"/>
      <c r="BO15" s="28" t="str">
        <f>[4]FieldCard!F151</f>
        <v>Poor</v>
      </c>
      <c r="BP15" s="24" t="str">
        <f>[4]FieldCard!F160</f>
        <v>Good</v>
      </c>
      <c r="BQ15" s="24" t="str">
        <f>[4]FieldCard!F163</f>
        <v>Poor</v>
      </c>
      <c r="BR15" s="24" t="str">
        <f>[4]FieldCard!F172</f>
        <v>Fair</v>
      </c>
      <c r="BS15" s="24" t="str">
        <f>[4]FieldCard!F175</f>
        <v>Fair</v>
      </c>
      <c r="BT15" s="29" t="str">
        <f>[4]FieldCard!F184</f>
        <v>Fair</v>
      </c>
      <c r="BU15" s="32"/>
      <c r="BV15" s="28" t="str">
        <f>[4]FieldCard!F187</f>
        <v>Fair</v>
      </c>
      <c r="BW15" s="24" t="str">
        <f>[4]FieldCard!F196</f>
        <v>Fair</v>
      </c>
      <c r="BX15" s="24" t="str">
        <f>[4]FieldCard!F199</f>
        <v>Poor</v>
      </c>
      <c r="BY15" s="24" t="str">
        <f>[4]FieldCard!F208</f>
        <v>Poor</v>
      </c>
      <c r="BZ15" s="24" t="str">
        <f>[4]FieldCard!F211</f>
        <v>Dead</v>
      </c>
      <c r="CA15" s="29" t="str">
        <f>[4]FieldCard!F220</f>
        <v>Fair</v>
      </c>
      <c r="CD15" s="28" t="str">
        <f>BL14</f>
        <v>Missing</v>
      </c>
      <c r="CE15" s="24" t="str">
        <f>BL15</f>
        <v>Fair</v>
      </c>
      <c r="CF15" s="24" t="str">
        <f>BL16</f>
        <v>Fair</v>
      </c>
      <c r="CG15" s="24" t="str">
        <f>BL17</f>
        <v>Fair</v>
      </c>
      <c r="CH15" s="24" t="str">
        <f>BL18</f>
        <v>Poor</v>
      </c>
      <c r="CI15" s="29" t="str">
        <f>BL19</f>
        <v>Poor</v>
      </c>
      <c r="CK15" s="28" t="str">
        <f>BS14</f>
        <v>Good</v>
      </c>
      <c r="CL15" s="24" t="str">
        <f>BS15</f>
        <v>Fair</v>
      </c>
      <c r="CM15" s="24" t="str">
        <f>BS16</f>
        <v>Fair</v>
      </c>
      <c r="CN15" s="24" t="str">
        <f>BS17</f>
        <v>Fair</v>
      </c>
      <c r="CO15" s="24" t="str">
        <f>BS18</f>
        <v>Fair</v>
      </c>
      <c r="CP15" s="29" t="str">
        <f>BS19</f>
        <v>Fair</v>
      </c>
      <c r="CR15" s="28" t="str">
        <f>BZ14</f>
        <v>Moribund</v>
      </c>
      <c r="CS15" s="24" t="str">
        <f>BZ15</f>
        <v>Dead</v>
      </c>
      <c r="CT15" s="24" t="str">
        <f>BZ16</f>
        <v>Poor</v>
      </c>
      <c r="CU15" s="24" t="str">
        <f>BZ17</f>
        <v>Missing</v>
      </c>
      <c r="CV15" s="24" t="str">
        <f>BZ18</f>
        <v>Poor</v>
      </c>
      <c r="CW15" s="29" t="str">
        <f>BZ19</f>
        <v>Poor</v>
      </c>
      <c r="CZ15" s="28" t="str">
        <f>FieldCard!G115</f>
        <v>Fair</v>
      </c>
      <c r="DA15" s="24" t="str">
        <f>FieldCard!G124</f>
        <v>Poor</v>
      </c>
      <c r="DB15" s="24" t="str">
        <f>FieldCard!G127</f>
        <v>Good</v>
      </c>
      <c r="DC15" s="24" t="str">
        <f>FieldCard!G136</f>
        <v>Good</v>
      </c>
      <c r="DD15" s="24" t="str">
        <f>FieldCard!G139</f>
        <v>Poor</v>
      </c>
      <c r="DE15" s="29" t="str">
        <f>FieldCard!G148</f>
        <v>Dead</v>
      </c>
      <c r="DF15" s="32"/>
      <c r="DG15" s="28" t="str">
        <f>FieldCard!G151</f>
        <v>Poor</v>
      </c>
      <c r="DH15" s="24" t="str">
        <f>FieldCard!G160</f>
        <v>Good</v>
      </c>
      <c r="DI15" s="24" t="str">
        <f>FieldCard!G163</f>
        <v>Good</v>
      </c>
      <c r="DJ15" s="24" t="str">
        <f>FieldCard!G172</f>
        <v>Good</v>
      </c>
      <c r="DK15" s="24" t="str">
        <f>FieldCard!G175</f>
        <v>Good</v>
      </c>
      <c r="DL15" s="29" t="str">
        <f>FieldCard!G184</f>
        <v>Poor</v>
      </c>
      <c r="DM15" s="32"/>
      <c r="DN15" s="28" t="str">
        <f>FieldCard!G187</f>
        <v>Fair</v>
      </c>
      <c r="DO15" s="24" t="str">
        <f>FieldCard!G196</f>
        <v>Poor</v>
      </c>
      <c r="DP15" s="24" t="str">
        <f>FieldCard!G199</f>
        <v>Dead</v>
      </c>
      <c r="DQ15" s="24" t="str">
        <f>FieldCard!G208</f>
        <v>Moribund</v>
      </c>
      <c r="DR15" s="24" t="str">
        <f>FieldCard!G211</f>
        <v>Dead</v>
      </c>
      <c r="DS15" s="29" t="str">
        <f>FieldCard!G220</f>
        <v>Fair</v>
      </c>
      <c r="DV15" s="28" t="str">
        <f>DD14</f>
        <v>Missing</v>
      </c>
      <c r="DW15" s="24" t="str">
        <f>DD15</f>
        <v>Poor</v>
      </c>
      <c r="DX15" s="24" t="str">
        <f>DD16</f>
        <v>Good</v>
      </c>
      <c r="DY15" s="24" t="str">
        <f>DD17</f>
        <v>Good</v>
      </c>
      <c r="DZ15" s="24" t="str">
        <f>DD18</f>
        <v>Poor</v>
      </c>
      <c r="EA15" s="29" t="str">
        <f>DD19</f>
        <v>Poor</v>
      </c>
      <c r="EC15" s="28" t="str">
        <f>DK14</f>
        <v>Good</v>
      </c>
      <c r="ED15" s="24" t="str">
        <f>DK15</f>
        <v>Good</v>
      </c>
      <c r="EE15" s="24" t="str">
        <f>DK16</f>
        <v>Fair</v>
      </c>
      <c r="EF15" s="24" t="str">
        <f>DK17</f>
        <v>Fair</v>
      </c>
      <c r="EG15" s="24" t="str">
        <f>DK18</f>
        <v>Good</v>
      </c>
      <c r="EH15" s="29" t="str">
        <f>DK19</f>
        <v>Good</v>
      </c>
      <c r="EJ15" s="28" t="str">
        <f>DR14</f>
        <v>Dead</v>
      </c>
      <c r="EK15" s="24" t="str">
        <f>DR15</f>
        <v>Dead</v>
      </c>
      <c r="EL15" s="24" t="str">
        <f>DR16</f>
        <v>Fair</v>
      </c>
      <c r="EM15" s="24" t="str">
        <f>DR17</f>
        <v>Missing</v>
      </c>
      <c r="EN15" s="24" t="str">
        <f>DR18</f>
        <v>Missing</v>
      </c>
      <c r="EO15" s="29" t="str">
        <f>DR19</f>
        <v>Fair</v>
      </c>
    </row>
    <row r="16" spans="2:145" ht="34.5" customHeight="1" x14ac:dyDescent="0.25">
      <c r="P16" s="28" t="str">
        <f>[4]FieldCard!E116</f>
        <v>Good</v>
      </c>
      <c r="Q16" s="24" t="str">
        <f>[4]FieldCard!E123</f>
        <v>Good</v>
      </c>
      <c r="R16" s="24" t="str">
        <f>[4]FieldCard!E128</f>
        <v>Good</v>
      </c>
      <c r="S16" s="24" t="str">
        <f>[4]FieldCard!E135</f>
        <v>Good</v>
      </c>
      <c r="T16" s="24" t="str">
        <f>[4]FieldCard!E140</f>
        <v>Good</v>
      </c>
      <c r="U16" s="29" t="str">
        <f>[4]FieldCard!E147</f>
        <v>Good</v>
      </c>
      <c r="V16" s="32"/>
      <c r="W16" s="28" t="str">
        <f>[4]FieldCard!E152</f>
        <v>Good</v>
      </c>
      <c r="X16" s="24" t="str">
        <f>[4]FieldCard!E159</f>
        <v>Good</v>
      </c>
      <c r="Y16" s="24" t="str">
        <f>[4]FieldCard!E164</f>
        <v>Good</v>
      </c>
      <c r="Z16" s="24" t="str">
        <f>[4]FieldCard!E171</f>
        <v>Good</v>
      </c>
      <c r="AA16" s="24" t="str">
        <f>[4]FieldCard!E176</f>
        <v>Good</v>
      </c>
      <c r="AB16" s="29" t="str">
        <f>[4]FieldCard!E183</f>
        <v>Good</v>
      </c>
      <c r="AC16" s="32"/>
      <c r="AD16" s="28" t="str">
        <f>[4]FieldCard!E188</f>
        <v>Poor</v>
      </c>
      <c r="AE16" s="24" t="str">
        <f>[4]FieldCard!E195</f>
        <v>Fair</v>
      </c>
      <c r="AF16" s="24" t="str">
        <f>[4]FieldCard!E200</f>
        <v>Good</v>
      </c>
      <c r="AG16" s="24" t="str">
        <f>[4]FieldCard!E207</f>
        <v>Fair</v>
      </c>
      <c r="AH16" s="24" t="str">
        <f>[4]FieldCard!E212</f>
        <v>Fair</v>
      </c>
      <c r="AI16" s="29" t="str">
        <f>[4]FieldCard!E219</f>
        <v>Missing</v>
      </c>
      <c r="AL16" s="28" t="str">
        <f>S14</f>
        <v>Missing</v>
      </c>
      <c r="AM16" s="24" t="str">
        <f>S15</f>
        <v>Good</v>
      </c>
      <c r="AN16" s="24" t="str">
        <f>S16</f>
        <v>Good</v>
      </c>
      <c r="AO16" s="24" t="str">
        <f>S17</f>
        <v>Good</v>
      </c>
      <c r="AP16" s="24" t="str">
        <f>S18</f>
        <v>Fair</v>
      </c>
      <c r="AQ16" s="29" t="str">
        <f>S19</f>
        <v>Good</v>
      </c>
      <c r="AS16" s="28" t="str">
        <f>Z14</f>
        <v>Good</v>
      </c>
      <c r="AT16" s="24" t="str">
        <f>Z15</f>
        <v>Good</v>
      </c>
      <c r="AU16" s="24" t="str">
        <f>Z16</f>
        <v>Good</v>
      </c>
      <c r="AV16" s="24" t="str">
        <f>Z17</f>
        <v>Fair</v>
      </c>
      <c r="AW16" s="24" t="str">
        <f>Z18</f>
        <v>Good</v>
      </c>
      <c r="AX16" s="29" t="str">
        <f>Z19</f>
        <v>Good</v>
      </c>
      <c r="AZ16" s="28" t="str">
        <f>AG14</f>
        <v>Fair</v>
      </c>
      <c r="BA16" s="24" t="str">
        <f>AG15</f>
        <v>Poor</v>
      </c>
      <c r="BB16" s="24" t="str">
        <f>AG16</f>
        <v>Fair</v>
      </c>
      <c r="BC16" s="24" t="str">
        <f>AG17</f>
        <v>Fair</v>
      </c>
      <c r="BD16" s="24" t="str">
        <f>AG18</f>
        <v>Poor</v>
      </c>
      <c r="BE16" s="29" t="str">
        <f>AG19</f>
        <v>Poor</v>
      </c>
      <c r="BH16" s="28" t="str">
        <f>[4]FieldCard!F116</f>
        <v>Fair</v>
      </c>
      <c r="BI16" s="24" t="str">
        <f>[4]FieldCard!F123</f>
        <v>Good</v>
      </c>
      <c r="BJ16" s="24" t="str">
        <f>[4]FieldCard!F128</f>
        <v>Good</v>
      </c>
      <c r="BK16" s="24" t="str">
        <f>[4]FieldCard!F135</f>
        <v>Fair</v>
      </c>
      <c r="BL16" s="24" t="str">
        <f>[4]FieldCard!F140</f>
        <v>Fair</v>
      </c>
      <c r="BM16" s="29" t="str">
        <f>[4]FieldCard!F147</f>
        <v>Fair</v>
      </c>
      <c r="BN16" s="32"/>
      <c r="BO16" s="28" t="str">
        <f>[4]FieldCard!F152</f>
        <v>Fair</v>
      </c>
      <c r="BP16" s="24" t="str">
        <f>[4]FieldCard!F159</f>
        <v>Fair</v>
      </c>
      <c r="BQ16" s="24" t="str">
        <f>[4]FieldCard!F164</f>
        <v>Fair</v>
      </c>
      <c r="BR16" s="24" t="str">
        <f>[4]FieldCard!F171</f>
        <v>Poor</v>
      </c>
      <c r="BS16" s="24" t="str">
        <f>[4]FieldCard!F176</f>
        <v>Fair</v>
      </c>
      <c r="BT16" s="29" t="str">
        <f>[4]FieldCard!F183</f>
        <v>Fair</v>
      </c>
      <c r="BU16" s="32"/>
      <c r="BV16" s="28" t="str">
        <f>[4]FieldCard!F188</f>
        <v>Poor</v>
      </c>
      <c r="BW16" s="24" t="str">
        <f>[4]FieldCard!F195</f>
        <v>Poor</v>
      </c>
      <c r="BX16" s="24" t="str">
        <f>[4]FieldCard!F200</f>
        <v>Fair</v>
      </c>
      <c r="BY16" s="24" t="str">
        <f>[4]FieldCard!F207</f>
        <v>Fair</v>
      </c>
      <c r="BZ16" s="24" t="str">
        <f>[4]FieldCard!F212</f>
        <v>Poor</v>
      </c>
      <c r="CA16" s="29" t="str">
        <f>[4]FieldCard!F219</f>
        <v>Fair</v>
      </c>
      <c r="CD16" s="28" t="str">
        <f>BK14</f>
        <v>Missing</v>
      </c>
      <c r="CE16" s="24" t="str">
        <f>BK15</f>
        <v>Fair</v>
      </c>
      <c r="CF16" s="24" t="str">
        <f>BK16</f>
        <v>Fair</v>
      </c>
      <c r="CG16" s="24" t="str">
        <f>BK17</f>
        <v>Fair</v>
      </c>
      <c r="CH16" s="24" t="str">
        <f>BK18</f>
        <v>Fair</v>
      </c>
      <c r="CI16" s="29" t="str">
        <f>BK19</f>
        <v>Poor</v>
      </c>
      <c r="CK16" s="28" t="str">
        <f>BR14</f>
        <v>Good</v>
      </c>
      <c r="CL16" s="24" t="str">
        <f>BR15</f>
        <v>Fair</v>
      </c>
      <c r="CM16" s="24" t="str">
        <f>BR16</f>
        <v>Poor</v>
      </c>
      <c r="CN16" s="24" t="str">
        <f>BR17</f>
        <v>Poor</v>
      </c>
      <c r="CO16" s="24" t="str">
        <f>BR18</f>
        <v>Poor</v>
      </c>
      <c r="CP16" s="29" t="str">
        <f>BR19</f>
        <v>Good</v>
      </c>
      <c r="CR16" s="28" t="str">
        <f>BY14</f>
        <v>Fair</v>
      </c>
      <c r="CS16" s="24" t="str">
        <f>BY15</f>
        <v>Poor</v>
      </c>
      <c r="CT16" s="24" t="str">
        <f>BY16</f>
        <v>Fair</v>
      </c>
      <c r="CU16" s="24" t="str">
        <f>BY17</f>
        <v>Fair</v>
      </c>
      <c r="CV16" s="24" t="str">
        <f>BY18</f>
        <v>Poor</v>
      </c>
      <c r="CW16" s="29" t="str">
        <f>BY19</f>
        <v>Poor</v>
      </c>
      <c r="CZ16" s="28" t="str">
        <f>FieldCard!G116</f>
        <v>Fair</v>
      </c>
      <c r="DA16" s="24" t="str">
        <f>FieldCard!G123</f>
        <v>Good</v>
      </c>
      <c r="DB16" s="24" t="str">
        <f>FieldCard!G128</f>
        <v>Good</v>
      </c>
      <c r="DC16" s="24" t="str">
        <f>FieldCard!G135</f>
        <v>Fair</v>
      </c>
      <c r="DD16" s="24" t="str">
        <f>FieldCard!G140</f>
        <v>Good</v>
      </c>
      <c r="DE16" s="29" t="str">
        <f>FieldCard!G147</f>
        <v>Fair</v>
      </c>
      <c r="DF16" s="32"/>
      <c r="DG16" s="28" t="str">
        <f>FieldCard!G152</f>
        <v>Good</v>
      </c>
      <c r="DH16" s="24" t="str">
        <f>FieldCard!G159</f>
        <v>Moribund</v>
      </c>
      <c r="DI16" s="24" t="str">
        <f>FieldCard!G164</f>
        <v>Good</v>
      </c>
      <c r="DJ16" s="24" t="str">
        <f>FieldCard!G171</f>
        <v>Moribund</v>
      </c>
      <c r="DK16" s="24" t="str">
        <f>FieldCard!G176</f>
        <v>Fair</v>
      </c>
      <c r="DL16" s="29" t="str">
        <f>FieldCard!G183</f>
        <v>Good</v>
      </c>
      <c r="DM16" s="32"/>
      <c r="DN16" s="28" t="str">
        <f>FieldCard!G188</f>
        <v>Poor</v>
      </c>
      <c r="DO16" s="24" t="str">
        <f>FieldCard!G195</f>
        <v>Missing</v>
      </c>
      <c r="DP16" s="24" t="str">
        <f>FieldCard!G200</f>
        <v>Poor</v>
      </c>
      <c r="DQ16" s="24" t="str">
        <f>FieldCard!G207</f>
        <v>Dead</v>
      </c>
      <c r="DR16" s="24" t="str">
        <f>FieldCard!G212</f>
        <v>Fair</v>
      </c>
      <c r="DS16" s="29" t="str">
        <f>FieldCard!G219</f>
        <v>Fair</v>
      </c>
      <c r="DV16" s="28" t="str">
        <f>DC14</f>
        <v>Missing</v>
      </c>
      <c r="DW16" s="24" t="str">
        <f>DC15</f>
        <v>Good</v>
      </c>
      <c r="DX16" s="24" t="str">
        <f>DC16</f>
        <v>Fair</v>
      </c>
      <c r="DY16" s="24" t="str">
        <f>DC17</f>
        <v>Fair</v>
      </c>
      <c r="DZ16" s="24" t="str">
        <f>DC18</f>
        <v>Good</v>
      </c>
      <c r="EA16" s="29" t="str">
        <f>DC19</f>
        <v>Poor</v>
      </c>
      <c r="EC16" s="28" t="str">
        <f>DJ14</f>
        <v>Good</v>
      </c>
      <c r="ED16" s="24" t="str">
        <f>DJ15</f>
        <v>Good</v>
      </c>
      <c r="EE16" s="24" t="str">
        <f>DJ16</f>
        <v>Moribund</v>
      </c>
      <c r="EF16" s="24" t="str">
        <f>DJ17</f>
        <v>Poor</v>
      </c>
      <c r="EG16" s="24" t="str">
        <f>DJ18</f>
        <v>Dead</v>
      </c>
      <c r="EH16" s="29" t="str">
        <f>DJ19</f>
        <v>Good</v>
      </c>
      <c r="EJ16" s="28" t="str">
        <f>DQ14</f>
        <v>Fair</v>
      </c>
      <c r="EK16" s="24" t="str">
        <f>DQ15</f>
        <v>Moribund</v>
      </c>
      <c r="EL16" s="24" t="str">
        <f>DQ16</f>
        <v>Dead</v>
      </c>
      <c r="EM16" s="24" t="str">
        <f>DQ17</f>
        <v>Fair</v>
      </c>
      <c r="EN16" s="24" t="str">
        <f>DQ18</f>
        <v>Fair</v>
      </c>
      <c r="EO16" s="29" t="str">
        <f>DQ19</f>
        <v>Poor</v>
      </c>
    </row>
    <row r="17" spans="16:145" ht="34.5" customHeight="1" x14ac:dyDescent="0.25">
      <c r="P17" s="28" t="str">
        <f>[4]FieldCard!E117</f>
        <v>Good</v>
      </c>
      <c r="Q17" s="24" t="str">
        <f>[4]FieldCard!E122</f>
        <v>Fair</v>
      </c>
      <c r="R17" s="24" t="str">
        <f>[4]FieldCard!E129</f>
        <v>Good</v>
      </c>
      <c r="S17" s="24" t="str">
        <f>[4]FieldCard!E134</f>
        <v>Good</v>
      </c>
      <c r="T17" s="24" t="str">
        <f>[4]FieldCard!E141</f>
        <v>Good</v>
      </c>
      <c r="U17" s="29" t="str">
        <f>[4]FieldCard!E146</f>
        <v>Good</v>
      </c>
      <c r="V17" s="32"/>
      <c r="W17" s="28" t="str">
        <f>[4]FieldCard!E153</f>
        <v>Good</v>
      </c>
      <c r="X17" s="24" t="str">
        <f>[4]FieldCard!E158</f>
        <v>Good</v>
      </c>
      <c r="Y17" s="24" t="str">
        <f>[4]FieldCard!E165</f>
        <v>Good</v>
      </c>
      <c r="Z17" s="24" t="str">
        <f>[4]FieldCard!E170</f>
        <v>Fair</v>
      </c>
      <c r="AA17" s="24" t="str">
        <f>[4]FieldCard!E177</f>
        <v>Fair</v>
      </c>
      <c r="AB17" s="29" t="str">
        <f>[4]FieldCard!E182</f>
        <v>Fair</v>
      </c>
      <c r="AC17" s="32"/>
      <c r="AD17" s="28" t="str">
        <f>[4]FieldCard!E189</f>
        <v>Fair</v>
      </c>
      <c r="AE17" s="24" t="str">
        <f>[4]FieldCard!E194</f>
        <v>Good</v>
      </c>
      <c r="AF17" s="24" t="str">
        <f>[4]FieldCard!E201</f>
        <v>Poor</v>
      </c>
      <c r="AG17" s="24" t="str">
        <f>[4]FieldCard!E206</f>
        <v>Fair</v>
      </c>
      <c r="AH17" s="24" t="str">
        <f>[4]FieldCard!E213</f>
        <v>Poor</v>
      </c>
      <c r="AI17" s="29" t="str">
        <f>[4]FieldCard!E218</f>
        <v>Poor</v>
      </c>
      <c r="AL17" s="28" t="str">
        <f>R14</f>
        <v>Good</v>
      </c>
      <c r="AM17" s="24" t="str">
        <f>R15</f>
        <v>Good</v>
      </c>
      <c r="AN17" s="24" t="str">
        <f>R16</f>
        <v>Good</v>
      </c>
      <c r="AO17" s="24" t="str">
        <f>R17</f>
        <v>Good</v>
      </c>
      <c r="AP17" s="24" t="str">
        <f>R18</f>
        <v>Good</v>
      </c>
      <c r="AQ17" s="29" t="str">
        <f>R19</f>
        <v>Good</v>
      </c>
      <c r="AS17" s="28" t="str">
        <f>Y14</f>
        <v>Good</v>
      </c>
      <c r="AT17" s="24" t="str">
        <f>Y15</f>
        <v>Good</v>
      </c>
      <c r="AU17" s="24" t="str">
        <f>Y16</f>
        <v>Good</v>
      </c>
      <c r="AV17" s="24" t="str">
        <f>Y17</f>
        <v>Good</v>
      </c>
      <c r="AW17" s="24" t="str">
        <f>Y18</f>
        <v>Good</v>
      </c>
      <c r="AX17" s="29" t="str">
        <f>Y19</f>
        <v>Good</v>
      </c>
      <c r="AZ17" s="28" t="str">
        <f>AF14</f>
        <v>Poor</v>
      </c>
      <c r="BA17" s="24" t="str">
        <f>AF15</f>
        <v>Fair</v>
      </c>
      <c r="BB17" s="24" t="str">
        <f>AF16</f>
        <v>Good</v>
      </c>
      <c r="BC17" s="24" t="str">
        <f>AF17</f>
        <v>Poor</v>
      </c>
      <c r="BD17" s="24" t="str">
        <f>AF18</f>
        <v>Poor</v>
      </c>
      <c r="BE17" s="29" t="str">
        <f>AF19</f>
        <v>Poor</v>
      </c>
      <c r="BH17" s="28" t="str">
        <f>[4]FieldCard!F117</f>
        <v>Poor</v>
      </c>
      <c r="BI17" s="24" t="str">
        <f>[4]FieldCard!F122</f>
        <v>Fair</v>
      </c>
      <c r="BJ17" s="24" t="str">
        <f>[4]FieldCard!F129</f>
        <v>Poor</v>
      </c>
      <c r="BK17" s="24" t="str">
        <f>[4]FieldCard!F134</f>
        <v>Fair</v>
      </c>
      <c r="BL17" s="24" t="str">
        <f>[4]FieldCard!F141</f>
        <v>Fair</v>
      </c>
      <c r="BM17" s="29" t="str">
        <f>[4]FieldCard!F146</f>
        <v>Fair</v>
      </c>
      <c r="BN17" s="32"/>
      <c r="BO17" s="28" t="str">
        <f>[4]FieldCard!F153</f>
        <v>Fair</v>
      </c>
      <c r="BP17" s="24" t="str">
        <f>[4]FieldCard!F158</f>
        <v>Fair</v>
      </c>
      <c r="BQ17" s="24" t="str">
        <f>[4]FieldCard!F165</f>
        <v>Fair</v>
      </c>
      <c r="BR17" s="24" t="str">
        <f>[4]FieldCard!F170</f>
        <v>Poor</v>
      </c>
      <c r="BS17" s="24" t="str">
        <f>[4]FieldCard!F177</f>
        <v>Fair</v>
      </c>
      <c r="BT17" s="29" t="str">
        <f>[4]FieldCard!F182</f>
        <v>Fair</v>
      </c>
      <c r="BU17" s="32"/>
      <c r="BV17" s="28" t="str">
        <f>[4]FieldCard!F189</f>
        <v>Fair</v>
      </c>
      <c r="BW17" s="24" t="str">
        <f>[4]FieldCard!F194</f>
        <v>Fair</v>
      </c>
      <c r="BX17" s="24" t="str">
        <f>[4]FieldCard!F201</f>
        <v>Fair</v>
      </c>
      <c r="BY17" s="24" t="str">
        <f>[4]FieldCard!F206</f>
        <v>Fair</v>
      </c>
      <c r="BZ17" s="24" t="str">
        <f>[4]FieldCard!F213</f>
        <v>Missing</v>
      </c>
      <c r="CA17" s="29" t="str">
        <f>[4]FieldCard!F218</f>
        <v>Poor</v>
      </c>
      <c r="CD17" s="28" t="str">
        <f>BJ14</f>
        <v>Fair</v>
      </c>
      <c r="CE17" s="24" t="str">
        <f>BJ15</f>
        <v>Fair</v>
      </c>
      <c r="CF17" s="24" t="str">
        <f>BJ16</f>
        <v>Good</v>
      </c>
      <c r="CG17" s="24" t="str">
        <f>BJ17</f>
        <v>Poor</v>
      </c>
      <c r="CH17" s="24" t="str">
        <f>BJ18</f>
        <v>Fair</v>
      </c>
      <c r="CI17" s="29" t="str">
        <f>BJ19</f>
        <v>Fair</v>
      </c>
      <c r="CK17" s="28" t="str">
        <f>BQ14</f>
        <v>Fair</v>
      </c>
      <c r="CL17" s="24" t="str">
        <f>BQ15</f>
        <v>Poor</v>
      </c>
      <c r="CM17" s="24" t="str">
        <f>BQ16</f>
        <v>Fair</v>
      </c>
      <c r="CN17" s="24" t="str">
        <f>BQ17</f>
        <v>Fair</v>
      </c>
      <c r="CO17" s="24" t="str">
        <f>BQ18</f>
        <v>Fair</v>
      </c>
      <c r="CP17" s="29" t="str">
        <f>BQ19</f>
        <v>Fair</v>
      </c>
      <c r="CR17" s="28" t="str">
        <f>BX14</f>
        <v>Moribund</v>
      </c>
      <c r="CS17" s="24" t="str">
        <f>BX15</f>
        <v>Poor</v>
      </c>
      <c r="CT17" s="24" t="str">
        <f>BX16</f>
        <v>Fair</v>
      </c>
      <c r="CU17" s="24" t="str">
        <f>BX17</f>
        <v>Fair</v>
      </c>
      <c r="CV17" s="24" t="str">
        <f>BX18</f>
        <v>Poor</v>
      </c>
      <c r="CW17" s="29" t="str">
        <f>BX19</f>
        <v>Poor</v>
      </c>
      <c r="CZ17" s="28" t="str">
        <f>FieldCard!G117</f>
        <v>Moribund</v>
      </c>
      <c r="DA17" s="24" t="str">
        <f>FieldCard!G122</f>
        <v>Fair</v>
      </c>
      <c r="DB17" s="24" t="str">
        <f>FieldCard!G129</f>
        <v>Poor</v>
      </c>
      <c r="DC17" s="24" t="str">
        <f>FieldCard!G134</f>
        <v>Fair</v>
      </c>
      <c r="DD17" s="24" t="str">
        <f>FieldCard!G141</f>
        <v>Good</v>
      </c>
      <c r="DE17" s="29" t="str">
        <f>FieldCard!G146</f>
        <v>Poor</v>
      </c>
      <c r="DF17" s="32"/>
      <c r="DG17" s="28" t="str">
        <f>FieldCard!G153</f>
        <v>Good</v>
      </c>
      <c r="DH17" s="24" t="str">
        <f>FieldCard!G158</f>
        <v>Poor</v>
      </c>
      <c r="DI17" s="24" t="str">
        <f>FieldCard!G165</f>
        <v>Good</v>
      </c>
      <c r="DJ17" s="24" t="str">
        <f>FieldCard!G170</f>
        <v>Poor</v>
      </c>
      <c r="DK17" s="24" t="str">
        <f>FieldCard!G177</f>
        <v>Fair</v>
      </c>
      <c r="DL17" s="29" t="str">
        <f>FieldCard!G182</f>
        <v>Fair</v>
      </c>
      <c r="DM17" s="32"/>
      <c r="DN17" s="28" t="str">
        <f>FieldCard!G189</f>
        <v>Fair</v>
      </c>
      <c r="DO17" s="24" t="str">
        <f>FieldCard!G194</f>
        <v>Good</v>
      </c>
      <c r="DP17" s="24" t="str">
        <f>FieldCard!G201</f>
        <v>Dead</v>
      </c>
      <c r="DQ17" s="24" t="str">
        <f>FieldCard!G206</f>
        <v>Fair</v>
      </c>
      <c r="DR17" s="24" t="str">
        <f>FieldCard!G213</f>
        <v>Missing</v>
      </c>
      <c r="DS17" s="29" t="str">
        <f>FieldCard!G218</f>
        <v>Dead</v>
      </c>
      <c r="DV17" s="28" t="str">
        <f>DB14</f>
        <v>Fair</v>
      </c>
      <c r="DW17" s="24" t="str">
        <f>DB15</f>
        <v>Good</v>
      </c>
      <c r="DX17" s="24" t="str">
        <f>DB16</f>
        <v>Good</v>
      </c>
      <c r="DY17" s="24" t="str">
        <f>DB17</f>
        <v>Poor</v>
      </c>
      <c r="DZ17" s="24" t="str">
        <f>DB18</f>
        <v>Good</v>
      </c>
      <c r="EA17" s="29" t="str">
        <f>DB19</f>
        <v>Poor</v>
      </c>
      <c r="EC17" s="28" t="str">
        <f>DI14</f>
        <v>Poor</v>
      </c>
      <c r="ED17" s="24" t="str">
        <f>DI15</f>
        <v>Good</v>
      </c>
      <c r="EE17" s="24" t="str">
        <f>DI16</f>
        <v>Good</v>
      </c>
      <c r="EF17" s="24" t="str">
        <f>DI17</f>
        <v>Good</v>
      </c>
      <c r="EG17" s="24" t="str">
        <f>DI18</f>
        <v>Fair</v>
      </c>
      <c r="EH17" s="29" t="str">
        <f>DI19</f>
        <v>Poor</v>
      </c>
      <c r="EJ17" s="28" t="str">
        <f>DP14</f>
        <v>Missing</v>
      </c>
      <c r="EK17" s="24" t="str">
        <f>DP15</f>
        <v>Dead</v>
      </c>
      <c r="EL17" s="24" t="str">
        <f>DP16</f>
        <v>Poor</v>
      </c>
      <c r="EM17" s="24" t="str">
        <f>DP17</f>
        <v>Dead</v>
      </c>
      <c r="EN17" s="24" t="str">
        <f>DP18</f>
        <v>Dead</v>
      </c>
      <c r="EO17" s="29" t="str">
        <f>DP19</f>
        <v>Poor</v>
      </c>
    </row>
    <row r="18" spans="16:145" ht="34.5" customHeight="1" x14ac:dyDescent="0.25">
      <c r="P18" s="28" t="str">
        <f>[4]FieldCard!E118</f>
        <v>Good</v>
      </c>
      <c r="Q18" s="24" t="str">
        <f>[4]FieldCard!E121</f>
        <v>Good</v>
      </c>
      <c r="R18" s="24" t="str">
        <f>[4]FieldCard!E130</f>
        <v>Good</v>
      </c>
      <c r="S18" s="24" t="str">
        <f>[4]FieldCard!E133</f>
        <v>Fair</v>
      </c>
      <c r="T18" s="24" t="str">
        <f>[4]FieldCard!E142</f>
        <v>Fair</v>
      </c>
      <c r="U18" s="29" t="str">
        <f>[4]FieldCard!E145</f>
        <v>Good</v>
      </c>
      <c r="V18" s="32"/>
      <c r="W18" s="28" t="str">
        <f>[4]FieldCard!E154</f>
        <v>Good</v>
      </c>
      <c r="X18" s="24" t="str">
        <f>[4]FieldCard!E157</f>
        <v>Fair</v>
      </c>
      <c r="Y18" s="24" t="str">
        <f>[4]FieldCard!E166</f>
        <v>Good</v>
      </c>
      <c r="Z18" s="24" t="str">
        <f>[4]FieldCard!E169</f>
        <v>Good</v>
      </c>
      <c r="AA18" s="24" t="str">
        <f>[4]FieldCard!E178</f>
        <v>Good</v>
      </c>
      <c r="AB18" s="29" t="str">
        <f>[4]FieldCard!E181</f>
        <v>Fair</v>
      </c>
      <c r="AC18" s="32"/>
      <c r="AD18" s="28" t="str">
        <f>[4]FieldCard!E190</f>
        <v>Fair</v>
      </c>
      <c r="AE18" s="24" t="str">
        <f>[4]FieldCard!E193</f>
        <v>Poor</v>
      </c>
      <c r="AF18" s="24" t="str">
        <f>[4]FieldCard!E202</f>
        <v>Poor</v>
      </c>
      <c r="AG18" s="24" t="str">
        <f>[4]FieldCard!E205</f>
        <v>Poor</v>
      </c>
      <c r="AH18" s="24" t="str">
        <f>[4]FieldCard!E214</f>
        <v>Fair</v>
      </c>
      <c r="AI18" s="29" t="str">
        <f>[4]FieldCard!E217</f>
        <v>Poor</v>
      </c>
      <c r="AL18" s="28" t="str">
        <f>Q14</f>
        <v>Good</v>
      </c>
      <c r="AM18" s="24" t="str">
        <f>Q15</f>
        <v>Good</v>
      </c>
      <c r="AN18" s="24" t="str">
        <f>Q16</f>
        <v>Good</v>
      </c>
      <c r="AO18" s="24" t="str">
        <f>Q17</f>
        <v>Fair</v>
      </c>
      <c r="AP18" s="24" t="str">
        <f>Q18</f>
        <v>Good</v>
      </c>
      <c r="AQ18" s="29" t="str">
        <f>Q19</f>
        <v>Good</v>
      </c>
      <c r="AS18" s="28" t="str">
        <f>X14</f>
        <v>Fair</v>
      </c>
      <c r="AT18" s="24" t="str">
        <f>X15</f>
        <v>Good</v>
      </c>
      <c r="AU18" s="24" t="str">
        <f>X16</f>
        <v>Good</v>
      </c>
      <c r="AV18" s="24" t="str">
        <f>X17</f>
        <v>Good</v>
      </c>
      <c r="AW18" s="24" t="str">
        <f>X18</f>
        <v>Fair</v>
      </c>
      <c r="AX18" s="29" t="str">
        <f>X19</f>
        <v>Good</v>
      </c>
      <c r="AZ18" s="28" t="str">
        <f>AE14</f>
        <v>Poor</v>
      </c>
      <c r="BA18" s="24" t="str">
        <f>AE15</f>
        <v>Fair</v>
      </c>
      <c r="BB18" s="24" t="str">
        <f>AE16</f>
        <v>Fair</v>
      </c>
      <c r="BC18" s="24" t="str">
        <f>AE17</f>
        <v>Good</v>
      </c>
      <c r="BD18" s="24" t="str">
        <f>AE18</f>
        <v>Poor</v>
      </c>
      <c r="BE18" s="29" t="str">
        <f>AE19</f>
        <v>Poor</v>
      </c>
      <c r="BH18" s="28" t="str">
        <f>[4]FieldCard!F118</f>
        <v>Poor</v>
      </c>
      <c r="BI18" s="24" t="str">
        <f>[4]FieldCard!F121</f>
        <v>Poor</v>
      </c>
      <c r="BJ18" s="24" t="str">
        <f>[4]FieldCard!F130</f>
        <v>Fair</v>
      </c>
      <c r="BK18" s="24" t="str">
        <f>[4]FieldCard!F133</f>
        <v>Fair</v>
      </c>
      <c r="BL18" s="24" t="str">
        <f>[4]FieldCard!F142</f>
        <v>Poor</v>
      </c>
      <c r="BM18" s="29" t="str">
        <f>[4]FieldCard!F145</f>
        <v>Fair</v>
      </c>
      <c r="BN18" s="32"/>
      <c r="BO18" s="28" t="str">
        <f>[4]FieldCard!F154</f>
        <v>Fair</v>
      </c>
      <c r="BP18" s="24" t="str">
        <f>[4]FieldCard!F157</f>
        <v>Fair</v>
      </c>
      <c r="BQ18" s="24" t="str">
        <f>[4]FieldCard!F166</f>
        <v>Fair</v>
      </c>
      <c r="BR18" s="24" t="str">
        <f>[4]FieldCard!F169</f>
        <v>Poor</v>
      </c>
      <c r="BS18" s="24" t="str">
        <f>[4]FieldCard!F178</f>
        <v>Fair</v>
      </c>
      <c r="BT18" s="29" t="str">
        <f>[4]FieldCard!F181</f>
        <v>Fair</v>
      </c>
      <c r="BU18" s="32"/>
      <c r="BV18" s="28" t="str">
        <f>[4]FieldCard!F190</f>
        <v>Fair</v>
      </c>
      <c r="BW18" s="24" t="str">
        <f>[4]FieldCard!F193</f>
        <v>Poor</v>
      </c>
      <c r="BX18" s="24" t="str">
        <f>[4]FieldCard!F202</f>
        <v>Poor</v>
      </c>
      <c r="BY18" s="24" t="str">
        <f>[4]FieldCard!F205</f>
        <v>Poor</v>
      </c>
      <c r="BZ18" s="24" t="str">
        <f>[4]FieldCard!F214</f>
        <v>Poor</v>
      </c>
      <c r="CA18" s="29" t="str">
        <f>[4]FieldCard!F217</f>
        <v>Poor</v>
      </c>
      <c r="CD18" s="28" t="str">
        <f>BI14</f>
        <v>Fair</v>
      </c>
      <c r="CE18" s="24" t="str">
        <f>BI15</f>
        <v>Fair</v>
      </c>
      <c r="CF18" s="24" t="str">
        <f>BI16</f>
        <v>Good</v>
      </c>
      <c r="CG18" s="24" t="str">
        <f>BI17</f>
        <v>Fair</v>
      </c>
      <c r="CH18" s="24" t="str">
        <f>BI18</f>
        <v>Poor</v>
      </c>
      <c r="CI18" s="29" t="str">
        <f>BI19</f>
        <v>Poor</v>
      </c>
      <c r="CK18" s="28" t="str">
        <f>BP14</f>
        <v>Poor</v>
      </c>
      <c r="CL18" s="24" t="str">
        <f>BP15</f>
        <v>Good</v>
      </c>
      <c r="CM18" s="24" t="str">
        <f>BP16</f>
        <v>Fair</v>
      </c>
      <c r="CN18" s="24" t="str">
        <f>BP17</f>
        <v>Fair</v>
      </c>
      <c r="CO18" s="24" t="str">
        <f>BP18</f>
        <v>Fair</v>
      </c>
      <c r="CP18" s="29" t="str">
        <f>BP19</f>
        <v>Moribund</v>
      </c>
      <c r="CR18" s="28" t="str">
        <f>BW14</f>
        <v>Moribund</v>
      </c>
      <c r="CS18" s="24" t="str">
        <f>BW15</f>
        <v>Fair</v>
      </c>
      <c r="CT18" s="24" t="str">
        <f>BW16</f>
        <v>Poor</v>
      </c>
      <c r="CU18" s="24" t="str">
        <f>BW17</f>
        <v>Fair</v>
      </c>
      <c r="CV18" s="24" t="str">
        <f>BW18</f>
        <v>Poor</v>
      </c>
      <c r="CW18" s="29" t="str">
        <f>BW19</f>
        <v>Fair</v>
      </c>
      <c r="CZ18" s="28" t="str">
        <f>FieldCard!G118</f>
        <v>Fair</v>
      </c>
      <c r="DA18" s="24" t="str">
        <f>FieldCard!G121</f>
        <v>Dead</v>
      </c>
      <c r="DB18" s="24" t="str">
        <f>FieldCard!G130</f>
        <v>Good</v>
      </c>
      <c r="DC18" s="24" t="str">
        <f>FieldCard!G133</f>
        <v>Good</v>
      </c>
      <c r="DD18" s="24" t="str">
        <f>FieldCard!G142</f>
        <v>Poor</v>
      </c>
      <c r="DE18" s="29" t="str">
        <f>FieldCard!G145</f>
        <v>Good</v>
      </c>
      <c r="DF18" s="32"/>
      <c r="DG18" s="28" t="str">
        <f>FieldCard!G154</f>
        <v>Good</v>
      </c>
      <c r="DH18" s="24" t="str">
        <f>FieldCard!G157</f>
        <v>Poor</v>
      </c>
      <c r="DI18" s="24" t="str">
        <f>FieldCard!G166</f>
        <v>Fair</v>
      </c>
      <c r="DJ18" s="24" t="str">
        <f>FieldCard!G169</f>
        <v>Dead</v>
      </c>
      <c r="DK18" s="24" t="str">
        <f>FieldCard!G178</f>
        <v>Good</v>
      </c>
      <c r="DL18" s="29" t="str">
        <f>FieldCard!G181</f>
        <v>Fair</v>
      </c>
      <c r="DM18" s="32"/>
      <c r="DN18" s="28" t="str">
        <f>FieldCard!G190</f>
        <v>Poor</v>
      </c>
      <c r="DO18" s="24" t="str">
        <f>FieldCard!G193</f>
        <v>Dead</v>
      </c>
      <c r="DP18" s="24" t="str">
        <f>FieldCard!G202</f>
        <v>Dead</v>
      </c>
      <c r="DQ18" s="24" t="str">
        <f>FieldCard!G205</f>
        <v>Fair</v>
      </c>
      <c r="DR18" s="24" t="str">
        <f>FieldCard!G214</f>
        <v>Missing</v>
      </c>
      <c r="DS18" s="29" t="str">
        <f>FieldCard!G217</f>
        <v>Fair</v>
      </c>
      <c r="DV18" s="28" t="str">
        <f>DA14</f>
        <v>Poor</v>
      </c>
      <c r="DW18" s="24" t="str">
        <f>DA15</f>
        <v>Poor</v>
      </c>
      <c r="DX18" s="24" t="str">
        <f>DA16</f>
        <v>Good</v>
      </c>
      <c r="DY18" s="24" t="str">
        <f>DA17</f>
        <v>Fair</v>
      </c>
      <c r="DZ18" s="24" t="str">
        <f>DA18</f>
        <v>Dead</v>
      </c>
      <c r="EA18" s="29" t="str">
        <f>DA19</f>
        <v>Moribund</v>
      </c>
      <c r="EC18" s="28" t="str">
        <f>DH14</f>
        <v>Poor</v>
      </c>
      <c r="ED18" s="24" t="str">
        <f>DH15</f>
        <v>Good</v>
      </c>
      <c r="EE18" s="24" t="str">
        <f>DH16</f>
        <v>Moribund</v>
      </c>
      <c r="EF18" s="24" t="str">
        <f>DH17</f>
        <v>Poor</v>
      </c>
      <c r="EG18" s="24" t="str">
        <f>DH18</f>
        <v>Poor</v>
      </c>
      <c r="EH18" s="29" t="str">
        <f>DH19</f>
        <v>Moribund</v>
      </c>
      <c r="EJ18" s="28" t="str">
        <f>DO14</f>
        <v>Dead</v>
      </c>
      <c r="EK18" s="24" t="str">
        <f>DO15</f>
        <v>Poor</v>
      </c>
      <c r="EL18" s="24" t="str">
        <f>DO16</f>
        <v>Missing</v>
      </c>
      <c r="EM18" s="24" t="str">
        <f>DO17</f>
        <v>Good</v>
      </c>
      <c r="EN18" s="24" t="str">
        <f>DO18</f>
        <v>Dead</v>
      </c>
      <c r="EO18" s="29" t="str">
        <f>DO19</f>
        <v>Poor</v>
      </c>
    </row>
    <row r="19" spans="16:145" ht="32.25" customHeight="1" thickBot="1" x14ac:dyDescent="0.3">
      <c r="P19" s="30" t="str">
        <f>[4]FieldCard!E119</f>
        <v>Good</v>
      </c>
      <c r="Q19" s="31" t="str">
        <f>[4]FieldCard!E120</f>
        <v>Good</v>
      </c>
      <c r="R19" s="31" t="str">
        <f>[4]FieldCard!E131</f>
        <v>Good</v>
      </c>
      <c r="S19" s="31" t="str">
        <f>[4]FieldCard!E132</f>
        <v>Good</v>
      </c>
      <c r="T19" s="31" t="str">
        <f>[4]FieldCard!E143</f>
        <v>Good</v>
      </c>
      <c r="U19" s="23" t="str">
        <f>[4]FieldCard!E144</f>
        <v>Good</v>
      </c>
      <c r="V19" s="33"/>
      <c r="W19" s="30" t="str">
        <f>[4]FieldCard!E155</f>
        <v>Good</v>
      </c>
      <c r="X19" s="31" t="str">
        <f>[4]FieldCard!E156</f>
        <v>Good</v>
      </c>
      <c r="Y19" s="31" t="str">
        <f>[4]FieldCard!E167</f>
        <v>Good</v>
      </c>
      <c r="Z19" s="31" t="str">
        <f>[4]FieldCard!E168</f>
        <v>Good</v>
      </c>
      <c r="AA19" s="31" t="str">
        <f>[4]FieldCard!E179</f>
        <v>Good</v>
      </c>
      <c r="AB19" s="23" t="str">
        <f>[4]FieldCard!E180</f>
        <v>Good</v>
      </c>
      <c r="AC19" s="33"/>
      <c r="AD19" s="30" t="str">
        <f>[4]FieldCard!E191</f>
        <v>Fair</v>
      </c>
      <c r="AE19" s="31" t="str">
        <f>[4]FieldCard!E192</f>
        <v>Poor</v>
      </c>
      <c r="AF19" s="31" t="str">
        <f>[4]FieldCard!E203</f>
        <v>Poor</v>
      </c>
      <c r="AG19" s="31" t="str">
        <f>[4]FieldCard!E204</f>
        <v>Poor</v>
      </c>
      <c r="AH19" s="31" t="str">
        <f>[4]FieldCard!E215</f>
        <v>Fair</v>
      </c>
      <c r="AI19" s="23" t="str">
        <f>[4]FieldCard!E216</f>
        <v>Poor</v>
      </c>
      <c r="AL19" s="30" t="str">
        <f>P14</f>
        <v>Fair</v>
      </c>
      <c r="AM19" s="31" t="str">
        <f>P15</f>
        <v>Good</v>
      </c>
      <c r="AN19" s="31" t="str">
        <f>P16</f>
        <v>Good</v>
      </c>
      <c r="AO19" s="31" t="str">
        <f>P17</f>
        <v>Good</v>
      </c>
      <c r="AP19" s="31" t="str">
        <f>P18</f>
        <v>Good</v>
      </c>
      <c r="AQ19" s="23" t="str">
        <f>P19</f>
        <v>Good</v>
      </c>
      <c r="AS19" s="30" t="str">
        <f>W14</f>
        <v>Good</v>
      </c>
      <c r="AT19" s="31" t="str">
        <f>W15</f>
        <v>Fair</v>
      </c>
      <c r="AU19" s="31" t="str">
        <f>W16</f>
        <v>Good</v>
      </c>
      <c r="AV19" s="31" t="str">
        <f>W17</f>
        <v>Good</v>
      </c>
      <c r="AW19" s="31" t="str">
        <f>W18</f>
        <v>Good</v>
      </c>
      <c r="AX19" s="23" t="str">
        <f>W19</f>
        <v>Good</v>
      </c>
      <c r="AZ19" s="30" t="str">
        <f>AD14</f>
        <v>Poor</v>
      </c>
      <c r="BA19" s="31" t="str">
        <f>AD15</f>
        <v>Fair</v>
      </c>
      <c r="BB19" s="31" t="str">
        <f>AD16</f>
        <v>Poor</v>
      </c>
      <c r="BC19" s="31" t="str">
        <f>AD17</f>
        <v>Fair</v>
      </c>
      <c r="BD19" s="31" t="str">
        <f>AD18</f>
        <v>Fair</v>
      </c>
      <c r="BE19" s="23" t="str">
        <f>AD19</f>
        <v>Fair</v>
      </c>
      <c r="BH19" s="30" t="str">
        <f>[4]FieldCard!F119</f>
        <v>Fair</v>
      </c>
      <c r="BI19" s="31" t="str">
        <f>[4]FieldCard!F120</f>
        <v>Poor</v>
      </c>
      <c r="BJ19" s="31" t="str">
        <f>[4]FieldCard!F131</f>
        <v>Fair</v>
      </c>
      <c r="BK19" s="31" t="str">
        <f>[4]FieldCard!F132</f>
        <v>Poor</v>
      </c>
      <c r="BL19" s="31" t="str">
        <f>[4]FieldCard!F143</f>
        <v>Poor</v>
      </c>
      <c r="BM19" s="23" t="str">
        <f>[4]FieldCard!F144</f>
        <v>Poor</v>
      </c>
      <c r="BN19" s="33"/>
      <c r="BO19" s="30" t="str">
        <f>[4]FieldCard!F155</f>
        <v>Fair</v>
      </c>
      <c r="BP19" s="31" t="str">
        <f>[4]FieldCard!F156</f>
        <v>Moribund</v>
      </c>
      <c r="BQ19" s="31" t="str">
        <f>[4]FieldCard!F167</f>
        <v>Fair</v>
      </c>
      <c r="BR19" s="31" t="str">
        <f>[4]FieldCard!F168</f>
        <v>Good</v>
      </c>
      <c r="BS19" s="31" t="str">
        <f>[4]FieldCard!F179</f>
        <v>Fair</v>
      </c>
      <c r="BT19" s="23" t="str">
        <f>[4]FieldCard!F180</f>
        <v>Fair</v>
      </c>
      <c r="BU19" s="33"/>
      <c r="BV19" s="30" t="str">
        <f>[4]FieldCard!F191</f>
        <v>Fair</v>
      </c>
      <c r="BW19" s="31" t="str">
        <f>[4]FieldCard!F192</f>
        <v>Fair</v>
      </c>
      <c r="BX19" s="31" t="str">
        <f>[4]FieldCard!F203</f>
        <v>Poor</v>
      </c>
      <c r="BY19" s="31" t="str">
        <f>[4]FieldCard!F204</f>
        <v>Poor</v>
      </c>
      <c r="BZ19" s="31" t="str">
        <f>[4]FieldCard!F215</f>
        <v>Poor</v>
      </c>
      <c r="CA19" s="23" t="str">
        <f>[4]FieldCard!F216</f>
        <v>Poor</v>
      </c>
      <c r="CD19" s="30" t="str">
        <f>BH14</f>
        <v>Poor</v>
      </c>
      <c r="CE19" s="31" t="str">
        <f>BH15</f>
        <v>Fair</v>
      </c>
      <c r="CF19" s="31" t="str">
        <f>BH16</f>
        <v>Fair</v>
      </c>
      <c r="CG19" s="31" t="str">
        <f>BH17</f>
        <v>Poor</v>
      </c>
      <c r="CH19" s="31" t="str">
        <f>BH18</f>
        <v>Poor</v>
      </c>
      <c r="CI19" s="23" t="str">
        <f>BH19</f>
        <v>Fair</v>
      </c>
      <c r="CK19" s="30" t="str">
        <f>BO14</f>
        <v>Poor</v>
      </c>
      <c r="CL19" s="31" t="str">
        <f>BO15</f>
        <v>Poor</v>
      </c>
      <c r="CM19" s="31" t="str">
        <f>BO16</f>
        <v>Fair</v>
      </c>
      <c r="CN19" s="31" t="str">
        <f>BO17</f>
        <v>Fair</v>
      </c>
      <c r="CO19" s="31" t="str">
        <f>BO18</f>
        <v>Fair</v>
      </c>
      <c r="CP19" s="23" t="str">
        <f>BO19</f>
        <v>Fair</v>
      </c>
      <c r="CR19" s="30" t="str">
        <f>BV14</f>
        <v>Fair</v>
      </c>
      <c r="CS19" s="31" t="str">
        <f>BV15</f>
        <v>Fair</v>
      </c>
      <c r="CT19" s="31" t="str">
        <f>BV16</f>
        <v>Poor</v>
      </c>
      <c r="CU19" s="31" t="str">
        <f>BV17</f>
        <v>Fair</v>
      </c>
      <c r="CV19" s="31" t="str">
        <f>BV18</f>
        <v>Fair</v>
      </c>
      <c r="CW19" s="23" t="str">
        <f>BV19</f>
        <v>Fair</v>
      </c>
      <c r="CZ19" s="30" t="str">
        <f>FieldCard!G119</f>
        <v>Fair</v>
      </c>
      <c r="DA19" s="31" t="str">
        <f>FieldCard!G120</f>
        <v>Moribund</v>
      </c>
      <c r="DB19" s="31" t="str">
        <f>FieldCard!G131</f>
        <v>Poor</v>
      </c>
      <c r="DC19" s="31" t="str">
        <f>FieldCard!G132</f>
        <v>Poor</v>
      </c>
      <c r="DD19" s="31" t="str">
        <f>FieldCard!G143</f>
        <v>Poor</v>
      </c>
      <c r="DE19" s="23" t="str">
        <f>FieldCard!G144</f>
        <v>Poor</v>
      </c>
      <c r="DF19" s="33"/>
      <c r="DG19" s="30" t="str">
        <f>FieldCard!G155</f>
        <v>Good</v>
      </c>
      <c r="DH19" s="31" t="str">
        <f>FieldCard!G156</f>
        <v>Moribund</v>
      </c>
      <c r="DI19" s="31" t="str">
        <f>FieldCard!G167</f>
        <v>Poor</v>
      </c>
      <c r="DJ19" s="31" t="str">
        <f>FieldCard!G168</f>
        <v>Good</v>
      </c>
      <c r="DK19" s="31" t="str">
        <f>FieldCard!G179</f>
        <v>Good</v>
      </c>
      <c r="DL19" s="23" t="str">
        <f>FieldCard!G180</f>
        <v>Fair</v>
      </c>
      <c r="DM19" s="33"/>
      <c r="DN19" s="30" t="str">
        <f>FieldCard!G191</f>
        <v>Fair</v>
      </c>
      <c r="DO19" s="31" t="str">
        <f>FieldCard!G192</f>
        <v>Poor</v>
      </c>
      <c r="DP19" s="31" t="str">
        <f>FieldCard!G203</f>
        <v>Poor</v>
      </c>
      <c r="DQ19" s="31" t="str">
        <f>FieldCard!G204</f>
        <v>Poor</v>
      </c>
      <c r="DR19" s="31" t="str">
        <f>FieldCard!G215</f>
        <v>Fair</v>
      </c>
      <c r="DS19" s="23" t="str">
        <f>FieldCard!G216</f>
        <v>Missing</v>
      </c>
      <c r="DV19" s="30" t="str">
        <f>CZ14</f>
        <v>Good</v>
      </c>
      <c r="DW19" s="31" t="str">
        <f>CZ15</f>
        <v>Fair</v>
      </c>
      <c r="DX19" s="31" t="str">
        <f>CZ16</f>
        <v>Fair</v>
      </c>
      <c r="DY19" s="31" t="str">
        <f>CZ17</f>
        <v>Moribund</v>
      </c>
      <c r="DZ19" s="31" t="str">
        <f>CZ18</f>
        <v>Fair</v>
      </c>
      <c r="EA19" s="23" t="str">
        <f>CZ19</f>
        <v>Fair</v>
      </c>
      <c r="EC19" s="30" t="str">
        <f>DG14</f>
        <v>Poor</v>
      </c>
      <c r="ED19" s="31" t="str">
        <f>DG15</f>
        <v>Poor</v>
      </c>
      <c r="EE19" s="31" t="str">
        <f>DG16</f>
        <v>Good</v>
      </c>
      <c r="EF19" s="31" t="str">
        <f>DG17</f>
        <v>Good</v>
      </c>
      <c r="EG19" s="31" t="str">
        <f>DG18</f>
        <v>Good</v>
      </c>
      <c r="EH19" s="23" t="str">
        <f>DG19</f>
        <v>Good</v>
      </c>
      <c r="EJ19" s="30" t="str">
        <f>DN14</f>
        <v>Dead</v>
      </c>
      <c r="EK19" s="31" t="str">
        <f>DN15</f>
        <v>Fair</v>
      </c>
      <c r="EL19" s="31" t="str">
        <f>DN16</f>
        <v>Poor</v>
      </c>
      <c r="EM19" s="31" t="str">
        <f>DN17</f>
        <v>Fair</v>
      </c>
      <c r="EN19" s="31" t="str">
        <f>DN18</f>
        <v>Poor</v>
      </c>
      <c r="EO19" s="23" t="str">
        <f>DN19</f>
        <v>Fair</v>
      </c>
    </row>
    <row r="20" spans="16:145" ht="19.5" customHeight="1" thickBot="1" x14ac:dyDescent="0.3">
      <c r="P20" s="10"/>
      <c r="Q20" s="34"/>
      <c r="R20" s="34"/>
      <c r="S20" s="34"/>
      <c r="T20" s="34"/>
      <c r="U20" s="8"/>
      <c r="W20" s="10"/>
      <c r="X20" s="34"/>
      <c r="Y20" s="34"/>
      <c r="Z20" s="34"/>
      <c r="AA20" s="34"/>
      <c r="AB20" s="8"/>
      <c r="AD20" s="10"/>
      <c r="AE20" s="34"/>
      <c r="AF20" s="34"/>
      <c r="AG20" s="34"/>
      <c r="AH20" s="34"/>
      <c r="AI20" s="8"/>
      <c r="BH20" s="10"/>
      <c r="BI20" s="34"/>
      <c r="BJ20" s="34"/>
      <c r="BK20" s="34"/>
      <c r="BL20" s="34"/>
      <c r="BM20" s="8"/>
      <c r="BO20" s="10"/>
      <c r="BP20" s="34"/>
      <c r="BQ20" s="34"/>
      <c r="BR20" s="34"/>
      <c r="BS20" s="34"/>
      <c r="BT20" s="8"/>
      <c r="BV20" s="10"/>
      <c r="BW20" s="34"/>
      <c r="BX20" s="34"/>
      <c r="BY20" s="34"/>
      <c r="BZ20" s="34"/>
      <c r="CA20" s="8"/>
      <c r="CZ20" s="10"/>
      <c r="DA20" s="34"/>
      <c r="DB20" s="34"/>
      <c r="DC20" s="34"/>
      <c r="DD20" s="34"/>
      <c r="DE20" s="8"/>
      <c r="DG20" s="10"/>
      <c r="DH20" s="34"/>
      <c r="DI20" s="34"/>
      <c r="DJ20" s="34"/>
      <c r="DK20" s="34"/>
      <c r="DL20" s="8"/>
      <c r="DN20" s="10"/>
      <c r="DO20" s="34"/>
      <c r="DP20" s="34"/>
      <c r="DQ20" s="34"/>
      <c r="DR20" s="34"/>
      <c r="DS20" s="8"/>
    </row>
    <row r="21" spans="16:145" ht="34.5" customHeight="1" x14ac:dyDescent="0.25">
      <c r="P21" s="25" t="str">
        <f>[4]FieldCard!E222</f>
        <v>Good</v>
      </c>
      <c r="Q21" s="26" t="str">
        <f>[4]FieldCard!E233</f>
        <v>Good</v>
      </c>
      <c r="R21" s="26" t="str">
        <f>[4]FieldCard!E234</f>
        <v>Good</v>
      </c>
      <c r="S21" s="26" t="str">
        <f>[4]FieldCard!E245</f>
        <v>Good</v>
      </c>
      <c r="T21" s="26" t="str">
        <f>[4]FieldCard!E246</f>
        <v>Fair</v>
      </c>
      <c r="U21" s="27" t="str">
        <f>[4]FieldCard!E257</f>
        <v>Good</v>
      </c>
      <c r="V21" s="12"/>
      <c r="W21" s="25" t="str">
        <f>[4]FieldCard!E258</f>
        <v>Good</v>
      </c>
      <c r="X21" s="26" t="str">
        <f>[4]FieldCard!E269</f>
        <v>Good</v>
      </c>
      <c r="Y21" s="26" t="str">
        <f>[4]FieldCard!E270</f>
        <v>Good</v>
      </c>
      <c r="Z21" s="26" t="str">
        <f>[4]FieldCard!E281</f>
        <v>Missing</v>
      </c>
      <c r="AA21" s="26" t="str">
        <f>[4]FieldCard!E282</f>
        <v>Missing</v>
      </c>
      <c r="AB21" s="27" t="str">
        <f>[4]FieldCard!E293</f>
        <v>Missing</v>
      </c>
      <c r="AC21" s="12"/>
      <c r="AD21" s="25" t="str">
        <f>[4]FieldCard!E294</f>
        <v>Fair</v>
      </c>
      <c r="AE21" s="26" t="str">
        <f>[4]FieldCard!E305</f>
        <v>Good</v>
      </c>
      <c r="AF21" s="26" t="str">
        <f>[4]FieldCard!E306</f>
        <v>Good</v>
      </c>
      <c r="AG21" s="26" t="str">
        <f>[4]FieldCard!E317</f>
        <v>Good</v>
      </c>
      <c r="AH21" s="26" t="str">
        <f>[4]FieldCard!E318</f>
        <v>Good</v>
      </c>
      <c r="AI21" s="27" t="str">
        <f>[4]FieldCard!E329</f>
        <v>Good</v>
      </c>
      <c r="AL21" s="25" t="str">
        <f>U21</f>
        <v>Good</v>
      </c>
      <c r="AM21" s="26" t="str">
        <f>U22</f>
        <v>Fair</v>
      </c>
      <c r="AN21" s="26" t="str">
        <f>U23</f>
        <v>Good</v>
      </c>
      <c r="AO21" s="26" t="str">
        <f>U24</f>
        <v>Good</v>
      </c>
      <c r="AP21" s="26" t="str">
        <f>U25</f>
        <v>Good</v>
      </c>
      <c r="AQ21" s="27" t="str">
        <f>U26</f>
        <v>Good</v>
      </c>
      <c r="AS21" s="25" t="str">
        <f>AB21</f>
        <v>Missing</v>
      </c>
      <c r="AT21" s="26" t="str">
        <f>AB22</f>
        <v>Good</v>
      </c>
      <c r="AU21" s="26" t="str">
        <f>AB23</f>
        <v>Fair</v>
      </c>
      <c r="AV21" s="26" t="str">
        <f>AB24</f>
        <v>Good</v>
      </c>
      <c r="AW21" s="26" t="str">
        <f>AB25</f>
        <v>Good</v>
      </c>
      <c r="AX21" s="27" t="str">
        <f>AB26</f>
        <v>Good</v>
      </c>
      <c r="AZ21" s="25" t="str">
        <f>AI21</f>
        <v>Good</v>
      </c>
      <c r="BA21" s="26" t="str">
        <f>AI22</f>
        <v>Good</v>
      </c>
      <c r="BB21" s="26" t="str">
        <f>AI23</f>
        <v>Good</v>
      </c>
      <c r="BC21" s="26" t="str">
        <f>AI24</f>
        <v>Good</v>
      </c>
      <c r="BD21" s="26" t="str">
        <f>AI25</f>
        <v>Good</v>
      </c>
      <c r="BE21" s="27" t="str">
        <f>AI26</f>
        <v>Good</v>
      </c>
      <c r="BH21" s="25" t="str">
        <f>[4]FieldCard!F222</f>
        <v>Good</v>
      </c>
      <c r="BI21" s="26" t="str">
        <f>[4]FieldCard!F233</f>
        <v>Good</v>
      </c>
      <c r="BJ21" s="26" t="str">
        <f>[4]FieldCard!F234</f>
        <v>Good</v>
      </c>
      <c r="BK21" s="26" t="str">
        <f>[4]FieldCard!F245</f>
        <v>Good</v>
      </c>
      <c r="BL21" s="26" t="str">
        <f>[4]FieldCard!F246</f>
        <v>Fair</v>
      </c>
      <c r="BM21" s="27" t="str">
        <f>[4]FieldCard!F257</f>
        <v>Good</v>
      </c>
      <c r="BN21" s="12"/>
      <c r="BO21" s="25" t="str">
        <f>[4]FieldCard!F258</f>
        <v>Good</v>
      </c>
      <c r="BP21" s="26" t="str">
        <f>[4]FieldCard!F269</f>
        <v>Good</v>
      </c>
      <c r="BQ21" s="26" t="str">
        <f>[4]FieldCard!F270</f>
        <v>Fair</v>
      </c>
      <c r="BR21" s="26" t="str">
        <f>[4]FieldCard!F281</f>
        <v>Missing</v>
      </c>
      <c r="BS21" s="26" t="str">
        <f>[4]FieldCard!F282</f>
        <v>Missing</v>
      </c>
      <c r="BT21" s="27" t="str">
        <f>[4]FieldCard!F293</f>
        <v>Missing</v>
      </c>
      <c r="BU21" s="12"/>
      <c r="BV21" s="25" t="str">
        <f>[4]FieldCard!F294</f>
        <v>Fair</v>
      </c>
      <c r="BW21" s="26" t="str">
        <f>[4]FieldCard!F305</f>
        <v>Good</v>
      </c>
      <c r="BX21" s="26" t="str">
        <f>[4]FieldCard!F306</f>
        <v>Good</v>
      </c>
      <c r="BY21" s="26" t="str">
        <f>[4]FieldCard!F317</f>
        <v>Good</v>
      </c>
      <c r="BZ21" s="26" t="str">
        <f>[4]FieldCard!F318</f>
        <v>Good</v>
      </c>
      <c r="CA21" s="27" t="str">
        <f>[4]FieldCard!F329</f>
        <v>Good</v>
      </c>
      <c r="CD21" s="25" t="str">
        <f>BM21</f>
        <v>Good</v>
      </c>
      <c r="CE21" s="26" t="str">
        <f>BM22</f>
        <v>Fair</v>
      </c>
      <c r="CF21" s="26" t="str">
        <f>BM23</f>
        <v>Good</v>
      </c>
      <c r="CG21" s="26" t="str">
        <f>BM24</f>
        <v>Good</v>
      </c>
      <c r="CH21" s="26" t="str">
        <f>BM25</f>
        <v>Good</v>
      </c>
      <c r="CI21" s="27" t="str">
        <f>BM26</f>
        <v>Good</v>
      </c>
      <c r="CK21" s="25" t="str">
        <f>BT21</f>
        <v>Missing</v>
      </c>
      <c r="CL21" s="26" t="str">
        <f>BT22</f>
        <v>Good</v>
      </c>
      <c r="CM21" s="26" t="str">
        <f>BT23</f>
        <v>Fair</v>
      </c>
      <c r="CN21" s="26" t="str">
        <f>BT24</f>
        <v>Good</v>
      </c>
      <c r="CO21" s="26" t="str">
        <f>BT25</f>
        <v>Good</v>
      </c>
      <c r="CP21" s="27" t="str">
        <f>BT26</f>
        <v>Good</v>
      </c>
      <c r="CR21" s="25" t="str">
        <f>CA21</f>
        <v>Good</v>
      </c>
      <c r="CS21" s="26" t="str">
        <f>CA22</f>
        <v>Good</v>
      </c>
      <c r="CT21" s="26" t="str">
        <f>CA23</f>
        <v>Good</v>
      </c>
      <c r="CU21" s="26" t="str">
        <f>CA24</f>
        <v>Good</v>
      </c>
      <c r="CV21" s="26" t="str">
        <f>CA25</f>
        <v>Good</v>
      </c>
      <c r="CW21" s="27" t="str">
        <f>CA26</f>
        <v>Good</v>
      </c>
      <c r="CZ21" s="25" t="str">
        <f>FieldCard!G222</f>
        <v>Good</v>
      </c>
      <c r="DA21" s="26" t="str">
        <f>FieldCard!G233</f>
        <v>Good</v>
      </c>
      <c r="DB21" s="26" t="str">
        <f>FieldCard!G234</f>
        <v>Good</v>
      </c>
      <c r="DC21" s="26" t="str">
        <f>FieldCard!G245</f>
        <v>Good</v>
      </c>
      <c r="DD21" s="26" t="str">
        <f>FieldCard!G246</f>
        <v>Fair</v>
      </c>
      <c r="DE21" s="27" t="str">
        <f>FieldCard!G257</f>
        <v>Good</v>
      </c>
      <c r="DF21" s="12"/>
      <c r="DG21" s="25" t="str">
        <f>FieldCard!G258</f>
        <v>Good</v>
      </c>
      <c r="DH21" s="26" t="str">
        <f>FieldCard!G269</f>
        <v>Good</v>
      </c>
      <c r="DI21" s="26" t="str">
        <f>FieldCard!G270</f>
        <v>Fair</v>
      </c>
      <c r="DJ21" s="26" t="str">
        <f>FieldCard!G281</f>
        <v>Missing</v>
      </c>
      <c r="DK21" s="26" t="str">
        <f>FieldCard!G282</f>
        <v>Missing</v>
      </c>
      <c r="DL21" s="27" t="str">
        <f>FieldCard!G293</f>
        <v>Missing</v>
      </c>
      <c r="DM21" s="12"/>
      <c r="DN21" s="25" t="str">
        <f>FieldCard!G294</f>
        <v>Poor</v>
      </c>
      <c r="DO21" s="26" t="str">
        <f>FieldCard!G305</f>
        <v>Good</v>
      </c>
      <c r="DP21" s="26" t="str">
        <f>FieldCard!G306</f>
        <v>Good</v>
      </c>
      <c r="DQ21" s="26" t="str">
        <f>FieldCard!G317</f>
        <v>Good</v>
      </c>
      <c r="DR21" s="26" t="str">
        <f>FieldCard!G318</f>
        <v>Good</v>
      </c>
      <c r="DS21" s="27" t="str">
        <f>FieldCard!G329</f>
        <v>Good</v>
      </c>
      <c r="DV21" s="25" t="str">
        <f>DE21</f>
        <v>Good</v>
      </c>
      <c r="DW21" s="26" t="str">
        <f>DE22</f>
        <v>Good</v>
      </c>
      <c r="DX21" s="26" t="str">
        <f>DE23</f>
        <v>Good</v>
      </c>
      <c r="DY21" s="26" t="str">
        <f>DE24</f>
        <v>Good</v>
      </c>
      <c r="DZ21" s="26" t="str">
        <f>DE25</f>
        <v>Good</v>
      </c>
      <c r="EA21" s="27" t="str">
        <f>DE26</f>
        <v>Good</v>
      </c>
      <c r="EC21" s="25" t="str">
        <f>DL21</f>
        <v>Missing</v>
      </c>
      <c r="ED21" s="26" t="str">
        <f>DL22</f>
        <v>Good</v>
      </c>
      <c r="EE21" s="26" t="str">
        <f>DL23</f>
        <v>Fair</v>
      </c>
      <c r="EF21" s="26" t="str">
        <f>DL24</f>
        <v>Good</v>
      </c>
      <c r="EG21" s="26" t="str">
        <f>DL25</f>
        <v>Fair</v>
      </c>
      <c r="EH21" s="27" t="str">
        <f>DL26</f>
        <v>Good</v>
      </c>
      <c r="EJ21" s="25" t="str">
        <f>DS21</f>
        <v>Good</v>
      </c>
      <c r="EK21" s="26" t="str">
        <f>DS22</f>
        <v>Good</v>
      </c>
      <c r="EL21" s="26" t="str">
        <f>DS23</f>
        <v>Good</v>
      </c>
      <c r="EM21" s="26" t="str">
        <f>DS24</f>
        <v>Good</v>
      </c>
      <c r="EN21" s="26" t="str">
        <f>DS25</f>
        <v>Good</v>
      </c>
      <c r="EO21" s="27" t="str">
        <f>DS26</f>
        <v>Good</v>
      </c>
    </row>
    <row r="22" spans="16:145" ht="34.5" customHeight="1" x14ac:dyDescent="0.25">
      <c r="P22" s="28" t="str">
        <f>[4]FieldCard!E223</f>
        <v>Good</v>
      </c>
      <c r="Q22" s="24" t="str">
        <f>[4]FieldCard!E232</f>
        <v>Good</v>
      </c>
      <c r="R22" s="24" t="str">
        <f>[4]FieldCard!E235</f>
        <v>Good</v>
      </c>
      <c r="S22" s="24" t="str">
        <f>[4]FieldCard!E244</f>
        <v>Good</v>
      </c>
      <c r="T22" s="24" t="str">
        <f>[4]FieldCard!E247</f>
        <v>Good</v>
      </c>
      <c r="U22" s="29" t="str">
        <f>[4]FieldCard!E256</f>
        <v>Fair</v>
      </c>
      <c r="V22" s="32"/>
      <c r="W22" s="28" t="str">
        <f>[4]FieldCard!E259</f>
        <v>Fair</v>
      </c>
      <c r="X22" s="24" t="str">
        <f>[4]FieldCard!E268</f>
        <v>Good</v>
      </c>
      <c r="Y22" s="24" t="str">
        <f>[4]FieldCard!E271</f>
        <v>Good</v>
      </c>
      <c r="Z22" s="24" t="str">
        <f>[4]FieldCard!E280</f>
        <v>Good</v>
      </c>
      <c r="AA22" s="24" t="str">
        <f>[4]FieldCard!E283</f>
        <v>Good</v>
      </c>
      <c r="AB22" s="29" t="str">
        <f>[4]FieldCard!E292</f>
        <v>Good</v>
      </c>
      <c r="AC22" s="32"/>
      <c r="AD22" s="28" t="str">
        <f>[4]FieldCard!E295</f>
        <v>Fair</v>
      </c>
      <c r="AE22" s="24" t="str">
        <f>[4]FieldCard!E304</f>
        <v>Fair</v>
      </c>
      <c r="AF22" s="24" t="str">
        <f>[4]FieldCard!E307</f>
        <v>Good</v>
      </c>
      <c r="AG22" s="24" t="str">
        <f>[4]FieldCard!E316</f>
        <v>Good</v>
      </c>
      <c r="AH22" s="24" t="str">
        <f>[4]FieldCard!E319</f>
        <v>Fair</v>
      </c>
      <c r="AI22" s="29" t="str">
        <f>[4]FieldCard!E328</f>
        <v>Good</v>
      </c>
      <c r="AL22" s="28" t="str">
        <f>T21</f>
        <v>Fair</v>
      </c>
      <c r="AM22" s="24" t="str">
        <f>T22</f>
        <v>Good</v>
      </c>
      <c r="AN22" s="24" t="str">
        <f>T23</f>
        <v>Fair</v>
      </c>
      <c r="AO22" s="24" t="str">
        <f>T24</f>
        <v>Fair</v>
      </c>
      <c r="AP22" s="24" t="str">
        <f>T25</f>
        <v>Good</v>
      </c>
      <c r="AQ22" s="29" t="str">
        <f>T26</f>
        <v>Good</v>
      </c>
      <c r="AS22" s="28" t="str">
        <f>AA21</f>
        <v>Missing</v>
      </c>
      <c r="AT22" s="24" t="str">
        <f>AA22</f>
        <v>Good</v>
      </c>
      <c r="AU22" s="24" t="str">
        <f>AA23</f>
        <v>Fair</v>
      </c>
      <c r="AV22" s="24" t="str">
        <f>AA24</f>
        <v>Good</v>
      </c>
      <c r="AW22" s="24" t="str">
        <f>AA25</f>
        <v>Good</v>
      </c>
      <c r="AX22" s="29" t="str">
        <f>AA26</f>
        <v>Good</v>
      </c>
      <c r="AZ22" s="28" t="str">
        <f>AH21</f>
        <v>Good</v>
      </c>
      <c r="BA22" s="24" t="str">
        <f>AH22</f>
        <v>Fair</v>
      </c>
      <c r="BB22" s="24" t="str">
        <f>AH23</f>
        <v>Good</v>
      </c>
      <c r="BC22" s="24" t="str">
        <f>AH24</f>
        <v>Fair</v>
      </c>
      <c r="BD22" s="24" t="str">
        <f>AH25</f>
        <v>Good</v>
      </c>
      <c r="BE22" s="29" t="str">
        <f>AH26</f>
        <v>Good</v>
      </c>
      <c r="BH22" s="28" t="str">
        <f>[4]FieldCard!F223</f>
        <v>Good</v>
      </c>
      <c r="BI22" s="24" t="str">
        <f>[4]FieldCard!F232</f>
        <v>Good</v>
      </c>
      <c r="BJ22" s="24" t="str">
        <f>[4]FieldCard!F235</f>
        <v>Fair</v>
      </c>
      <c r="BK22" s="24" t="str">
        <f>[4]FieldCard!F244</f>
        <v>Good</v>
      </c>
      <c r="BL22" s="24" t="str">
        <f>[4]FieldCard!F247</f>
        <v>Good</v>
      </c>
      <c r="BM22" s="29" t="str">
        <f>[4]FieldCard!F256</f>
        <v>Fair</v>
      </c>
      <c r="BN22" s="32"/>
      <c r="BO22" s="28" t="str">
        <f>[4]FieldCard!F259</f>
        <v>Good</v>
      </c>
      <c r="BP22" s="24" t="str">
        <f>[4]FieldCard!F268</f>
        <v>Fair</v>
      </c>
      <c r="BQ22" s="24" t="str">
        <f>[4]FieldCard!F271</f>
        <v>Good</v>
      </c>
      <c r="BR22" s="24" t="str">
        <f>[4]FieldCard!F280</f>
        <v>Good</v>
      </c>
      <c r="BS22" s="24" t="str">
        <f>[4]FieldCard!F283</f>
        <v>Poor</v>
      </c>
      <c r="BT22" s="29" t="str">
        <f>[4]FieldCard!F292</f>
        <v>Good</v>
      </c>
      <c r="BU22" s="32"/>
      <c r="BV22" s="28" t="str">
        <f>[4]FieldCard!F295</f>
        <v>Good</v>
      </c>
      <c r="BW22" s="24" t="str">
        <f>[4]FieldCard!F304</f>
        <v>Good</v>
      </c>
      <c r="BX22" s="24" t="str">
        <f>[4]FieldCard!F307</f>
        <v>Good</v>
      </c>
      <c r="BY22" s="24" t="str">
        <f>[4]FieldCard!F316</f>
        <v>Good</v>
      </c>
      <c r="BZ22" s="24" t="str">
        <f>[4]FieldCard!F319</f>
        <v>Good</v>
      </c>
      <c r="CA22" s="29" t="str">
        <f>[4]FieldCard!F328</f>
        <v>Good</v>
      </c>
      <c r="CD22" s="28" t="str">
        <f>BL21</f>
        <v>Fair</v>
      </c>
      <c r="CE22" s="24" t="str">
        <f>BL22</f>
        <v>Good</v>
      </c>
      <c r="CF22" s="24" t="str">
        <f>BL23</f>
        <v>Good</v>
      </c>
      <c r="CG22" s="24" t="str">
        <f>BL24</f>
        <v>Good</v>
      </c>
      <c r="CH22" s="24" t="str">
        <f>BL25</f>
        <v>Good</v>
      </c>
      <c r="CI22" s="29" t="str">
        <f>BL26</f>
        <v>Good</v>
      </c>
      <c r="CK22" s="28" t="str">
        <f>BS21</f>
        <v>Missing</v>
      </c>
      <c r="CL22" s="24" t="str">
        <f>BS22</f>
        <v>Poor</v>
      </c>
      <c r="CM22" s="24" t="str">
        <f>BS23</f>
        <v>Fair</v>
      </c>
      <c r="CN22" s="24" t="str">
        <f>BS24</f>
        <v>Poor</v>
      </c>
      <c r="CO22" s="24" t="str">
        <f>BS25</f>
        <v>Fair</v>
      </c>
      <c r="CP22" s="29" t="str">
        <f>BS26</f>
        <v>Fair</v>
      </c>
      <c r="CR22" s="28" t="str">
        <f>BZ21</f>
        <v>Good</v>
      </c>
      <c r="CS22" s="24" t="str">
        <f>BZ22</f>
        <v>Good</v>
      </c>
      <c r="CT22" s="24" t="str">
        <f>BZ23</f>
        <v>Good</v>
      </c>
      <c r="CU22" s="24" t="str">
        <f>BZ24</f>
        <v>Good</v>
      </c>
      <c r="CV22" s="24" t="str">
        <f>BZ25</f>
        <v>Fair</v>
      </c>
      <c r="CW22" s="29" t="str">
        <f>BZ26</f>
        <v>Good</v>
      </c>
      <c r="CZ22" s="28" t="str">
        <f>FieldCard!G223</f>
        <v>Good</v>
      </c>
      <c r="DA22" s="24" t="str">
        <f>FieldCard!G232</f>
        <v>Good</v>
      </c>
      <c r="DB22" s="24" t="str">
        <f>FieldCard!G235</f>
        <v>Fair</v>
      </c>
      <c r="DC22" s="24" t="str">
        <f>FieldCard!G244</f>
        <v>Good</v>
      </c>
      <c r="DD22" s="24" t="str">
        <f>FieldCard!G247</f>
        <v>Good</v>
      </c>
      <c r="DE22" s="29" t="str">
        <f>FieldCard!G256</f>
        <v>Good</v>
      </c>
      <c r="DF22" s="32"/>
      <c r="DG22" s="28" t="str">
        <f>FieldCard!G259</f>
        <v>Good</v>
      </c>
      <c r="DH22" s="24" t="str">
        <f>FieldCard!G268</f>
        <v>Good</v>
      </c>
      <c r="DI22" s="24" t="str">
        <f>FieldCard!G271</f>
        <v>Good</v>
      </c>
      <c r="DJ22" s="24" t="str">
        <f>FieldCard!G280</f>
        <v>Good</v>
      </c>
      <c r="DK22" s="24" t="str">
        <f>FieldCard!G283</f>
        <v>Dead</v>
      </c>
      <c r="DL22" s="29" t="str">
        <f>FieldCard!G292</f>
        <v>Good</v>
      </c>
      <c r="DM22" s="32"/>
      <c r="DN22" s="28" t="str">
        <f>FieldCard!G295</f>
        <v>Good</v>
      </c>
      <c r="DO22" s="24" t="str">
        <f>FieldCard!G304</f>
        <v>Good</v>
      </c>
      <c r="DP22" s="24" t="str">
        <f>FieldCard!G307</f>
        <v>Good</v>
      </c>
      <c r="DQ22" s="24" t="str">
        <f>FieldCard!G316</f>
        <v>Good</v>
      </c>
      <c r="DR22" s="24" t="str">
        <f>FieldCard!G319</f>
        <v>Good</v>
      </c>
      <c r="DS22" s="29" t="str">
        <f>FieldCard!G328</f>
        <v>Good</v>
      </c>
      <c r="DV22" s="28" t="str">
        <f>DD21</f>
        <v>Fair</v>
      </c>
      <c r="DW22" s="24" t="str">
        <f>DD22</f>
        <v>Good</v>
      </c>
      <c r="DX22" s="24" t="str">
        <f>DD23</f>
        <v>Good</v>
      </c>
      <c r="DY22" s="24" t="str">
        <f>DD24</f>
        <v>Fair</v>
      </c>
      <c r="DZ22" s="24" t="str">
        <f>DD25</f>
        <v>Good</v>
      </c>
      <c r="EA22" s="29" t="str">
        <f>DD26</f>
        <v>Fair</v>
      </c>
      <c r="EC22" s="28" t="str">
        <f>DK21</f>
        <v>Missing</v>
      </c>
      <c r="ED22" s="24" t="str">
        <f>DK22</f>
        <v>Dead</v>
      </c>
      <c r="EE22" s="24" t="str">
        <f>DK23</f>
        <v>Fair</v>
      </c>
      <c r="EF22" s="24" t="str">
        <f>DK24</f>
        <v>Dead</v>
      </c>
      <c r="EG22" s="24" t="str">
        <f>DK25</f>
        <v>Good</v>
      </c>
      <c r="EH22" s="29" t="str">
        <f>DK26</f>
        <v>Good</v>
      </c>
      <c r="EJ22" s="28" t="str">
        <f>DR21</f>
        <v>Good</v>
      </c>
      <c r="EK22" s="24" t="str">
        <f>DR22</f>
        <v>Good</v>
      </c>
      <c r="EL22" s="24" t="str">
        <f>DR23</f>
        <v>Good</v>
      </c>
      <c r="EM22" s="24" t="str">
        <f>DR24</f>
        <v>Fair</v>
      </c>
      <c r="EN22" s="24" t="str">
        <f>DR25</f>
        <v>Good</v>
      </c>
      <c r="EO22" s="29" t="str">
        <f>DR26</f>
        <v>Good</v>
      </c>
    </row>
    <row r="23" spans="16:145" ht="34.5" customHeight="1" x14ac:dyDescent="0.25">
      <c r="P23" s="28" t="str">
        <f>[4]FieldCard!E224</f>
        <v>Fair</v>
      </c>
      <c r="Q23" s="24" t="str">
        <f>[4]FieldCard!E231</f>
        <v>Good</v>
      </c>
      <c r="R23" s="24" t="str">
        <f>[4]FieldCard!E236</f>
        <v>Good</v>
      </c>
      <c r="S23" s="24" t="str">
        <f>[4]FieldCard!E243</f>
        <v>Good</v>
      </c>
      <c r="T23" s="24" t="str">
        <f>[4]FieldCard!E248</f>
        <v>Fair</v>
      </c>
      <c r="U23" s="29" t="str">
        <f>[4]FieldCard!E255</f>
        <v>Good</v>
      </c>
      <c r="V23" s="32"/>
      <c r="W23" s="28" t="str">
        <f>[4]FieldCard!E260</f>
        <v>Good</v>
      </c>
      <c r="X23" s="24" t="str">
        <f>[4]FieldCard!E267</f>
        <v>Fair</v>
      </c>
      <c r="Y23" s="24" t="str">
        <f>[4]FieldCard!E272</f>
        <v>Good</v>
      </c>
      <c r="Z23" s="24" t="str">
        <f>[4]FieldCard!E279</f>
        <v>Poor</v>
      </c>
      <c r="AA23" s="24" t="str">
        <f>[4]FieldCard!E284</f>
        <v>Fair</v>
      </c>
      <c r="AB23" s="29" t="str">
        <f>[4]FieldCard!E291</f>
        <v>Fair</v>
      </c>
      <c r="AC23" s="32"/>
      <c r="AD23" s="28" t="str">
        <f>[4]FieldCard!E296</f>
        <v>Good</v>
      </c>
      <c r="AE23" s="24" t="str">
        <f>[4]FieldCard!E303</f>
        <v>Good</v>
      </c>
      <c r="AF23" s="24" t="str">
        <f>[4]FieldCard!E308</f>
        <v>Good</v>
      </c>
      <c r="AG23" s="24" t="str">
        <f>[4]FieldCard!E315</f>
        <v>Fair</v>
      </c>
      <c r="AH23" s="24" t="str">
        <f>[4]FieldCard!E320</f>
        <v>Good</v>
      </c>
      <c r="AI23" s="29" t="str">
        <f>[4]FieldCard!E327</f>
        <v>Good</v>
      </c>
      <c r="AL23" s="28" t="str">
        <f>S21</f>
        <v>Good</v>
      </c>
      <c r="AM23" s="24" t="str">
        <f>S22</f>
        <v>Good</v>
      </c>
      <c r="AN23" s="24" t="str">
        <f>S23</f>
        <v>Good</v>
      </c>
      <c r="AO23" s="24" t="str">
        <f>S24</f>
        <v>Good</v>
      </c>
      <c r="AP23" s="24" t="str">
        <f>S25</f>
        <v>Good</v>
      </c>
      <c r="AQ23" s="29" t="str">
        <f>S26</f>
        <v>Good</v>
      </c>
      <c r="AS23" s="28" t="str">
        <f>Z21</f>
        <v>Missing</v>
      </c>
      <c r="AT23" s="24" t="str">
        <f>Z22</f>
        <v>Good</v>
      </c>
      <c r="AU23" s="24" t="str">
        <f>Z23</f>
        <v>Poor</v>
      </c>
      <c r="AV23" s="24" t="str">
        <f>Z24</f>
        <v>Fair</v>
      </c>
      <c r="AW23" s="24" t="str">
        <f>Z25</f>
        <v>Good</v>
      </c>
      <c r="AX23" s="29" t="str">
        <f>Z26</f>
        <v>Good</v>
      </c>
      <c r="AZ23" s="28" t="str">
        <f>AG21</f>
        <v>Good</v>
      </c>
      <c r="BA23" s="24" t="str">
        <f>AG22</f>
        <v>Good</v>
      </c>
      <c r="BB23" s="24" t="str">
        <f>AG23</f>
        <v>Fair</v>
      </c>
      <c r="BC23" s="24" t="str">
        <f>AG24</f>
        <v>Good</v>
      </c>
      <c r="BD23" s="24" t="str">
        <f>AG25</f>
        <v>Good</v>
      </c>
      <c r="BE23" s="29" t="str">
        <f>AG26</f>
        <v>Good</v>
      </c>
      <c r="BH23" s="28" t="str">
        <f>[4]FieldCard!F224</f>
        <v>Fair</v>
      </c>
      <c r="BI23" s="24" t="str">
        <f>[4]FieldCard!F231</f>
        <v>Good</v>
      </c>
      <c r="BJ23" s="24" t="str">
        <f>[4]FieldCard!F236</f>
        <v>Good</v>
      </c>
      <c r="BK23" s="24" t="str">
        <f>[4]FieldCard!F243</f>
        <v>Fair</v>
      </c>
      <c r="BL23" s="24" t="str">
        <f>[4]FieldCard!F248</f>
        <v>Good</v>
      </c>
      <c r="BM23" s="29" t="str">
        <f>[4]FieldCard!F255</f>
        <v>Good</v>
      </c>
      <c r="BN23" s="32"/>
      <c r="BO23" s="28" t="str">
        <f>[4]FieldCard!F260</f>
        <v>Good</v>
      </c>
      <c r="BP23" s="24" t="str">
        <f>[4]FieldCard!F267</f>
        <v>Good</v>
      </c>
      <c r="BQ23" s="24" t="str">
        <f>[4]FieldCard!F272</f>
        <v>Good</v>
      </c>
      <c r="BR23" s="24" t="str">
        <f>[4]FieldCard!F279</f>
        <v>Good</v>
      </c>
      <c r="BS23" s="24" t="str">
        <f>[4]FieldCard!F284</f>
        <v>Fair</v>
      </c>
      <c r="BT23" s="29" t="str">
        <f>[4]FieldCard!F291</f>
        <v>Fair</v>
      </c>
      <c r="BU23" s="32"/>
      <c r="BV23" s="28" t="str">
        <f>[4]FieldCard!F296</f>
        <v>Good</v>
      </c>
      <c r="BW23" s="24" t="str">
        <f>[4]FieldCard!F303</f>
        <v>Good</v>
      </c>
      <c r="BX23" s="24" t="str">
        <f>[4]FieldCard!F308</f>
        <v>Good</v>
      </c>
      <c r="BY23" s="24" t="str">
        <f>[4]FieldCard!F315</f>
        <v>Fair</v>
      </c>
      <c r="BZ23" s="24" t="str">
        <f>[4]FieldCard!F320</f>
        <v>Good</v>
      </c>
      <c r="CA23" s="29" t="str">
        <f>[4]FieldCard!F327</f>
        <v>Good</v>
      </c>
      <c r="CD23" s="28" t="str">
        <f>BK21</f>
        <v>Good</v>
      </c>
      <c r="CE23" s="24" t="str">
        <f>BK22</f>
        <v>Good</v>
      </c>
      <c r="CF23" s="24" t="str">
        <f>BK23</f>
        <v>Fair</v>
      </c>
      <c r="CG23" s="24" t="str">
        <f>BK24</f>
        <v>Good</v>
      </c>
      <c r="CH23" s="24" t="str">
        <f>BK25</f>
        <v>Good</v>
      </c>
      <c r="CI23" s="29" t="str">
        <f>BK26</f>
        <v>Good</v>
      </c>
      <c r="CK23" s="28" t="str">
        <f>BR21</f>
        <v>Missing</v>
      </c>
      <c r="CL23" s="24" t="str">
        <f>BR22</f>
        <v>Good</v>
      </c>
      <c r="CM23" s="24" t="str">
        <f>BR23</f>
        <v>Good</v>
      </c>
      <c r="CN23" s="24" t="str">
        <f>BR24</f>
        <v>Good</v>
      </c>
      <c r="CO23" s="24" t="str">
        <f>BR25</f>
        <v>Good</v>
      </c>
      <c r="CP23" s="29" t="str">
        <f>BR26</f>
        <v>Good</v>
      </c>
      <c r="CR23" s="28" t="str">
        <f>BY21</f>
        <v>Good</v>
      </c>
      <c r="CS23" s="24" t="str">
        <f>BY22</f>
        <v>Good</v>
      </c>
      <c r="CT23" s="24" t="str">
        <f>BY23</f>
        <v>Fair</v>
      </c>
      <c r="CU23" s="24" t="str">
        <f>BY24</f>
        <v>Good</v>
      </c>
      <c r="CV23" s="24" t="str">
        <f>BY25</f>
        <v>Good</v>
      </c>
      <c r="CW23" s="29" t="str">
        <f>BY26</f>
        <v>Good</v>
      </c>
      <c r="CZ23" s="28" t="str">
        <f>FieldCard!G224</f>
        <v>Good</v>
      </c>
      <c r="DA23" s="24" t="str">
        <f>FieldCard!G231</f>
        <v>Good</v>
      </c>
      <c r="DB23" s="24" t="str">
        <f>FieldCard!G236</f>
        <v>Good</v>
      </c>
      <c r="DC23" s="24" t="str">
        <f>FieldCard!G243</f>
        <v>Fair</v>
      </c>
      <c r="DD23" s="24" t="str">
        <f>FieldCard!G248</f>
        <v>Good</v>
      </c>
      <c r="DE23" s="29" t="str">
        <f>FieldCard!G255</f>
        <v>Good</v>
      </c>
      <c r="DF23" s="32"/>
      <c r="DG23" s="28" t="str">
        <f>FieldCard!G260</f>
        <v>Good</v>
      </c>
      <c r="DH23" s="24" t="str">
        <f>FieldCard!G267</f>
        <v>Good</v>
      </c>
      <c r="DI23" s="24" t="str">
        <f>FieldCard!G272</f>
        <v>Good</v>
      </c>
      <c r="DJ23" s="24" t="str">
        <f>FieldCard!G279</f>
        <v>Good</v>
      </c>
      <c r="DK23" s="24" t="str">
        <f>FieldCard!G284</f>
        <v>Fair</v>
      </c>
      <c r="DL23" s="29" t="str">
        <f>FieldCard!G291</f>
        <v>Fair</v>
      </c>
      <c r="DM23" s="32"/>
      <c r="DN23" s="28" t="str">
        <f>FieldCard!G296</f>
        <v>Good</v>
      </c>
      <c r="DO23" s="24" t="str">
        <f>FieldCard!G303</f>
        <v>Good</v>
      </c>
      <c r="DP23" s="24" t="str">
        <f>FieldCard!G308</f>
        <v>Good</v>
      </c>
      <c r="DQ23" s="24" t="str">
        <f>FieldCard!G315</f>
        <v>Fair</v>
      </c>
      <c r="DR23" s="24" t="str">
        <f>FieldCard!G320</f>
        <v>Good</v>
      </c>
      <c r="DS23" s="29" t="str">
        <f>FieldCard!G327</f>
        <v>Good</v>
      </c>
      <c r="DV23" s="28" t="str">
        <f>DC21</f>
        <v>Good</v>
      </c>
      <c r="DW23" s="24" t="str">
        <f>DC22</f>
        <v>Good</v>
      </c>
      <c r="DX23" s="24" t="str">
        <f>DC23</f>
        <v>Fair</v>
      </c>
      <c r="DY23" s="24" t="str">
        <f>DC24</f>
        <v>Good</v>
      </c>
      <c r="DZ23" s="24" t="str">
        <f>DC25</f>
        <v>Good</v>
      </c>
      <c r="EA23" s="29" t="str">
        <f>DC26</f>
        <v>Good</v>
      </c>
      <c r="EC23" s="28" t="str">
        <f>DJ21</f>
        <v>Missing</v>
      </c>
      <c r="ED23" s="24" t="str">
        <f>DJ22</f>
        <v>Good</v>
      </c>
      <c r="EE23" s="24" t="str">
        <f>DJ23</f>
        <v>Good</v>
      </c>
      <c r="EF23" s="24" t="str">
        <f>DJ24</f>
        <v>Good</v>
      </c>
      <c r="EG23" s="24" t="str">
        <f>DJ25</f>
        <v>Good</v>
      </c>
      <c r="EH23" s="29" t="str">
        <f>DJ26</f>
        <v>Good</v>
      </c>
      <c r="EJ23" s="28" t="str">
        <f>DQ21</f>
        <v>Good</v>
      </c>
      <c r="EK23" s="24" t="str">
        <f>DQ22</f>
        <v>Good</v>
      </c>
      <c r="EL23" s="24" t="str">
        <f>DQ23</f>
        <v>Fair</v>
      </c>
      <c r="EM23" s="24" t="str">
        <f>DQ24</f>
        <v>Fair</v>
      </c>
      <c r="EN23" s="24" t="str">
        <f>DQ25</f>
        <v>Good</v>
      </c>
      <c r="EO23" s="29" t="str">
        <f>DQ26</f>
        <v>Good</v>
      </c>
    </row>
    <row r="24" spans="16:145" ht="34.5" customHeight="1" x14ac:dyDescent="0.25">
      <c r="P24" s="28" t="str">
        <f>[4]FieldCard!E225</f>
        <v>Good</v>
      </c>
      <c r="Q24" s="24" t="str">
        <f>[4]FieldCard!E230</f>
        <v>Good</v>
      </c>
      <c r="R24" s="24" t="str">
        <f>[4]FieldCard!E237</f>
        <v>Good</v>
      </c>
      <c r="S24" s="24" t="str">
        <f>[4]FieldCard!E242</f>
        <v>Good</v>
      </c>
      <c r="T24" s="24" t="str">
        <f>[4]FieldCard!E249</f>
        <v>Fair</v>
      </c>
      <c r="U24" s="29" t="str">
        <f>[4]FieldCard!E254</f>
        <v>Good</v>
      </c>
      <c r="V24" s="32"/>
      <c r="W24" s="28" t="str">
        <f>[4]FieldCard!E261</f>
        <v>Good</v>
      </c>
      <c r="X24" s="24" t="str">
        <f>[4]FieldCard!E266</f>
        <v>Fair</v>
      </c>
      <c r="Y24" s="24" t="str">
        <f>[4]FieldCard!E273</f>
        <v>Poor</v>
      </c>
      <c r="Z24" s="24" t="str">
        <f>[4]FieldCard!E278</f>
        <v>Fair</v>
      </c>
      <c r="AA24" s="24" t="str">
        <f>[4]FieldCard!E285</f>
        <v>Good</v>
      </c>
      <c r="AB24" s="29" t="str">
        <f>[4]FieldCard!E290</f>
        <v>Good</v>
      </c>
      <c r="AC24" s="32"/>
      <c r="AD24" s="28" t="str">
        <f>[4]FieldCard!E297</f>
        <v>Good</v>
      </c>
      <c r="AE24" s="24" t="str">
        <f>[4]FieldCard!E302</f>
        <v>Good</v>
      </c>
      <c r="AF24" s="24" t="str">
        <f>[4]FieldCard!E309</f>
        <v>Fair</v>
      </c>
      <c r="AG24" s="24" t="str">
        <f>[4]FieldCard!E314</f>
        <v>Good</v>
      </c>
      <c r="AH24" s="24" t="str">
        <f>[4]FieldCard!E321</f>
        <v>Fair</v>
      </c>
      <c r="AI24" s="29" t="str">
        <f>[4]FieldCard!E326</f>
        <v>Good</v>
      </c>
      <c r="AL24" s="28" t="str">
        <f>R21</f>
        <v>Good</v>
      </c>
      <c r="AM24" s="24" t="str">
        <f>R22</f>
        <v>Good</v>
      </c>
      <c r="AN24" s="24" t="str">
        <f>R23</f>
        <v>Good</v>
      </c>
      <c r="AO24" s="24" t="str">
        <f>R24</f>
        <v>Good</v>
      </c>
      <c r="AP24" s="24" t="str">
        <f>R25</f>
        <v>Good</v>
      </c>
      <c r="AQ24" s="29" t="str">
        <f>R26</f>
        <v>Fair</v>
      </c>
      <c r="AS24" s="28" t="str">
        <f>Y21</f>
        <v>Good</v>
      </c>
      <c r="AT24" s="24" t="str">
        <f>Y22</f>
        <v>Good</v>
      </c>
      <c r="AU24" s="24" t="str">
        <f>Y23</f>
        <v>Good</v>
      </c>
      <c r="AV24" s="24" t="str">
        <f>Y24</f>
        <v>Poor</v>
      </c>
      <c r="AW24" s="24" t="str">
        <f>Y25</f>
        <v>Good</v>
      </c>
      <c r="AX24" s="29" t="str">
        <f>Y26</f>
        <v>Good</v>
      </c>
      <c r="AZ24" s="28" t="str">
        <f>AF21</f>
        <v>Good</v>
      </c>
      <c r="BA24" s="24" t="str">
        <f>AF22</f>
        <v>Good</v>
      </c>
      <c r="BB24" s="24" t="str">
        <f>AF23</f>
        <v>Good</v>
      </c>
      <c r="BC24" s="24" t="str">
        <f>AF24</f>
        <v>Fair</v>
      </c>
      <c r="BD24" s="24" t="str">
        <f>AF25</f>
        <v>Good</v>
      </c>
      <c r="BE24" s="29" t="str">
        <f>AF26</f>
        <v>Good</v>
      </c>
      <c r="BH24" s="28" t="str">
        <f>[4]FieldCard!F225</f>
        <v>Good</v>
      </c>
      <c r="BI24" s="24" t="str">
        <f>[4]FieldCard!F230</f>
        <v>Good</v>
      </c>
      <c r="BJ24" s="24" t="str">
        <f>[4]FieldCard!F237</f>
        <v>Good</v>
      </c>
      <c r="BK24" s="24" t="str">
        <f>[4]FieldCard!F242</f>
        <v>Good</v>
      </c>
      <c r="BL24" s="24" t="str">
        <f>[4]FieldCard!F249</f>
        <v>Good</v>
      </c>
      <c r="BM24" s="29" t="str">
        <f>[4]FieldCard!F254</f>
        <v>Good</v>
      </c>
      <c r="BN24" s="32"/>
      <c r="BO24" s="28" t="str">
        <f>[4]FieldCard!F261</f>
        <v>Fair</v>
      </c>
      <c r="BP24" s="24" t="str">
        <f>[4]FieldCard!F266</f>
        <v>Good</v>
      </c>
      <c r="BQ24" s="24" t="str">
        <f>[4]FieldCard!F273</f>
        <v>Good</v>
      </c>
      <c r="BR24" s="24" t="str">
        <f>[4]FieldCard!F278</f>
        <v>Good</v>
      </c>
      <c r="BS24" s="24" t="str">
        <f>[4]FieldCard!F285</f>
        <v>Poor</v>
      </c>
      <c r="BT24" s="29" t="str">
        <f>[4]FieldCard!F290</f>
        <v>Good</v>
      </c>
      <c r="BU24" s="32"/>
      <c r="BV24" s="28" t="str">
        <f>[4]FieldCard!F297</f>
        <v>Good</v>
      </c>
      <c r="BW24" s="24" t="str">
        <f>[4]FieldCard!F302</f>
        <v>Good</v>
      </c>
      <c r="BX24" s="24" t="str">
        <f>[4]FieldCard!F309</f>
        <v>Good</v>
      </c>
      <c r="BY24" s="24" t="str">
        <f>[4]FieldCard!F314</f>
        <v>Good</v>
      </c>
      <c r="BZ24" s="24" t="str">
        <f>[4]FieldCard!F321</f>
        <v>Good</v>
      </c>
      <c r="CA24" s="29" t="str">
        <f>[4]FieldCard!F326</f>
        <v>Good</v>
      </c>
      <c r="CD24" s="28" t="str">
        <f>BJ21</f>
        <v>Good</v>
      </c>
      <c r="CE24" s="24" t="str">
        <f>BJ22</f>
        <v>Fair</v>
      </c>
      <c r="CF24" s="24" t="str">
        <f>BJ23</f>
        <v>Good</v>
      </c>
      <c r="CG24" s="24" t="str">
        <f>BJ24</f>
        <v>Good</v>
      </c>
      <c r="CH24" s="24" t="str">
        <f>BJ25</f>
        <v>Good</v>
      </c>
      <c r="CI24" s="29" t="str">
        <f>BJ26</f>
        <v>Good</v>
      </c>
      <c r="CK24" s="28" t="str">
        <f>BQ21</f>
        <v>Fair</v>
      </c>
      <c r="CL24" s="24" t="str">
        <f>BQ22</f>
        <v>Good</v>
      </c>
      <c r="CM24" s="24" t="str">
        <f>BQ23</f>
        <v>Good</v>
      </c>
      <c r="CN24" s="24" t="str">
        <f>BQ24</f>
        <v>Good</v>
      </c>
      <c r="CO24" s="24" t="str">
        <f>BQ25</f>
        <v>Good</v>
      </c>
      <c r="CP24" s="29" t="str">
        <f>BQ26</f>
        <v>Good</v>
      </c>
      <c r="CR24" s="28" t="str">
        <f>BX21</f>
        <v>Good</v>
      </c>
      <c r="CS24" s="24" t="str">
        <f>BX22</f>
        <v>Good</v>
      </c>
      <c r="CT24" s="24" t="str">
        <f>BX23</f>
        <v>Good</v>
      </c>
      <c r="CU24" s="24" t="str">
        <f>BX24</f>
        <v>Good</v>
      </c>
      <c r="CV24" s="24" t="str">
        <f>BX25</f>
        <v>Good</v>
      </c>
      <c r="CW24" s="29" t="str">
        <f>BX26</f>
        <v>Good</v>
      </c>
      <c r="CZ24" s="28" t="str">
        <f>FieldCard!G225</f>
        <v>Good</v>
      </c>
      <c r="DA24" s="24" t="str">
        <f>FieldCard!G230</f>
        <v>Good</v>
      </c>
      <c r="DB24" s="24" t="str">
        <f>FieldCard!G237</f>
        <v>Good</v>
      </c>
      <c r="DC24" s="24" t="str">
        <f>FieldCard!G242</f>
        <v>Good</v>
      </c>
      <c r="DD24" s="24" t="str">
        <f>FieldCard!G249</f>
        <v>Fair</v>
      </c>
      <c r="DE24" s="29" t="str">
        <f>FieldCard!G254</f>
        <v>Good</v>
      </c>
      <c r="DF24" s="32"/>
      <c r="DG24" s="28" t="str">
        <f>FieldCard!G261</f>
        <v>Dead</v>
      </c>
      <c r="DH24" s="24" t="str">
        <f>FieldCard!G266</f>
        <v>Good</v>
      </c>
      <c r="DI24" s="24" t="str">
        <f>FieldCard!G273</f>
        <v>Good</v>
      </c>
      <c r="DJ24" s="24" t="str">
        <f>FieldCard!G278</f>
        <v>Good</v>
      </c>
      <c r="DK24" s="24" t="str">
        <f>FieldCard!G285</f>
        <v>Dead</v>
      </c>
      <c r="DL24" s="29" t="str">
        <f>FieldCard!G290</f>
        <v>Good</v>
      </c>
      <c r="DM24" s="32"/>
      <c r="DN24" s="28" t="str">
        <f>FieldCard!G297</f>
        <v>Good</v>
      </c>
      <c r="DO24" s="24" t="str">
        <f>FieldCard!G302</f>
        <v>Good</v>
      </c>
      <c r="DP24" s="24" t="str">
        <f>FieldCard!G309</f>
        <v>Good</v>
      </c>
      <c r="DQ24" s="24" t="str">
        <f>FieldCard!G314</f>
        <v>Fair</v>
      </c>
      <c r="DR24" s="24" t="str">
        <f>FieldCard!G321</f>
        <v>Fair</v>
      </c>
      <c r="DS24" s="29" t="str">
        <f>FieldCard!G326</f>
        <v>Good</v>
      </c>
      <c r="DV24" s="28" t="str">
        <f>DB21</f>
        <v>Good</v>
      </c>
      <c r="DW24" s="24" t="str">
        <f>DB22</f>
        <v>Fair</v>
      </c>
      <c r="DX24" s="24" t="str">
        <f>DB23</f>
        <v>Good</v>
      </c>
      <c r="DY24" s="24" t="str">
        <f>DB24</f>
        <v>Good</v>
      </c>
      <c r="DZ24" s="24" t="str">
        <f>DB25</f>
        <v>Good</v>
      </c>
      <c r="EA24" s="29" t="str">
        <f>DB26</f>
        <v>Good</v>
      </c>
      <c r="EC24" s="28" t="str">
        <f>DI21</f>
        <v>Fair</v>
      </c>
      <c r="ED24" s="24" t="str">
        <f>DI22</f>
        <v>Good</v>
      </c>
      <c r="EE24" s="24" t="str">
        <f>DI23</f>
        <v>Good</v>
      </c>
      <c r="EF24" s="24" t="str">
        <f>DI24</f>
        <v>Good</v>
      </c>
      <c r="EG24" s="24" t="str">
        <f>DI25</f>
        <v>Fair</v>
      </c>
      <c r="EH24" s="29" t="str">
        <f>DI26</f>
        <v>Good</v>
      </c>
      <c r="EJ24" s="28" t="str">
        <f>DP21</f>
        <v>Good</v>
      </c>
      <c r="EK24" s="24" t="str">
        <f>DP22</f>
        <v>Good</v>
      </c>
      <c r="EL24" s="24" t="str">
        <f>DP23</f>
        <v>Good</v>
      </c>
      <c r="EM24" s="24" t="str">
        <f>DP24</f>
        <v>Good</v>
      </c>
      <c r="EN24" s="24" t="str">
        <f>DP25</f>
        <v>Good</v>
      </c>
      <c r="EO24" s="29" t="str">
        <f>DP26</f>
        <v>Good</v>
      </c>
    </row>
    <row r="25" spans="16:145" ht="34.5" customHeight="1" x14ac:dyDescent="0.25">
      <c r="P25" s="28" t="str">
        <f>[4]FieldCard!E226</f>
        <v>Fair</v>
      </c>
      <c r="Q25" s="24" t="str">
        <f>[4]FieldCard!E229</f>
        <v>Good</v>
      </c>
      <c r="R25" s="24" t="str">
        <f>[4]FieldCard!E238</f>
        <v>Good</v>
      </c>
      <c r="S25" s="24" t="str">
        <f>[4]FieldCard!E241</f>
        <v>Good</v>
      </c>
      <c r="T25" s="24" t="str">
        <f>[4]FieldCard!E250</f>
        <v>Good</v>
      </c>
      <c r="U25" s="29" t="str">
        <f>[4]FieldCard!E253</f>
        <v>Good</v>
      </c>
      <c r="V25" s="32"/>
      <c r="W25" s="28" t="str">
        <f>[4]FieldCard!E262</f>
        <v>Fair</v>
      </c>
      <c r="X25" s="24" t="str">
        <f>[4]FieldCard!E265</f>
        <v>Good</v>
      </c>
      <c r="Y25" s="24" t="str">
        <f>[4]FieldCard!E274</f>
        <v>Good</v>
      </c>
      <c r="Z25" s="24" t="str">
        <f>[4]FieldCard!E277</f>
        <v>Good</v>
      </c>
      <c r="AA25" s="24" t="str">
        <f>[4]FieldCard!E286</f>
        <v>Good</v>
      </c>
      <c r="AB25" s="29" t="str">
        <f>[4]FieldCard!E289</f>
        <v>Good</v>
      </c>
      <c r="AC25" s="32"/>
      <c r="AD25" s="28" t="str">
        <f>[4]FieldCard!E298</f>
        <v>Good</v>
      </c>
      <c r="AE25" s="24" t="str">
        <f>[4]FieldCard!E301</f>
        <v>Good</v>
      </c>
      <c r="AF25" s="24" t="str">
        <f>[4]FieldCard!E310</f>
        <v>Good</v>
      </c>
      <c r="AG25" s="24" t="str">
        <f>[4]FieldCard!E313</f>
        <v>Good</v>
      </c>
      <c r="AH25" s="24" t="str">
        <f>[4]FieldCard!E322</f>
        <v>Good</v>
      </c>
      <c r="AI25" s="29" t="str">
        <f>[4]FieldCard!E325</f>
        <v>Good</v>
      </c>
      <c r="AL25" s="28" t="str">
        <f>Q21</f>
        <v>Good</v>
      </c>
      <c r="AM25" s="24" t="str">
        <f>Q22</f>
        <v>Good</v>
      </c>
      <c r="AN25" s="24" t="str">
        <f>Q23</f>
        <v>Good</v>
      </c>
      <c r="AO25" s="24" t="str">
        <f>Q24</f>
        <v>Good</v>
      </c>
      <c r="AP25" s="24" t="str">
        <f>Q25</f>
        <v>Good</v>
      </c>
      <c r="AQ25" s="29" t="str">
        <f>Q26</f>
        <v>Good</v>
      </c>
      <c r="AS25" s="28" t="str">
        <f>X21</f>
        <v>Good</v>
      </c>
      <c r="AT25" s="24" t="str">
        <f>X22</f>
        <v>Good</v>
      </c>
      <c r="AU25" s="24" t="str">
        <f>X23</f>
        <v>Fair</v>
      </c>
      <c r="AV25" s="24" t="str">
        <f>X24</f>
        <v>Fair</v>
      </c>
      <c r="AW25" s="24" t="str">
        <f>X25</f>
        <v>Good</v>
      </c>
      <c r="AX25" s="29" t="str">
        <f>X26</f>
        <v>Fair</v>
      </c>
      <c r="AZ25" s="28" t="str">
        <f>AE21</f>
        <v>Good</v>
      </c>
      <c r="BA25" s="24" t="str">
        <f>AE22</f>
        <v>Fair</v>
      </c>
      <c r="BB25" s="24" t="str">
        <f>AE23</f>
        <v>Good</v>
      </c>
      <c r="BC25" s="24" t="str">
        <f>AE24</f>
        <v>Good</v>
      </c>
      <c r="BD25" s="24" t="str">
        <f>AE25</f>
        <v>Good</v>
      </c>
      <c r="BE25" s="29" t="str">
        <f>AE26</f>
        <v>Good</v>
      </c>
      <c r="BH25" s="28" t="str">
        <f>[4]FieldCard!F226</f>
        <v>Fair</v>
      </c>
      <c r="BI25" s="24" t="str">
        <f>[4]FieldCard!F229</f>
        <v>Good</v>
      </c>
      <c r="BJ25" s="24" t="str">
        <f>[4]FieldCard!F238</f>
        <v>Good</v>
      </c>
      <c r="BK25" s="24" t="str">
        <f>[4]FieldCard!F241</f>
        <v>Good</v>
      </c>
      <c r="BL25" s="24" t="str">
        <f>[4]FieldCard!F250</f>
        <v>Good</v>
      </c>
      <c r="BM25" s="29" t="str">
        <f>[4]FieldCard!F253</f>
        <v>Good</v>
      </c>
      <c r="BN25" s="32"/>
      <c r="BO25" s="28" t="str">
        <f>[4]FieldCard!F262</f>
        <v>Good</v>
      </c>
      <c r="BP25" s="24" t="str">
        <f>[4]FieldCard!F265</f>
        <v>Good</v>
      </c>
      <c r="BQ25" s="24" t="str">
        <f>[4]FieldCard!F274</f>
        <v>Good</v>
      </c>
      <c r="BR25" s="24" t="str">
        <f>[4]FieldCard!F277</f>
        <v>Good</v>
      </c>
      <c r="BS25" s="24" t="str">
        <f>[4]FieldCard!F286</f>
        <v>Fair</v>
      </c>
      <c r="BT25" s="29" t="str">
        <f>[4]FieldCard!F289</f>
        <v>Good</v>
      </c>
      <c r="BU25" s="32"/>
      <c r="BV25" s="28" t="str">
        <f>[4]FieldCard!F298</f>
        <v>Good</v>
      </c>
      <c r="BW25" s="24" t="str">
        <f>[4]FieldCard!F301</f>
        <v>Good</v>
      </c>
      <c r="BX25" s="24" t="str">
        <f>[4]FieldCard!F310</f>
        <v>Good</v>
      </c>
      <c r="BY25" s="24" t="str">
        <f>[4]FieldCard!F313</f>
        <v>Good</v>
      </c>
      <c r="BZ25" s="24" t="str">
        <f>[4]FieldCard!F322</f>
        <v>Fair</v>
      </c>
      <c r="CA25" s="29" t="str">
        <f>[4]FieldCard!F325</f>
        <v>Good</v>
      </c>
      <c r="CD25" s="28" t="str">
        <f>BI21</f>
        <v>Good</v>
      </c>
      <c r="CE25" s="24" t="str">
        <f>BI22</f>
        <v>Good</v>
      </c>
      <c r="CF25" s="24" t="str">
        <f>BI23</f>
        <v>Good</v>
      </c>
      <c r="CG25" s="24" t="str">
        <f>BI24</f>
        <v>Good</v>
      </c>
      <c r="CH25" s="24" t="str">
        <f>BI25</f>
        <v>Good</v>
      </c>
      <c r="CI25" s="29" t="str">
        <f>BI26</f>
        <v>Good</v>
      </c>
      <c r="CK25" s="28" t="str">
        <f>BP21</f>
        <v>Good</v>
      </c>
      <c r="CL25" s="24" t="str">
        <f>BP22</f>
        <v>Fair</v>
      </c>
      <c r="CM25" s="24" t="str">
        <f>BP23</f>
        <v>Good</v>
      </c>
      <c r="CN25" s="24" t="str">
        <f>BP24</f>
        <v>Good</v>
      </c>
      <c r="CO25" s="24" t="str">
        <f>BP25</f>
        <v>Good</v>
      </c>
      <c r="CP25" s="29" t="str">
        <f>BP26</f>
        <v>Poor</v>
      </c>
      <c r="CR25" s="28" t="str">
        <f>BW21</f>
        <v>Good</v>
      </c>
      <c r="CS25" s="24" t="str">
        <f>BW22</f>
        <v>Good</v>
      </c>
      <c r="CT25" s="24" t="str">
        <f>BW23</f>
        <v>Good</v>
      </c>
      <c r="CU25" s="24" t="str">
        <f>BW24</f>
        <v>Good</v>
      </c>
      <c r="CV25" s="24" t="str">
        <f>BW25</f>
        <v>Good</v>
      </c>
      <c r="CW25" s="29" t="str">
        <f>BW26</f>
        <v>Good</v>
      </c>
      <c r="CZ25" s="28" t="str">
        <f>FieldCard!G226</f>
        <v>Good</v>
      </c>
      <c r="DA25" s="24" t="str">
        <f>FieldCard!G229</f>
        <v>Good</v>
      </c>
      <c r="DB25" s="24" t="str">
        <f>FieldCard!G238</f>
        <v>Good</v>
      </c>
      <c r="DC25" s="24" t="str">
        <f>FieldCard!G241</f>
        <v>Good</v>
      </c>
      <c r="DD25" s="24" t="str">
        <f>FieldCard!G250</f>
        <v>Good</v>
      </c>
      <c r="DE25" s="29" t="str">
        <f>FieldCard!G253</f>
        <v>Good</v>
      </c>
      <c r="DF25" s="32"/>
      <c r="DG25" s="28" t="str">
        <f>FieldCard!G262</f>
        <v>Poor</v>
      </c>
      <c r="DH25" s="24" t="str">
        <f>FieldCard!G265</f>
        <v>Fair</v>
      </c>
      <c r="DI25" s="24" t="str">
        <f>FieldCard!G274</f>
        <v>Fair</v>
      </c>
      <c r="DJ25" s="24" t="str">
        <f>FieldCard!G277</f>
        <v>Good</v>
      </c>
      <c r="DK25" s="24" t="str">
        <f>FieldCard!G286</f>
        <v>Good</v>
      </c>
      <c r="DL25" s="29" t="str">
        <f>FieldCard!G289</f>
        <v>Fair</v>
      </c>
      <c r="DM25" s="32"/>
      <c r="DN25" s="28" t="str">
        <f>FieldCard!G298</f>
        <v>Good</v>
      </c>
      <c r="DO25" s="24" t="str">
        <f>FieldCard!G301</f>
        <v>Good</v>
      </c>
      <c r="DP25" s="24" t="str">
        <f>FieldCard!G310</f>
        <v>Good</v>
      </c>
      <c r="DQ25" s="24" t="str">
        <f>FieldCard!G313</f>
        <v>Good</v>
      </c>
      <c r="DR25" s="24" t="str">
        <f>FieldCard!G322</f>
        <v>Good</v>
      </c>
      <c r="DS25" s="29" t="str">
        <f>FieldCard!G325</f>
        <v>Good</v>
      </c>
      <c r="DV25" s="28" t="str">
        <f>DA21</f>
        <v>Good</v>
      </c>
      <c r="DW25" s="24" t="str">
        <f>DA22</f>
        <v>Good</v>
      </c>
      <c r="DX25" s="24" t="str">
        <f>DA23</f>
        <v>Good</v>
      </c>
      <c r="DY25" s="24" t="str">
        <f>DA24</f>
        <v>Good</v>
      </c>
      <c r="DZ25" s="24" t="str">
        <f>DA25</f>
        <v>Good</v>
      </c>
      <c r="EA25" s="29" t="str">
        <f>DA26</f>
        <v>Good</v>
      </c>
      <c r="EC25" s="28" t="str">
        <f>DH21</f>
        <v>Good</v>
      </c>
      <c r="ED25" s="24" t="str">
        <f>DH22</f>
        <v>Good</v>
      </c>
      <c r="EE25" s="24" t="str">
        <f>DH23</f>
        <v>Good</v>
      </c>
      <c r="EF25" s="24" t="str">
        <f>DH24</f>
        <v>Good</v>
      </c>
      <c r="EG25" s="24" t="str">
        <f>DH25</f>
        <v>Fair</v>
      </c>
      <c r="EH25" s="29" t="str">
        <f>DH26</f>
        <v>Dead</v>
      </c>
      <c r="EJ25" s="28" t="str">
        <f>DO21</f>
        <v>Good</v>
      </c>
      <c r="EK25" s="24" t="str">
        <f>DO22</f>
        <v>Good</v>
      </c>
      <c r="EL25" s="24" t="str">
        <f>DO23</f>
        <v>Good</v>
      </c>
      <c r="EM25" s="24" t="str">
        <f>DO24</f>
        <v>Good</v>
      </c>
      <c r="EN25" s="24" t="str">
        <f>DO25</f>
        <v>Good</v>
      </c>
      <c r="EO25" s="29" t="str">
        <f>DO26</f>
        <v>Good</v>
      </c>
    </row>
    <row r="26" spans="16:145" ht="32.25" customHeight="1" thickBot="1" x14ac:dyDescent="0.3">
      <c r="P26" s="30" t="str">
        <f>[4]FieldCard!E227</f>
        <v>Fair</v>
      </c>
      <c r="Q26" s="31" t="str">
        <f>[4]FieldCard!E228</f>
        <v>Good</v>
      </c>
      <c r="R26" s="31" t="str">
        <f>[4]FieldCard!E239</f>
        <v>Fair</v>
      </c>
      <c r="S26" s="31" t="str">
        <f>[4]FieldCard!E240</f>
        <v>Good</v>
      </c>
      <c r="T26" s="31" t="str">
        <f>[4]FieldCard!E251</f>
        <v>Good</v>
      </c>
      <c r="U26" s="23" t="str">
        <f>[4]FieldCard!E252</f>
        <v>Good</v>
      </c>
      <c r="V26" s="33"/>
      <c r="W26" s="30" t="str">
        <f>[4]FieldCard!E263</f>
        <v>Good</v>
      </c>
      <c r="X26" s="31" t="str">
        <f>[4]FieldCard!E264</f>
        <v>Fair</v>
      </c>
      <c r="Y26" s="31" t="str">
        <f>[4]FieldCard!E275</f>
        <v>Good</v>
      </c>
      <c r="Z26" s="31" t="str">
        <f>[4]FieldCard!E276</f>
        <v>Good</v>
      </c>
      <c r="AA26" s="31" t="str">
        <f>[4]FieldCard!E287</f>
        <v>Good</v>
      </c>
      <c r="AB26" s="23" t="str">
        <f>[4]FieldCard!E288</f>
        <v>Good</v>
      </c>
      <c r="AC26" s="33"/>
      <c r="AD26" s="30" t="str">
        <f>[4]FieldCard!E299</f>
        <v>Good</v>
      </c>
      <c r="AE26" s="31" t="str">
        <f>[4]FieldCard!E300</f>
        <v>Good</v>
      </c>
      <c r="AF26" s="31" t="str">
        <f>[4]FieldCard!E311</f>
        <v>Good</v>
      </c>
      <c r="AG26" s="31" t="str">
        <f>[4]FieldCard!E312</f>
        <v>Good</v>
      </c>
      <c r="AH26" s="31" t="str">
        <f>[4]FieldCard!E323</f>
        <v>Good</v>
      </c>
      <c r="AI26" s="23" t="str">
        <f>[4]FieldCard!E324</f>
        <v>Good</v>
      </c>
      <c r="AL26" s="30" t="str">
        <f>P21</f>
        <v>Good</v>
      </c>
      <c r="AM26" s="31" t="str">
        <f>P22</f>
        <v>Good</v>
      </c>
      <c r="AN26" s="31" t="str">
        <f>P23</f>
        <v>Fair</v>
      </c>
      <c r="AO26" s="31" t="str">
        <f>P24</f>
        <v>Good</v>
      </c>
      <c r="AP26" s="31" t="str">
        <f>P25</f>
        <v>Fair</v>
      </c>
      <c r="AQ26" s="23" t="str">
        <f>P26</f>
        <v>Fair</v>
      </c>
      <c r="AS26" s="30" t="str">
        <f>W21</f>
        <v>Good</v>
      </c>
      <c r="AT26" s="31" t="str">
        <f>W22</f>
        <v>Fair</v>
      </c>
      <c r="AU26" s="31" t="str">
        <f>W23</f>
        <v>Good</v>
      </c>
      <c r="AV26" s="31" t="str">
        <f>W24</f>
        <v>Good</v>
      </c>
      <c r="AW26" s="31" t="str">
        <f>W25</f>
        <v>Fair</v>
      </c>
      <c r="AX26" s="23" t="str">
        <f>W26</f>
        <v>Good</v>
      </c>
      <c r="AZ26" s="30" t="str">
        <f>AD21</f>
        <v>Fair</v>
      </c>
      <c r="BA26" s="31" t="str">
        <f>AD22</f>
        <v>Fair</v>
      </c>
      <c r="BB26" s="31" t="str">
        <f>AD23</f>
        <v>Good</v>
      </c>
      <c r="BC26" s="31" t="str">
        <f>AD24</f>
        <v>Good</v>
      </c>
      <c r="BD26" s="31" t="str">
        <f>AD25</f>
        <v>Good</v>
      </c>
      <c r="BE26" s="23" t="str">
        <f>AD26</f>
        <v>Good</v>
      </c>
      <c r="BH26" s="30" t="str">
        <f>[4]FieldCard!F227</f>
        <v>Fair</v>
      </c>
      <c r="BI26" s="31" t="str">
        <f>[4]FieldCard!F228</f>
        <v>Good</v>
      </c>
      <c r="BJ26" s="31" t="str">
        <f>[4]FieldCard!F239</f>
        <v>Good</v>
      </c>
      <c r="BK26" s="31" t="str">
        <f>[4]FieldCard!F240</f>
        <v>Good</v>
      </c>
      <c r="BL26" s="31" t="str">
        <f>[4]FieldCard!F251</f>
        <v>Good</v>
      </c>
      <c r="BM26" s="23" t="str">
        <f>[4]FieldCard!F252</f>
        <v>Good</v>
      </c>
      <c r="BN26" s="33"/>
      <c r="BO26" s="30" t="str">
        <f>[4]FieldCard!F263</f>
        <v>Good</v>
      </c>
      <c r="BP26" s="31" t="str">
        <f>[4]FieldCard!F264</f>
        <v>Poor</v>
      </c>
      <c r="BQ26" s="31" t="str">
        <f>[4]FieldCard!F275</f>
        <v>Good</v>
      </c>
      <c r="BR26" s="31" t="str">
        <f>[4]FieldCard!F276</f>
        <v>Good</v>
      </c>
      <c r="BS26" s="31" t="str">
        <f>[4]FieldCard!F287</f>
        <v>Fair</v>
      </c>
      <c r="BT26" s="23" t="str">
        <f>[4]FieldCard!F288</f>
        <v>Good</v>
      </c>
      <c r="BU26" s="33"/>
      <c r="BV26" s="30" t="str">
        <f>[4]FieldCard!F299</f>
        <v>Fair</v>
      </c>
      <c r="BW26" s="31" t="str">
        <f>[4]FieldCard!F300</f>
        <v>Good</v>
      </c>
      <c r="BX26" s="31" t="str">
        <f>[4]FieldCard!F311</f>
        <v>Good</v>
      </c>
      <c r="BY26" s="31" t="str">
        <f>[4]FieldCard!F312</f>
        <v>Good</v>
      </c>
      <c r="BZ26" s="31" t="str">
        <f>[4]FieldCard!F323</f>
        <v>Good</v>
      </c>
      <c r="CA26" s="23" t="str">
        <f>[4]FieldCard!F324</f>
        <v>Good</v>
      </c>
      <c r="CD26" s="30" t="str">
        <f>BH21</f>
        <v>Good</v>
      </c>
      <c r="CE26" s="31" t="str">
        <f>BH22</f>
        <v>Good</v>
      </c>
      <c r="CF26" s="31" t="str">
        <f>BH23</f>
        <v>Fair</v>
      </c>
      <c r="CG26" s="31" t="str">
        <f>BH24</f>
        <v>Good</v>
      </c>
      <c r="CH26" s="31" t="str">
        <f>BH25</f>
        <v>Fair</v>
      </c>
      <c r="CI26" s="23" t="str">
        <f>BH26</f>
        <v>Fair</v>
      </c>
      <c r="CK26" s="30" t="str">
        <f>BO21</f>
        <v>Good</v>
      </c>
      <c r="CL26" s="31" t="str">
        <f>BO22</f>
        <v>Good</v>
      </c>
      <c r="CM26" s="31" t="str">
        <f>BO23</f>
        <v>Good</v>
      </c>
      <c r="CN26" s="31" t="str">
        <f>BO24</f>
        <v>Fair</v>
      </c>
      <c r="CO26" s="31" t="str">
        <f>BO25</f>
        <v>Good</v>
      </c>
      <c r="CP26" s="23" t="str">
        <f>BO26</f>
        <v>Good</v>
      </c>
      <c r="CR26" s="30" t="str">
        <f>BV21</f>
        <v>Fair</v>
      </c>
      <c r="CS26" s="31" t="str">
        <f>BV22</f>
        <v>Good</v>
      </c>
      <c r="CT26" s="31" t="str">
        <f>BV23</f>
        <v>Good</v>
      </c>
      <c r="CU26" s="31" t="str">
        <f>BV24</f>
        <v>Good</v>
      </c>
      <c r="CV26" s="31" t="str">
        <f>BV25</f>
        <v>Good</v>
      </c>
      <c r="CW26" s="23" t="str">
        <f>BV26</f>
        <v>Fair</v>
      </c>
      <c r="CZ26" s="30" t="str">
        <f>FieldCard!G227</f>
        <v>Good</v>
      </c>
      <c r="DA26" s="31" t="str">
        <f>FieldCard!G228</f>
        <v>Good</v>
      </c>
      <c r="DB26" s="31" t="str">
        <f>FieldCard!G239</f>
        <v>Good</v>
      </c>
      <c r="DC26" s="31" t="str">
        <f>FieldCard!G240</f>
        <v>Good</v>
      </c>
      <c r="DD26" s="31" t="str">
        <f>FieldCard!G251</f>
        <v>Fair</v>
      </c>
      <c r="DE26" s="23" t="str">
        <f>FieldCard!G252</f>
        <v>Good</v>
      </c>
      <c r="DF26" s="33"/>
      <c r="DG26" s="30" t="str">
        <f>FieldCard!G263</f>
        <v>Fair</v>
      </c>
      <c r="DH26" s="31" t="str">
        <f>FieldCard!G264</f>
        <v>Dead</v>
      </c>
      <c r="DI26" s="31" t="str">
        <f>FieldCard!G275</f>
        <v>Good</v>
      </c>
      <c r="DJ26" s="31" t="str">
        <f>FieldCard!G276</f>
        <v>Good</v>
      </c>
      <c r="DK26" s="31" t="str">
        <f>FieldCard!G287</f>
        <v>Good</v>
      </c>
      <c r="DL26" s="23" t="str">
        <f>FieldCard!G288</f>
        <v>Good</v>
      </c>
      <c r="DM26" s="33"/>
      <c r="DN26" s="30" t="str">
        <f>FieldCard!G299</f>
        <v>Good</v>
      </c>
      <c r="DO26" s="31" t="str">
        <f>FieldCard!G300</f>
        <v>Good</v>
      </c>
      <c r="DP26" s="31" t="str">
        <f>FieldCard!G311</f>
        <v>Good</v>
      </c>
      <c r="DQ26" s="31" t="str">
        <f>FieldCard!G312</f>
        <v>Good</v>
      </c>
      <c r="DR26" s="31" t="str">
        <f>FieldCard!G323</f>
        <v>Good</v>
      </c>
      <c r="DS26" s="23" t="str">
        <f>FieldCard!G324</f>
        <v>Good</v>
      </c>
      <c r="DV26" s="30" t="str">
        <f>CZ21</f>
        <v>Good</v>
      </c>
      <c r="DW26" s="31" t="str">
        <f>CZ22</f>
        <v>Good</v>
      </c>
      <c r="DX26" s="31" t="str">
        <f>CZ23</f>
        <v>Good</v>
      </c>
      <c r="DY26" s="31" t="str">
        <f>CZ24</f>
        <v>Good</v>
      </c>
      <c r="DZ26" s="31" t="str">
        <f>CZ25</f>
        <v>Good</v>
      </c>
      <c r="EA26" s="23" t="str">
        <f>CZ26</f>
        <v>Good</v>
      </c>
      <c r="EC26" s="30" t="str">
        <f>DG21</f>
        <v>Good</v>
      </c>
      <c r="ED26" s="31" t="str">
        <f>DG22</f>
        <v>Good</v>
      </c>
      <c r="EE26" s="31" t="str">
        <f>DG23</f>
        <v>Good</v>
      </c>
      <c r="EF26" s="31" t="str">
        <f>DG24</f>
        <v>Dead</v>
      </c>
      <c r="EG26" s="31" t="str">
        <f>DG25</f>
        <v>Poor</v>
      </c>
      <c r="EH26" s="23" t="str">
        <f>DG26</f>
        <v>Fair</v>
      </c>
      <c r="EJ26" s="30" t="str">
        <f>DN21</f>
        <v>Poor</v>
      </c>
      <c r="EK26" s="31" t="str">
        <f>DN22</f>
        <v>Good</v>
      </c>
      <c r="EL26" s="31" t="str">
        <f>DN23</f>
        <v>Good</v>
      </c>
      <c r="EM26" s="31" t="str">
        <f>DN24</f>
        <v>Good</v>
      </c>
      <c r="EN26" s="31" t="str">
        <f>DN25</f>
        <v>Good</v>
      </c>
      <c r="EO26" s="23" t="str">
        <f>DN26</f>
        <v>Good</v>
      </c>
    </row>
    <row r="27" spans="16:145" ht="13.5" customHeight="1" thickBot="1" x14ac:dyDescent="0.3">
      <c r="P27" s="10"/>
      <c r="Q27" s="34"/>
      <c r="R27" s="34"/>
      <c r="S27" s="34"/>
      <c r="T27" s="34"/>
      <c r="U27" s="8"/>
      <c r="W27" s="10"/>
      <c r="X27" s="34"/>
      <c r="Y27" s="34"/>
      <c r="Z27" s="34"/>
      <c r="AA27" s="34"/>
      <c r="AB27" s="8"/>
      <c r="AD27" s="36"/>
      <c r="AE27" s="35"/>
      <c r="AF27" s="35"/>
      <c r="AG27" s="35"/>
      <c r="AH27" s="35"/>
      <c r="AI27" s="37"/>
      <c r="BH27" s="10"/>
      <c r="BI27" s="34"/>
      <c r="BJ27" s="34"/>
      <c r="BK27" s="34"/>
      <c r="BL27" s="34"/>
      <c r="BM27" s="8"/>
      <c r="BO27" s="10"/>
      <c r="BP27" s="34"/>
      <c r="BQ27" s="34"/>
      <c r="BR27" s="34"/>
      <c r="BS27" s="34"/>
      <c r="BT27" s="8"/>
      <c r="BV27" s="36"/>
      <c r="BW27" s="35"/>
      <c r="BX27" s="35"/>
      <c r="BY27" s="35"/>
      <c r="BZ27" s="35"/>
      <c r="CA27" s="37"/>
      <c r="CZ27" s="10"/>
      <c r="DA27" s="34"/>
      <c r="DB27" s="34"/>
      <c r="DC27" s="34"/>
      <c r="DD27" s="34"/>
      <c r="DE27" s="8"/>
      <c r="DG27" s="10"/>
      <c r="DH27" s="34"/>
      <c r="DI27" s="34"/>
      <c r="DJ27" s="34"/>
      <c r="DK27" s="34"/>
      <c r="DL27" s="8"/>
      <c r="DN27" s="36"/>
      <c r="DO27" s="35"/>
      <c r="DP27" s="35"/>
      <c r="DQ27" s="35"/>
      <c r="DR27" s="35"/>
      <c r="DS27" s="37"/>
    </row>
    <row r="28" spans="16:145" ht="34.5" customHeight="1" x14ac:dyDescent="0.25">
      <c r="P28" s="25" t="str">
        <f>[4]FieldCard!E330</f>
        <v>Poor</v>
      </c>
      <c r="Q28" s="26" t="str">
        <f>[4]FieldCard!E341</f>
        <v>Fair</v>
      </c>
      <c r="R28" s="26" t="str">
        <f>[4]FieldCard!E342</f>
        <v>Good</v>
      </c>
      <c r="S28" s="26" t="str">
        <f>[4]FieldCard!E353</f>
        <v>Fair</v>
      </c>
      <c r="T28" s="26" t="str">
        <f>[4]FieldCard!E354</f>
        <v>Good</v>
      </c>
      <c r="U28" s="27" t="str">
        <f>[4]FieldCard!E365</f>
        <v>Good</v>
      </c>
      <c r="V28" s="12"/>
      <c r="W28" s="25" t="str">
        <f>[4]FieldCard!E366</f>
        <v>Fair</v>
      </c>
      <c r="X28" s="26" t="str">
        <f>[4]FieldCard!E377</f>
        <v>Good</v>
      </c>
      <c r="Y28" s="26" t="str">
        <f>[4]FieldCard!E378</f>
        <v>Good</v>
      </c>
      <c r="Z28" s="26" t="str">
        <f>[4]FieldCard!E389</f>
        <v>Good</v>
      </c>
      <c r="AA28" s="26" t="str">
        <f>[4]FieldCard!E390</f>
        <v>Good</v>
      </c>
      <c r="AB28" s="27" t="str">
        <f>[4]FieldCard!E401</f>
        <v>Good</v>
      </c>
      <c r="AC28" s="12"/>
      <c r="AD28" s="25" t="str">
        <f>[4]FieldCard!E402</f>
        <v>Fair</v>
      </c>
      <c r="AE28" s="26" t="str">
        <f>[4]FieldCard!E413</f>
        <v>Fair</v>
      </c>
      <c r="AF28" s="26" t="str">
        <f>[4]FieldCard!E414</f>
        <v>Fair</v>
      </c>
      <c r="AG28" s="26" t="str">
        <f>[4]FieldCard!E425</f>
        <v>Missing</v>
      </c>
      <c r="AH28" s="26" t="str">
        <f>[4]FieldCard!E426</f>
        <v>Good</v>
      </c>
      <c r="AI28" s="27" t="str">
        <f>[4]FieldCard!E437</f>
        <v>Good</v>
      </c>
      <c r="AL28" s="25" t="str">
        <f>U28</f>
        <v>Good</v>
      </c>
      <c r="AM28" s="26" t="str">
        <f>U29</f>
        <v>Fair</v>
      </c>
      <c r="AN28" s="26" t="str">
        <f>U30</f>
        <v>Good</v>
      </c>
      <c r="AO28" s="26" t="str">
        <f>U31</f>
        <v>Good</v>
      </c>
      <c r="AP28" s="26" t="str">
        <f>U32</f>
        <v>Poor</v>
      </c>
      <c r="AQ28" s="27" t="str">
        <f>U33</f>
        <v>Good</v>
      </c>
      <c r="AS28" s="25" t="str">
        <f>AB28</f>
        <v>Good</v>
      </c>
      <c r="AT28" s="26" t="str">
        <f>AB29</f>
        <v>Good</v>
      </c>
      <c r="AU28" s="26" t="str">
        <f>AB30</f>
        <v>Good</v>
      </c>
      <c r="AV28" s="26" t="str">
        <f>AB31</f>
        <v>Good</v>
      </c>
      <c r="AW28" s="26" t="str">
        <f>AB32</f>
        <v>Good</v>
      </c>
      <c r="AX28" s="27" t="str">
        <f>AB33</f>
        <v>Good</v>
      </c>
      <c r="AZ28" s="25" t="str">
        <f>AI28</f>
        <v>Good</v>
      </c>
      <c r="BA28" s="26" t="str">
        <f>AI29</f>
        <v>Good</v>
      </c>
      <c r="BB28" s="26" t="str">
        <f>AI30</f>
        <v>Good</v>
      </c>
      <c r="BC28" s="26" t="str">
        <f>AI31</f>
        <v>Good</v>
      </c>
      <c r="BD28" s="26" t="str">
        <f>AI32</f>
        <v>Fair</v>
      </c>
      <c r="BE28" s="27" t="str">
        <f>AI33</f>
        <v>Good</v>
      </c>
      <c r="BH28" s="25" t="str">
        <f>[4]FieldCard!F330</f>
        <v>Poor</v>
      </c>
      <c r="BI28" s="26" t="str">
        <f>[4]FieldCard!F341</f>
        <v>Poor</v>
      </c>
      <c r="BJ28" s="26" t="str">
        <f>[4]FieldCard!F342</f>
        <v>Poor</v>
      </c>
      <c r="BK28" s="26" t="str">
        <f>[4]FieldCard!F353</f>
        <v>Moribund</v>
      </c>
      <c r="BL28" s="26" t="str">
        <f>[4]FieldCard!F354</f>
        <v>Fair</v>
      </c>
      <c r="BM28" s="27" t="str">
        <f>[4]FieldCard!F365</f>
        <v>Fair</v>
      </c>
      <c r="BN28" s="12"/>
      <c r="BO28" s="25" t="str">
        <f>[4]FieldCard!F366</f>
        <v>Dead</v>
      </c>
      <c r="BP28" s="26" t="str">
        <f>[4]FieldCard!F377</f>
        <v>Poor</v>
      </c>
      <c r="BQ28" s="26" t="str">
        <f>[4]FieldCard!F378</f>
        <v>Poor</v>
      </c>
      <c r="BR28" s="26" t="str">
        <f>[4]FieldCard!F389</f>
        <v>Poor</v>
      </c>
      <c r="BS28" s="26" t="str">
        <f>[4]FieldCard!F390</f>
        <v>Poor</v>
      </c>
      <c r="BT28" s="27" t="str">
        <f>[4]FieldCard!F401</f>
        <v>Poor</v>
      </c>
      <c r="BU28" s="12"/>
      <c r="BV28" s="25" t="str">
        <f>[4]FieldCard!F402</f>
        <v>Fair</v>
      </c>
      <c r="BW28" s="26" t="str">
        <f>[4]FieldCard!F413</f>
        <v>Dead</v>
      </c>
      <c r="BX28" s="26" t="str">
        <f>[4]FieldCard!F414</f>
        <v>Good</v>
      </c>
      <c r="BY28" s="26" t="str">
        <f>[4]FieldCard!F425</f>
        <v>Missing</v>
      </c>
      <c r="BZ28" s="26" t="str">
        <f>[4]FieldCard!F426</f>
        <v>Poor</v>
      </c>
      <c r="CA28" s="27" t="str">
        <f>[4]FieldCard!F437</f>
        <v>Poor</v>
      </c>
      <c r="CD28" s="25" t="str">
        <f>BM28</f>
        <v>Fair</v>
      </c>
      <c r="CE28" s="26" t="str">
        <f>BM29</f>
        <v>Fair</v>
      </c>
      <c r="CF28" s="26" t="str">
        <f>BM30</f>
        <v>Fair</v>
      </c>
      <c r="CG28" s="26" t="str">
        <f>BM31</f>
        <v>Fair</v>
      </c>
      <c r="CH28" s="26" t="str">
        <f>BM32</f>
        <v>Fair</v>
      </c>
      <c r="CI28" s="27" t="str">
        <f>BM33</f>
        <v>Moribund</v>
      </c>
      <c r="CK28" s="25" t="str">
        <f>BT28</f>
        <v>Poor</v>
      </c>
      <c r="CL28" s="26" t="str">
        <f>BT29</f>
        <v>Dead</v>
      </c>
      <c r="CM28" s="26" t="str">
        <f>BT30</f>
        <v>Poor</v>
      </c>
      <c r="CN28" s="26" t="str">
        <f>BT31</f>
        <v>Poor</v>
      </c>
      <c r="CO28" s="26" t="str">
        <f>BT32</f>
        <v>Moribund</v>
      </c>
      <c r="CP28" s="27" t="str">
        <f>BT33</f>
        <v>Moribund</v>
      </c>
      <c r="CR28" s="25" t="str">
        <f>CA28</f>
        <v>Poor</v>
      </c>
      <c r="CS28" s="26" t="str">
        <f>CA29</f>
        <v>Moribund</v>
      </c>
      <c r="CT28" s="26" t="str">
        <f>CA30</f>
        <v>Poor</v>
      </c>
      <c r="CU28" s="26" t="str">
        <f>CA31</f>
        <v>Poor</v>
      </c>
      <c r="CV28" s="26" t="str">
        <f>CA32</f>
        <v>Poor</v>
      </c>
      <c r="CW28" s="27" t="str">
        <f>CA33</f>
        <v>Poor</v>
      </c>
      <c r="CZ28" s="25" t="str">
        <f>FieldCard!G330</f>
        <v>Dead</v>
      </c>
      <c r="DA28" s="26" t="str">
        <f>FieldCard!G341</f>
        <v>Dead</v>
      </c>
      <c r="DB28" s="26" t="str">
        <f>FieldCard!G342</f>
        <v>Dead</v>
      </c>
      <c r="DC28" s="26" t="str">
        <f>FieldCard!G353</f>
        <v>Missing</v>
      </c>
      <c r="DD28" s="26" t="str">
        <f>FieldCard!G354</f>
        <v>Moribund</v>
      </c>
      <c r="DE28" s="27" t="str">
        <f>FieldCard!G365</f>
        <v>Fair</v>
      </c>
      <c r="DF28" s="12"/>
      <c r="DG28" s="25" t="str">
        <f>FieldCard!G366</f>
        <v>Dead</v>
      </c>
      <c r="DH28" s="26" t="str">
        <f>FieldCard!G377</f>
        <v>Good</v>
      </c>
      <c r="DI28" s="26" t="str">
        <f>FieldCard!G378</f>
        <v>Fair</v>
      </c>
      <c r="DJ28" s="26" t="str">
        <f>FieldCard!G389</f>
        <v>Fair</v>
      </c>
      <c r="DK28" s="26" t="str">
        <f>FieldCard!G390</f>
        <v>Dead</v>
      </c>
      <c r="DL28" s="27" t="str">
        <f>FieldCard!G401</f>
        <v>Dead</v>
      </c>
      <c r="DM28" s="12"/>
      <c r="DN28" s="25" t="str">
        <f>FieldCard!G402</f>
        <v>Fair</v>
      </c>
      <c r="DO28" s="26" t="str">
        <f>FieldCard!G413</f>
        <v>Dead</v>
      </c>
      <c r="DP28" s="26" t="str">
        <f>FieldCard!G414</f>
        <v>Good</v>
      </c>
      <c r="DQ28" s="26" t="str">
        <f>FieldCard!G425</f>
        <v>Missing</v>
      </c>
      <c r="DR28" s="26" t="str">
        <f>FieldCard!G426</f>
        <v>Good</v>
      </c>
      <c r="DS28" s="27" t="str">
        <f>FieldCard!G437</f>
        <v>Dead</v>
      </c>
      <c r="DV28" s="25" t="str">
        <f>DE28</f>
        <v>Fair</v>
      </c>
      <c r="DW28" s="26" t="str">
        <f>DE29</f>
        <v>Poor</v>
      </c>
      <c r="DX28" s="26" t="str">
        <f>DE30</f>
        <v>Fair</v>
      </c>
      <c r="DY28" s="26" t="str">
        <f>DE31</f>
        <v>Poor</v>
      </c>
      <c r="DZ28" s="26" t="str">
        <f>DE32</f>
        <v>Good</v>
      </c>
      <c r="EA28" s="27" t="str">
        <f>DE33</f>
        <v>Missing</v>
      </c>
      <c r="EC28" s="25" t="str">
        <f>DL28</f>
        <v>Dead</v>
      </c>
      <c r="ED28" s="26" t="str">
        <f>DL29</f>
        <v>Dead</v>
      </c>
      <c r="EE28" s="26" t="str">
        <f>DL30</f>
        <v>Poor</v>
      </c>
      <c r="EF28" s="26" t="str">
        <f>DL31</f>
        <v>Dead</v>
      </c>
      <c r="EG28" s="26" t="str">
        <f>DL32</f>
        <v>Dead</v>
      </c>
      <c r="EH28" s="27" t="str">
        <f>DL33</f>
        <v>Missing</v>
      </c>
      <c r="EJ28" s="25" t="str">
        <f>DS28</f>
        <v>Dead</v>
      </c>
      <c r="EK28" s="26" t="str">
        <f>DS29</f>
        <v>Dead</v>
      </c>
      <c r="EL28" s="26" t="str">
        <f>DS30</f>
        <v>Poor</v>
      </c>
      <c r="EM28" s="26" t="str">
        <f>DS31</f>
        <v>Fair</v>
      </c>
      <c r="EN28" s="26" t="str">
        <f>DS32</f>
        <v>Good</v>
      </c>
      <c r="EO28" s="27" t="str">
        <f>DS33</f>
        <v>Good</v>
      </c>
    </row>
    <row r="29" spans="16:145" ht="34.5" customHeight="1" x14ac:dyDescent="0.25">
      <c r="P29" s="28" t="str">
        <f>[4]FieldCard!E331</f>
        <v>Good</v>
      </c>
      <c r="Q29" s="24" t="str">
        <f>[4]FieldCard!E340</f>
        <v>Fair</v>
      </c>
      <c r="R29" s="24" t="str">
        <f>[4]FieldCard!E343</f>
        <v>Good</v>
      </c>
      <c r="S29" s="24" t="str">
        <f>[4]FieldCard!E352</f>
        <v>Fair</v>
      </c>
      <c r="T29" s="24" t="str">
        <f>[4]FieldCard!E355</f>
        <v>Fair</v>
      </c>
      <c r="U29" s="29" t="str">
        <f>[4]FieldCard!E364</f>
        <v>Fair</v>
      </c>
      <c r="V29" s="32"/>
      <c r="W29" s="28" t="str">
        <f>[4]FieldCard!E367</f>
        <v>Good</v>
      </c>
      <c r="X29" s="24" t="str">
        <f>[4]FieldCard!E376</f>
        <v>Poor</v>
      </c>
      <c r="Y29" s="24" t="str">
        <f>[4]FieldCard!E379</f>
        <v>Good</v>
      </c>
      <c r="Z29" s="24" t="str">
        <f>[4]FieldCard!E388</f>
        <v>Good</v>
      </c>
      <c r="AA29" s="24" t="str">
        <f>[4]FieldCard!E391</f>
        <v>Good</v>
      </c>
      <c r="AB29" s="29" t="str">
        <f>[4]FieldCard!E400</f>
        <v>Good</v>
      </c>
      <c r="AC29" s="32"/>
      <c r="AD29" s="28" t="str">
        <f>[4]FieldCard!E403</f>
        <v>Good</v>
      </c>
      <c r="AE29" s="24" t="str">
        <f>[4]FieldCard!E412</f>
        <v>Good</v>
      </c>
      <c r="AF29" s="24" t="str">
        <f>[4]FieldCard!E415</f>
        <v>Good</v>
      </c>
      <c r="AG29" s="24" t="str">
        <f>[4]FieldCard!E424</f>
        <v>Fair</v>
      </c>
      <c r="AH29" s="24" t="str">
        <f>[4]FieldCard!E427</f>
        <v>Fair</v>
      </c>
      <c r="AI29" s="29" t="str">
        <f>[4]FieldCard!E436</f>
        <v>Good</v>
      </c>
      <c r="AL29" s="28" t="str">
        <f>T28</f>
        <v>Good</v>
      </c>
      <c r="AM29" s="24" t="str">
        <f>T29</f>
        <v>Fair</v>
      </c>
      <c r="AN29" s="24" t="str">
        <f>T30</f>
        <v>Good</v>
      </c>
      <c r="AO29" s="24" t="str">
        <f>T31</f>
        <v>Good</v>
      </c>
      <c r="AP29" s="24" t="str">
        <f>T32</f>
        <v>Fair</v>
      </c>
      <c r="AQ29" s="29" t="str">
        <f>T33</f>
        <v>Fair</v>
      </c>
      <c r="AS29" s="28" t="str">
        <f>AA28</f>
        <v>Good</v>
      </c>
      <c r="AT29" s="24" t="str">
        <f>AA29</f>
        <v>Good</v>
      </c>
      <c r="AU29" s="24" t="str">
        <f>AA30</f>
        <v>Good</v>
      </c>
      <c r="AV29" s="24" t="str">
        <f>AA31</f>
        <v>Good</v>
      </c>
      <c r="AW29" s="24" t="str">
        <f>AA32</f>
        <v>Good</v>
      </c>
      <c r="AX29" s="29" t="str">
        <f>AA33</f>
        <v>Good</v>
      </c>
      <c r="AZ29" s="28" t="str">
        <f>AH28</f>
        <v>Good</v>
      </c>
      <c r="BA29" s="24" t="str">
        <f>AH29</f>
        <v>Fair</v>
      </c>
      <c r="BB29" s="24" t="str">
        <f>AH30</f>
        <v>Good</v>
      </c>
      <c r="BC29" s="24" t="str">
        <f>AH31</f>
        <v>Good</v>
      </c>
      <c r="BD29" s="24" t="str">
        <f>AH32</f>
        <v>Poor</v>
      </c>
      <c r="BE29" s="29" t="str">
        <f>AH33</f>
        <v>Good</v>
      </c>
      <c r="BH29" s="28" t="str">
        <f>[4]FieldCard!F331</f>
        <v>Poor</v>
      </c>
      <c r="BI29" s="24" t="str">
        <f>[4]FieldCard!F340</f>
        <v>Poor</v>
      </c>
      <c r="BJ29" s="24" t="str">
        <f>[4]FieldCard!F343</f>
        <v>Poor</v>
      </c>
      <c r="BK29" s="24" t="str">
        <f>[4]FieldCard!F352</f>
        <v>Fair</v>
      </c>
      <c r="BL29" s="24" t="str">
        <f>[4]FieldCard!F355</f>
        <v>Fair</v>
      </c>
      <c r="BM29" s="29" t="str">
        <f>[4]FieldCard!F364</f>
        <v>Fair</v>
      </c>
      <c r="BN29" s="32"/>
      <c r="BO29" s="28" t="str">
        <f>[4]FieldCard!F367</f>
        <v>Poor</v>
      </c>
      <c r="BP29" s="24" t="str">
        <f>[4]FieldCard!F376</f>
        <v>Dead</v>
      </c>
      <c r="BQ29" s="24" t="str">
        <f>[4]FieldCard!F379</f>
        <v>Moribund</v>
      </c>
      <c r="BR29" s="24" t="str">
        <f>[4]FieldCard!F388</f>
        <v>Moribund</v>
      </c>
      <c r="BS29" s="24" t="str">
        <f>[4]FieldCard!F391</f>
        <v>Poor</v>
      </c>
      <c r="BT29" s="29" t="str">
        <f>[4]FieldCard!F400</f>
        <v>Dead</v>
      </c>
      <c r="BU29" s="32"/>
      <c r="BV29" s="28" t="str">
        <f>[4]FieldCard!F403</f>
        <v>Poor</v>
      </c>
      <c r="BW29" s="24" t="str">
        <f>[4]FieldCard!F412</f>
        <v>Poor</v>
      </c>
      <c r="BX29" s="24" t="str">
        <f>[4]FieldCard!F415</f>
        <v>Poor</v>
      </c>
      <c r="BY29" s="24" t="str">
        <f>[4]FieldCard!F424</f>
        <v>Fair</v>
      </c>
      <c r="BZ29" s="24" t="str">
        <f>[4]FieldCard!F427</f>
        <v>Poor</v>
      </c>
      <c r="CA29" s="29" t="str">
        <f>[4]FieldCard!F436</f>
        <v>Moribund</v>
      </c>
      <c r="CD29" s="28" t="str">
        <f>BL28</f>
        <v>Fair</v>
      </c>
      <c r="CE29" s="24" t="str">
        <f>BL29</f>
        <v>Fair</v>
      </c>
      <c r="CF29" s="24" t="str">
        <f>BL30</f>
        <v>Poor</v>
      </c>
      <c r="CG29" s="24" t="str">
        <f>BL31</f>
        <v>Poor</v>
      </c>
      <c r="CH29" s="24" t="str">
        <f>BL32</f>
        <v>Good</v>
      </c>
      <c r="CI29" s="29" t="str">
        <f>BL33</f>
        <v>Poor</v>
      </c>
      <c r="CK29" s="28" t="str">
        <f>BS28</f>
        <v>Poor</v>
      </c>
      <c r="CL29" s="24" t="str">
        <f>BS29</f>
        <v>Poor</v>
      </c>
      <c r="CM29" s="24" t="str">
        <f>BS30</f>
        <v>Moribund</v>
      </c>
      <c r="CN29" s="24" t="str">
        <f>BS31</f>
        <v>Poor</v>
      </c>
      <c r="CO29" s="24" t="str">
        <f>BS32</f>
        <v>Poor</v>
      </c>
      <c r="CP29" s="29" t="str">
        <f>BS33</f>
        <v>Moribund</v>
      </c>
      <c r="CR29" s="28" t="str">
        <f>BZ28</f>
        <v>Poor</v>
      </c>
      <c r="CS29" s="24" t="str">
        <f>BZ29</f>
        <v>Poor</v>
      </c>
      <c r="CT29" s="24" t="str">
        <f>BZ30</f>
        <v>Poor</v>
      </c>
      <c r="CU29" s="24" t="str">
        <f>BZ31</f>
        <v>Poor</v>
      </c>
      <c r="CV29" s="24" t="str">
        <f>BZ32</f>
        <v>Poor</v>
      </c>
      <c r="CW29" s="29" t="str">
        <f>BZ33</f>
        <v>Fair</v>
      </c>
      <c r="CZ29" s="28" t="str">
        <f>FieldCard!G331</f>
        <v>Poor</v>
      </c>
      <c r="DA29" s="24" t="str">
        <f>FieldCard!G340</f>
        <v>Dead</v>
      </c>
      <c r="DB29" s="24" t="str">
        <f>FieldCard!G343</f>
        <v>Moribund</v>
      </c>
      <c r="DC29" s="24" t="str">
        <f>FieldCard!G352</f>
        <v>Poor</v>
      </c>
      <c r="DD29" s="24" t="str">
        <f>FieldCard!G355</f>
        <v>Good</v>
      </c>
      <c r="DE29" s="29" t="str">
        <f>FieldCard!G364</f>
        <v>Poor</v>
      </c>
      <c r="DF29" s="32"/>
      <c r="DG29" s="28" t="str">
        <f>FieldCard!G367</f>
        <v>Good</v>
      </c>
      <c r="DH29" s="24" t="str">
        <f>FieldCard!G376</f>
        <v>Dead</v>
      </c>
      <c r="DI29" s="24" t="str">
        <f>FieldCard!G379</f>
        <v>Dead</v>
      </c>
      <c r="DJ29" s="24" t="str">
        <f>FieldCard!G388</f>
        <v>Dead</v>
      </c>
      <c r="DK29" s="24" t="str">
        <f>FieldCard!G391</f>
        <v>Fair</v>
      </c>
      <c r="DL29" s="29" t="str">
        <f>FieldCard!G400</f>
        <v>Dead</v>
      </c>
      <c r="DM29" s="32"/>
      <c r="DN29" s="28" t="str">
        <f>FieldCard!G403</f>
        <v>Dead</v>
      </c>
      <c r="DO29" s="24" t="str">
        <f>FieldCard!G412</f>
        <v>Dead</v>
      </c>
      <c r="DP29" s="24" t="str">
        <f>FieldCard!G415</f>
        <v>Missing</v>
      </c>
      <c r="DQ29" s="24" t="str">
        <f>FieldCard!G424</f>
        <v>Good</v>
      </c>
      <c r="DR29" s="24" t="str">
        <f>FieldCard!G427</f>
        <v>Dead</v>
      </c>
      <c r="DS29" s="29" t="str">
        <f>FieldCard!G436</f>
        <v>Dead</v>
      </c>
      <c r="DV29" s="28" t="str">
        <f>DD28</f>
        <v>Moribund</v>
      </c>
      <c r="DW29" s="24" t="str">
        <f>DD29</f>
        <v>Good</v>
      </c>
      <c r="DX29" s="24" t="str">
        <f>DD30</f>
        <v>Dead</v>
      </c>
      <c r="DY29" s="24" t="str">
        <f>DD31</f>
        <v>Dead</v>
      </c>
      <c r="DZ29" s="24" t="str">
        <f>DD32</f>
        <v>Good</v>
      </c>
      <c r="EA29" s="29" t="str">
        <f>DD33</f>
        <v>Missing</v>
      </c>
      <c r="EC29" s="28" t="str">
        <f>DK28</f>
        <v>Dead</v>
      </c>
      <c r="ED29" s="24" t="str">
        <f>DK29</f>
        <v>Fair</v>
      </c>
      <c r="EE29" s="24" t="str">
        <f>DK30</f>
        <v>Fair</v>
      </c>
      <c r="EF29" s="24" t="str">
        <f>DK31</f>
        <v>Good</v>
      </c>
      <c r="EG29" s="24" t="str">
        <f>DK32</f>
        <v>Missing</v>
      </c>
      <c r="EH29" s="29" t="str">
        <f>DK33</f>
        <v>Dead</v>
      </c>
      <c r="EJ29" s="28" t="str">
        <f>DR28</f>
        <v>Good</v>
      </c>
      <c r="EK29" s="24" t="str">
        <f>DR29</f>
        <v>Dead</v>
      </c>
      <c r="EL29" s="24" t="str">
        <f>DR30</f>
        <v>Dead</v>
      </c>
      <c r="EM29" s="24" t="str">
        <f>DR31</f>
        <v>Dead</v>
      </c>
      <c r="EN29" s="24" t="str">
        <f>DR32</f>
        <v>Missing</v>
      </c>
      <c r="EO29" s="29" t="str">
        <f>DR33</f>
        <v>Fair</v>
      </c>
    </row>
    <row r="30" spans="16:145" ht="34.5" customHeight="1" x14ac:dyDescent="0.25">
      <c r="P30" s="28" t="str">
        <f>[4]FieldCard!E332</f>
        <v>Good</v>
      </c>
      <c r="Q30" s="24" t="str">
        <f>[4]FieldCard!E339</f>
        <v>Fair</v>
      </c>
      <c r="R30" s="24" t="str">
        <f>[4]FieldCard!E344</f>
        <v>Good</v>
      </c>
      <c r="S30" s="24" t="str">
        <f>[4]FieldCard!E351</f>
        <v>Poor</v>
      </c>
      <c r="T30" s="24" t="str">
        <f>[4]FieldCard!E356</f>
        <v>Good</v>
      </c>
      <c r="U30" s="29" t="str">
        <f>[4]FieldCard!E363</f>
        <v>Good</v>
      </c>
      <c r="V30" s="32"/>
      <c r="W30" s="28" t="str">
        <f>[4]FieldCard!E368</f>
        <v>Fair</v>
      </c>
      <c r="X30" s="24" t="str">
        <f>[4]FieldCard!E375</f>
        <v>Good</v>
      </c>
      <c r="Y30" s="24" t="str">
        <f>[4]FieldCard!E380</f>
        <v>Good</v>
      </c>
      <c r="Z30" s="24" t="str">
        <f>[4]FieldCard!E387</f>
        <v>Good</v>
      </c>
      <c r="AA30" s="24" t="str">
        <f>[4]FieldCard!E392</f>
        <v>Good</v>
      </c>
      <c r="AB30" s="29" t="str">
        <f>[4]FieldCard!E399</f>
        <v>Good</v>
      </c>
      <c r="AC30" s="32"/>
      <c r="AD30" s="28" t="str">
        <f>[4]FieldCard!E404</f>
        <v>Good</v>
      </c>
      <c r="AE30" s="24" t="str">
        <f>[4]FieldCard!E411</f>
        <v>Poor</v>
      </c>
      <c r="AF30" s="24" t="str">
        <f>[4]FieldCard!E416</f>
        <v>Fair</v>
      </c>
      <c r="AG30" s="24" t="str">
        <f>[4]FieldCard!E423</f>
        <v>Fair</v>
      </c>
      <c r="AH30" s="24" t="str">
        <f>[4]FieldCard!E428</f>
        <v>Good</v>
      </c>
      <c r="AI30" s="29" t="str">
        <f>[4]FieldCard!E435</f>
        <v>Good</v>
      </c>
      <c r="AL30" s="28" t="str">
        <f>S28</f>
        <v>Fair</v>
      </c>
      <c r="AM30" s="24" t="str">
        <f>S29</f>
        <v>Fair</v>
      </c>
      <c r="AN30" s="24" t="str">
        <f>S30</f>
        <v>Poor</v>
      </c>
      <c r="AO30" s="24" t="str">
        <f>S31</f>
        <v>Poor</v>
      </c>
      <c r="AP30" s="24" t="str">
        <f>S32</f>
        <v>Good</v>
      </c>
      <c r="AQ30" s="29" t="str">
        <f>S33</f>
        <v>Poor</v>
      </c>
      <c r="AS30" s="28" t="str">
        <f>Z28</f>
        <v>Good</v>
      </c>
      <c r="AT30" s="24" t="str">
        <f>Z29</f>
        <v>Good</v>
      </c>
      <c r="AU30" s="24" t="str">
        <f>Z30</f>
        <v>Good</v>
      </c>
      <c r="AV30" s="24" t="str">
        <f>Z31</f>
        <v>Good</v>
      </c>
      <c r="AW30" s="24" t="str">
        <f>Z32</f>
        <v>Good</v>
      </c>
      <c r="AX30" s="29" t="str">
        <f>Z33</f>
        <v>Poor</v>
      </c>
      <c r="AZ30" s="28" t="str">
        <f>AG28</f>
        <v>Missing</v>
      </c>
      <c r="BA30" s="24" t="str">
        <f>AG29</f>
        <v>Fair</v>
      </c>
      <c r="BB30" s="24" t="str">
        <f>AG30</f>
        <v>Fair</v>
      </c>
      <c r="BC30" s="24" t="str">
        <f>AG31</f>
        <v>Good</v>
      </c>
      <c r="BD30" s="24" t="str">
        <f>AG32</f>
        <v>Fair</v>
      </c>
      <c r="BE30" s="29" t="str">
        <f>AG33</f>
        <v>Poor</v>
      </c>
      <c r="BH30" s="28" t="str">
        <f>[4]FieldCard!F332</f>
        <v>Poor</v>
      </c>
      <c r="BI30" s="24" t="str">
        <f>[4]FieldCard!F339</f>
        <v>Good</v>
      </c>
      <c r="BJ30" s="24" t="str">
        <f>[4]FieldCard!F344</f>
        <v>Fair</v>
      </c>
      <c r="BK30" s="24" t="str">
        <f>[4]FieldCard!F351</f>
        <v>Moribund</v>
      </c>
      <c r="BL30" s="24" t="str">
        <f>[4]FieldCard!F356</f>
        <v>Poor</v>
      </c>
      <c r="BM30" s="29" t="str">
        <f>[4]FieldCard!F363</f>
        <v>Fair</v>
      </c>
      <c r="BN30" s="32"/>
      <c r="BO30" s="28" t="str">
        <f>[4]FieldCard!F368</f>
        <v>Moribund</v>
      </c>
      <c r="BP30" s="24" t="str">
        <f>[4]FieldCard!F375</f>
        <v>Dead</v>
      </c>
      <c r="BQ30" s="24" t="str">
        <f>[4]FieldCard!F380</f>
        <v>Moribund</v>
      </c>
      <c r="BR30" s="24" t="str">
        <f>[4]FieldCard!F387</f>
        <v>Moribund</v>
      </c>
      <c r="BS30" s="24" t="str">
        <f>[4]FieldCard!F392</f>
        <v>Moribund</v>
      </c>
      <c r="BT30" s="29" t="str">
        <f>[4]FieldCard!F399</f>
        <v>Poor</v>
      </c>
      <c r="BU30" s="32"/>
      <c r="BV30" s="28" t="str">
        <f>[4]FieldCard!F404</f>
        <v>Poor</v>
      </c>
      <c r="BW30" s="24" t="str">
        <f>[4]FieldCard!F411</f>
        <v>Dead</v>
      </c>
      <c r="BX30" s="24" t="str">
        <f>[4]FieldCard!F416</f>
        <v>Poor</v>
      </c>
      <c r="BY30" s="24" t="str">
        <f>[4]FieldCard!F423</f>
        <v>Poor</v>
      </c>
      <c r="BZ30" s="24" t="str">
        <f>[4]FieldCard!F428</f>
        <v>Poor</v>
      </c>
      <c r="CA30" s="29" t="str">
        <f>[4]FieldCard!F435</f>
        <v>Poor</v>
      </c>
      <c r="CD30" s="28" t="str">
        <f>BK28</f>
        <v>Moribund</v>
      </c>
      <c r="CE30" s="24" t="str">
        <f>BK29</f>
        <v>Fair</v>
      </c>
      <c r="CF30" s="24" t="str">
        <f>BK30</f>
        <v>Moribund</v>
      </c>
      <c r="CG30" s="24" t="str">
        <f>BK31</f>
        <v>Poor</v>
      </c>
      <c r="CH30" s="24" t="str">
        <f>BK32</f>
        <v>Fair</v>
      </c>
      <c r="CI30" s="29" t="str">
        <f>BK33</f>
        <v>Fair</v>
      </c>
      <c r="CK30" s="28" t="str">
        <f>BR28</f>
        <v>Poor</v>
      </c>
      <c r="CL30" s="24" t="str">
        <f>BR29</f>
        <v>Moribund</v>
      </c>
      <c r="CM30" s="24" t="str">
        <f>BR30</f>
        <v>Moribund</v>
      </c>
      <c r="CN30" s="24" t="str">
        <f>BR31</f>
        <v>Poor</v>
      </c>
      <c r="CO30" s="24" t="str">
        <f>BR32</f>
        <v>Poor</v>
      </c>
      <c r="CP30" s="29" t="str">
        <f>BR33</f>
        <v>Poor</v>
      </c>
      <c r="CR30" s="28" t="str">
        <f>BY28</f>
        <v>Missing</v>
      </c>
      <c r="CS30" s="24" t="str">
        <f>BY29</f>
        <v>Fair</v>
      </c>
      <c r="CT30" s="24" t="str">
        <f>BY30</f>
        <v>Poor</v>
      </c>
      <c r="CU30" s="24" t="str">
        <f>BY31</f>
        <v>Fair</v>
      </c>
      <c r="CV30" s="24" t="str">
        <f>BY32</f>
        <v>Dead</v>
      </c>
      <c r="CW30" s="29" t="str">
        <f>BY33</f>
        <v>Poor</v>
      </c>
      <c r="CZ30" s="28" t="str">
        <f>FieldCard!G332</f>
        <v>Dead</v>
      </c>
      <c r="DA30" s="24" t="str">
        <f>FieldCard!G339</f>
        <v>Fair</v>
      </c>
      <c r="DB30" s="24" t="str">
        <f>FieldCard!G344</f>
        <v>Fair</v>
      </c>
      <c r="DC30" s="24" t="str">
        <f>FieldCard!G351</f>
        <v>Dead</v>
      </c>
      <c r="DD30" s="24" t="str">
        <f>FieldCard!G356</f>
        <v>Dead</v>
      </c>
      <c r="DE30" s="29" t="str">
        <f>FieldCard!G363</f>
        <v>Fair</v>
      </c>
      <c r="DF30" s="32"/>
      <c r="DG30" s="28" t="str">
        <f>FieldCard!G368</f>
        <v>Good</v>
      </c>
      <c r="DH30" s="24" t="str">
        <f>FieldCard!G375</f>
        <v>Dead</v>
      </c>
      <c r="DI30" s="24" t="str">
        <f>FieldCard!G380</f>
        <v>Dead</v>
      </c>
      <c r="DJ30" s="24" t="str">
        <f>FieldCard!G387</f>
        <v>Fair</v>
      </c>
      <c r="DK30" s="24" t="str">
        <f>FieldCard!G392</f>
        <v>Fair</v>
      </c>
      <c r="DL30" s="29" t="str">
        <f>FieldCard!G399</f>
        <v>Poor</v>
      </c>
      <c r="DM30" s="32"/>
      <c r="DN30" s="28" t="str">
        <f>FieldCard!G404</f>
        <v>Missing</v>
      </c>
      <c r="DO30" s="24" t="str">
        <f>FieldCard!G411</f>
        <v>Dead</v>
      </c>
      <c r="DP30" s="24" t="str">
        <f>FieldCard!G416</f>
        <v>Good</v>
      </c>
      <c r="DQ30" s="24" t="str">
        <f>FieldCard!G423</f>
        <v>Fair</v>
      </c>
      <c r="DR30" s="24" t="str">
        <f>FieldCard!G428</f>
        <v>Dead</v>
      </c>
      <c r="DS30" s="29" t="str">
        <f>FieldCard!G435</f>
        <v>Poor</v>
      </c>
      <c r="DV30" s="28" t="str">
        <f>DC28</f>
        <v>Missing</v>
      </c>
      <c r="DW30" s="24" t="str">
        <f>DC29</f>
        <v>Poor</v>
      </c>
      <c r="DX30" s="24" t="str">
        <f>DC30</f>
        <v>Dead</v>
      </c>
      <c r="DY30" s="24" t="str">
        <f>DC31</f>
        <v>Dead</v>
      </c>
      <c r="DZ30" s="24" t="str">
        <f>DC32</f>
        <v>Poor</v>
      </c>
      <c r="EA30" s="29" t="str">
        <f>DC33</f>
        <v>Moribund</v>
      </c>
      <c r="EC30" s="28" t="str">
        <f>DJ28</f>
        <v>Fair</v>
      </c>
      <c r="ED30" s="24" t="str">
        <f>DJ29</f>
        <v>Dead</v>
      </c>
      <c r="EE30" s="24" t="str">
        <f>DJ30</f>
        <v>Fair</v>
      </c>
      <c r="EF30" s="24" t="str">
        <f>DJ31</f>
        <v>Dead</v>
      </c>
      <c r="EG30" s="24" t="str">
        <f>DJ32</f>
        <v>Dead</v>
      </c>
      <c r="EH30" s="29" t="str">
        <f>DJ33</f>
        <v>Good</v>
      </c>
      <c r="EJ30" s="28" t="str">
        <f>DQ28</f>
        <v>Missing</v>
      </c>
      <c r="EK30" s="24" t="str">
        <f>DQ29</f>
        <v>Good</v>
      </c>
      <c r="EL30" s="24" t="str">
        <f>DQ30</f>
        <v>Fair</v>
      </c>
      <c r="EM30" s="24" t="str">
        <f>DQ31</f>
        <v>Poor</v>
      </c>
      <c r="EN30" s="24" t="str">
        <f>DQ32</f>
        <v>Dead</v>
      </c>
      <c r="EO30" s="29" t="str">
        <f>DQ33</f>
        <v>Dead</v>
      </c>
    </row>
    <row r="31" spans="16:145" ht="34.5" customHeight="1" x14ac:dyDescent="0.25">
      <c r="P31" s="28" t="str">
        <f>[4]FieldCard!E333</f>
        <v>Good</v>
      </c>
      <c r="Q31" s="24" t="str">
        <f>[4]FieldCard!E338</f>
        <v>Good</v>
      </c>
      <c r="R31" s="24" t="str">
        <f>[4]FieldCard!E345</f>
        <v>Good</v>
      </c>
      <c r="S31" s="24" t="str">
        <f>[4]FieldCard!E350</f>
        <v>Poor</v>
      </c>
      <c r="T31" s="24" t="str">
        <f>[4]FieldCard!E357</f>
        <v>Good</v>
      </c>
      <c r="U31" s="29" t="str">
        <f>[4]FieldCard!E362</f>
        <v>Good</v>
      </c>
      <c r="V31" s="32"/>
      <c r="W31" s="28" t="str">
        <f>[4]FieldCard!E369</f>
        <v>Fair</v>
      </c>
      <c r="X31" s="24" t="str">
        <f>[4]FieldCard!E374</f>
        <v>Fair</v>
      </c>
      <c r="Y31" s="24" t="str">
        <f>[4]FieldCard!E381</f>
        <v>Good</v>
      </c>
      <c r="Z31" s="24" t="str">
        <f>[4]FieldCard!E386</f>
        <v>Good</v>
      </c>
      <c r="AA31" s="24" t="str">
        <f>[4]FieldCard!E393</f>
        <v>Good</v>
      </c>
      <c r="AB31" s="29" t="str">
        <f>[4]FieldCard!E398</f>
        <v>Good</v>
      </c>
      <c r="AC31" s="32"/>
      <c r="AD31" s="28" t="str">
        <f>[4]FieldCard!E405</f>
        <v>Good</v>
      </c>
      <c r="AE31" s="24" t="str">
        <f>[4]FieldCard!E410</f>
        <v>Poor</v>
      </c>
      <c r="AF31" s="24" t="str">
        <f>[4]FieldCard!E417</f>
        <v>Good</v>
      </c>
      <c r="AG31" s="24" t="str">
        <f>[4]FieldCard!E422</f>
        <v>Good</v>
      </c>
      <c r="AH31" s="24" t="str">
        <f>[4]FieldCard!E429</f>
        <v>Good</v>
      </c>
      <c r="AI31" s="29" t="str">
        <f>[4]FieldCard!E434</f>
        <v>Good</v>
      </c>
      <c r="AL31" s="28" t="str">
        <f>R28</f>
        <v>Good</v>
      </c>
      <c r="AM31" s="24" t="str">
        <f>R29</f>
        <v>Good</v>
      </c>
      <c r="AN31" s="24" t="str">
        <f>R30</f>
        <v>Good</v>
      </c>
      <c r="AO31" s="24" t="str">
        <f>R31</f>
        <v>Good</v>
      </c>
      <c r="AP31" s="24" t="str">
        <f>R32</f>
        <v>Fair</v>
      </c>
      <c r="AQ31" s="29" t="str">
        <f>R33</f>
        <v>Good</v>
      </c>
      <c r="AS31" s="28" t="str">
        <f>Y28</f>
        <v>Good</v>
      </c>
      <c r="AT31" s="24" t="str">
        <f>Y29</f>
        <v>Good</v>
      </c>
      <c r="AU31" s="24" t="str">
        <f>Y30</f>
        <v>Good</v>
      </c>
      <c r="AV31" s="24" t="str">
        <f>Y31</f>
        <v>Good</v>
      </c>
      <c r="AW31" s="24" t="str">
        <f>Y32</f>
        <v>Poor</v>
      </c>
      <c r="AX31" s="29" t="str">
        <f>Y33</f>
        <v>Fair</v>
      </c>
      <c r="AZ31" s="28" t="str">
        <f>AF28</f>
        <v>Fair</v>
      </c>
      <c r="BA31" s="24" t="str">
        <f>AF29</f>
        <v>Good</v>
      </c>
      <c r="BB31" s="24" t="str">
        <f>AF30</f>
        <v>Fair</v>
      </c>
      <c r="BC31" s="24" t="str">
        <f>AF31</f>
        <v>Good</v>
      </c>
      <c r="BD31" s="24" t="str">
        <f>AF32</f>
        <v>Good</v>
      </c>
      <c r="BE31" s="29" t="str">
        <f>AF33</f>
        <v>Good</v>
      </c>
      <c r="BH31" s="28" t="str">
        <f>[4]FieldCard!F333</f>
        <v>Good</v>
      </c>
      <c r="BI31" s="24" t="str">
        <f>[4]FieldCard!F338</f>
        <v>Poor</v>
      </c>
      <c r="BJ31" s="24" t="str">
        <f>[4]FieldCard!F345</f>
        <v>Fair</v>
      </c>
      <c r="BK31" s="24" t="str">
        <f>[4]FieldCard!F350</f>
        <v>Poor</v>
      </c>
      <c r="BL31" s="24" t="str">
        <f>[4]FieldCard!F357</f>
        <v>Poor</v>
      </c>
      <c r="BM31" s="29" t="str">
        <f>[4]FieldCard!F362</f>
        <v>Fair</v>
      </c>
      <c r="BN31" s="32"/>
      <c r="BO31" s="28" t="str">
        <f>[4]FieldCard!F369</f>
        <v>Dead</v>
      </c>
      <c r="BP31" s="24" t="str">
        <f>[4]FieldCard!F374</f>
        <v>Dead</v>
      </c>
      <c r="BQ31" s="24" t="str">
        <f>[4]FieldCard!F381</f>
        <v>Dead</v>
      </c>
      <c r="BR31" s="24" t="str">
        <f>[4]FieldCard!F386</f>
        <v>Poor</v>
      </c>
      <c r="BS31" s="24" t="str">
        <f>[4]FieldCard!F393</f>
        <v>Poor</v>
      </c>
      <c r="BT31" s="29" t="str">
        <f>[4]FieldCard!F398</f>
        <v>Poor</v>
      </c>
      <c r="BU31" s="32"/>
      <c r="BV31" s="28" t="str">
        <f>[4]FieldCard!F405</f>
        <v>Good</v>
      </c>
      <c r="BW31" s="24" t="str">
        <f>[4]FieldCard!F410</f>
        <v>Poor</v>
      </c>
      <c r="BX31" s="24" t="str">
        <f>[4]FieldCard!F417</f>
        <v>Poor</v>
      </c>
      <c r="BY31" s="24" t="str">
        <f>[4]FieldCard!F422</f>
        <v>Fair</v>
      </c>
      <c r="BZ31" s="24" t="str">
        <f>[4]FieldCard!F429</f>
        <v>Poor</v>
      </c>
      <c r="CA31" s="29" t="str">
        <f>[4]FieldCard!F434</f>
        <v>Poor</v>
      </c>
      <c r="CD31" s="28" t="str">
        <f>BJ28</f>
        <v>Poor</v>
      </c>
      <c r="CE31" s="24" t="str">
        <f>BJ29</f>
        <v>Poor</v>
      </c>
      <c r="CF31" s="24" t="str">
        <f>BJ30</f>
        <v>Fair</v>
      </c>
      <c r="CG31" s="24" t="str">
        <f>BJ31</f>
        <v>Fair</v>
      </c>
      <c r="CH31" s="24" t="str">
        <f>BJ32</f>
        <v>Good</v>
      </c>
      <c r="CI31" s="29" t="str">
        <f>BJ33</f>
        <v>Fair</v>
      </c>
      <c r="CK31" s="28" t="str">
        <f>BQ28</f>
        <v>Poor</v>
      </c>
      <c r="CL31" s="24" t="str">
        <f>BQ29</f>
        <v>Moribund</v>
      </c>
      <c r="CM31" s="24" t="str">
        <f>BQ30</f>
        <v>Moribund</v>
      </c>
      <c r="CN31" s="24" t="str">
        <f>BQ31</f>
        <v>Dead</v>
      </c>
      <c r="CO31" s="24" t="str">
        <f>BQ32</f>
        <v>Moribund</v>
      </c>
      <c r="CP31" s="29" t="str">
        <f>BQ33</f>
        <v>Dead</v>
      </c>
      <c r="CR31" s="28" t="str">
        <f>BX28</f>
        <v>Good</v>
      </c>
      <c r="CS31" s="24" t="str">
        <f>BX29</f>
        <v>Poor</v>
      </c>
      <c r="CT31" s="24" t="str">
        <f>BX30</f>
        <v>Poor</v>
      </c>
      <c r="CU31" s="24" t="str">
        <f>BX31</f>
        <v>Poor</v>
      </c>
      <c r="CV31" s="24" t="str">
        <f>BX32</f>
        <v>Poor</v>
      </c>
      <c r="CW31" s="29" t="str">
        <f>BX33</f>
        <v>Moribund</v>
      </c>
      <c r="CZ31" s="28" t="str">
        <f>FieldCard!G333</f>
        <v>Fair</v>
      </c>
      <c r="DA31" s="24" t="str">
        <f>FieldCard!G338</f>
        <v>Moribund</v>
      </c>
      <c r="DB31" s="24" t="str">
        <f>FieldCard!G345</f>
        <v>Poor</v>
      </c>
      <c r="DC31" s="24" t="str">
        <f>FieldCard!G350</f>
        <v>Dead</v>
      </c>
      <c r="DD31" s="24" t="str">
        <f>FieldCard!G357</f>
        <v>Dead</v>
      </c>
      <c r="DE31" s="29" t="str">
        <f>FieldCard!G362</f>
        <v>Poor</v>
      </c>
      <c r="DF31" s="32"/>
      <c r="DG31" s="28" t="str">
        <f>FieldCard!G369</f>
        <v>Dead</v>
      </c>
      <c r="DH31" s="24" t="str">
        <f>FieldCard!G374</f>
        <v>Missing</v>
      </c>
      <c r="DI31" s="24" t="str">
        <f>FieldCard!G381</f>
        <v>Dead</v>
      </c>
      <c r="DJ31" s="24" t="str">
        <f>FieldCard!G386</f>
        <v>Dead</v>
      </c>
      <c r="DK31" s="24" t="str">
        <f>FieldCard!G393</f>
        <v>Good</v>
      </c>
      <c r="DL31" s="29" t="str">
        <f>FieldCard!G398</f>
        <v>Dead</v>
      </c>
      <c r="DM31" s="32"/>
      <c r="DN31" s="28" t="str">
        <f>FieldCard!G405</f>
        <v>Good</v>
      </c>
      <c r="DO31" s="24" t="str">
        <f>FieldCard!G410</f>
        <v>Poor</v>
      </c>
      <c r="DP31" s="24" t="str">
        <f>FieldCard!G417</f>
        <v>Fair</v>
      </c>
      <c r="DQ31" s="24" t="str">
        <f>FieldCard!G422</f>
        <v>Poor</v>
      </c>
      <c r="DR31" s="24" t="str">
        <f>FieldCard!G429</f>
        <v>Dead</v>
      </c>
      <c r="DS31" s="29" t="str">
        <f>FieldCard!G434</f>
        <v>Fair</v>
      </c>
      <c r="DV31" s="28" t="str">
        <f>DB28</f>
        <v>Dead</v>
      </c>
      <c r="DW31" s="24" t="str">
        <f>DB29</f>
        <v>Moribund</v>
      </c>
      <c r="DX31" s="24" t="str">
        <f>DB30</f>
        <v>Fair</v>
      </c>
      <c r="DY31" s="24" t="str">
        <f>DB31</f>
        <v>Poor</v>
      </c>
      <c r="DZ31" s="24" t="str">
        <f>DB32</f>
        <v>Poor</v>
      </c>
      <c r="EA31" s="29" t="str">
        <f>DB33</f>
        <v>Dead</v>
      </c>
      <c r="EC31" s="28" t="str">
        <f>DI28</f>
        <v>Fair</v>
      </c>
      <c r="ED31" s="24" t="str">
        <f>DI29</f>
        <v>Dead</v>
      </c>
      <c r="EE31" s="24" t="str">
        <f>DI30</f>
        <v>Dead</v>
      </c>
      <c r="EF31" s="24" t="str">
        <f>DI31</f>
        <v>Dead</v>
      </c>
      <c r="EG31" s="24" t="str">
        <f>DI32</f>
        <v>Dead</v>
      </c>
      <c r="EH31" s="29" t="str">
        <f>DI33</f>
        <v>Dead</v>
      </c>
      <c r="EJ31" s="28" t="str">
        <f>DP28</f>
        <v>Good</v>
      </c>
      <c r="EK31" s="24" t="str">
        <f>DP29</f>
        <v>Missing</v>
      </c>
      <c r="EL31" s="24" t="str">
        <f>DP30</f>
        <v>Good</v>
      </c>
      <c r="EM31" s="24" t="str">
        <f>DP31</f>
        <v>Fair</v>
      </c>
      <c r="EN31" s="24" t="str">
        <f>DP32</f>
        <v>Good</v>
      </c>
      <c r="EO31" s="29" t="str">
        <f>DP33</f>
        <v>Dead</v>
      </c>
    </row>
    <row r="32" spans="16:145" ht="34.5" customHeight="1" x14ac:dyDescent="0.25">
      <c r="P32" s="28" t="str">
        <f>[4]FieldCard!E334</f>
        <v>Good</v>
      </c>
      <c r="Q32" s="24" t="str">
        <f>[4]FieldCard!E337</f>
        <v>Good</v>
      </c>
      <c r="R32" s="24" t="str">
        <f>[4]FieldCard!E346</f>
        <v>Fair</v>
      </c>
      <c r="S32" s="24" t="str">
        <f>[4]FieldCard!E349</f>
        <v>Good</v>
      </c>
      <c r="T32" s="24" t="str">
        <f>[4]FieldCard!E358</f>
        <v>Fair</v>
      </c>
      <c r="U32" s="29" t="str">
        <f>[4]FieldCard!E361</f>
        <v>Poor</v>
      </c>
      <c r="V32" s="32"/>
      <c r="W32" s="28" t="str">
        <f>[4]FieldCard!E370</f>
        <v>Good</v>
      </c>
      <c r="X32" s="24" t="str">
        <f>[4]FieldCard!E373</f>
        <v>Fair</v>
      </c>
      <c r="Y32" s="24" t="str">
        <f>[4]FieldCard!E382</f>
        <v>Poor</v>
      </c>
      <c r="Z32" s="24" t="str">
        <f>[4]FieldCard!E385</f>
        <v>Good</v>
      </c>
      <c r="AA32" s="24" t="str">
        <f>[4]FieldCard!E394</f>
        <v>Good</v>
      </c>
      <c r="AB32" s="29" t="str">
        <f>[4]FieldCard!E397</f>
        <v>Good</v>
      </c>
      <c r="AC32" s="32"/>
      <c r="AD32" s="28" t="str">
        <f>[4]FieldCard!E406</f>
        <v>Good</v>
      </c>
      <c r="AE32" s="24" t="str">
        <f>[4]FieldCard!E409</f>
        <v>Good</v>
      </c>
      <c r="AF32" s="24" t="str">
        <f>[4]FieldCard!E418</f>
        <v>Good</v>
      </c>
      <c r="AG32" s="24" t="str">
        <f>[4]FieldCard!E421</f>
        <v>Fair</v>
      </c>
      <c r="AH32" s="24" t="str">
        <f>[4]FieldCard!E430</f>
        <v>Poor</v>
      </c>
      <c r="AI32" s="29" t="str">
        <f>[4]FieldCard!E433</f>
        <v>Fair</v>
      </c>
      <c r="AL32" s="28" t="str">
        <f>Q28</f>
        <v>Fair</v>
      </c>
      <c r="AM32" s="24" t="str">
        <f>Q29</f>
        <v>Fair</v>
      </c>
      <c r="AN32" s="24" t="str">
        <f>Q30</f>
        <v>Fair</v>
      </c>
      <c r="AO32" s="24" t="str">
        <f>Q31</f>
        <v>Good</v>
      </c>
      <c r="AP32" s="24" t="str">
        <f>Q32</f>
        <v>Good</v>
      </c>
      <c r="AQ32" s="29" t="str">
        <f>Q33</f>
        <v>Good</v>
      </c>
      <c r="AS32" s="28" t="str">
        <f>X28</f>
        <v>Good</v>
      </c>
      <c r="AT32" s="24" t="str">
        <f>X29</f>
        <v>Poor</v>
      </c>
      <c r="AU32" s="24" t="str">
        <f>X30</f>
        <v>Good</v>
      </c>
      <c r="AV32" s="24" t="str">
        <f>X31</f>
        <v>Fair</v>
      </c>
      <c r="AW32" s="24" t="str">
        <f>X32</f>
        <v>Fair</v>
      </c>
      <c r="AX32" s="29" t="str">
        <f>X33</f>
        <v>Poor</v>
      </c>
      <c r="AZ32" s="28" t="str">
        <f>AE28</f>
        <v>Fair</v>
      </c>
      <c r="BA32" s="24" t="str">
        <f>AE29</f>
        <v>Good</v>
      </c>
      <c r="BB32" s="24" t="str">
        <f>AE30</f>
        <v>Poor</v>
      </c>
      <c r="BC32" s="24" t="str">
        <f>AE31</f>
        <v>Poor</v>
      </c>
      <c r="BD32" s="24" t="str">
        <f>AE32</f>
        <v>Good</v>
      </c>
      <c r="BE32" s="29" t="str">
        <f>AE33</f>
        <v>Good</v>
      </c>
      <c r="BH32" s="28" t="str">
        <f>[4]FieldCard!F334</f>
        <v>Poor</v>
      </c>
      <c r="BI32" s="24" t="str">
        <f>[4]FieldCard!F337</f>
        <v>Fair</v>
      </c>
      <c r="BJ32" s="24" t="str">
        <f>[4]FieldCard!F346</f>
        <v>Good</v>
      </c>
      <c r="BK32" s="24" t="str">
        <f>[4]FieldCard!F349</f>
        <v>Fair</v>
      </c>
      <c r="BL32" s="24" t="str">
        <f>[4]FieldCard!F358</f>
        <v>Good</v>
      </c>
      <c r="BM32" s="29" t="str">
        <f>[4]FieldCard!F361</f>
        <v>Fair</v>
      </c>
      <c r="BN32" s="32"/>
      <c r="BO32" s="28" t="str">
        <f>[4]FieldCard!F370</f>
        <v>Dead</v>
      </c>
      <c r="BP32" s="24" t="str">
        <f>[4]FieldCard!F373</f>
        <v>Poor</v>
      </c>
      <c r="BQ32" s="24" t="str">
        <f>[4]FieldCard!F382</f>
        <v>Moribund</v>
      </c>
      <c r="BR32" s="24" t="str">
        <f>[4]FieldCard!F385</f>
        <v>Poor</v>
      </c>
      <c r="BS32" s="24" t="str">
        <f>[4]FieldCard!F394</f>
        <v>Poor</v>
      </c>
      <c r="BT32" s="29" t="str">
        <f>[4]FieldCard!F397</f>
        <v>Moribund</v>
      </c>
      <c r="BU32" s="32"/>
      <c r="BV32" s="28" t="str">
        <f>[4]FieldCard!F406</f>
        <v>Fair</v>
      </c>
      <c r="BW32" s="24" t="str">
        <f>[4]FieldCard!F409</f>
        <v>Poor</v>
      </c>
      <c r="BX32" s="24" t="str">
        <f>[4]FieldCard!F418</f>
        <v>Poor</v>
      </c>
      <c r="BY32" s="24" t="str">
        <f>[4]FieldCard!F421</f>
        <v>Dead</v>
      </c>
      <c r="BZ32" s="24" t="str">
        <f>[4]FieldCard!F430</f>
        <v>Poor</v>
      </c>
      <c r="CA32" s="29" t="str">
        <f>[4]FieldCard!F433</f>
        <v>Poor</v>
      </c>
      <c r="CD32" s="28" t="str">
        <f>BI28</f>
        <v>Poor</v>
      </c>
      <c r="CE32" s="24" t="str">
        <f>BI29</f>
        <v>Poor</v>
      </c>
      <c r="CF32" s="24" t="str">
        <f>BI30</f>
        <v>Good</v>
      </c>
      <c r="CG32" s="24" t="str">
        <f>BI31</f>
        <v>Poor</v>
      </c>
      <c r="CH32" s="24" t="str">
        <f>BI32</f>
        <v>Fair</v>
      </c>
      <c r="CI32" s="29" t="str">
        <f>BI33</f>
        <v>Poor</v>
      </c>
      <c r="CK32" s="28" t="str">
        <f>BP28</f>
        <v>Poor</v>
      </c>
      <c r="CL32" s="24" t="str">
        <f>BP29</f>
        <v>Dead</v>
      </c>
      <c r="CM32" s="24" t="str">
        <f>BP30</f>
        <v>Dead</v>
      </c>
      <c r="CN32" s="24" t="str">
        <f>BP31</f>
        <v>Dead</v>
      </c>
      <c r="CO32" s="24" t="str">
        <f>BP32</f>
        <v>Poor</v>
      </c>
      <c r="CP32" s="29" t="str">
        <f>BP33</f>
        <v>Poor</v>
      </c>
      <c r="CR32" s="28" t="str">
        <f>BW28</f>
        <v>Dead</v>
      </c>
      <c r="CS32" s="24" t="str">
        <f>BW29</f>
        <v>Poor</v>
      </c>
      <c r="CT32" s="24" t="str">
        <f>BW30</f>
        <v>Dead</v>
      </c>
      <c r="CU32" s="24" t="str">
        <f>BW31</f>
        <v>Poor</v>
      </c>
      <c r="CV32" s="24" t="str">
        <f>BW32</f>
        <v>Poor</v>
      </c>
      <c r="CW32" s="29" t="str">
        <f>BW33</f>
        <v>Fair</v>
      </c>
      <c r="CZ32" s="28" t="str">
        <f>FieldCard!G334</f>
        <v>Poor</v>
      </c>
      <c r="DA32" s="24" t="str">
        <f>FieldCard!G337</f>
        <v>Good</v>
      </c>
      <c r="DB32" s="24" t="str">
        <f>FieldCard!G346</f>
        <v>Poor</v>
      </c>
      <c r="DC32" s="24" t="str">
        <f>FieldCard!G349</f>
        <v>Poor</v>
      </c>
      <c r="DD32" s="24" t="str">
        <f>FieldCard!G358</f>
        <v>Good</v>
      </c>
      <c r="DE32" s="29" t="str">
        <f>FieldCard!G361</f>
        <v>Good</v>
      </c>
      <c r="DF32" s="32"/>
      <c r="DG32" s="28" t="str">
        <f>FieldCard!G370</f>
        <v>Dead</v>
      </c>
      <c r="DH32" s="24" t="str">
        <f>FieldCard!G373</f>
        <v>Dead</v>
      </c>
      <c r="DI32" s="24" t="str">
        <f>FieldCard!G382</f>
        <v>Dead</v>
      </c>
      <c r="DJ32" s="24" t="str">
        <f>FieldCard!G385</f>
        <v>Dead</v>
      </c>
      <c r="DK32" s="24" t="str">
        <f>FieldCard!G394</f>
        <v>Missing</v>
      </c>
      <c r="DL32" s="29" t="str">
        <f>FieldCard!G397</f>
        <v>Dead</v>
      </c>
      <c r="DM32" s="32"/>
      <c r="DN32" s="28" t="str">
        <f>FieldCard!G406</f>
        <v>Good</v>
      </c>
      <c r="DO32" s="24" t="str">
        <f>FieldCard!G409</f>
        <v>Dead</v>
      </c>
      <c r="DP32" s="24" t="str">
        <f>FieldCard!G418</f>
        <v>Good</v>
      </c>
      <c r="DQ32" s="24" t="str">
        <f>FieldCard!G421</f>
        <v>Dead</v>
      </c>
      <c r="DR32" s="24" t="str">
        <f>FieldCard!G430</f>
        <v>Missing</v>
      </c>
      <c r="DS32" s="29" t="str">
        <f>FieldCard!G433</f>
        <v>Good</v>
      </c>
      <c r="DV32" s="28" t="str">
        <f>DA28</f>
        <v>Dead</v>
      </c>
      <c r="DW32" s="24" t="str">
        <f>DA29</f>
        <v>Dead</v>
      </c>
      <c r="DX32" s="24" t="str">
        <f>DA30</f>
        <v>Fair</v>
      </c>
      <c r="DY32" s="24" t="str">
        <f>DA31</f>
        <v>Moribund</v>
      </c>
      <c r="DZ32" s="24" t="str">
        <f>DA32</f>
        <v>Good</v>
      </c>
      <c r="EA32" s="29" t="str">
        <f>DA33</f>
        <v>Missing</v>
      </c>
      <c r="EC32" s="28" t="str">
        <f>DH28</f>
        <v>Good</v>
      </c>
      <c r="ED32" s="24" t="str">
        <f>DH29</f>
        <v>Dead</v>
      </c>
      <c r="EE32" s="24" t="str">
        <f>DH30</f>
        <v>Dead</v>
      </c>
      <c r="EF32" s="24" t="str">
        <f>DH31</f>
        <v>Missing</v>
      </c>
      <c r="EG32" s="24" t="str">
        <f>DH32</f>
        <v>Dead</v>
      </c>
      <c r="EH32" s="29" t="str">
        <f>DH33</f>
        <v>Poor</v>
      </c>
      <c r="EJ32" s="28" t="str">
        <f>DO28</f>
        <v>Dead</v>
      </c>
      <c r="EK32" s="24" t="str">
        <f>DO29</f>
        <v>Dead</v>
      </c>
      <c r="EL32" s="24" t="str">
        <f>DO30</f>
        <v>Dead</v>
      </c>
      <c r="EM32" s="24" t="str">
        <f>DO31</f>
        <v>Poor</v>
      </c>
      <c r="EN32" s="24" t="str">
        <f>DO32</f>
        <v>Dead</v>
      </c>
      <c r="EO32" s="29" t="str">
        <f>DO33</f>
        <v>Fair</v>
      </c>
    </row>
    <row r="33" spans="16:145" ht="32.25" customHeight="1" thickBot="1" x14ac:dyDescent="0.3">
      <c r="P33" s="30" t="str">
        <f>[4]FieldCard!E335</f>
        <v>Fair</v>
      </c>
      <c r="Q33" s="31" t="str">
        <f>[4]FieldCard!E336</f>
        <v>Good</v>
      </c>
      <c r="R33" s="31" t="str">
        <f>[4]FieldCard!E347</f>
        <v>Good</v>
      </c>
      <c r="S33" s="31" t="str">
        <f>[4]FieldCard!E348</f>
        <v>Poor</v>
      </c>
      <c r="T33" s="31" t="str">
        <f>[4]FieldCard!E359</f>
        <v>Fair</v>
      </c>
      <c r="U33" s="23" t="str">
        <f>[4]FieldCard!E360</f>
        <v>Good</v>
      </c>
      <c r="V33" s="33"/>
      <c r="W33" s="30" t="str">
        <f>[4]FieldCard!E371</f>
        <v>Good</v>
      </c>
      <c r="X33" s="31" t="str">
        <f>[4]FieldCard!E372</f>
        <v>Poor</v>
      </c>
      <c r="Y33" s="31" t="str">
        <f>[4]FieldCard!E383</f>
        <v>Fair</v>
      </c>
      <c r="Z33" s="31" t="str">
        <f>[4]FieldCard!E384</f>
        <v>Poor</v>
      </c>
      <c r="AA33" s="31" t="str">
        <f>[4]FieldCard!E395</f>
        <v>Good</v>
      </c>
      <c r="AB33" s="23" t="str">
        <f>[4]FieldCard!E396</f>
        <v>Good</v>
      </c>
      <c r="AC33" s="33"/>
      <c r="AD33" s="30" t="str">
        <f>[4]FieldCard!E407</f>
        <v>Good</v>
      </c>
      <c r="AE33" s="31" t="str">
        <f>[4]FieldCard!E408</f>
        <v>Good</v>
      </c>
      <c r="AF33" s="31" t="str">
        <f>[4]FieldCard!E419</f>
        <v>Good</v>
      </c>
      <c r="AG33" s="31" t="str">
        <f>[4]FieldCard!E420</f>
        <v>Poor</v>
      </c>
      <c r="AH33" s="31" t="str">
        <f>[4]FieldCard!E431</f>
        <v>Good</v>
      </c>
      <c r="AI33" s="23" t="str">
        <f>[4]FieldCard!E432</f>
        <v>Good</v>
      </c>
      <c r="AL33" s="30" t="str">
        <f>P28</f>
        <v>Poor</v>
      </c>
      <c r="AM33" s="31" t="str">
        <f>P29</f>
        <v>Good</v>
      </c>
      <c r="AN33" s="31" t="str">
        <f>P30</f>
        <v>Good</v>
      </c>
      <c r="AO33" s="31" t="str">
        <f>P31</f>
        <v>Good</v>
      </c>
      <c r="AP33" s="31" t="str">
        <f>P32</f>
        <v>Good</v>
      </c>
      <c r="AQ33" s="23" t="str">
        <f>P33</f>
        <v>Fair</v>
      </c>
      <c r="AS33" s="30" t="str">
        <f>W28</f>
        <v>Fair</v>
      </c>
      <c r="AT33" s="31" t="str">
        <f>W29</f>
        <v>Good</v>
      </c>
      <c r="AU33" s="31" t="str">
        <f>W30</f>
        <v>Fair</v>
      </c>
      <c r="AV33" s="31" t="str">
        <f>W31</f>
        <v>Fair</v>
      </c>
      <c r="AW33" s="31" t="str">
        <f>W32</f>
        <v>Good</v>
      </c>
      <c r="AX33" s="23" t="str">
        <f>W33</f>
        <v>Good</v>
      </c>
      <c r="AZ33" s="30" t="str">
        <f>AD28</f>
        <v>Fair</v>
      </c>
      <c r="BA33" s="31" t="str">
        <f>AD29</f>
        <v>Good</v>
      </c>
      <c r="BB33" s="31" t="str">
        <f>AD30</f>
        <v>Good</v>
      </c>
      <c r="BC33" s="31" t="str">
        <f>AD31</f>
        <v>Good</v>
      </c>
      <c r="BD33" s="31" t="str">
        <f>AD32</f>
        <v>Good</v>
      </c>
      <c r="BE33" s="23" t="str">
        <f>AD33</f>
        <v>Good</v>
      </c>
      <c r="BH33" s="30" t="str">
        <f>[4]FieldCard!F335</f>
        <v>Moribund</v>
      </c>
      <c r="BI33" s="31" t="str">
        <f>[4]FieldCard!F336</f>
        <v>Poor</v>
      </c>
      <c r="BJ33" s="31" t="str">
        <f>[4]FieldCard!F347</f>
        <v>Fair</v>
      </c>
      <c r="BK33" s="31" t="str">
        <f>[4]FieldCard!F348</f>
        <v>Fair</v>
      </c>
      <c r="BL33" s="31" t="str">
        <f>[4]FieldCard!F359</f>
        <v>Poor</v>
      </c>
      <c r="BM33" s="23" t="str">
        <f>[4]FieldCard!F360</f>
        <v>Moribund</v>
      </c>
      <c r="BN33" s="33"/>
      <c r="BO33" s="30" t="str">
        <f>[4]FieldCard!F371</f>
        <v>Dead</v>
      </c>
      <c r="BP33" s="31" t="str">
        <f>[4]FieldCard!F372</f>
        <v>Poor</v>
      </c>
      <c r="BQ33" s="31" t="str">
        <f>[4]FieldCard!F383</f>
        <v>Dead</v>
      </c>
      <c r="BR33" s="31" t="str">
        <f>[4]FieldCard!F384</f>
        <v>Poor</v>
      </c>
      <c r="BS33" s="31" t="str">
        <f>[4]FieldCard!F395</f>
        <v>Moribund</v>
      </c>
      <c r="BT33" s="23" t="str">
        <f>[4]FieldCard!F396</f>
        <v>Moribund</v>
      </c>
      <c r="BU33" s="33"/>
      <c r="BV33" s="30" t="str">
        <f>[4]FieldCard!F407</f>
        <v>Poor</v>
      </c>
      <c r="BW33" s="31" t="str">
        <f>[4]FieldCard!F408</f>
        <v>Fair</v>
      </c>
      <c r="BX33" s="31" t="str">
        <f>[4]FieldCard!F419</f>
        <v>Moribund</v>
      </c>
      <c r="BY33" s="31" t="str">
        <f>[4]FieldCard!F420</f>
        <v>Poor</v>
      </c>
      <c r="BZ33" s="31" t="str">
        <f>[4]FieldCard!F431</f>
        <v>Fair</v>
      </c>
      <c r="CA33" s="23" t="str">
        <f>[4]FieldCard!F432</f>
        <v>Poor</v>
      </c>
      <c r="CD33" s="30" t="str">
        <f>BH28</f>
        <v>Poor</v>
      </c>
      <c r="CE33" s="31" t="str">
        <f>BH29</f>
        <v>Poor</v>
      </c>
      <c r="CF33" s="31" t="str">
        <f>BH30</f>
        <v>Poor</v>
      </c>
      <c r="CG33" s="31" t="str">
        <f>BH31</f>
        <v>Good</v>
      </c>
      <c r="CH33" s="31" t="str">
        <f>BH32</f>
        <v>Poor</v>
      </c>
      <c r="CI33" s="23" t="str">
        <f>BH33</f>
        <v>Moribund</v>
      </c>
      <c r="CK33" s="30" t="str">
        <f>BO28</f>
        <v>Dead</v>
      </c>
      <c r="CL33" s="31" t="str">
        <f>BO29</f>
        <v>Poor</v>
      </c>
      <c r="CM33" s="31" t="str">
        <f>BO30</f>
        <v>Moribund</v>
      </c>
      <c r="CN33" s="31" t="str">
        <f>BO31</f>
        <v>Dead</v>
      </c>
      <c r="CO33" s="31" t="str">
        <f>BO32</f>
        <v>Dead</v>
      </c>
      <c r="CP33" s="23" t="str">
        <f>BO33</f>
        <v>Dead</v>
      </c>
      <c r="CR33" s="30" t="str">
        <f>BV28</f>
        <v>Fair</v>
      </c>
      <c r="CS33" s="31" t="str">
        <f>BV29</f>
        <v>Poor</v>
      </c>
      <c r="CT33" s="31" t="str">
        <f>BV30</f>
        <v>Poor</v>
      </c>
      <c r="CU33" s="31" t="str">
        <f>BV31</f>
        <v>Good</v>
      </c>
      <c r="CV33" s="31" t="str">
        <f>BV32</f>
        <v>Fair</v>
      </c>
      <c r="CW33" s="23" t="str">
        <f>BV33</f>
        <v>Poor</v>
      </c>
      <c r="CZ33" s="30" t="str">
        <f>FieldCard!G335</f>
        <v>Missing</v>
      </c>
      <c r="DA33" s="31" t="str">
        <f>FieldCard!G336</f>
        <v>Missing</v>
      </c>
      <c r="DB33" s="31" t="str">
        <f>FieldCard!G347</f>
        <v>Dead</v>
      </c>
      <c r="DC33" s="31" t="str">
        <f>FieldCard!G348</f>
        <v>Moribund</v>
      </c>
      <c r="DD33" s="31" t="str">
        <f>FieldCard!G359</f>
        <v>Missing</v>
      </c>
      <c r="DE33" s="23" t="str">
        <f>FieldCard!G360</f>
        <v>Missing</v>
      </c>
      <c r="DF33" s="33"/>
      <c r="DG33" s="30" t="str">
        <f>FieldCard!G371</f>
        <v>Dead</v>
      </c>
      <c r="DH33" s="31" t="str">
        <f>FieldCard!G372</f>
        <v>Poor</v>
      </c>
      <c r="DI33" s="31" t="str">
        <f>FieldCard!G383</f>
        <v>Dead</v>
      </c>
      <c r="DJ33" s="31" t="str">
        <f>FieldCard!G384</f>
        <v>Good</v>
      </c>
      <c r="DK33" s="31" t="str">
        <f>FieldCard!G395</f>
        <v>Dead</v>
      </c>
      <c r="DL33" s="23" t="str">
        <f>FieldCard!G396</f>
        <v>Missing</v>
      </c>
      <c r="DM33" s="33"/>
      <c r="DN33" s="30" t="str">
        <f>FieldCard!G407</f>
        <v>Good</v>
      </c>
      <c r="DO33" s="31" t="str">
        <f>FieldCard!G408</f>
        <v>Fair</v>
      </c>
      <c r="DP33" s="31" t="str">
        <f>FieldCard!G419</f>
        <v>Dead</v>
      </c>
      <c r="DQ33" s="31" t="str">
        <f>FieldCard!G420</f>
        <v>Dead</v>
      </c>
      <c r="DR33" s="31" t="str">
        <f>FieldCard!G431</f>
        <v>Fair</v>
      </c>
      <c r="DS33" s="23" t="str">
        <f>FieldCard!G432</f>
        <v>Good</v>
      </c>
      <c r="DV33" s="30" t="str">
        <f>CZ28</f>
        <v>Dead</v>
      </c>
      <c r="DW33" s="31" t="str">
        <f>CZ29</f>
        <v>Poor</v>
      </c>
      <c r="DX33" s="31" t="str">
        <f>CZ30</f>
        <v>Dead</v>
      </c>
      <c r="DY33" s="31" t="str">
        <f>CZ31</f>
        <v>Fair</v>
      </c>
      <c r="DZ33" s="31" t="str">
        <f>CZ32</f>
        <v>Poor</v>
      </c>
      <c r="EA33" s="23" t="str">
        <f>CZ33</f>
        <v>Missing</v>
      </c>
      <c r="EC33" s="30" t="str">
        <f>DG28</f>
        <v>Dead</v>
      </c>
      <c r="ED33" s="31" t="str">
        <f>DG29</f>
        <v>Good</v>
      </c>
      <c r="EE33" s="31" t="str">
        <f>DG30</f>
        <v>Good</v>
      </c>
      <c r="EF33" s="31" t="str">
        <f>DG31</f>
        <v>Dead</v>
      </c>
      <c r="EG33" s="31" t="str">
        <f>DG32</f>
        <v>Dead</v>
      </c>
      <c r="EH33" s="23" t="str">
        <f>DG33</f>
        <v>Dead</v>
      </c>
      <c r="EJ33" s="30" t="str">
        <f>DN28</f>
        <v>Fair</v>
      </c>
      <c r="EK33" s="31" t="str">
        <f>DN29</f>
        <v>Dead</v>
      </c>
      <c r="EL33" s="31" t="str">
        <f>DN30</f>
        <v>Missing</v>
      </c>
      <c r="EM33" s="31" t="str">
        <f>DN31</f>
        <v>Good</v>
      </c>
      <c r="EN33" s="31" t="str">
        <f>DN32</f>
        <v>Good</v>
      </c>
      <c r="EO33" s="23" t="str">
        <f>DN33</f>
        <v>Good</v>
      </c>
    </row>
    <row r="34" spans="16:145" ht="34.5" customHeight="1" thickBot="1" x14ac:dyDescent="0.3">
      <c r="P34" s="10"/>
      <c r="Q34" s="34"/>
      <c r="R34" s="34"/>
      <c r="S34" s="34"/>
      <c r="T34" s="34"/>
      <c r="U34" s="8"/>
      <c r="W34" s="10"/>
      <c r="X34" s="34"/>
      <c r="Y34" s="34"/>
      <c r="Z34" s="34"/>
      <c r="AA34" s="34"/>
      <c r="AB34" s="8"/>
      <c r="AD34" s="10"/>
      <c r="AE34" s="34"/>
      <c r="AF34" s="34"/>
      <c r="AG34" s="34"/>
      <c r="AH34" s="34"/>
      <c r="AI34" s="8"/>
      <c r="BH34" s="10"/>
      <c r="BI34" s="34"/>
      <c r="BJ34" s="34"/>
      <c r="BK34" s="34"/>
      <c r="BL34" s="34"/>
      <c r="BM34" s="8"/>
      <c r="BO34" s="10"/>
      <c r="BP34" s="34"/>
      <c r="BQ34" s="34"/>
      <c r="BR34" s="34"/>
      <c r="BS34" s="34"/>
      <c r="BT34" s="8"/>
      <c r="BV34" s="10"/>
      <c r="BW34" s="34"/>
      <c r="BX34" s="34"/>
      <c r="BY34" s="34"/>
      <c r="BZ34" s="34"/>
      <c r="CA34" s="8"/>
      <c r="CZ34" s="10"/>
      <c r="DA34" s="34"/>
      <c r="DB34" s="34"/>
      <c r="DC34" s="34"/>
      <c r="DD34" s="34"/>
      <c r="DE34" s="8"/>
      <c r="DG34" s="10"/>
      <c r="DH34" s="34"/>
      <c r="DI34" s="34"/>
      <c r="DJ34" s="34"/>
      <c r="DK34" s="34"/>
      <c r="DL34" s="8"/>
      <c r="DN34" s="10"/>
      <c r="DO34" s="34"/>
      <c r="DP34" s="34"/>
      <c r="DQ34" s="34"/>
      <c r="DR34" s="34"/>
      <c r="DS34" s="8"/>
    </row>
    <row r="35" spans="16:145" ht="34.5" customHeight="1" x14ac:dyDescent="0.25">
      <c r="P35" s="25" t="str">
        <f>[4]FieldCard!E438</f>
        <v>Good</v>
      </c>
      <c r="Q35" s="26" t="str">
        <f>[4]FieldCard!E449</f>
        <v>Good</v>
      </c>
      <c r="R35" s="26" t="str">
        <f>[4]FieldCard!E450</f>
        <v>Poor</v>
      </c>
      <c r="S35" s="26" t="str">
        <f>[4]FieldCard!E461</f>
        <v>Fair</v>
      </c>
      <c r="T35" s="26" t="str">
        <f>[4]FieldCard!E462</f>
        <v>Good</v>
      </c>
      <c r="U35" s="27" t="str">
        <f>[4]FieldCard!E473</f>
        <v>Fair</v>
      </c>
      <c r="V35" s="12"/>
      <c r="W35" s="25" t="str">
        <f>[4]FieldCard!E474</f>
        <v>Fair</v>
      </c>
      <c r="X35" s="26" t="str">
        <f>[4]FieldCard!E485</f>
        <v>Good</v>
      </c>
      <c r="Y35" s="26" t="str">
        <f>[4]FieldCard!E486</f>
        <v>Good</v>
      </c>
      <c r="Z35" s="26" t="str">
        <f>[4]FieldCard!E497</f>
        <v>Good</v>
      </c>
      <c r="AA35" s="26" t="str">
        <f>[4]FieldCard!E498</f>
        <v>Good</v>
      </c>
      <c r="AB35" s="27" t="str">
        <f>[4]FieldCard!E509</f>
        <v>Good</v>
      </c>
      <c r="AC35" s="12"/>
      <c r="AD35" s="25" t="str">
        <f>[4]FieldCard!E510</f>
        <v>Fair</v>
      </c>
      <c r="AE35" s="26" t="str">
        <f>[4]FieldCard!E521</f>
        <v>Fair</v>
      </c>
      <c r="AF35" s="26" t="str">
        <f>[4]FieldCard!E522</f>
        <v>Good</v>
      </c>
      <c r="AG35" s="26" t="str">
        <f>[4]FieldCard!E533</f>
        <v>Fair</v>
      </c>
      <c r="AH35" s="26" t="str">
        <f>[4]FieldCard!E534</f>
        <v>Fair</v>
      </c>
      <c r="AI35" s="27" t="str">
        <f>[4]FieldCard!E545</f>
        <v>Good</v>
      </c>
      <c r="AL35" s="25" t="str">
        <f>U35</f>
        <v>Fair</v>
      </c>
      <c r="AM35" s="26" t="str">
        <f>U36</f>
        <v>Good</v>
      </c>
      <c r="AN35" s="26" t="str">
        <f>U37</f>
        <v>Good</v>
      </c>
      <c r="AO35" s="26" t="str">
        <f>U38</f>
        <v>Poor</v>
      </c>
      <c r="AP35" s="26" t="str">
        <f>U39</f>
        <v>Fair</v>
      </c>
      <c r="AQ35" s="27" t="str">
        <f>U40</f>
        <v>Good</v>
      </c>
      <c r="AS35" s="25" t="str">
        <f>AB35</f>
        <v>Good</v>
      </c>
      <c r="AT35" s="26" t="str">
        <f>AB36</f>
        <v>Fair</v>
      </c>
      <c r="AU35" s="26" t="str">
        <f>AB37</f>
        <v>Good</v>
      </c>
      <c r="AV35" s="26" t="str">
        <f>AB38</f>
        <v>Good</v>
      </c>
      <c r="AW35" s="26" t="str">
        <f>AB39</f>
        <v>Fair</v>
      </c>
      <c r="AX35" s="27" t="str">
        <f>AB40</f>
        <v>Good</v>
      </c>
      <c r="AZ35" s="25" t="str">
        <f>AI35</f>
        <v>Good</v>
      </c>
      <c r="BA35" s="26" t="str">
        <f>AI36</f>
        <v>Fair</v>
      </c>
      <c r="BB35" s="26" t="str">
        <f>AI37</f>
        <v>Good</v>
      </c>
      <c r="BC35" s="26" t="str">
        <f>AI38</f>
        <v>Fair</v>
      </c>
      <c r="BD35" s="26" t="str">
        <f>AI39</f>
        <v>Good</v>
      </c>
      <c r="BE35" s="27" t="str">
        <f>AI40</f>
        <v>Fair</v>
      </c>
      <c r="BH35" s="25" t="str">
        <f>[4]FieldCard!F438</f>
        <v>Good</v>
      </c>
      <c r="BI35" s="26" t="str">
        <f>[4]FieldCard!F449</f>
        <v>Good</v>
      </c>
      <c r="BJ35" s="26" t="str">
        <f>[4]FieldCard!F450</f>
        <v>Poor</v>
      </c>
      <c r="BK35" s="26" t="str">
        <f>[4]FieldCard!F461</f>
        <v>Fair</v>
      </c>
      <c r="BL35" s="26" t="str">
        <f>[4]FieldCard!F462</f>
        <v>Fair</v>
      </c>
      <c r="BM35" s="27" t="str">
        <f>[4]FieldCard!F473</f>
        <v>Fair</v>
      </c>
      <c r="BN35" s="12"/>
      <c r="BO35" s="25" t="str">
        <f>[4]FieldCard!F474</f>
        <v>Fair</v>
      </c>
      <c r="BP35" s="26" t="str">
        <f>[4]FieldCard!F485</f>
        <v>Poor</v>
      </c>
      <c r="BQ35" s="26" t="str">
        <f>[4]FieldCard!F486</f>
        <v>Poor</v>
      </c>
      <c r="BR35" s="26" t="str">
        <f>[4]FieldCard!F497</f>
        <v>Fair</v>
      </c>
      <c r="BS35" s="26" t="str">
        <f>[4]FieldCard!F498</f>
        <v>Poor</v>
      </c>
      <c r="BT35" s="27" t="str">
        <f>[4]FieldCard!F509</f>
        <v>Poor</v>
      </c>
      <c r="BU35" s="12"/>
      <c r="BV35" s="25" t="str">
        <f>[4]FieldCard!F510</f>
        <v>Good</v>
      </c>
      <c r="BW35" s="26" t="str">
        <f>[4]FieldCard!F521</f>
        <v>Fair</v>
      </c>
      <c r="BX35" s="26" t="str">
        <f>[4]FieldCard!F522</f>
        <v>Good</v>
      </c>
      <c r="BY35" s="26" t="str">
        <f>[4]FieldCard!F533</f>
        <v>Good</v>
      </c>
      <c r="BZ35" s="26" t="str">
        <f>[4]FieldCard!F534</f>
        <v>Good</v>
      </c>
      <c r="CA35" s="27" t="str">
        <f>[4]FieldCard!F545</f>
        <v>Good</v>
      </c>
      <c r="CD35" s="25" t="str">
        <f>BM35</f>
        <v>Fair</v>
      </c>
      <c r="CE35" s="26" t="str">
        <f>BM36</f>
        <v>Good</v>
      </c>
      <c r="CF35" s="26" t="str">
        <f>BM37</f>
        <v>Fair</v>
      </c>
      <c r="CG35" s="26" t="str">
        <f>BM38</f>
        <v>Poor</v>
      </c>
      <c r="CH35" s="26" t="str">
        <f>BM39</f>
        <v>Fair</v>
      </c>
      <c r="CI35" s="27" t="str">
        <f>BM40</f>
        <v>Poor</v>
      </c>
      <c r="CK35" s="25" t="str">
        <f>BT35</f>
        <v>Poor</v>
      </c>
      <c r="CL35" s="26" t="str">
        <f>BT36</f>
        <v>Poor</v>
      </c>
      <c r="CM35" s="26" t="str">
        <f>BT37</f>
        <v>Poor</v>
      </c>
      <c r="CN35" s="26" t="str">
        <f>BT38</f>
        <v>Fair</v>
      </c>
      <c r="CO35" s="26" t="str">
        <f>BT39</f>
        <v>Fair</v>
      </c>
      <c r="CP35" s="27" t="str">
        <f>BT40</f>
        <v>Fair</v>
      </c>
      <c r="CR35" s="25" t="str">
        <f>CA35</f>
        <v>Good</v>
      </c>
      <c r="CS35" s="26" t="str">
        <f>CA36</f>
        <v>Fair</v>
      </c>
      <c r="CT35" s="26" t="str">
        <f>CA37</f>
        <v>Good</v>
      </c>
      <c r="CU35" s="26" t="str">
        <f>CA38</f>
        <v>Good</v>
      </c>
      <c r="CV35" s="26" t="str">
        <f>CA39</f>
        <v>Good</v>
      </c>
      <c r="CW35" s="27" t="str">
        <f>CA40</f>
        <v>Fair</v>
      </c>
      <c r="CZ35" s="25" t="str">
        <f>FieldCard!G438</f>
        <v>Good</v>
      </c>
      <c r="DA35" s="26" t="str">
        <f>FieldCard!G449</f>
        <v>Good</v>
      </c>
      <c r="DB35" s="26" t="str">
        <f>FieldCard!G450</f>
        <v>Poor</v>
      </c>
      <c r="DC35" s="26" t="str">
        <f>FieldCard!G461</f>
        <v>Good</v>
      </c>
      <c r="DD35" s="26" t="str">
        <f>FieldCard!G462</f>
        <v>Good</v>
      </c>
      <c r="DE35" s="27" t="str">
        <f>FieldCard!G473</f>
        <v>Fair</v>
      </c>
      <c r="DF35" s="12"/>
      <c r="DG35" s="25" t="str">
        <f>FieldCard!G474</f>
        <v>Fair</v>
      </c>
      <c r="DH35" s="26" t="str">
        <f>FieldCard!G485</f>
        <v>Poor</v>
      </c>
      <c r="DI35" s="26" t="str">
        <f>FieldCard!G486</f>
        <v>Dead</v>
      </c>
      <c r="DJ35" s="26" t="str">
        <f>FieldCard!G497</f>
        <v>Poor</v>
      </c>
      <c r="DK35" s="26" t="str">
        <f>FieldCard!G498</f>
        <v>Moribund</v>
      </c>
      <c r="DL35" s="27" t="str">
        <f>FieldCard!G509</f>
        <v>Moribund</v>
      </c>
      <c r="DM35" s="12"/>
      <c r="DN35" s="25" t="str">
        <f>FieldCard!G510</f>
        <v>Good</v>
      </c>
      <c r="DO35" s="26" t="str">
        <f>FieldCard!G521</f>
        <v>Good</v>
      </c>
      <c r="DP35" s="26" t="str">
        <f>FieldCard!G522</f>
        <v>Good</v>
      </c>
      <c r="DQ35" s="26" t="str">
        <f>FieldCard!G533</f>
        <v>Good</v>
      </c>
      <c r="DR35" s="26" t="str">
        <f>FieldCard!G534</f>
        <v>Good</v>
      </c>
      <c r="DS35" s="27" t="str">
        <f>FieldCard!G545</f>
        <v>Good</v>
      </c>
      <c r="DV35" s="25" t="str">
        <f>DE35</f>
        <v>Fair</v>
      </c>
      <c r="DW35" s="26" t="str">
        <f>DE36</f>
        <v>Good</v>
      </c>
      <c r="DX35" s="26" t="str">
        <f>DE37</f>
        <v>Fair</v>
      </c>
      <c r="DY35" s="26" t="str">
        <f>DE38</f>
        <v>Moribund</v>
      </c>
      <c r="DZ35" s="26" t="str">
        <f>DE39</f>
        <v>Fair</v>
      </c>
      <c r="EA35" s="27" t="str">
        <f>DE40</f>
        <v>Dead</v>
      </c>
      <c r="EC35" s="25" t="str">
        <f>DL35</f>
        <v>Moribund</v>
      </c>
      <c r="ED35" s="26" t="str">
        <f>DL36</f>
        <v>Missing</v>
      </c>
      <c r="EE35" s="26" t="str">
        <f>DL37</f>
        <v>Good</v>
      </c>
      <c r="EF35" s="26" t="str">
        <f>DL38</f>
        <v>Fair</v>
      </c>
      <c r="EG35" s="26" t="str">
        <f>DL39</f>
        <v>Poor</v>
      </c>
      <c r="EH35" s="27" t="str">
        <f>DL40</f>
        <v>Poor</v>
      </c>
      <c r="EJ35" s="25" t="str">
        <f>DS35</f>
        <v>Good</v>
      </c>
      <c r="EK35" s="26" t="str">
        <f>DS36</f>
        <v>Good</v>
      </c>
      <c r="EL35" s="26" t="str">
        <f>DS37</f>
        <v>Good</v>
      </c>
      <c r="EM35" s="26" t="str">
        <f>DS38</f>
        <v>Good</v>
      </c>
      <c r="EN35" s="26" t="str">
        <f>DS39</f>
        <v>Good</v>
      </c>
      <c r="EO35" s="27" t="str">
        <f>DS40</f>
        <v>Good</v>
      </c>
    </row>
    <row r="36" spans="16:145" ht="34.5" customHeight="1" x14ac:dyDescent="0.25">
      <c r="P36" s="28" t="str">
        <f>[4]FieldCard!E439</f>
        <v>Fair</v>
      </c>
      <c r="Q36" s="24" t="str">
        <f>[4]FieldCard!E448</f>
        <v>Fair</v>
      </c>
      <c r="R36" s="24" t="str">
        <f>[4]FieldCard!E451</f>
        <v>Fair</v>
      </c>
      <c r="S36" s="24" t="str">
        <f>[4]FieldCard!E460</f>
        <v>Good</v>
      </c>
      <c r="T36" s="24" t="str">
        <f>[4]FieldCard!E463</f>
        <v>Poor</v>
      </c>
      <c r="U36" s="29" t="str">
        <f>[4]FieldCard!E472</f>
        <v>Good</v>
      </c>
      <c r="V36" s="32"/>
      <c r="W36" s="28" t="str">
        <f>[4]FieldCard!E475</f>
        <v>Moribund</v>
      </c>
      <c r="X36" s="24" t="str">
        <f>[4]FieldCard!E484</f>
        <v>Poor</v>
      </c>
      <c r="Y36" s="24" t="str">
        <f>[4]FieldCard!E487</f>
        <v>Fair</v>
      </c>
      <c r="Z36" s="24" t="str">
        <f>[4]FieldCard!E496</f>
        <v>Good</v>
      </c>
      <c r="AA36" s="24" t="str">
        <f>[4]FieldCard!E499</f>
        <v>Good</v>
      </c>
      <c r="AB36" s="29" t="str">
        <f>[4]FieldCard!E508</f>
        <v>Fair</v>
      </c>
      <c r="AC36" s="32"/>
      <c r="AD36" s="28" t="str">
        <f>[4]FieldCard!E511</f>
        <v>Good</v>
      </c>
      <c r="AE36" s="24" t="str">
        <f>[4]FieldCard!E520</f>
        <v>Fair</v>
      </c>
      <c r="AF36" s="24" t="str">
        <f>[4]FieldCard!E523</f>
        <v>Good</v>
      </c>
      <c r="AG36" s="24" t="str">
        <f>[4]FieldCard!E532</f>
        <v>Good</v>
      </c>
      <c r="AH36" s="24" t="str">
        <f>[4]FieldCard!E535</f>
        <v>Good</v>
      </c>
      <c r="AI36" s="29" t="str">
        <f>[4]FieldCard!E544</f>
        <v>Fair</v>
      </c>
      <c r="AL36" s="28" t="str">
        <f>T35</f>
        <v>Good</v>
      </c>
      <c r="AM36" s="24" t="str">
        <f>T36</f>
        <v>Poor</v>
      </c>
      <c r="AN36" s="24" t="str">
        <f>T37</f>
        <v>Good</v>
      </c>
      <c r="AO36" s="24" t="str">
        <f>T38</f>
        <v>Good</v>
      </c>
      <c r="AP36" s="24" t="str">
        <f>T39</f>
        <v>Good</v>
      </c>
      <c r="AQ36" s="29" t="str">
        <f>T40</f>
        <v>Good</v>
      </c>
      <c r="AS36" s="28" t="str">
        <f>AA35</f>
        <v>Good</v>
      </c>
      <c r="AT36" s="24" t="str">
        <f>AA36</f>
        <v>Good</v>
      </c>
      <c r="AU36" s="24" t="str">
        <f>AA37</f>
        <v>Good</v>
      </c>
      <c r="AV36" s="24" t="str">
        <f>AA38</f>
        <v>Good</v>
      </c>
      <c r="AW36" s="24" t="str">
        <f>AA39</f>
        <v>Good</v>
      </c>
      <c r="AX36" s="29" t="str">
        <f>AA40</f>
        <v>Good</v>
      </c>
      <c r="AZ36" s="28" t="str">
        <f>AH35</f>
        <v>Fair</v>
      </c>
      <c r="BA36" s="24" t="str">
        <f>AH36</f>
        <v>Good</v>
      </c>
      <c r="BB36" s="24" t="str">
        <f>AH37</f>
        <v>Good</v>
      </c>
      <c r="BC36" s="24" t="str">
        <f>AH38</f>
        <v>Good</v>
      </c>
      <c r="BD36" s="24" t="str">
        <f>AH39</f>
        <v>Good</v>
      </c>
      <c r="BE36" s="29" t="str">
        <f>AH40</f>
        <v>Poor</v>
      </c>
      <c r="BH36" s="28" t="str">
        <f>[4]FieldCard!F439</f>
        <v>Good</v>
      </c>
      <c r="BI36" s="24" t="str">
        <f>[4]FieldCard!F448</f>
        <v>Good</v>
      </c>
      <c r="BJ36" s="24" t="str">
        <f>[4]FieldCard!F451</f>
        <v>Poor</v>
      </c>
      <c r="BK36" s="24" t="str">
        <f>[4]FieldCard!F460</f>
        <v>Fair</v>
      </c>
      <c r="BL36" s="24" t="str">
        <f>[4]FieldCard!F463</f>
        <v>Poor</v>
      </c>
      <c r="BM36" s="29" t="str">
        <f>[4]FieldCard!F472</f>
        <v>Good</v>
      </c>
      <c r="BN36" s="32"/>
      <c r="BO36" s="28" t="str">
        <f>[4]FieldCard!F475</f>
        <v>Moribund</v>
      </c>
      <c r="BP36" s="24" t="str">
        <f>[4]FieldCard!F484</f>
        <v>Poor</v>
      </c>
      <c r="BQ36" s="24" t="str">
        <f>[4]FieldCard!F487</f>
        <v>Poor</v>
      </c>
      <c r="BR36" s="24" t="str">
        <f>[4]FieldCard!F496</f>
        <v>Poor</v>
      </c>
      <c r="BS36" s="24" t="str">
        <f>[4]FieldCard!F499</f>
        <v>Poor</v>
      </c>
      <c r="BT36" s="29" t="str">
        <f>[4]FieldCard!F508</f>
        <v>Poor</v>
      </c>
      <c r="BU36" s="32"/>
      <c r="BV36" s="28" t="str">
        <f>[4]FieldCard!F511</f>
        <v>Good</v>
      </c>
      <c r="BW36" s="24" t="str">
        <f>[4]FieldCard!F520</f>
        <v>Good</v>
      </c>
      <c r="BX36" s="24" t="str">
        <f>[4]FieldCard!F523</f>
        <v>Fair</v>
      </c>
      <c r="BY36" s="24" t="str">
        <f>[4]FieldCard!F532</f>
        <v>Fair</v>
      </c>
      <c r="BZ36" s="24" t="str">
        <f>[4]FieldCard!F535</f>
        <v>Good</v>
      </c>
      <c r="CA36" s="29" t="str">
        <f>[4]FieldCard!F544</f>
        <v>Fair</v>
      </c>
      <c r="CD36" s="28" t="str">
        <f>BL35</f>
        <v>Fair</v>
      </c>
      <c r="CE36" s="24" t="str">
        <f>BL36</f>
        <v>Poor</v>
      </c>
      <c r="CF36" s="24" t="str">
        <f>BL37</f>
        <v>Poor</v>
      </c>
      <c r="CG36" s="24" t="str">
        <f>BL38</f>
        <v>Poor</v>
      </c>
      <c r="CH36" s="24" t="str">
        <f>BL39</f>
        <v>Poor</v>
      </c>
      <c r="CI36" s="29" t="str">
        <f>BL40</f>
        <v>Good</v>
      </c>
      <c r="CK36" s="28" t="str">
        <f>BS35</f>
        <v>Poor</v>
      </c>
      <c r="CL36" s="24" t="str">
        <f>BS36</f>
        <v>Poor</v>
      </c>
      <c r="CM36" s="24" t="str">
        <f>BS37</f>
        <v>Fair</v>
      </c>
      <c r="CN36" s="24" t="str">
        <f>BS38</f>
        <v>Poor</v>
      </c>
      <c r="CO36" s="24" t="str">
        <f>BS39</f>
        <v>Good</v>
      </c>
      <c r="CP36" s="29" t="str">
        <f>BS40</f>
        <v>Poor</v>
      </c>
      <c r="CR36" s="28" t="str">
        <f>BZ35</f>
        <v>Good</v>
      </c>
      <c r="CS36" s="24" t="str">
        <f>BZ36</f>
        <v>Good</v>
      </c>
      <c r="CT36" s="24" t="str">
        <f>BZ37</f>
        <v>Good</v>
      </c>
      <c r="CU36" s="24" t="str">
        <f>BZ38</f>
        <v>Good</v>
      </c>
      <c r="CV36" s="24" t="str">
        <f>BZ39</f>
        <v>Good</v>
      </c>
      <c r="CW36" s="29" t="str">
        <f>BZ40</f>
        <v>Poor</v>
      </c>
      <c r="CZ36" s="28" t="str">
        <f>FieldCard!G439</f>
        <v>Fair</v>
      </c>
      <c r="DA36" s="24" t="str">
        <f>FieldCard!G448</f>
        <v>Good</v>
      </c>
      <c r="DB36" s="24" t="str">
        <f>FieldCard!G451</f>
        <v>Poor</v>
      </c>
      <c r="DC36" s="24" t="str">
        <f>FieldCard!G460</f>
        <v>Good</v>
      </c>
      <c r="DD36" s="24" t="str">
        <f>FieldCard!G463</f>
        <v>Poor</v>
      </c>
      <c r="DE36" s="29" t="str">
        <f>FieldCard!G472</f>
        <v>Good</v>
      </c>
      <c r="DF36" s="32"/>
      <c r="DG36" s="28" t="str">
        <f>FieldCard!G475</f>
        <v>Dead</v>
      </c>
      <c r="DH36" s="24" t="str">
        <f>FieldCard!G484</f>
        <v>Poor</v>
      </c>
      <c r="DI36" s="24" t="str">
        <f>FieldCard!G487</f>
        <v>Dead</v>
      </c>
      <c r="DJ36" s="24" t="str">
        <f>FieldCard!G496</f>
        <v>Good</v>
      </c>
      <c r="DK36" s="24" t="str">
        <f>FieldCard!G499</f>
        <v>Poor</v>
      </c>
      <c r="DL36" s="29" t="str">
        <f>FieldCard!G508</f>
        <v>Missing</v>
      </c>
      <c r="DM36" s="32"/>
      <c r="DN36" s="28" t="str">
        <f>FieldCard!G511</f>
        <v>Good</v>
      </c>
      <c r="DO36" s="24" t="str">
        <f>FieldCard!G520</f>
        <v>Good</v>
      </c>
      <c r="DP36" s="24" t="str">
        <f>FieldCard!G523</f>
        <v>Good</v>
      </c>
      <c r="DQ36" s="24" t="str">
        <f>FieldCard!G532</f>
        <v>Good</v>
      </c>
      <c r="DR36" s="24" t="str">
        <f>FieldCard!G535</f>
        <v>Good</v>
      </c>
      <c r="DS36" s="29" t="str">
        <f>FieldCard!G544</f>
        <v>Good</v>
      </c>
      <c r="DV36" s="28" t="str">
        <f>DD35</f>
        <v>Good</v>
      </c>
      <c r="DW36" s="24" t="str">
        <f>DD36</f>
        <v>Poor</v>
      </c>
      <c r="DX36" s="24" t="str">
        <f>DD37</f>
        <v>Dead</v>
      </c>
      <c r="DY36" s="24" t="str">
        <f>DD38</f>
        <v>Dead</v>
      </c>
      <c r="DZ36" s="24" t="str">
        <f>DD39</f>
        <v>Good</v>
      </c>
      <c r="EA36" s="29" t="str">
        <f>DD40</f>
        <v>Good</v>
      </c>
      <c r="EC36" s="28" t="str">
        <f>DK35</f>
        <v>Moribund</v>
      </c>
      <c r="ED36" s="24" t="str">
        <f>DK36</f>
        <v>Poor</v>
      </c>
      <c r="EE36" s="24" t="str">
        <f>DK37</f>
        <v>Good</v>
      </c>
      <c r="EF36" s="24" t="str">
        <f>DK38</f>
        <v>Poor</v>
      </c>
      <c r="EG36" s="24" t="str">
        <f>DK39</f>
        <v>Good</v>
      </c>
      <c r="EH36" s="29" t="str">
        <f>DK40</f>
        <v>Poor</v>
      </c>
      <c r="EJ36" s="28" t="str">
        <f>DR35</f>
        <v>Good</v>
      </c>
      <c r="EK36" s="24" t="str">
        <f>DR36</f>
        <v>Good</v>
      </c>
      <c r="EL36" s="24" t="str">
        <f>DR37</f>
        <v>Good</v>
      </c>
      <c r="EM36" s="24" t="str">
        <f>DR38</f>
        <v>Good</v>
      </c>
      <c r="EN36" s="24" t="str">
        <f>DR39</f>
        <v>Good</v>
      </c>
      <c r="EO36" s="29" t="str">
        <f>DR40</f>
        <v>Fair</v>
      </c>
    </row>
    <row r="37" spans="16:145" ht="34.5" customHeight="1" x14ac:dyDescent="0.25">
      <c r="P37" s="28" t="str">
        <f>[4]FieldCard!E440</f>
        <v>Fair</v>
      </c>
      <c r="Q37" s="24" t="str">
        <f>[4]FieldCard!E447</f>
        <v>Fair</v>
      </c>
      <c r="R37" s="24" t="str">
        <f>[4]FieldCard!E452</f>
        <v>Good</v>
      </c>
      <c r="S37" s="24" t="str">
        <f>[4]FieldCard!E459</f>
        <v>Fair</v>
      </c>
      <c r="T37" s="24" t="str">
        <f>[4]FieldCard!E464</f>
        <v>Good</v>
      </c>
      <c r="U37" s="29" t="str">
        <f>[4]FieldCard!E471</f>
        <v>Good</v>
      </c>
      <c r="V37" s="32"/>
      <c r="W37" s="28" t="str">
        <f>[4]FieldCard!E476</f>
        <v>Moribund</v>
      </c>
      <c r="X37" s="24" t="str">
        <f>[4]FieldCard!E483</f>
        <v>Poor</v>
      </c>
      <c r="Y37" s="24" t="str">
        <f>[4]FieldCard!E488</f>
        <v>Good</v>
      </c>
      <c r="Z37" s="24" t="str">
        <f>[4]FieldCard!E495</f>
        <v>Good</v>
      </c>
      <c r="AA37" s="24" t="str">
        <f>[4]FieldCard!E500</f>
        <v>Good</v>
      </c>
      <c r="AB37" s="29" t="str">
        <f>[4]FieldCard!E507</f>
        <v>Good</v>
      </c>
      <c r="AC37" s="32"/>
      <c r="AD37" s="28" t="str">
        <f>[4]FieldCard!E512</f>
        <v>Good</v>
      </c>
      <c r="AE37" s="24" t="str">
        <f>[4]FieldCard!E519</f>
        <v>Fair</v>
      </c>
      <c r="AF37" s="24" t="str">
        <f>[4]FieldCard!E524</f>
        <v>Good</v>
      </c>
      <c r="AG37" s="24" t="str">
        <f>[4]FieldCard!E531</f>
        <v>Poor</v>
      </c>
      <c r="AH37" s="24" t="str">
        <f>[4]FieldCard!E536</f>
        <v>Good</v>
      </c>
      <c r="AI37" s="29" t="str">
        <f>[4]FieldCard!E543</f>
        <v>Good</v>
      </c>
      <c r="AL37" s="28" t="str">
        <f>S35</f>
        <v>Fair</v>
      </c>
      <c r="AM37" s="24" t="str">
        <f>S36</f>
        <v>Good</v>
      </c>
      <c r="AN37" s="24" t="str">
        <f>S37</f>
        <v>Fair</v>
      </c>
      <c r="AO37" s="24" t="str">
        <f>S38</f>
        <v>Fair</v>
      </c>
      <c r="AP37" s="24" t="str">
        <f>S39</f>
        <v>Good</v>
      </c>
      <c r="AQ37" s="29" t="str">
        <f>S40</f>
        <v>Good</v>
      </c>
      <c r="AS37" s="28" t="str">
        <f>Z35</f>
        <v>Good</v>
      </c>
      <c r="AT37" s="24" t="str">
        <f>Z36</f>
        <v>Good</v>
      </c>
      <c r="AU37" s="24" t="str">
        <f>Z37</f>
        <v>Good</v>
      </c>
      <c r="AV37" s="24" t="str">
        <f>Z38</f>
        <v>Good</v>
      </c>
      <c r="AW37" s="24" t="str">
        <f>Z39</f>
        <v>Good</v>
      </c>
      <c r="AX37" s="29" t="str">
        <f>Z40</f>
        <v>Good</v>
      </c>
      <c r="AZ37" s="28" t="str">
        <f>AG35</f>
        <v>Fair</v>
      </c>
      <c r="BA37" s="24" t="str">
        <f>AG36</f>
        <v>Good</v>
      </c>
      <c r="BB37" s="24" t="str">
        <f>AG37</f>
        <v>Poor</v>
      </c>
      <c r="BC37" s="24" t="str">
        <f>AG38</f>
        <v>Good</v>
      </c>
      <c r="BD37" s="24" t="str">
        <f>AG39</f>
        <v>Good</v>
      </c>
      <c r="BE37" s="29" t="str">
        <f>AG40</f>
        <v>Fair</v>
      </c>
      <c r="BH37" s="28" t="str">
        <f>[4]FieldCard!F440</f>
        <v>Fair</v>
      </c>
      <c r="BI37" s="24" t="str">
        <f>[4]FieldCard!F447</f>
        <v>Poor</v>
      </c>
      <c r="BJ37" s="24" t="str">
        <f>[4]FieldCard!F452</f>
        <v>Good</v>
      </c>
      <c r="BK37" s="24" t="str">
        <f>[4]FieldCard!F459</f>
        <v>Fair</v>
      </c>
      <c r="BL37" s="24" t="str">
        <f>[4]FieldCard!F464</f>
        <v>Poor</v>
      </c>
      <c r="BM37" s="29" t="str">
        <f>[4]FieldCard!F471</f>
        <v>Fair</v>
      </c>
      <c r="BN37" s="32"/>
      <c r="BO37" s="28" t="str">
        <f>[4]FieldCard!F476</f>
        <v>Moribund</v>
      </c>
      <c r="BP37" s="24" t="str">
        <f>[4]FieldCard!F483</f>
        <v>Moribund</v>
      </c>
      <c r="BQ37" s="24" t="str">
        <f>[4]FieldCard!F488</f>
        <v>Poor</v>
      </c>
      <c r="BR37" s="24" t="str">
        <f>[4]FieldCard!F495</f>
        <v>Poor</v>
      </c>
      <c r="BS37" s="24" t="str">
        <f>[4]FieldCard!F500</f>
        <v>Fair</v>
      </c>
      <c r="BT37" s="29" t="str">
        <f>[4]FieldCard!F507</f>
        <v>Poor</v>
      </c>
      <c r="BU37" s="32"/>
      <c r="BV37" s="28" t="str">
        <f>[4]FieldCard!F512</f>
        <v>Good</v>
      </c>
      <c r="BW37" s="24" t="str">
        <f>[4]FieldCard!F519</f>
        <v>Good</v>
      </c>
      <c r="BX37" s="24" t="str">
        <f>[4]FieldCard!F524</f>
        <v>Good</v>
      </c>
      <c r="BY37" s="24" t="str">
        <f>[4]FieldCard!F531</f>
        <v>Good</v>
      </c>
      <c r="BZ37" s="24" t="str">
        <f>[4]FieldCard!F536</f>
        <v>Good</v>
      </c>
      <c r="CA37" s="29" t="str">
        <f>[4]FieldCard!F543</f>
        <v>Good</v>
      </c>
      <c r="CD37" s="28" t="str">
        <f>BK35</f>
        <v>Fair</v>
      </c>
      <c r="CE37" s="24" t="str">
        <f>BK36</f>
        <v>Fair</v>
      </c>
      <c r="CF37" s="24" t="str">
        <f>BK37</f>
        <v>Fair</v>
      </c>
      <c r="CG37" s="24" t="str">
        <f>BK38</f>
        <v>Good</v>
      </c>
      <c r="CH37" s="24" t="str">
        <f>BK39</f>
        <v>Fair</v>
      </c>
      <c r="CI37" s="29" t="str">
        <f>BK40</f>
        <v>Fair</v>
      </c>
      <c r="CK37" s="28" t="str">
        <f>BR35</f>
        <v>Fair</v>
      </c>
      <c r="CL37" s="24" t="str">
        <f>BR36</f>
        <v>Poor</v>
      </c>
      <c r="CM37" s="24" t="str">
        <f>BR37</f>
        <v>Poor</v>
      </c>
      <c r="CN37" s="24" t="str">
        <f>BR38</f>
        <v>Poor</v>
      </c>
      <c r="CO37" s="24" t="str">
        <f>BR39</f>
        <v>Poor</v>
      </c>
      <c r="CP37" s="29" t="str">
        <f>BR40</f>
        <v>Poor</v>
      </c>
      <c r="CR37" s="28" t="str">
        <f>BY35</f>
        <v>Good</v>
      </c>
      <c r="CS37" s="24" t="str">
        <f>BY36</f>
        <v>Fair</v>
      </c>
      <c r="CT37" s="24" t="str">
        <f>BY37</f>
        <v>Good</v>
      </c>
      <c r="CU37" s="24" t="str">
        <f>BY38</f>
        <v>Good</v>
      </c>
      <c r="CV37" s="24" t="str">
        <f>BY39</f>
        <v>Good</v>
      </c>
      <c r="CW37" s="29" t="str">
        <f>BY40</f>
        <v>Fair</v>
      </c>
      <c r="CZ37" s="28" t="str">
        <f>FieldCard!G440</f>
        <v>Fair</v>
      </c>
      <c r="DA37" s="24" t="str">
        <f>FieldCard!G447</f>
        <v>Dead</v>
      </c>
      <c r="DB37" s="24" t="str">
        <f>FieldCard!G452</f>
        <v>Good</v>
      </c>
      <c r="DC37" s="24" t="str">
        <f>FieldCard!G459</f>
        <v>Good</v>
      </c>
      <c r="DD37" s="24" t="str">
        <f>FieldCard!G464</f>
        <v>Dead</v>
      </c>
      <c r="DE37" s="29" t="str">
        <f>FieldCard!G471</f>
        <v>Fair</v>
      </c>
      <c r="DF37" s="32"/>
      <c r="DG37" s="28" t="str">
        <f>FieldCard!G476</f>
        <v>Poor</v>
      </c>
      <c r="DH37" s="24" t="str">
        <f>FieldCard!G483</f>
        <v>Dead</v>
      </c>
      <c r="DI37" s="24" t="str">
        <f>FieldCard!G488</f>
        <v>Fair</v>
      </c>
      <c r="DJ37" s="24" t="str">
        <f>FieldCard!G495</f>
        <v>Good</v>
      </c>
      <c r="DK37" s="24" t="str">
        <f>FieldCard!G500</f>
        <v>Good</v>
      </c>
      <c r="DL37" s="29" t="str">
        <f>FieldCard!G507</f>
        <v>Good</v>
      </c>
      <c r="DM37" s="32"/>
      <c r="DN37" s="28" t="str">
        <f>FieldCard!G512</f>
        <v>Fair</v>
      </c>
      <c r="DO37" s="24" t="str">
        <f>FieldCard!G519</f>
        <v>Good</v>
      </c>
      <c r="DP37" s="24" t="str">
        <f>FieldCard!G524</f>
        <v>Good</v>
      </c>
      <c r="DQ37" s="24" t="str">
        <f>FieldCard!G531</f>
        <v>Good</v>
      </c>
      <c r="DR37" s="24" t="str">
        <f>FieldCard!G536</f>
        <v>Good</v>
      </c>
      <c r="DS37" s="29" t="str">
        <f>FieldCard!G543</f>
        <v>Good</v>
      </c>
      <c r="DV37" s="28" t="str">
        <f>DC35</f>
        <v>Good</v>
      </c>
      <c r="DW37" s="24" t="str">
        <f>DC36</f>
        <v>Good</v>
      </c>
      <c r="DX37" s="24" t="str">
        <f>DC37</f>
        <v>Good</v>
      </c>
      <c r="DY37" s="24" t="str">
        <f>DC38</f>
        <v>Fair</v>
      </c>
      <c r="DZ37" s="24" t="str">
        <f>DC39</f>
        <v>Good</v>
      </c>
      <c r="EA37" s="29" t="str">
        <f>DC40</f>
        <v>Good</v>
      </c>
      <c r="EC37" s="28" t="str">
        <f>DJ35</f>
        <v>Poor</v>
      </c>
      <c r="ED37" s="24" t="str">
        <f>DJ36</f>
        <v>Good</v>
      </c>
      <c r="EE37" s="24" t="str">
        <f>DJ37</f>
        <v>Good</v>
      </c>
      <c r="EF37" s="24" t="str">
        <f>DJ38</f>
        <v>Poor</v>
      </c>
      <c r="EG37" s="24" t="str">
        <f>DJ39</f>
        <v>Poor</v>
      </c>
      <c r="EH37" s="29" t="str">
        <f>DJ40</f>
        <v>Dead</v>
      </c>
      <c r="EJ37" s="28" t="str">
        <f>DQ35</f>
        <v>Good</v>
      </c>
      <c r="EK37" s="24" t="str">
        <f>DQ36</f>
        <v>Good</v>
      </c>
      <c r="EL37" s="24" t="str">
        <f>DQ37</f>
        <v>Good</v>
      </c>
      <c r="EM37" s="24" t="str">
        <f>DQ38</f>
        <v>Good</v>
      </c>
      <c r="EN37" s="24" t="str">
        <f>DQ39</f>
        <v>Good</v>
      </c>
      <c r="EO37" s="29" t="str">
        <f>DQ40</f>
        <v>Good</v>
      </c>
    </row>
    <row r="38" spans="16:145" ht="34.5" customHeight="1" x14ac:dyDescent="0.25">
      <c r="P38" s="28" t="str">
        <f>[4]FieldCard!E441</f>
        <v>Fair</v>
      </c>
      <c r="Q38" s="24" t="str">
        <f>[4]FieldCard!E446</f>
        <v>Fair</v>
      </c>
      <c r="R38" s="24" t="str">
        <f>[4]FieldCard!E453</f>
        <v>Poor</v>
      </c>
      <c r="S38" s="24" t="str">
        <f>[4]FieldCard!E458</f>
        <v>Fair</v>
      </c>
      <c r="T38" s="24" t="str">
        <f>[4]FieldCard!E465</f>
        <v>Good</v>
      </c>
      <c r="U38" s="29" t="str">
        <f>[4]FieldCard!E470</f>
        <v>Poor</v>
      </c>
      <c r="V38" s="32"/>
      <c r="W38" s="28" t="str">
        <f>[4]FieldCard!E477</f>
        <v>Good</v>
      </c>
      <c r="X38" s="24" t="str">
        <f>[4]FieldCard!E482</f>
        <v>Poor</v>
      </c>
      <c r="Y38" s="24" t="str">
        <f>[4]FieldCard!E489</f>
        <v>Good</v>
      </c>
      <c r="Z38" s="24" t="str">
        <f>[4]FieldCard!E494</f>
        <v>Good</v>
      </c>
      <c r="AA38" s="24" t="str">
        <f>[4]FieldCard!E501</f>
        <v>Good</v>
      </c>
      <c r="AB38" s="29" t="str">
        <f>[4]FieldCard!E506</f>
        <v>Good</v>
      </c>
      <c r="AC38" s="32"/>
      <c r="AD38" s="28" t="str">
        <f>[4]FieldCard!E513</f>
        <v>Poor</v>
      </c>
      <c r="AE38" s="24" t="str">
        <f>[4]FieldCard!E518</f>
        <v>Good</v>
      </c>
      <c r="AF38" s="24" t="str">
        <f>[4]FieldCard!E525</f>
        <v>Good</v>
      </c>
      <c r="AG38" s="24" t="str">
        <f>[4]FieldCard!E530</f>
        <v>Good</v>
      </c>
      <c r="AH38" s="24" t="str">
        <f>[4]FieldCard!E537</f>
        <v>Good</v>
      </c>
      <c r="AI38" s="29" t="str">
        <f>[4]FieldCard!E542</f>
        <v>Fair</v>
      </c>
      <c r="AL38" s="28" t="str">
        <f>R35</f>
        <v>Poor</v>
      </c>
      <c r="AM38" s="24" t="str">
        <f>R36</f>
        <v>Fair</v>
      </c>
      <c r="AN38" s="24" t="str">
        <f>R37</f>
        <v>Good</v>
      </c>
      <c r="AO38" s="24" t="str">
        <f>R38</f>
        <v>Poor</v>
      </c>
      <c r="AP38" s="24" t="str">
        <f>R39</f>
        <v>Fair</v>
      </c>
      <c r="AQ38" s="29" t="str">
        <f>R40</f>
        <v>Fair</v>
      </c>
      <c r="AS38" s="28" t="str">
        <f>Y35</f>
        <v>Good</v>
      </c>
      <c r="AT38" s="24" t="str">
        <f>Y36</f>
        <v>Fair</v>
      </c>
      <c r="AU38" s="24" t="str">
        <f>Y37</f>
        <v>Good</v>
      </c>
      <c r="AV38" s="24" t="str">
        <f>Y38</f>
        <v>Good</v>
      </c>
      <c r="AW38" s="24" t="str">
        <f>Y39</f>
        <v>Good</v>
      </c>
      <c r="AX38" s="29" t="str">
        <f>Y40</f>
        <v>Fair</v>
      </c>
      <c r="AZ38" s="28" t="str">
        <f>AF35</f>
        <v>Good</v>
      </c>
      <c r="BA38" s="24" t="str">
        <f>AF36</f>
        <v>Good</v>
      </c>
      <c r="BB38" s="24" t="str">
        <f>AF37</f>
        <v>Good</v>
      </c>
      <c r="BC38" s="24" t="str">
        <f>AF38</f>
        <v>Good</v>
      </c>
      <c r="BD38" s="24" t="str">
        <f>AF39</f>
        <v>Good</v>
      </c>
      <c r="BE38" s="29" t="str">
        <f>AF40</f>
        <v>Poor</v>
      </c>
      <c r="BH38" s="28" t="str">
        <f>[4]FieldCard!F441</f>
        <v>Fair</v>
      </c>
      <c r="BI38" s="24" t="str">
        <f>[4]FieldCard!F446</f>
        <v>Poor</v>
      </c>
      <c r="BJ38" s="24" t="str">
        <f>[4]FieldCard!F453</f>
        <v>Poor</v>
      </c>
      <c r="BK38" s="24" t="str">
        <f>[4]FieldCard!F458</f>
        <v>Good</v>
      </c>
      <c r="BL38" s="24" t="str">
        <f>[4]FieldCard!F465</f>
        <v>Poor</v>
      </c>
      <c r="BM38" s="29" t="str">
        <f>[4]FieldCard!F470</f>
        <v>Poor</v>
      </c>
      <c r="BN38" s="32"/>
      <c r="BO38" s="28" t="str">
        <f>[4]FieldCard!F477</f>
        <v>Good</v>
      </c>
      <c r="BP38" s="24" t="str">
        <f>[4]FieldCard!F482</f>
        <v>Poor</v>
      </c>
      <c r="BQ38" s="24" t="str">
        <f>[4]FieldCard!F489</f>
        <v>Poor</v>
      </c>
      <c r="BR38" s="24" t="str">
        <f>[4]FieldCard!F494</f>
        <v>Poor</v>
      </c>
      <c r="BS38" s="24" t="str">
        <f>[4]FieldCard!F501</f>
        <v>Poor</v>
      </c>
      <c r="BT38" s="29" t="str">
        <f>[4]FieldCard!F506</f>
        <v>Fair</v>
      </c>
      <c r="BU38" s="32"/>
      <c r="BV38" s="28" t="str">
        <f>[4]FieldCard!F513</f>
        <v>Fair</v>
      </c>
      <c r="BW38" s="24" t="str">
        <f>[4]FieldCard!F518</f>
        <v>Good</v>
      </c>
      <c r="BX38" s="24" t="str">
        <f>[4]FieldCard!F525</f>
        <v>Good</v>
      </c>
      <c r="BY38" s="24" t="str">
        <f>[4]FieldCard!F530</f>
        <v>Good</v>
      </c>
      <c r="BZ38" s="24" t="str">
        <f>[4]FieldCard!F537</f>
        <v>Good</v>
      </c>
      <c r="CA38" s="29" t="str">
        <f>[4]FieldCard!F542</f>
        <v>Good</v>
      </c>
      <c r="CD38" s="28" t="str">
        <f>BJ35</f>
        <v>Poor</v>
      </c>
      <c r="CE38" s="24" t="str">
        <f>BJ36</f>
        <v>Poor</v>
      </c>
      <c r="CF38" s="24" t="str">
        <f>BJ37</f>
        <v>Good</v>
      </c>
      <c r="CG38" s="24" t="str">
        <f>BJ38</f>
        <v>Poor</v>
      </c>
      <c r="CH38" s="24" t="str">
        <f>BJ39</f>
        <v>Fair</v>
      </c>
      <c r="CI38" s="29" t="str">
        <f>BJ40</f>
        <v>Dead</v>
      </c>
      <c r="CK38" s="28" t="str">
        <f>BQ35</f>
        <v>Poor</v>
      </c>
      <c r="CL38" s="24" t="str">
        <f>BQ36</f>
        <v>Poor</v>
      </c>
      <c r="CM38" s="24" t="str">
        <f>BQ37</f>
        <v>Poor</v>
      </c>
      <c r="CN38" s="24" t="str">
        <f>BQ38</f>
        <v>Poor</v>
      </c>
      <c r="CO38" s="24" t="str">
        <f>BQ39</f>
        <v>Poor</v>
      </c>
      <c r="CP38" s="29" t="str">
        <f>BQ40</f>
        <v>Poor</v>
      </c>
      <c r="CR38" s="28" t="str">
        <f>BX35</f>
        <v>Good</v>
      </c>
      <c r="CS38" s="24" t="str">
        <f>BX36</f>
        <v>Fair</v>
      </c>
      <c r="CT38" s="24" t="str">
        <f>BX37</f>
        <v>Good</v>
      </c>
      <c r="CU38" s="24" t="str">
        <f>BX38</f>
        <v>Good</v>
      </c>
      <c r="CV38" s="24" t="str">
        <f>BX39</f>
        <v>Good</v>
      </c>
      <c r="CW38" s="29" t="str">
        <f>BX40</f>
        <v>Good</v>
      </c>
      <c r="CZ38" s="28" t="str">
        <f>FieldCard!G441</f>
        <v>Good</v>
      </c>
      <c r="DA38" s="24" t="str">
        <f>FieldCard!G446</f>
        <v>Fair</v>
      </c>
      <c r="DB38" s="24" t="str">
        <f>FieldCard!G453</f>
        <v>Good</v>
      </c>
      <c r="DC38" s="24" t="str">
        <f>FieldCard!G458</f>
        <v>Fair</v>
      </c>
      <c r="DD38" s="24" t="str">
        <f>FieldCard!G465</f>
        <v>Dead</v>
      </c>
      <c r="DE38" s="29" t="str">
        <f>FieldCard!G470</f>
        <v>Moribund</v>
      </c>
      <c r="DF38" s="32"/>
      <c r="DG38" s="28" t="str">
        <f>FieldCard!G477</f>
        <v>Good</v>
      </c>
      <c r="DH38" s="24" t="str">
        <f>FieldCard!G482</f>
        <v>Fair</v>
      </c>
      <c r="DI38" s="24" t="str">
        <f>FieldCard!G489</f>
        <v>Poor</v>
      </c>
      <c r="DJ38" s="24" t="str">
        <f>FieldCard!G494</f>
        <v>Poor</v>
      </c>
      <c r="DK38" s="24" t="str">
        <f>FieldCard!G501</f>
        <v>Poor</v>
      </c>
      <c r="DL38" s="29" t="str">
        <f>FieldCard!G506</f>
        <v>Fair</v>
      </c>
      <c r="DM38" s="32"/>
      <c r="DN38" s="28" t="str">
        <f>FieldCard!G513</f>
        <v>Good</v>
      </c>
      <c r="DO38" s="24" t="str">
        <f>FieldCard!G518</f>
        <v>Good</v>
      </c>
      <c r="DP38" s="24" t="str">
        <f>FieldCard!G525</f>
        <v>Good</v>
      </c>
      <c r="DQ38" s="24" t="str">
        <f>FieldCard!G530</f>
        <v>Good</v>
      </c>
      <c r="DR38" s="24" t="str">
        <f>FieldCard!G537</f>
        <v>Good</v>
      </c>
      <c r="DS38" s="29" t="str">
        <f>FieldCard!G542</f>
        <v>Good</v>
      </c>
      <c r="DV38" s="28" t="str">
        <f>DB35</f>
        <v>Poor</v>
      </c>
      <c r="DW38" s="24" t="str">
        <f>DB36</f>
        <v>Poor</v>
      </c>
      <c r="DX38" s="24" t="str">
        <f>DB37</f>
        <v>Good</v>
      </c>
      <c r="DY38" s="24" t="str">
        <f>DB38</f>
        <v>Good</v>
      </c>
      <c r="DZ38" s="24" t="str">
        <f>DB39</f>
        <v>Fair</v>
      </c>
      <c r="EA38" s="29" t="str">
        <f>DB40</f>
        <v>Missing</v>
      </c>
      <c r="EC38" s="28" t="str">
        <f>DI35</f>
        <v>Dead</v>
      </c>
      <c r="ED38" s="24" t="str">
        <f>DI36</f>
        <v>Dead</v>
      </c>
      <c r="EE38" s="24" t="str">
        <f>DI37</f>
        <v>Fair</v>
      </c>
      <c r="EF38" s="24" t="str">
        <f>DI38</f>
        <v>Poor</v>
      </c>
      <c r="EG38" s="24" t="str">
        <f>DI39</f>
        <v>Poor</v>
      </c>
      <c r="EH38" s="29" t="str">
        <f>DI40</f>
        <v>Poor</v>
      </c>
      <c r="EJ38" s="28" t="str">
        <f>DP35</f>
        <v>Good</v>
      </c>
      <c r="EK38" s="24" t="str">
        <f>DP36</f>
        <v>Good</v>
      </c>
      <c r="EL38" s="24" t="str">
        <f>DP37</f>
        <v>Good</v>
      </c>
      <c r="EM38" s="24" t="str">
        <f>DP38</f>
        <v>Good</v>
      </c>
      <c r="EN38" s="24" t="str">
        <f>DP39</f>
        <v>Good</v>
      </c>
      <c r="EO38" s="29" t="str">
        <f>DP40</f>
        <v>Good</v>
      </c>
    </row>
    <row r="39" spans="16:145" ht="34.5" customHeight="1" x14ac:dyDescent="0.25">
      <c r="P39" s="28" t="str">
        <f>[4]FieldCard!E442</f>
        <v>Fair</v>
      </c>
      <c r="Q39" s="24" t="str">
        <f>[4]FieldCard!E445</f>
        <v>Fair</v>
      </c>
      <c r="R39" s="24" t="str">
        <f>[4]FieldCard!E454</f>
        <v>Fair</v>
      </c>
      <c r="S39" s="24" t="str">
        <f>[4]FieldCard!E457</f>
        <v>Good</v>
      </c>
      <c r="T39" s="24" t="str">
        <f>[4]FieldCard!E466</f>
        <v>Good</v>
      </c>
      <c r="U39" s="29" t="str">
        <f>[4]FieldCard!E469</f>
        <v>Fair</v>
      </c>
      <c r="V39" s="32"/>
      <c r="W39" s="28" t="str">
        <f>[4]FieldCard!E478</f>
        <v>Good</v>
      </c>
      <c r="X39" s="24" t="str">
        <f>[4]FieldCard!E481</f>
        <v>Good</v>
      </c>
      <c r="Y39" s="24" t="str">
        <f>[4]FieldCard!E490</f>
        <v>Good</v>
      </c>
      <c r="Z39" s="24" t="str">
        <f>[4]FieldCard!E493</f>
        <v>Good</v>
      </c>
      <c r="AA39" s="24" t="str">
        <f>[4]FieldCard!E502</f>
        <v>Good</v>
      </c>
      <c r="AB39" s="29" t="str">
        <f>[4]FieldCard!E505</f>
        <v>Fair</v>
      </c>
      <c r="AC39" s="32"/>
      <c r="AD39" s="28" t="str">
        <f>[4]FieldCard!E514</f>
        <v>Good</v>
      </c>
      <c r="AE39" s="24" t="str">
        <f>[4]FieldCard!E517</f>
        <v>Good</v>
      </c>
      <c r="AF39" s="24" t="str">
        <f>[4]FieldCard!E526</f>
        <v>Good</v>
      </c>
      <c r="AG39" s="24" t="str">
        <f>[4]FieldCard!E529</f>
        <v>Good</v>
      </c>
      <c r="AH39" s="24" t="str">
        <f>[4]FieldCard!E538</f>
        <v>Good</v>
      </c>
      <c r="AI39" s="29" t="str">
        <f>[4]FieldCard!E541</f>
        <v>Good</v>
      </c>
      <c r="AL39" s="28" t="str">
        <f>Q35</f>
        <v>Good</v>
      </c>
      <c r="AM39" s="24" t="str">
        <f>Q36</f>
        <v>Fair</v>
      </c>
      <c r="AN39" s="24" t="str">
        <f>Q37</f>
        <v>Fair</v>
      </c>
      <c r="AO39" s="24" t="str">
        <f>Q38</f>
        <v>Fair</v>
      </c>
      <c r="AP39" s="24" t="str">
        <f>Q39</f>
        <v>Fair</v>
      </c>
      <c r="AQ39" s="29" t="str">
        <f>Q40</f>
        <v>Good</v>
      </c>
      <c r="AS39" s="28" t="str">
        <f>X35</f>
        <v>Good</v>
      </c>
      <c r="AT39" s="24" t="str">
        <f>X36</f>
        <v>Poor</v>
      </c>
      <c r="AU39" s="24" t="str">
        <f>X37</f>
        <v>Poor</v>
      </c>
      <c r="AV39" s="24" t="str">
        <f>X38</f>
        <v>Poor</v>
      </c>
      <c r="AW39" s="24" t="str">
        <f>X39</f>
        <v>Good</v>
      </c>
      <c r="AX39" s="29" t="str">
        <f>X40</f>
        <v>Good</v>
      </c>
      <c r="AZ39" s="28" t="str">
        <f>AE35</f>
        <v>Fair</v>
      </c>
      <c r="BA39" s="24" t="str">
        <f>AE36</f>
        <v>Fair</v>
      </c>
      <c r="BB39" s="24" t="str">
        <f>AE37</f>
        <v>Fair</v>
      </c>
      <c r="BC39" s="24" t="str">
        <f>AE38</f>
        <v>Good</v>
      </c>
      <c r="BD39" s="24" t="str">
        <f>AE39</f>
        <v>Good</v>
      </c>
      <c r="BE39" s="29" t="str">
        <f>AE40</f>
        <v>Good</v>
      </c>
      <c r="BH39" s="28" t="str">
        <f>[4]FieldCard!F442</f>
        <v>Good</v>
      </c>
      <c r="BI39" s="24" t="str">
        <f>[4]FieldCard!F445</f>
        <v>Good</v>
      </c>
      <c r="BJ39" s="24" t="str">
        <f>[4]FieldCard!F454</f>
        <v>Fair</v>
      </c>
      <c r="BK39" s="24" t="str">
        <f>[4]FieldCard!F457</f>
        <v>Fair</v>
      </c>
      <c r="BL39" s="24" t="str">
        <f>[4]FieldCard!F466</f>
        <v>Poor</v>
      </c>
      <c r="BM39" s="29" t="str">
        <f>[4]FieldCard!F469</f>
        <v>Fair</v>
      </c>
      <c r="BN39" s="32"/>
      <c r="BO39" s="28" t="str">
        <f>[4]FieldCard!F478</f>
        <v>Poor</v>
      </c>
      <c r="BP39" s="24" t="str">
        <f>[4]FieldCard!F481</f>
        <v>Poor</v>
      </c>
      <c r="BQ39" s="24" t="str">
        <f>[4]FieldCard!F490</f>
        <v>Poor</v>
      </c>
      <c r="BR39" s="24" t="str">
        <f>[4]FieldCard!F493</f>
        <v>Poor</v>
      </c>
      <c r="BS39" s="24" t="str">
        <f>[4]FieldCard!F502</f>
        <v>Good</v>
      </c>
      <c r="BT39" s="29" t="str">
        <f>[4]FieldCard!F505</f>
        <v>Fair</v>
      </c>
      <c r="BU39" s="32"/>
      <c r="BV39" s="28" t="str">
        <f>[4]FieldCard!F514</f>
        <v>Good</v>
      </c>
      <c r="BW39" s="24" t="str">
        <f>[4]FieldCard!F517</f>
        <v>Good</v>
      </c>
      <c r="BX39" s="24" t="str">
        <f>[4]FieldCard!F526</f>
        <v>Good</v>
      </c>
      <c r="BY39" s="24" t="str">
        <f>[4]FieldCard!F529</f>
        <v>Good</v>
      </c>
      <c r="BZ39" s="24" t="str">
        <f>[4]FieldCard!F538</f>
        <v>Good</v>
      </c>
      <c r="CA39" s="29" t="str">
        <f>[4]FieldCard!F541</f>
        <v>Good</v>
      </c>
      <c r="CD39" s="28" t="str">
        <f>BI35</f>
        <v>Good</v>
      </c>
      <c r="CE39" s="24" t="str">
        <f>BI36</f>
        <v>Good</v>
      </c>
      <c r="CF39" s="24" t="str">
        <f>BI37</f>
        <v>Poor</v>
      </c>
      <c r="CG39" s="24" t="str">
        <f>BI38</f>
        <v>Poor</v>
      </c>
      <c r="CH39" s="24" t="str">
        <f>BI39</f>
        <v>Good</v>
      </c>
      <c r="CI39" s="29" t="str">
        <f>BI40</f>
        <v>Good</v>
      </c>
      <c r="CK39" s="28" t="str">
        <f>BP35</f>
        <v>Poor</v>
      </c>
      <c r="CL39" s="24" t="str">
        <f>BP36</f>
        <v>Poor</v>
      </c>
      <c r="CM39" s="24" t="str">
        <f>BP37</f>
        <v>Moribund</v>
      </c>
      <c r="CN39" s="24" t="str">
        <f>BP38</f>
        <v>Poor</v>
      </c>
      <c r="CO39" s="24" t="str">
        <f>BP39</f>
        <v>Poor</v>
      </c>
      <c r="CP39" s="29" t="str">
        <f>BP40</f>
        <v>Poor</v>
      </c>
      <c r="CR39" s="28" t="str">
        <f>BW35</f>
        <v>Fair</v>
      </c>
      <c r="CS39" s="24" t="str">
        <f>BW36</f>
        <v>Good</v>
      </c>
      <c r="CT39" s="24" t="str">
        <f>BW37</f>
        <v>Good</v>
      </c>
      <c r="CU39" s="24" t="str">
        <f>BW38</f>
        <v>Good</v>
      </c>
      <c r="CV39" s="24" t="str">
        <f>BW39</f>
        <v>Good</v>
      </c>
      <c r="CW39" s="29" t="str">
        <f>BW40</f>
        <v>Good</v>
      </c>
      <c r="CZ39" s="28" t="str">
        <f>FieldCard!G442</f>
        <v>Good</v>
      </c>
      <c r="DA39" s="24" t="str">
        <f>FieldCard!G445</f>
        <v>Good</v>
      </c>
      <c r="DB39" s="24" t="str">
        <f>FieldCard!G454</f>
        <v>Fair</v>
      </c>
      <c r="DC39" s="24" t="str">
        <f>FieldCard!G457</f>
        <v>Good</v>
      </c>
      <c r="DD39" s="24" t="str">
        <f>FieldCard!G466</f>
        <v>Good</v>
      </c>
      <c r="DE39" s="29" t="str">
        <f>FieldCard!G469</f>
        <v>Fair</v>
      </c>
      <c r="DF39" s="32"/>
      <c r="DG39" s="28" t="str">
        <f>FieldCard!G478</f>
        <v>Good</v>
      </c>
      <c r="DH39" s="24" t="str">
        <f>FieldCard!G481</f>
        <v>Dead</v>
      </c>
      <c r="DI39" s="24" t="str">
        <f>FieldCard!G490</f>
        <v>Poor</v>
      </c>
      <c r="DJ39" s="24" t="str">
        <f>FieldCard!G493</f>
        <v>Poor</v>
      </c>
      <c r="DK39" s="24" t="str">
        <f>FieldCard!G502</f>
        <v>Good</v>
      </c>
      <c r="DL39" s="29" t="str">
        <f>FieldCard!G505</f>
        <v>Poor</v>
      </c>
      <c r="DM39" s="32"/>
      <c r="DN39" s="28" t="str">
        <f>FieldCard!G514</f>
        <v>Good</v>
      </c>
      <c r="DO39" s="24" t="str">
        <f>FieldCard!G517</f>
        <v>Good</v>
      </c>
      <c r="DP39" s="24" t="str">
        <f>FieldCard!G526</f>
        <v>Good</v>
      </c>
      <c r="DQ39" s="24" t="str">
        <f>FieldCard!G529</f>
        <v>Good</v>
      </c>
      <c r="DR39" s="24" t="str">
        <f>FieldCard!G538</f>
        <v>Good</v>
      </c>
      <c r="DS39" s="29" t="str">
        <f>FieldCard!G541</f>
        <v>Good</v>
      </c>
      <c r="DV39" s="28" t="str">
        <f>DA35</f>
        <v>Good</v>
      </c>
      <c r="DW39" s="24" t="str">
        <f>DA36</f>
        <v>Good</v>
      </c>
      <c r="DX39" s="24" t="str">
        <f>DA37</f>
        <v>Dead</v>
      </c>
      <c r="DY39" s="24" t="str">
        <f>DA38</f>
        <v>Fair</v>
      </c>
      <c r="DZ39" s="24" t="str">
        <f>DA39</f>
        <v>Good</v>
      </c>
      <c r="EA39" s="29" t="str">
        <f>DA40</f>
        <v>Good</v>
      </c>
      <c r="EC39" s="28" t="str">
        <f>DH35</f>
        <v>Poor</v>
      </c>
      <c r="ED39" s="24" t="str">
        <f>DH36</f>
        <v>Poor</v>
      </c>
      <c r="EE39" s="24" t="str">
        <f>DH37</f>
        <v>Dead</v>
      </c>
      <c r="EF39" s="24" t="str">
        <f>DH38</f>
        <v>Fair</v>
      </c>
      <c r="EG39" s="24" t="str">
        <f>DH39</f>
        <v>Dead</v>
      </c>
      <c r="EH39" s="29" t="str">
        <f>DH40</f>
        <v>Poor</v>
      </c>
      <c r="EJ39" s="28" t="str">
        <f>DO35</f>
        <v>Good</v>
      </c>
      <c r="EK39" s="24" t="str">
        <f>DO36</f>
        <v>Good</v>
      </c>
      <c r="EL39" s="24" t="str">
        <f>DO37</f>
        <v>Good</v>
      </c>
      <c r="EM39" s="24" t="str">
        <f>DO38</f>
        <v>Good</v>
      </c>
      <c r="EN39" s="24" t="str">
        <f>DO39</f>
        <v>Good</v>
      </c>
      <c r="EO39" s="29" t="str">
        <f>DO40</f>
        <v>Good</v>
      </c>
    </row>
    <row r="40" spans="16:145" ht="24" customHeight="1" thickBot="1" x14ac:dyDescent="0.3">
      <c r="P40" s="30" t="str">
        <f>[4]FieldCard!E443</f>
        <v>Good</v>
      </c>
      <c r="Q40" s="31" t="str">
        <f>[4]FieldCard!E444</f>
        <v>Good</v>
      </c>
      <c r="R40" s="31" t="str">
        <f>[4]FieldCard!E455</f>
        <v>Fair</v>
      </c>
      <c r="S40" s="31" t="str">
        <f>[4]FieldCard!E456</f>
        <v>Good</v>
      </c>
      <c r="T40" s="31" t="str">
        <f>[4]FieldCard!E467</f>
        <v>Good</v>
      </c>
      <c r="U40" s="23" t="str">
        <f>[4]FieldCard!E468</f>
        <v>Good</v>
      </c>
      <c r="V40" s="33"/>
      <c r="W40" s="30" t="str">
        <f>[4]FieldCard!E479</f>
        <v>Poor</v>
      </c>
      <c r="X40" s="31" t="str">
        <f>[4]FieldCard!E480</f>
        <v>Good</v>
      </c>
      <c r="Y40" s="31" t="str">
        <f>[4]FieldCard!E491</f>
        <v>Fair</v>
      </c>
      <c r="Z40" s="31" t="str">
        <f>[4]FieldCard!E492</f>
        <v>Good</v>
      </c>
      <c r="AA40" s="31" t="str">
        <f>[4]FieldCard!E503</f>
        <v>Good</v>
      </c>
      <c r="AB40" s="23" t="str">
        <f>[4]FieldCard!E504</f>
        <v>Good</v>
      </c>
      <c r="AC40" s="33"/>
      <c r="AD40" s="30" t="str">
        <f>[4]FieldCard!E515</f>
        <v>Good</v>
      </c>
      <c r="AE40" s="31" t="str">
        <f>[4]FieldCard!E516</f>
        <v>Good</v>
      </c>
      <c r="AF40" s="31" t="str">
        <f>[4]FieldCard!E527</f>
        <v>Poor</v>
      </c>
      <c r="AG40" s="31" t="str">
        <f>[4]FieldCard!E528</f>
        <v>Fair</v>
      </c>
      <c r="AH40" s="31" t="str">
        <f>[4]FieldCard!E539</f>
        <v>Poor</v>
      </c>
      <c r="AI40" s="23" t="str">
        <f>[4]FieldCard!E540</f>
        <v>Fair</v>
      </c>
      <c r="AL40" s="30" t="str">
        <f>P35</f>
        <v>Good</v>
      </c>
      <c r="AM40" s="31" t="str">
        <f>P36</f>
        <v>Fair</v>
      </c>
      <c r="AN40" s="31" t="str">
        <f>P37</f>
        <v>Fair</v>
      </c>
      <c r="AO40" s="31" t="str">
        <f>P38</f>
        <v>Fair</v>
      </c>
      <c r="AP40" s="31" t="str">
        <f>P39</f>
        <v>Fair</v>
      </c>
      <c r="AQ40" s="23" t="str">
        <f>P40</f>
        <v>Good</v>
      </c>
      <c r="AS40" s="30" t="str">
        <f>W35</f>
        <v>Fair</v>
      </c>
      <c r="AT40" s="31" t="str">
        <f>W36</f>
        <v>Moribund</v>
      </c>
      <c r="AU40" s="31" t="str">
        <f>W37</f>
        <v>Moribund</v>
      </c>
      <c r="AV40" s="31" t="str">
        <f>W38</f>
        <v>Good</v>
      </c>
      <c r="AW40" s="31" t="str">
        <f>W39</f>
        <v>Good</v>
      </c>
      <c r="AX40" s="23" t="str">
        <f>W40</f>
        <v>Poor</v>
      </c>
      <c r="AZ40" s="30" t="str">
        <f>AD35</f>
        <v>Fair</v>
      </c>
      <c r="BA40" s="31" t="str">
        <f>AD36</f>
        <v>Good</v>
      </c>
      <c r="BB40" s="31" t="str">
        <f>AD37</f>
        <v>Good</v>
      </c>
      <c r="BC40" s="31" t="str">
        <f>AD38</f>
        <v>Poor</v>
      </c>
      <c r="BD40" s="31" t="str">
        <f>AD39</f>
        <v>Good</v>
      </c>
      <c r="BE40" s="23" t="str">
        <f>AD40</f>
        <v>Good</v>
      </c>
      <c r="BH40" s="30" t="str">
        <f>[4]FieldCard!F443</f>
        <v>Good</v>
      </c>
      <c r="BI40" s="31" t="str">
        <f>[4]FieldCard!F444</f>
        <v>Good</v>
      </c>
      <c r="BJ40" s="31" t="str">
        <f>[4]FieldCard!F455</f>
        <v>Dead</v>
      </c>
      <c r="BK40" s="31" t="str">
        <f>[4]FieldCard!F456</f>
        <v>Fair</v>
      </c>
      <c r="BL40" s="31" t="str">
        <f>[4]FieldCard!F467</f>
        <v>Good</v>
      </c>
      <c r="BM40" s="23" t="str">
        <f>[4]FieldCard!F468</f>
        <v>Poor</v>
      </c>
      <c r="BN40" s="33"/>
      <c r="BO40" s="30" t="str">
        <f>[4]FieldCard!F479</f>
        <v>Poor</v>
      </c>
      <c r="BP40" s="31" t="str">
        <f>[4]FieldCard!F480</f>
        <v>Poor</v>
      </c>
      <c r="BQ40" s="31" t="str">
        <f>[4]FieldCard!F491</f>
        <v>Poor</v>
      </c>
      <c r="BR40" s="31" t="str">
        <f>[4]FieldCard!F492</f>
        <v>Poor</v>
      </c>
      <c r="BS40" s="31" t="str">
        <f>[4]FieldCard!F503</f>
        <v>Poor</v>
      </c>
      <c r="BT40" s="23" t="str">
        <f>[4]FieldCard!F504</f>
        <v>Fair</v>
      </c>
      <c r="BU40" s="33"/>
      <c r="BV40" s="30" t="str">
        <f>[4]FieldCard!F515</f>
        <v>Poor</v>
      </c>
      <c r="BW40" s="31" t="str">
        <f>[4]FieldCard!F516</f>
        <v>Good</v>
      </c>
      <c r="BX40" s="31" t="str">
        <f>[4]FieldCard!F527</f>
        <v>Good</v>
      </c>
      <c r="BY40" s="31" t="str">
        <f>[4]FieldCard!F528</f>
        <v>Fair</v>
      </c>
      <c r="BZ40" s="31" t="str">
        <f>[4]FieldCard!F539</f>
        <v>Poor</v>
      </c>
      <c r="CA40" s="23" t="str">
        <f>[4]FieldCard!F540</f>
        <v>Fair</v>
      </c>
      <c r="CD40" s="30" t="str">
        <f>BH35</f>
        <v>Good</v>
      </c>
      <c r="CE40" s="31" t="str">
        <f>BH36</f>
        <v>Good</v>
      </c>
      <c r="CF40" s="31" t="str">
        <f>BH37</f>
        <v>Fair</v>
      </c>
      <c r="CG40" s="31" t="str">
        <f>BH38</f>
        <v>Fair</v>
      </c>
      <c r="CH40" s="31" t="str">
        <f>BH39</f>
        <v>Good</v>
      </c>
      <c r="CI40" s="23" t="str">
        <f>BH40</f>
        <v>Good</v>
      </c>
      <c r="CK40" s="30" t="str">
        <f>BO35</f>
        <v>Fair</v>
      </c>
      <c r="CL40" s="31" t="str">
        <f>BO36</f>
        <v>Moribund</v>
      </c>
      <c r="CM40" s="31" t="str">
        <f>BO37</f>
        <v>Moribund</v>
      </c>
      <c r="CN40" s="31" t="str">
        <f>BO38</f>
        <v>Good</v>
      </c>
      <c r="CO40" s="31" t="str">
        <f>BO39</f>
        <v>Poor</v>
      </c>
      <c r="CP40" s="23" t="str">
        <f>BO40</f>
        <v>Poor</v>
      </c>
      <c r="CR40" s="30" t="str">
        <f>BV35</f>
        <v>Good</v>
      </c>
      <c r="CS40" s="31" t="str">
        <f>BV36</f>
        <v>Good</v>
      </c>
      <c r="CT40" s="31" t="str">
        <f>BV37</f>
        <v>Good</v>
      </c>
      <c r="CU40" s="31" t="str">
        <f>BV38</f>
        <v>Fair</v>
      </c>
      <c r="CV40" s="31" t="str">
        <f>BV39</f>
        <v>Good</v>
      </c>
      <c r="CW40" s="23" t="str">
        <f>BV40</f>
        <v>Poor</v>
      </c>
      <c r="CZ40" s="30" t="str">
        <f>FieldCard!G443</f>
        <v>Good</v>
      </c>
      <c r="DA40" s="31" t="str">
        <f>FieldCard!G444</f>
        <v>Good</v>
      </c>
      <c r="DB40" s="31" t="str">
        <f>FieldCard!G455</f>
        <v>Missing</v>
      </c>
      <c r="DC40" s="31" t="str">
        <f>FieldCard!G456</f>
        <v>Good</v>
      </c>
      <c r="DD40" s="31" t="str">
        <f>FieldCard!G467</f>
        <v>Good</v>
      </c>
      <c r="DE40" s="23" t="str">
        <f>FieldCard!G468</f>
        <v>Dead</v>
      </c>
      <c r="DF40" s="33"/>
      <c r="DG40" s="30" t="str">
        <f>FieldCard!G479</f>
        <v>Good</v>
      </c>
      <c r="DH40" s="31" t="str">
        <f>FieldCard!G480</f>
        <v>Poor</v>
      </c>
      <c r="DI40" s="31" t="str">
        <f>FieldCard!G491</f>
        <v>Poor</v>
      </c>
      <c r="DJ40" s="31" t="str">
        <f>FieldCard!G492</f>
        <v>Dead</v>
      </c>
      <c r="DK40" s="31" t="str">
        <f>FieldCard!G503</f>
        <v>Poor</v>
      </c>
      <c r="DL40" s="23" t="str">
        <f>FieldCard!G504</f>
        <v>Poor</v>
      </c>
      <c r="DM40" s="33"/>
      <c r="DN40" s="30" t="str">
        <f>FieldCard!G515</f>
        <v>Poor</v>
      </c>
      <c r="DO40" s="31" t="str">
        <f>FieldCard!G516</f>
        <v>Good</v>
      </c>
      <c r="DP40" s="31" t="str">
        <f>FieldCard!G527</f>
        <v>Good</v>
      </c>
      <c r="DQ40" s="31" t="str">
        <f>FieldCard!G528</f>
        <v>Good</v>
      </c>
      <c r="DR40" s="31" t="str">
        <f>FieldCard!G539</f>
        <v>Fair</v>
      </c>
      <c r="DS40" s="23" t="str">
        <f>FieldCard!G540</f>
        <v>Good</v>
      </c>
      <c r="DV40" s="30" t="str">
        <f>CZ35</f>
        <v>Good</v>
      </c>
      <c r="DW40" s="31" t="str">
        <f>CZ36</f>
        <v>Fair</v>
      </c>
      <c r="DX40" s="31" t="str">
        <f>CZ37</f>
        <v>Fair</v>
      </c>
      <c r="DY40" s="31" t="str">
        <f>CZ38</f>
        <v>Good</v>
      </c>
      <c r="DZ40" s="31" t="str">
        <f>CZ39</f>
        <v>Good</v>
      </c>
      <c r="EA40" s="23" t="str">
        <f>CZ40</f>
        <v>Good</v>
      </c>
      <c r="EC40" s="30" t="str">
        <f>DG35</f>
        <v>Fair</v>
      </c>
      <c r="ED40" s="31" t="str">
        <f>DG36</f>
        <v>Dead</v>
      </c>
      <c r="EE40" s="31" t="str">
        <f>DG37</f>
        <v>Poor</v>
      </c>
      <c r="EF40" s="31" t="str">
        <f>DG38</f>
        <v>Good</v>
      </c>
      <c r="EG40" s="31" t="str">
        <f>DG39</f>
        <v>Good</v>
      </c>
      <c r="EH40" s="23" t="str">
        <f>DG40</f>
        <v>Good</v>
      </c>
      <c r="EJ40" s="30" t="str">
        <f>DN35</f>
        <v>Good</v>
      </c>
      <c r="EK40" s="31" t="str">
        <f>DN36</f>
        <v>Good</v>
      </c>
      <c r="EL40" s="31" t="str">
        <f>DN37</f>
        <v>Fair</v>
      </c>
      <c r="EM40" s="31" t="str">
        <f>DN38</f>
        <v>Good</v>
      </c>
      <c r="EN40" s="31" t="str">
        <f>DN39</f>
        <v>Good</v>
      </c>
      <c r="EO40" s="23" t="str">
        <f>DN40</f>
        <v>Poor</v>
      </c>
    </row>
    <row r="41" spans="16:145" ht="24" customHeight="1" x14ac:dyDescent="0.25"/>
    <row r="42" spans="16:145" ht="24" customHeight="1" x14ac:dyDescent="0.25"/>
    <row r="43" spans="16:145" ht="24" customHeight="1" x14ac:dyDescent="0.25"/>
    <row r="44" spans="16:145" ht="24" customHeight="1" x14ac:dyDescent="0.25"/>
    <row r="45" spans="16:145" ht="24" customHeight="1" x14ac:dyDescent="0.25"/>
  </sheetData>
  <conditionalFormatting sqref="CZ7:DS40">
    <cfRule type="cellIs" dxfId="185" priority="91" operator="equal">
      <formula>"MIssing"</formula>
    </cfRule>
    <cfRule type="cellIs" dxfId="184" priority="92" operator="equal">
      <formula>"Dead"</formula>
    </cfRule>
    <cfRule type="cellIs" dxfId="183" priority="93" operator="equal">
      <formula>"Moribund"</formula>
    </cfRule>
    <cfRule type="cellIs" dxfId="182" priority="94" operator="equal">
      <formula>"Poor"</formula>
    </cfRule>
    <cfRule type="cellIs" dxfId="181" priority="95" operator="equal">
      <formula>"Fair"</formula>
    </cfRule>
    <cfRule type="cellIs" dxfId="180" priority="96" operator="equal">
      <formula>"Good"</formula>
    </cfRule>
  </conditionalFormatting>
  <conditionalFormatting sqref="P7:CD13 P20:CD20 P14:CC19 P27:CD27 P21:CC26 P34:CD34 P28:CC33 P35:CC40">
    <cfRule type="cellIs" dxfId="179" priority="187" operator="equal">
      <formula>"MIssing"</formula>
    </cfRule>
    <cfRule type="cellIs" dxfId="178" priority="188" operator="equal">
      <formula>"Dead"</formula>
    </cfRule>
    <cfRule type="cellIs" dxfId="177" priority="189" operator="equal">
      <formula>"Moribund"</formula>
    </cfRule>
    <cfRule type="cellIs" dxfId="176" priority="190" operator="equal">
      <formula>"Poor"</formula>
    </cfRule>
    <cfRule type="cellIs" dxfId="175" priority="191" operator="equal">
      <formula>"Fair"</formula>
    </cfRule>
    <cfRule type="cellIs" dxfId="174" priority="192" operator="equal">
      <formula>"Good"</formula>
    </cfRule>
  </conditionalFormatting>
  <conditionalFormatting sqref="CK7:CK12">
    <cfRule type="cellIs" dxfId="173" priority="181" operator="equal">
      <formula>"MIssing"</formula>
    </cfRule>
    <cfRule type="cellIs" dxfId="172" priority="182" operator="equal">
      <formula>"Dead"</formula>
    </cfRule>
    <cfRule type="cellIs" dxfId="171" priority="183" operator="equal">
      <formula>"Moribund"</formula>
    </cfRule>
    <cfRule type="cellIs" dxfId="170" priority="184" operator="equal">
      <formula>"Poor"</formula>
    </cfRule>
    <cfRule type="cellIs" dxfId="169" priority="185" operator="equal">
      <formula>"Fair"</formula>
    </cfRule>
    <cfRule type="cellIs" dxfId="168" priority="186" operator="equal">
      <formula>"Good"</formula>
    </cfRule>
  </conditionalFormatting>
  <conditionalFormatting sqref="CR7:CR12">
    <cfRule type="cellIs" dxfId="167" priority="175" operator="equal">
      <formula>"MIssing"</formula>
    </cfRule>
    <cfRule type="cellIs" dxfId="166" priority="176" operator="equal">
      <formula>"Dead"</formula>
    </cfRule>
    <cfRule type="cellIs" dxfId="165" priority="177" operator="equal">
      <formula>"Moribund"</formula>
    </cfRule>
    <cfRule type="cellIs" dxfId="164" priority="178" operator="equal">
      <formula>"Poor"</formula>
    </cfRule>
    <cfRule type="cellIs" dxfId="163" priority="179" operator="equal">
      <formula>"Fair"</formula>
    </cfRule>
    <cfRule type="cellIs" dxfId="162" priority="180" operator="equal">
      <formula>"Good"</formula>
    </cfRule>
  </conditionalFormatting>
  <conditionalFormatting sqref="CD14:CD19">
    <cfRule type="cellIs" dxfId="161" priority="169" operator="equal">
      <formula>"MIssing"</formula>
    </cfRule>
    <cfRule type="cellIs" dxfId="160" priority="170" operator="equal">
      <formula>"Dead"</formula>
    </cfRule>
    <cfRule type="cellIs" dxfId="159" priority="171" operator="equal">
      <formula>"Moribund"</formula>
    </cfRule>
    <cfRule type="cellIs" dxfId="158" priority="172" operator="equal">
      <formula>"Poor"</formula>
    </cfRule>
    <cfRule type="cellIs" dxfId="157" priority="173" operator="equal">
      <formula>"Fair"</formula>
    </cfRule>
    <cfRule type="cellIs" dxfId="156" priority="174" operator="equal">
      <formula>"Good"</formula>
    </cfRule>
  </conditionalFormatting>
  <conditionalFormatting sqref="CD21:CD26">
    <cfRule type="cellIs" dxfId="155" priority="163" operator="equal">
      <formula>"MIssing"</formula>
    </cfRule>
    <cfRule type="cellIs" dxfId="154" priority="164" operator="equal">
      <formula>"Dead"</formula>
    </cfRule>
    <cfRule type="cellIs" dxfId="153" priority="165" operator="equal">
      <formula>"Moribund"</formula>
    </cfRule>
    <cfRule type="cellIs" dxfId="152" priority="166" operator="equal">
      <formula>"Poor"</formula>
    </cfRule>
    <cfRule type="cellIs" dxfId="151" priority="167" operator="equal">
      <formula>"Fair"</formula>
    </cfRule>
    <cfRule type="cellIs" dxfId="150" priority="168" operator="equal">
      <formula>"Good"</formula>
    </cfRule>
  </conditionalFormatting>
  <conditionalFormatting sqref="CD28:CD33">
    <cfRule type="cellIs" dxfId="149" priority="157" operator="equal">
      <formula>"MIssing"</formula>
    </cfRule>
    <cfRule type="cellIs" dxfId="148" priority="158" operator="equal">
      <formula>"Dead"</formula>
    </cfRule>
    <cfRule type="cellIs" dxfId="147" priority="159" operator="equal">
      <formula>"Moribund"</formula>
    </cfRule>
    <cfRule type="cellIs" dxfId="146" priority="160" operator="equal">
      <formula>"Poor"</formula>
    </cfRule>
    <cfRule type="cellIs" dxfId="145" priority="161" operator="equal">
      <formula>"Fair"</formula>
    </cfRule>
    <cfRule type="cellIs" dxfId="144" priority="162" operator="equal">
      <formula>"Good"</formula>
    </cfRule>
  </conditionalFormatting>
  <conditionalFormatting sqref="CK14:CK19">
    <cfRule type="cellIs" dxfId="143" priority="151" operator="equal">
      <formula>"MIssing"</formula>
    </cfRule>
    <cfRule type="cellIs" dxfId="142" priority="152" operator="equal">
      <formula>"Dead"</formula>
    </cfRule>
    <cfRule type="cellIs" dxfId="141" priority="153" operator="equal">
      <formula>"Moribund"</formula>
    </cfRule>
    <cfRule type="cellIs" dxfId="140" priority="154" operator="equal">
      <formula>"Poor"</formula>
    </cfRule>
    <cfRule type="cellIs" dxfId="139" priority="155" operator="equal">
      <formula>"Fair"</formula>
    </cfRule>
    <cfRule type="cellIs" dxfId="138" priority="156" operator="equal">
      <formula>"Good"</formula>
    </cfRule>
  </conditionalFormatting>
  <conditionalFormatting sqref="CK21:CK26">
    <cfRule type="cellIs" dxfId="137" priority="145" operator="equal">
      <formula>"MIssing"</formula>
    </cfRule>
    <cfRule type="cellIs" dxfId="136" priority="146" operator="equal">
      <formula>"Dead"</formula>
    </cfRule>
    <cfRule type="cellIs" dxfId="135" priority="147" operator="equal">
      <formula>"Moribund"</formula>
    </cfRule>
    <cfRule type="cellIs" dxfId="134" priority="148" operator="equal">
      <formula>"Poor"</formula>
    </cfRule>
    <cfRule type="cellIs" dxfId="133" priority="149" operator="equal">
      <formula>"Fair"</formula>
    </cfRule>
    <cfRule type="cellIs" dxfId="132" priority="150" operator="equal">
      <formula>"Good"</formula>
    </cfRule>
  </conditionalFormatting>
  <conditionalFormatting sqref="CK28:CK33">
    <cfRule type="cellIs" dxfId="131" priority="139" operator="equal">
      <formula>"MIssing"</formula>
    </cfRule>
    <cfRule type="cellIs" dxfId="130" priority="140" operator="equal">
      <formula>"Dead"</formula>
    </cfRule>
    <cfRule type="cellIs" dxfId="129" priority="141" operator="equal">
      <formula>"Moribund"</formula>
    </cfRule>
    <cfRule type="cellIs" dxfId="128" priority="142" operator="equal">
      <formula>"Poor"</formula>
    </cfRule>
    <cfRule type="cellIs" dxfId="127" priority="143" operator="equal">
      <formula>"Fair"</formula>
    </cfRule>
    <cfRule type="cellIs" dxfId="126" priority="144" operator="equal">
      <formula>"Good"</formula>
    </cfRule>
  </conditionalFormatting>
  <conditionalFormatting sqref="CR14:CR19">
    <cfRule type="cellIs" dxfId="125" priority="133" operator="equal">
      <formula>"MIssing"</formula>
    </cfRule>
    <cfRule type="cellIs" dxfId="124" priority="134" operator="equal">
      <formula>"Dead"</formula>
    </cfRule>
    <cfRule type="cellIs" dxfId="123" priority="135" operator="equal">
      <formula>"Moribund"</formula>
    </cfRule>
    <cfRule type="cellIs" dxfId="122" priority="136" operator="equal">
      <formula>"Poor"</formula>
    </cfRule>
    <cfRule type="cellIs" dxfId="121" priority="137" operator="equal">
      <formula>"Fair"</formula>
    </cfRule>
    <cfRule type="cellIs" dxfId="120" priority="138" operator="equal">
      <formula>"Good"</formula>
    </cfRule>
  </conditionalFormatting>
  <conditionalFormatting sqref="CR21:CR26">
    <cfRule type="cellIs" dxfId="119" priority="127" operator="equal">
      <formula>"MIssing"</formula>
    </cfRule>
    <cfRule type="cellIs" dxfId="118" priority="128" operator="equal">
      <formula>"Dead"</formula>
    </cfRule>
    <cfRule type="cellIs" dxfId="117" priority="129" operator="equal">
      <formula>"Moribund"</formula>
    </cfRule>
    <cfRule type="cellIs" dxfId="116" priority="130" operator="equal">
      <formula>"Poor"</formula>
    </cfRule>
    <cfRule type="cellIs" dxfId="115" priority="131" operator="equal">
      <formula>"Fair"</formula>
    </cfRule>
    <cfRule type="cellIs" dxfId="114" priority="132" operator="equal">
      <formula>"Good"</formula>
    </cfRule>
  </conditionalFormatting>
  <conditionalFormatting sqref="CR28:CR33">
    <cfRule type="cellIs" dxfId="113" priority="121" operator="equal">
      <formula>"MIssing"</formula>
    </cfRule>
    <cfRule type="cellIs" dxfId="112" priority="122" operator="equal">
      <formula>"Dead"</formula>
    </cfRule>
    <cfRule type="cellIs" dxfId="111" priority="123" operator="equal">
      <formula>"Moribund"</formula>
    </cfRule>
    <cfRule type="cellIs" dxfId="110" priority="124" operator="equal">
      <formula>"Poor"</formula>
    </cfRule>
    <cfRule type="cellIs" dxfId="109" priority="125" operator="equal">
      <formula>"Fair"</formula>
    </cfRule>
    <cfRule type="cellIs" dxfId="108" priority="126" operator="equal">
      <formula>"Good"</formula>
    </cfRule>
  </conditionalFormatting>
  <conditionalFormatting sqref="CD35:CD40">
    <cfRule type="cellIs" dxfId="107" priority="115" operator="equal">
      <formula>"MIssing"</formula>
    </cfRule>
    <cfRule type="cellIs" dxfId="106" priority="116" operator="equal">
      <formula>"Dead"</formula>
    </cfRule>
    <cfRule type="cellIs" dxfId="105" priority="117" operator="equal">
      <formula>"Moribund"</formula>
    </cfRule>
    <cfRule type="cellIs" dxfId="104" priority="118" operator="equal">
      <formula>"Poor"</formula>
    </cfRule>
    <cfRule type="cellIs" dxfId="103" priority="119" operator="equal">
      <formula>"Fair"</formula>
    </cfRule>
    <cfRule type="cellIs" dxfId="102" priority="120" operator="equal">
      <formula>"Good"</formula>
    </cfRule>
  </conditionalFormatting>
  <conditionalFormatting sqref="CK35:CK40">
    <cfRule type="cellIs" dxfId="101" priority="109" operator="equal">
      <formula>"MIssing"</formula>
    </cfRule>
    <cfRule type="cellIs" dxfId="100" priority="110" operator="equal">
      <formula>"Dead"</formula>
    </cfRule>
    <cfRule type="cellIs" dxfId="99" priority="111" operator="equal">
      <formula>"Moribund"</formula>
    </cfRule>
    <cfRule type="cellIs" dxfId="98" priority="112" operator="equal">
      <formula>"Poor"</formula>
    </cfRule>
    <cfRule type="cellIs" dxfId="97" priority="113" operator="equal">
      <formula>"Fair"</formula>
    </cfRule>
    <cfRule type="cellIs" dxfId="96" priority="114" operator="equal">
      <formula>"Good"</formula>
    </cfRule>
  </conditionalFormatting>
  <conditionalFormatting sqref="CD7:CW40">
    <cfRule type="cellIs" dxfId="95" priority="103" operator="equal">
      <formula>"MIssing"</formula>
    </cfRule>
    <cfRule type="cellIs" dxfId="94" priority="104" operator="equal">
      <formula>"Dead"</formula>
    </cfRule>
    <cfRule type="cellIs" dxfId="93" priority="105" operator="equal">
      <formula>"Moribund"</formula>
    </cfRule>
    <cfRule type="cellIs" dxfId="92" priority="106" operator="equal">
      <formula>"Poor"</formula>
    </cfRule>
    <cfRule type="cellIs" dxfId="91" priority="107" operator="equal">
      <formula>"Fair"</formula>
    </cfRule>
    <cfRule type="cellIs" dxfId="90" priority="108" operator="equal">
      <formula>"Good"</formula>
    </cfRule>
  </conditionalFormatting>
  <conditionalFormatting sqref="DV7:DV13 DV20 DV27 DV34">
    <cfRule type="cellIs" dxfId="89" priority="85" operator="equal">
      <formula>"MIssing"</formula>
    </cfRule>
    <cfRule type="cellIs" dxfId="88" priority="86" operator="equal">
      <formula>"Dead"</formula>
    </cfRule>
    <cfRule type="cellIs" dxfId="87" priority="87" operator="equal">
      <formula>"Moribund"</formula>
    </cfRule>
    <cfRule type="cellIs" dxfId="86" priority="88" operator="equal">
      <formula>"Poor"</formula>
    </cfRule>
    <cfRule type="cellIs" dxfId="85" priority="89" operator="equal">
      <formula>"Fair"</formula>
    </cfRule>
    <cfRule type="cellIs" dxfId="84" priority="90" operator="equal">
      <formula>"Good"</formula>
    </cfRule>
  </conditionalFormatting>
  <conditionalFormatting sqref="EC7:EC12">
    <cfRule type="cellIs" dxfId="83" priority="79" operator="equal">
      <formula>"MIssing"</formula>
    </cfRule>
    <cfRule type="cellIs" dxfId="82" priority="80" operator="equal">
      <formula>"Dead"</formula>
    </cfRule>
    <cfRule type="cellIs" dxfId="81" priority="81" operator="equal">
      <formula>"Moribund"</formula>
    </cfRule>
    <cfRule type="cellIs" dxfId="80" priority="82" operator="equal">
      <formula>"Poor"</formula>
    </cfRule>
    <cfRule type="cellIs" dxfId="79" priority="83" operator="equal">
      <formula>"Fair"</formula>
    </cfRule>
    <cfRule type="cellIs" dxfId="78" priority="84" operator="equal">
      <formula>"Good"</formula>
    </cfRule>
  </conditionalFormatting>
  <conditionalFormatting sqref="EJ7:EJ12">
    <cfRule type="cellIs" dxfId="77" priority="73" operator="equal">
      <formula>"MIssing"</formula>
    </cfRule>
    <cfRule type="cellIs" dxfId="76" priority="74" operator="equal">
      <formula>"Dead"</formula>
    </cfRule>
    <cfRule type="cellIs" dxfId="75" priority="75" operator="equal">
      <formula>"Moribund"</formula>
    </cfRule>
    <cfRule type="cellIs" dxfId="74" priority="76" operator="equal">
      <formula>"Poor"</formula>
    </cfRule>
    <cfRule type="cellIs" dxfId="73" priority="77" operator="equal">
      <formula>"Fair"</formula>
    </cfRule>
    <cfRule type="cellIs" dxfId="72" priority="78" operator="equal">
      <formula>"Good"</formula>
    </cfRule>
  </conditionalFormatting>
  <conditionalFormatting sqref="DV14:DV19">
    <cfRule type="cellIs" dxfId="71" priority="67" operator="equal">
      <formula>"MIssing"</formula>
    </cfRule>
    <cfRule type="cellIs" dxfId="70" priority="68" operator="equal">
      <formula>"Dead"</formula>
    </cfRule>
    <cfRule type="cellIs" dxfId="69" priority="69" operator="equal">
      <formula>"Moribund"</formula>
    </cfRule>
    <cfRule type="cellIs" dxfId="68" priority="70" operator="equal">
      <formula>"Poor"</formula>
    </cfRule>
    <cfRule type="cellIs" dxfId="67" priority="71" operator="equal">
      <formula>"Fair"</formula>
    </cfRule>
    <cfRule type="cellIs" dxfId="66" priority="72" operator="equal">
      <formula>"Good"</formula>
    </cfRule>
  </conditionalFormatting>
  <conditionalFormatting sqref="DV21:DV26">
    <cfRule type="cellIs" dxfId="65" priority="61" operator="equal">
      <formula>"MIssing"</formula>
    </cfRule>
    <cfRule type="cellIs" dxfId="64" priority="62" operator="equal">
      <formula>"Dead"</formula>
    </cfRule>
    <cfRule type="cellIs" dxfId="63" priority="63" operator="equal">
      <formula>"Moribund"</formula>
    </cfRule>
    <cfRule type="cellIs" dxfId="62" priority="64" operator="equal">
      <formula>"Poor"</formula>
    </cfRule>
    <cfRule type="cellIs" dxfId="61" priority="65" operator="equal">
      <formula>"Fair"</formula>
    </cfRule>
    <cfRule type="cellIs" dxfId="60" priority="66" operator="equal">
      <formula>"Good"</formula>
    </cfRule>
  </conditionalFormatting>
  <conditionalFormatting sqref="DV28:DV33">
    <cfRule type="cellIs" dxfId="59" priority="55" operator="equal">
      <formula>"MIssing"</formula>
    </cfRule>
    <cfRule type="cellIs" dxfId="58" priority="56" operator="equal">
      <formula>"Dead"</formula>
    </cfRule>
    <cfRule type="cellIs" dxfId="57" priority="57" operator="equal">
      <formula>"Moribund"</formula>
    </cfRule>
    <cfRule type="cellIs" dxfId="56" priority="58" operator="equal">
      <formula>"Poor"</formula>
    </cfRule>
    <cfRule type="cellIs" dxfId="55" priority="59" operator="equal">
      <formula>"Fair"</formula>
    </cfRule>
    <cfRule type="cellIs" dxfId="54" priority="60" operator="equal">
      <formula>"Good"</formula>
    </cfRule>
  </conditionalFormatting>
  <conditionalFormatting sqref="EC14:EC19">
    <cfRule type="cellIs" dxfId="53" priority="49" operator="equal">
      <formula>"MIssing"</formula>
    </cfRule>
    <cfRule type="cellIs" dxfId="52" priority="50" operator="equal">
      <formula>"Dead"</formula>
    </cfRule>
    <cfRule type="cellIs" dxfId="51" priority="51" operator="equal">
      <formula>"Moribund"</formula>
    </cfRule>
    <cfRule type="cellIs" dxfId="50" priority="52" operator="equal">
      <formula>"Poor"</formula>
    </cfRule>
    <cfRule type="cellIs" dxfId="49" priority="53" operator="equal">
      <formula>"Fair"</formula>
    </cfRule>
    <cfRule type="cellIs" dxfId="48" priority="54" operator="equal">
      <formula>"Good"</formula>
    </cfRule>
  </conditionalFormatting>
  <conditionalFormatting sqref="EC21:EC26">
    <cfRule type="cellIs" dxfId="47" priority="43" operator="equal">
      <formula>"MIssing"</formula>
    </cfRule>
    <cfRule type="cellIs" dxfId="46" priority="44" operator="equal">
      <formula>"Dead"</formula>
    </cfRule>
    <cfRule type="cellIs" dxfId="45" priority="45" operator="equal">
      <formula>"Moribund"</formula>
    </cfRule>
    <cfRule type="cellIs" dxfId="44" priority="46" operator="equal">
      <formula>"Poor"</formula>
    </cfRule>
    <cfRule type="cellIs" dxfId="43" priority="47" operator="equal">
      <formula>"Fair"</formula>
    </cfRule>
    <cfRule type="cellIs" dxfId="42" priority="48" operator="equal">
      <formula>"Good"</formula>
    </cfRule>
  </conditionalFormatting>
  <conditionalFormatting sqref="EC28:EC33">
    <cfRule type="cellIs" dxfId="41" priority="37" operator="equal">
      <formula>"MIssing"</formula>
    </cfRule>
    <cfRule type="cellIs" dxfId="40" priority="38" operator="equal">
      <formula>"Dead"</formula>
    </cfRule>
    <cfRule type="cellIs" dxfId="39" priority="39" operator="equal">
      <formula>"Moribund"</formula>
    </cfRule>
    <cfRule type="cellIs" dxfId="38" priority="40" operator="equal">
      <formula>"Poor"</formula>
    </cfRule>
    <cfRule type="cellIs" dxfId="37" priority="41" operator="equal">
      <formula>"Fair"</formula>
    </cfRule>
    <cfRule type="cellIs" dxfId="36" priority="42" operator="equal">
      <formula>"Good"</formula>
    </cfRule>
  </conditionalFormatting>
  <conditionalFormatting sqref="EJ14:EJ19">
    <cfRule type="cellIs" dxfId="35" priority="31" operator="equal">
      <formula>"MIssing"</formula>
    </cfRule>
    <cfRule type="cellIs" dxfId="34" priority="32" operator="equal">
      <formula>"Dead"</formula>
    </cfRule>
    <cfRule type="cellIs" dxfId="33" priority="33" operator="equal">
      <formula>"Moribund"</formula>
    </cfRule>
    <cfRule type="cellIs" dxfId="32" priority="34" operator="equal">
      <formula>"Poor"</formula>
    </cfRule>
    <cfRule type="cellIs" dxfId="31" priority="35" operator="equal">
      <formula>"Fair"</formula>
    </cfRule>
    <cfRule type="cellIs" dxfId="30" priority="36" operator="equal">
      <formula>"Good"</formula>
    </cfRule>
  </conditionalFormatting>
  <conditionalFormatting sqref="EJ21:EJ26">
    <cfRule type="cellIs" dxfId="29" priority="25" operator="equal">
      <formula>"MIssing"</formula>
    </cfRule>
    <cfRule type="cellIs" dxfId="28" priority="26" operator="equal">
      <formula>"Dead"</formula>
    </cfRule>
    <cfRule type="cellIs" dxfId="27" priority="27" operator="equal">
      <formula>"Moribund"</formula>
    </cfRule>
    <cfRule type="cellIs" dxfId="26" priority="28" operator="equal">
      <formula>"Poor"</formula>
    </cfRule>
    <cfRule type="cellIs" dxfId="25" priority="29" operator="equal">
      <formula>"Fair"</formula>
    </cfRule>
    <cfRule type="cellIs" dxfId="24" priority="30" operator="equal">
      <formula>"Good"</formula>
    </cfRule>
  </conditionalFormatting>
  <conditionalFormatting sqref="EJ28:EJ33">
    <cfRule type="cellIs" dxfId="23" priority="19" operator="equal">
      <formula>"MIssing"</formula>
    </cfRule>
    <cfRule type="cellIs" dxfId="22" priority="20" operator="equal">
      <formula>"Dead"</formula>
    </cfRule>
    <cfRule type="cellIs" dxfId="21" priority="21" operator="equal">
      <formula>"Moribund"</formula>
    </cfRule>
    <cfRule type="cellIs" dxfId="20" priority="22" operator="equal">
      <formula>"Poor"</formula>
    </cfRule>
    <cfRule type="cellIs" dxfId="19" priority="23" operator="equal">
      <formula>"Fair"</formula>
    </cfRule>
    <cfRule type="cellIs" dxfId="18" priority="24" operator="equal">
      <formula>"Good"</formula>
    </cfRule>
  </conditionalFormatting>
  <conditionalFormatting sqref="DV35:DV40">
    <cfRule type="cellIs" dxfId="17" priority="13" operator="equal">
      <formula>"MIssing"</formula>
    </cfRule>
    <cfRule type="cellIs" dxfId="16" priority="14" operator="equal">
      <formula>"Dead"</formula>
    </cfRule>
    <cfRule type="cellIs" dxfId="15" priority="15" operator="equal">
      <formula>"Moribund"</formula>
    </cfRule>
    <cfRule type="cellIs" dxfId="14" priority="16" operator="equal">
      <formula>"Poor"</formula>
    </cfRule>
    <cfRule type="cellIs" dxfId="13" priority="17" operator="equal">
      <formula>"Fair"</formula>
    </cfRule>
    <cfRule type="cellIs" dxfId="12" priority="18" operator="equal">
      <formula>"Good"</formula>
    </cfRule>
  </conditionalFormatting>
  <conditionalFormatting sqref="EC35:EC40">
    <cfRule type="cellIs" dxfId="11" priority="7" operator="equal">
      <formula>"MIssing"</formula>
    </cfRule>
    <cfRule type="cellIs" dxfId="10" priority="8" operator="equal">
      <formula>"Dead"</formula>
    </cfRule>
    <cfRule type="cellIs" dxfId="9" priority="9" operator="equal">
      <formula>"Moribund"</formula>
    </cfRule>
    <cfRule type="cellIs" dxfId="8" priority="10" operator="equal">
      <formula>"Poor"</formula>
    </cfRule>
    <cfRule type="cellIs" dxfId="7" priority="11" operator="equal">
      <formula>"Fair"</formula>
    </cfRule>
    <cfRule type="cellIs" dxfId="6" priority="12" operator="equal">
      <formula>"Good"</formula>
    </cfRule>
  </conditionalFormatting>
  <conditionalFormatting sqref="DV7:EO40">
    <cfRule type="cellIs" dxfId="5" priority="1" operator="equal">
      <formula>"MIssing"</formula>
    </cfRule>
    <cfRule type="cellIs" dxfId="4" priority="2" operator="equal">
      <formula>"Dead"</formula>
    </cfRule>
    <cfRule type="cellIs" dxfId="3" priority="3" operator="equal">
      <formula>"Moribund"</formula>
    </cfRule>
    <cfRule type="cellIs" dxfId="2" priority="4" operator="equal">
      <formula>"Poor"</formula>
    </cfRule>
    <cfRule type="cellIs" dxfId="1" priority="5" operator="equal">
      <formula>"Fair"</formula>
    </cfRule>
    <cfRule type="cellIs" dxfId="0" priority="6" operator="equal">
      <formula>"Good"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AA65-64C4-4EAD-9224-73EF6E8CF894}">
  <dimension ref="A3:P13"/>
  <sheetViews>
    <sheetView workbookViewId="0">
      <selection activeCell="A5" sqref="A5:A13"/>
    </sheetView>
  </sheetViews>
  <sheetFormatPr defaultRowHeight="15" x14ac:dyDescent="0.25"/>
  <cols>
    <col min="1" max="1" width="26.140625" bestFit="1" customWidth="1"/>
  </cols>
  <sheetData>
    <row r="3" spans="1:16" x14ac:dyDescent="0.25">
      <c r="B3" t="s">
        <v>15</v>
      </c>
      <c r="C3" t="s">
        <v>15</v>
      </c>
      <c r="D3" t="s">
        <v>15</v>
      </c>
      <c r="E3" t="s">
        <v>61</v>
      </c>
      <c r="F3" t="s">
        <v>61</v>
      </c>
      <c r="G3" t="s">
        <v>61</v>
      </c>
      <c r="H3" t="s">
        <v>16</v>
      </c>
      <c r="I3" t="s">
        <v>16</v>
      </c>
      <c r="J3" t="s">
        <v>16</v>
      </c>
      <c r="K3" t="s">
        <v>62</v>
      </c>
      <c r="L3" t="s">
        <v>62</v>
      </c>
      <c r="M3" t="s">
        <v>62</v>
      </c>
      <c r="N3" t="s">
        <v>18</v>
      </c>
      <c r="O3" t="s">
        <v>18</v>
      </c>
      <c r="P3" t="s">
        <v>18</v>
      </c>
    </row>
    <row r="4" spans="1:16" x14ac:dyDescent="0.25">
      <c r="B4" s="12">
        <v>39619</v>
      </c>
      <c r="C4" s="12">
        <v>8482</v>
      </c>
      <c r="D4" s="12">
        <v>63594</v>
      </c>
      <c r="E4" s="12">
        <v>32274</v>
      </c>
      <c r="F4" s="12">
        <v>13903</v>
      </c>
      <c r="G4" s="12">
        <v>63705</v>
      </c>
      <c r="H4" s="12">
        <v>39282</v>
      </c>
      <c r="I4" s="12">
        <v>35192</v>
      </c>
      <c r="J4" s="12">
        <v>63578</v>
      </c>
      <c r="K4" s="12">
        <v>48678</v>
      </c>
      <c r="L4" s="12">
        <v>8492</v>
      </c>
      <c r="M4" s="12">
        <v>63540</v>
      </c>
      <c r="N4" s="12">
        <v>53977</v>
      </c>
      <c r="O4" s="12">
        <v>48519</v>
      </c>
      <c r="P4" s="12">
        <v>40106</v>
      </c>
    </row>
    <row r="5" spans="1:16" x14ac:dyDescent="0.25">
      <c r="A5" s="1" t="s">
        <v>90</v>
      </c>
      <c r="B5" s="57">
        <f>AVERAGEIFS(FieldCard!H6:$H$545,FieldCard!D6:$D$545,B4)</f>
        <v>47.722222222222221</v>
      </c>
      <c r="C5" s="57">
        <f>AVERAGEIFS(FieldCard!$H6:I$545,FieldCard!$D6:E$545,C4)</f>
        <v>45.722222222222221</v>
      </c>
      <c r="D5" s="57">
        <f>AVERAGEIFS(FieldCard!$H6:J$545,FieldCard!$D6:F$545,D4)</f>
        <v>47.416666666666664</v>
      </c>
      <c r="E5" s="57">
        <f>AVERAGEIFS(FieldCard!$H6:K$545,FieldCard!$D6:G$545,E4)</f>
        <v>43.222222222222221</v>
      </c>
      <c r="F5" s="57">
        <f>AVERAGEIFS(FieldCard!$H6:L$545,FieldCard!$D6:H$545,F4)</f>
        <v>43.18181818181818</v>
      </c>
      <c r="G5" s="57">
        <f>AVERAGEIFS(FieldCard!$H6:M$545,FieldCard!$D6:I$545,G4)</f>
        <v>52.517241379310342</v>
      </c>
      <c r="H5" s="57">
        <f>AVERAGEIFS(FieldCard!$H6:N$545,FieldCard!$D6:J$545,H4)</f>
        <v>35.29032258064516</v>
      </c>
      <c r="I5" s="57">
        <f>AVERAGEIFS(FieldCard!$H6:O$545,FieldCard!$D6:K$545,I4)</f>
        <v>44.368421052631582</v>
      </c>
      <c r="J5" s="57">
        <f>AVERAGEIFS(FieldCard!$H6:P$545,FieldCard!$D6:L$545,J4)</f>
        <v>28.583333333333332</v>
      </c>
      <c r="K5" s="57">
        <f>AVERAGEIFS(FieldCard!$H6:Q$545,FieldCard!$D6:M$545,K4)</f>
        <v>27.64516129032258</v>
      </c>
      <c r="L5" s="57">
        <f>AVERAGEIFS(FieldCard!$H6:R$545,FieldCard!$D6:N$545,L4)</f>
        <v>29.2</v>
      </c>
      <c r="M5" s="57">
        <f>AVERAGEIFS(FieldCard!$H6:S$545,FieldCard!$D6:O$545,M4)</f>
        <v>17.476190476190474</v>
      </c>
      <c r="N5" s="57">
        <f>AVERAGEIFS(FieldCard!$H6:T$545,FieldCard!$D6:P$545,N4)</f>
        <v>30.068965517241381</v>
      </c>
      <c r="O5" s="57">
        <f>AVERAGEIFS(FieldCard!$H6:U$545,FieldCard!$D6:Q$545,O4)</f>
        <v>31.575757575757574</v>
      </c>
      <c r="P5" s="57">
        <f>AVERAGEIFS(FieldCard!$H6:V$545,FieldCard!$D6:R$545,P4)</f>
        <v>28.914285714285715</v>
      </c>
    </row>
    <row r="6" spans="1:16" x14ac:dyDescent="0.25">
      <c r="A6" t="s">
        <v>84</v>
      </c>
      <c r="B6" s="57">
        <f>_xlfn.MINIFS(FieldCard!$H$6:$H$545,FieldCard!$D$6:$D$545,B4)</f>
        <v>31</v>
      </c>
      <c r="C6" s="57">
        <f>_xlfn.MINIFS(FieldCard!$H$6:$H$545,FieldCard!$D$6:$D$545,C4)</f>
        <v>29</v>
      </c>
      <c r="D6" s="57">
        <f>_xlfn.MINIFS(FieldCard!$H$6:$H$545,FieldCard!$D$6:$D$545,D4)</f>
        <v>25</v>
      </c>
      <c r="E6" s="57">
        <f>_xlfn.MINIFS(FieldCard!$H$6:$H$545,FieldCard!$D$6:$D$545,E4)</f>
        <v>23</v>
      </c>
      <c r="F6" s="57">
        <f>_xlfn.MINIFS(FieldCard!$H$6:$H$545,FieldCard!$D$6:$D$545,F4)</f>
        <v>20</v>
      </c>
      <c r="G6" s="57">
        <f>_xlfn.MINIFS(FieldCard!$H$6:$H$545,FieldCard!$D$6:$D$545,G4)</f>
        <v>27</v>
      </c>
      <c r="H6" s="57">
        <f>_xlfn.MINIFS(FieldCard!$H$6:$H$545,FieldCard!$D$6:$D$545,H4)</f>
        <v>14</v>
      </c>
      <c r="I6" s="57">
        <f>_xlfn.MINIFS(FieldCard!$H$6:$H$545,FieldCard!$D$6:$D$545,I4)</f>
        <v>25</v>
      </c>
      <c r="J6" s="57">
        <f>_xlfn.MINIFS(FieldCard!$H$6:$H$545,FieldCard!$D$6:$D$545,J4)</f>
        <v>6</v>
      </c>
      <c r="K6" s="57">
        <f>_xlfn.MINIFS(FieldCard!$H$6:$H$545,FieldCard!$D$6:$D$545,K4)</f>
        <v>10</v>
      </c>
      <c r="L6" s="57">
        <f>_xlfn.MINIFS(FieldCard!$H$6:$H$545,FieldCard!$D$6:$D$545,L4)</f>
        <v>12</v>
      </c>
      <c r="M6" s="57">
        <f>_xlfn.MINIFS(FieldCard!$H$6:$H$545,FieldCard!$D$6:$D$545,M4)</f>
        <v>11</v>
      </c>
      <c r="N6" s="57">
        <f>_xlfn.MINIFS(FieldCard!$H$6:$H$545,FieldCard!$D$6:$D$545,N4)</f>
        <v>10</v>
      </c>
      <c r="O6" s="57">
        <f>_xlfn.MINIFS(FieldCard!$H$6:$H$545,FieldCard!$D$6:$D$545,O4)</f>
        <v>16</v>
      </c>
      <c r="P6" s="57">
        <f>_xlfn.MINIFS(FieldCard!$H$6:$H$545,FieldCard!$D$6:$D$545,P4)</f>
        <v>13</v>
      </c>
    </row>
    <row r="7" spans="1:16" x14ac:dyDescent="0.25">
      <c r="A7" t="s">
        <v>85</v>
      </c>
      <c r="B7" s="57">
        <f>_xlfn.MAXIFS(FieldCard!$H$6:$H$545,FieldCard!$D$6:$D$545,B4)</f>
        <v>59</v>
      </c>
      <c r="C7" s="57">
        <f>_xlfn.MAXIFS(FieldCard!$H$6:$H$545,FieldCard!$D$6:$D$545,C4)</f>
        <v>69</v>
      </c>
      <c r="D7" s="57">
        <f>_xlfn.MAXIFS(FieldCard!$H$6:$H$545,FieldCard!$D$6:$D$545,D4)</f>
        <v>60</v>
      </c>
      <c r="E7" s="57">
        <f>_xlfn.MAXIFS(FieldCard!$H$6:$H$545,FieldCard!$D$6:$D$545,E4)</f>
        <v>61</v>
      </c>
      <c r="F7" s="57">
        <f>_xlfn.MAXIFS(FieldCard!$H$6:$H$545,FieldCard!$D$6:$D$545,F4)</f>
        <v>68</v>
      </c>
      <c r="G7" s="57">
        <f>_xlfn.MAXIFS(FieldCard!$H$6:$H$545,FieldCard!$D$6:$D$545,G4)</f>
        <v>74</v>
      </c>
      <c r="H7" s="57">
        <f>_xlfn.MAXIFS(FieldCard!$H$6:$H$545,FieldCard!$D$6:$D$545,H4)</f>
        <v>54</v>
      </c>
      <c r="I7" s="57">
        <f>_xlfn.MAXIFS(FieldCard!$H$6:$H$545,FieldCard!$D$6:$D$545,I4)</f>
        <v>63</v>
      </c>
      <c r="J7" s="57">
        <f>_xlfn.MAXIFS(FieldCard!$H$6:$H$545,FieldCard!$D$6:$D$545,J4)</f>
        <v>47</v>
      </c>
      <c r="K7" s="57">
        <f>_xlfn.MAXIFS(FieldCard!$H$6:$H$545,FieldCard!$D$6:$D$545,K4)</f>
        <v>50</v>
      </c>
      <c r="L7" s="57">
        <f>_xlfn.MAXIFS(FieldCard!$H$6:$H$545,FieldCard!$D$6:$D$545,L4)</f>
        <v>57</v>
      </c>
      <c r="M7" s="57">
        <f>_xlfn.MAXIFS(FieldCard!$H$6:$H$545,FieldCard!$D$6:$D$545,M4)</f>
        <v>25</v>
      </c>
      <c r="N7" s="57">
        <f>_xlfn.MAXIFS(FieldCard!$H$6:$H$545,FieldCard!$D$6:$D$545,N4)</f>
        <v>52</v>
      </c>
      <c r="O7" s="57">
        <f>_xlfn.MAXIFS(FieldCard!$H$6:$H$545,FieldCard!$D$6:$D$545,O4)</f>
        <v>44</v>
      </c>
      <c r="P7" s="57">
        <f>_xlfn.MAXIFS(FieldCard!$H$6:$H$545,FieldCard!$D$6:$D$545,P4)</f>
        <v>42</v>
      </c>
    </row>
    <row r="8" spans="1:16" x14ac:dyDescent="0.25">
      <c r="A8" s="1" t="s">
        <v>91</v>
      </c>
      <c r="B8" s="57">
        <f>AVERAGEIFS(FieldCard!$I$6:$I$545,FieldCard!$D$6:$D$545,B4)</f>
        <v>9.5277777777777786</v>
      </c>
      <c r="C8" s="57">
        <f>AVERAGEIFS(FieldCard!$I$6:$I$545,FieldCard!$D$6:$D$545,C4)</f>
        <v>9.7777777777777786</v>
      </c>
      <c r="D8" s="57">
        <f>AVERAGEIFS(FieldCard!$I$6:$I$545,FieldCard!$D$6:$D$545,D4)</f>
        <v>9.2222222222222214</v>
      </c>
      <c r="E8" s="57">
        <f>AVERAGEIFS(FieldCard!$I$6:$I$545,FieldCard!$D$6:$D$545,E4)</f>
        <v>10.833333333333334</v>
      </c>
      <c r="F8" s="57">
        <f>AVERAGEIFS(FieldCard!$I$6:$I$545,FieldCard!$D$6:$D$545,F4)</f>
        <v>9.3030303030303028</v>
      </c>
      <c r="G8" s="57">
        <f>AVERAGEIFS(FieldCard!$I$6:$I$545,FieldCard!$D$6:$D$545,G4)</f>
        <v>11.241379310344827</v>
      </c>
      <c r="H8" s="57">
        <f>AVERAGEIFS(FieldCard!$I$6:$I$545,FieldCard!$D$6:$D$545,H4)</f>
        <v>6.4516129032258061</v>
      </c>
      <c r="I8" s="57">
        <f>AVERAGEIFS(FieldCard!$I$6:$I$545,FieldCard!$D$6:$D$545,I4)</f>
        <v>7.1052631578947372</v>
      </c>
      <c r="J8" s="57">
        <f>AVERAGEIFS(FieldCard!$I$6:$I$545,FieldCard!$D$6:$D$545,J4)</f>
        <v>5.833333333333333</v>
      </c>
      <c r="K8" s="57">
        <f>AVERAGEIFS(FieldCard!$I$6:$I$545,FieldCard!$D$6:$D$545,K4)</f>
        <v>6.838709677419355</v>
      </c>
      <c r="L8" s="57">
        <f>AVERAGEIFS(FieldCard!$I$6:$I$545,FieldCard!$D$6:$D$545,L4)</f>
        <v>7.6</v>
      </c>
      <c r="M8" s="57">
        <f>AVERAGEIFS(FieldCard!$I$6:$I$545,FieldCard!$D$6:$D$545,M4)</f>
        <v>4.2380952380952381</v>
      </c>
      <c r="N8" s="57">
        <f>AVERAGEIFS(FieldCard!$I$6:$I$545,FieldCard!$D$6:$D$545,N4)</f>
        <v>6.6896551724137927</v>
      </c>
      <c r="O8" s="57">
        <f>AVERAGEIFS(FieldCard!$I$6:$I$545,FieldCard!$D$6:$D$545,O4)</f>
        <v>5.3939393939393936</v>
      </c>
      <c r="P8" s="57">
        <f>AVERAGEIFS(FieldCard!$I$6:$I$545,FieldCard!$D$6:$D$545,P4)</f>
        <v>6.1428571428571432</v>
      </c>
    </row>
    <row r="9" spans="1:16" x14ac:dyDescent="0.25">
      <c r="A9" t="s">
        <v>86</v>
      </c>
      <c r="B9" s="57">
        <f>_xlfn.MINIFS(FieldCard!$I$6:$I$545,FieldCard!$D$6:$D$545,B4)</f>
        <v>6</v>
      </c>
      <c r="C9" s="57">
        <f>_xlfn.MINIFS(FieldCard!$I$6:$I$545,FieldCard!$D$6:$D$545,C4)</f>
        <v>5</v>
      </c>
      <c r="D9" s="57">
        <f>_xlfn.MINIFS(FieldCard!$I$6:$I$545,FieldCard!$D$6:$D$545,D4)</f>
        <v>4</v>
      </c>
      <c r="E9" s="57">
        <f>_xlfn.MINIFS(FieldCard!$I$6:$I$545,FieldCard!$D$6:$D$545,E4)</f>
        <v>6</v>
      </c>
      <c r="F9" s="57">
        <f>_xlfn.MINIFS(FieldCard!$I$6:$I$545,FieldCard!$D$6:$D$545,F4)</f>
        <v>3</v>
      </c>
      <c r="G9" s="57">
        <f>_xlfn.MINIFS(FieldCard!$I$6:$I$545,FieldCard!$D$6:$D$545,G4)</f>
        <v>8</v>
      </c>
      <c r="H9" s="57">
        <f>_xlfn.MINIFS(FieldCard!$I$6:$I$545,FieldCard!$D$6:$D$545,H4)</f>
        <v>3</v>
      </c>
      <c r="I9" s="57">
        <f>_xlfn.MINIFS(FieldCard!$I$6:$I$545,FieldCard!$D$6:$D$545,I4)</f>
        <v>6</v>
      </c>
      <c r="J9" s="57">
        <f>_xlfn.MINIFS(FieldCard!$I$6:$I$545,FieldCard!$D$6:$D$545,J4)</f>
        <v>3</v>
      </c>
      <c r="K9" s="57">
        <f>_xlfn.MINIFS(FieldCard!$I$6:$I$545,FieldCard!$D$6:$D$545,K4)</f>
        <v>3</v>
      </c>
      <c r="L9" s="57">
        <f>_xlfn.MINIFS(FieldCard!$I$6:$I$545,FieldCard!$D$6:$D$545,L4)</f>
        <v>3</v>
      </c>
      <c r="M9" s="57">
        <f>_xlfn.MINIFS(FieldCard!$I$6:$I$545,FieldCard!$D$6:$D$545,M4)</f>
        <v>3</v>
      </c>
      <c r="N9" s="57">
        <f>_xlfn.MINIFS(FieldCard!$I$6:$I$545,FieldCard!$D$6:$D$545,N4)</f>
        <v>3</v>
      </c>
      <c r="O9" s="57">
        <f>_xlfn.MINIFS(FieldCard!$I$6:$I$545,FieldCard!$D$6:$D$545,O4)</f>
        <v>3</v>
      </c>
      <c r="P9" s="57">
        <f>_xlfn.MINIFS(FieldCard!$I$6:$I$545,FieldCard!$D$6:$D$545,P4)</f>
        <v>3</v>
      </c>
    </row>
    <row r="10" spans="1:16" x14ac:dyDescent="0.25">
      <c r="A10" t="s">
        <v>87</v>
      </c>
      <c r="B10" s="57">
        <f>_xlfn.MAXIFS(FieldCard!$I$6:$I$545,FieldCard!$D$6:$D$545,B4)</f>
        <v>14</v>
      </c>
      <c r="C10" s="57">
        <f>_xlfn.MAXIFS(FieldCard!$I$6:$I$545,FieldCard!$D$6:$D$545,C4)</f>
        <v>15</v>
      </c>
      <c r="D10" s="57">
        <f>_xlfn.MAXIFS(FieldCard!$I$6:$I$545,FieldCard!$D$6:$D$545,D4)</f>
        <v>13</v>
      </c>
      <c r="E10" s="57">
        <f>_xlfn.MAXIFS(FieldCard!$I$6:$I$545,FieldCard!$D$6:$D$545,E4)</f>
        <v>17</v>
      </c>
      <c r="F10" s="57">
        <f>_xlfn.MAXIFS(FieldCard!$I$6:$I$545,FieldCard!$D$6:$D$545,F4)</f>
        <v>15</v>
      </c>
      <c r="G10" s="57">
        <f>_xlfn.MAXIFS(FieldCard!$I$6:$I$545,FieldCard!$D$6:$D$545,G4)</f>
        <v>15</v>
      </c>
      <c r="H10" s="57">
        <f>_xlfn.MAXIFS(FieldCard!$I$6:$I$545,FieldCard!$D$6:$D$545,H4)</f>
        <v>13</v>
      </c>
      <c r="I10" s="57">
        <f>_xlfn.MAXIFS(FieldCard!$I$6:$I$545,FieldCard!$D$6:$D$545,I4)</f>
        <v>10</v>
      </c>
      <c r="J10" s="57">
        <f>_xlfn.MAXIFS(FieldCard!$I$6:$I$545,FieldCard!$D$6:$D$545,J4)</f>
        <v>9</v>
      </c>
      <c r="K10" s="57">
        <f>_xlfn.MAXIFS(FieldCard!$I$6:$I$545,FieldCard!$D$6:$D$545,K4)</f>
        <v>11</v>
      </c>
      <c r="L10" s="57">
        <f>_xlfn.MAXIFS(FieldCard!$I$6:$I$545,FieldCard!$D$6:$D$545,L4)</f>
        <v>13</v>
      </c>
      <c r="M10" s="57">
        <f>_xlfn.MAXIFS(FieldCard!$I$6:$I$545,FieldCard!$D$6:$D$545,M4)</f>
        <v>7</v>
      </c>
      <c r="N10" s="57">
        <f>_xlfn.MAXIFS(FieldCard!$I$6:$I$545,FieldCard!$D$6:$D$545,N4)</f>
        <v>11</v>
      </c>
      <c r="O10" s="57">
        <f>_xlfn.MAXIFS(FieldCard!$I$6:$I$545,FieldCard!$D$6:$D$545,O4)</f>
        <v>10</v>
      </c>
      <c r="P10" s="57">
        <f>_xlfn.MAXIFS(FieldCard!$I$6:$I$545,FieldCard!$D$6:$D$545,P4)</f>
        <v>10</v>
      </c>
    </row>
    <row r="11" spans="1:16" x14ac:dyDescent="0.25">
      <c r="A11" s="1" t="s">
        <v>92</v>
      </c>
      <c r="B11" s="57">
        <f>AVERAGEIFS(FieldCard!$J$6:$J$545,FieldCard!$D$6:$D$545,B4)</f>
        <v>15.833333333333334</v>
      </c>
      <c r="C11" s="57">
        <f>AVERAGEIFS(FieldCard!$J$6:$J$545,FieldCard!$D$6:$D$545,C4)</f>
        <v>15.685714285714285</v>
      </c>
      <c r="D11" s="57">
        <f>AVERAGEIFS(FieldCard!$J$6:$J$545,FieldCard!$D$6:$D$545,D4)</f>
        <v>16.527777777777779</v>
      </c>
      <c r="E11" s="57">
        <f>AVERAGEIFS(FieldCard!$J$6:$J$545,FieldCard!$D$6:$D$545,E4)</f>
        <v>22.027777777777779</v>
      </c>
      <c r="F11" s="57">
        <f>AVERAGEIFS(FieldCard!$J$6:$J$545,FieldCard!$D$6:$D$545,F4)</f>
        <v>16.416666666666668</v>
      </c>
      <c r="G11" s="57">
        <f>AVERAGEIFS(FieldCard!$J$6:$J$545,FieldCard!$D$6:$D$545,G4)</f>
        <v>24.137931034482758</v>
      </c>
      <c r="H11" s="57">
        <f>AVERAGEIFS(FieldCard!$J$6:$J$545,FieldCard!$D$6:$D$545,H4)</f>
        <v>4.8888888888888893</v>
      </c>
      <c r="I11" s="57">
        <f>AVERAGEIFS(FieldCard!$J$6:$J$545,FieldCard!$D$6:$D$545,I4)</f>
        <v>17.105263157894736</v>
      </c>
      <c r="J11" s="57">
        <f>AVERAGEIFS(FieldCard!$J$6:$J$545,FieldCard!$D$6:$D$545,J4)</f>
        <v>13.083333333333334</v>
      </c>
      <c r="K11" s="57">
        <f>AVERAGEIFS(FieldCard!$J$6:$J$545,FieldCard!$D$6:$D$545,K4)</f>
        <v>8.8387096774193541</v>
      </c>
      <c r="L11" s="57">
        <f>AVERAGEIFS(FieldCard!$J$6:$J$545,FieldCard!$D$6:$D$545,L4)</f>
        <v>7.2777777777777777</v>
      </c>
      <c r="M11" s="57">
        <f>AVERAGEIFS(FieldCard!$J$6:$J$545,FieldCard!$D$6:$D$545,M4)</f>
        <v>4.0952380952380949</v>
      </c>
      <c r="N11" s="57">
        <f>AVERAGEIFS(FieldCard!$J$6:$J$545,FieldCard!$D$6:$D$545,N4)</f>
        <v>6.7241379310344831</v>
      </c>
      <c r="O11" s="57">
        <f>AVERAGEIFS(FieldCard!$J$6:$J$545,FieldCard!$D$6:$D$545,O4)</f>
        <v>4.2121212121212119</v>
      </c>
      <c r="P11" s="57">
        <f>AVERAGEIFS(FieldCard!$J$6:$J$545,FieldCard!$D$6:$D$545,P4)</f>
        <v>9.7714285714285722</v>
      </c>
    </row>
    <row r="12" spans="1:16" x14ac:dyDescent="0.25">
      <c r="A12" t="s">
        <v>88</v>
      </c>
      <c r="B12" s="57">
        <f>_xlfn.MINIFS(FieldCard!$J$6:$J$545,FieldCard!$D$6:$D$545,B4)</f>
        <v>5</v>
      </c>
      <c r="C12" s="57">
        <f>_xlfn.MINIFS(FieldCard!$J$6:$J$545,FieldCard!$D$6:$D$545,C4)</f>
        <v>1</v>
      </c>
      <c r="D12" s="57">
        <f>_xlfn.MINIFS(FieldCard!$J$6:$J$545,FieldCard!$D$6:$D$545,D4)</f>
        <v>0</v>
      </c>
      <c r="E12" s="57">
        <f>_xlfn.MINIFS(FieldCard!$J$6:$J$545,FieldCard!$D$6:$D$545,E4)</f>
        <v>7</v>
      </c>
      <c r="F12" s="57">
        <f>_xlfn.MINIFS(FieldCard!$J$6:$J$545,FieldCard!$D$6:$D$545,F4)</f>
        <v>0</v>
      </c>
      <c r="G12" s="57">
        <f>_xlfn.MINIFS(FieldCard!$J$6:$J$545,FieldCard!$D$6:$D$545,G4)</f>
        <v>9</v>
      </c>
      <c r="H12" s="57">
        <f>_xlfn.MINIFS(FieldCard!$J$6:$J$545,FieldCard!$D$6:$D$545,H4)</f>
        <v>0</v>
      </c>
      <c r="I12" s="57">
        <f>_xlfn.MINIFS(FieldCard!$J$6:$J$545,FieldCard!$D$6:$D$545,I4)</f>
        <v>0</v>
      </c>
      <c r="J12" s="57">
        <f>_xlfn.MINIFS(FieldCard!$J$6:$J$545,FieldCard!$D$6:$D$545,J4)</f>
        <v>2</v>
      </c>
      <c r="K12" s="57">
        <f>_xlfn.MINIFS(FieldCard!$J$6:$J$545,FieldCard!$D$6:$D$545,K4)</f>
        <v>0</v>
      </c>
      <c r="L12" s="57">
        <f>_xlfn.MINIFS(FieldCard!$J$6:$J$545,FieldCard!$D$6:$D$545,L4)</f>
        <v>0</v>
      </c>
      <c r="M12" s="57">
        <f>_xlfn.MINIFS(FieldCard!$J$6:$J$545,FieldCard!$D$6:$D$545,M4)</f>
        <v>0</v>
      </c>
      <c r="N12" s="57">
        <f>_xlfn.MINIFS(FieldCard!$J$6:$J$545,FieldCard!$D$6:$D$545,N4)</f>
        <v>0</v>
      </c>
      <c r="O12" s="57">
        <f>_xlfn.MINIFS(FieldCard!$J$6:$J$545,FieldCard!$D$6:$D$545,O4)</f>
        <v>0</v>
      </c>
      <c r="P12" s="57">
        <f>_xlfn.MINIFS(FieldCard!$J$6:$J$545,FieldCard!$D$6:$D$545,P4)</f>
        <v>4</v>
      </c>
    </row>
    <row r="13" spans="1:16" x14ac:dyDescent="0.25">
      <c r="A13" t="s">
        <v>89</v>
      </c>
      <c r="B13" s="57">
        <f>_xlfn.MAXIFS(FieldCard!$J$6:$J$545,FieldCard!$D$6:$D$545,B4)</f>
        <v>22</v>
      </c>
      <c r="C13" s="57">
        <f>_xlfn.MAXIFS(FieldCard!$J$6:$J$545,FieldCard!$D$6:$D$545,C4)</f>
        <v>26</v>
      </c>
      <c r="D13" s="57">
        <f>_xlfn.MAXIFS(FieldCard!$J$6:$J$545,FieldCard!$D$6:$D$545,D4)</f>
        <v>31</v>
      </c>
      <c r="E13" s="57">
        <f>_xlfn.MAXIFS(FieldCard!$J$6:$J$545,FieldCard!$D$6:$D$545,E4)</f>
        <v>43</v>
      </c>
      <c r="F13" s="57">
        <f>_xlfn.MAXIFS(FieldCard!$J$6:$J$545,FieldCard!$D$6:$D$545,F4)</f>
        <v>42</v>
      </c>
      <c r="G13" s="57">
        <f>_xlfn.MAXIFS(FieldCard!$J$6:$J$545,FieldCard!$D$6:$D$545,G4)</f>
        <v>46</v>
      </c>
      <c r="H13" s="57">
        <f>_xlfn.MAXIFS(FieldCard!$J$6:$J$545,FieldCard!$D$6:$D$545,H4)</f>
        <v>22</v>
      </c>
      <c r="I13" s="57">
        <f>_xlfn.MAXIFS(FieldCard!$J$6:$J$545,FieldCard!$D$6:$D$545,I4)</f>
        <v>33</v>
      </c>
      <c r="J13" s="57">
        <f>_xlfn.MAXIFS(FieldCard!$J$6:$J$545,FieldCard!$D$6:$D$545,J4)</f>
        <v>22</v>
      </c>
      <c r="K13" s="57">
        <f>_xlfn.MAXIFS(FieldCard!$J$6:$J$545,FieldCard!$D$6:$D$545,K4)</f>
        <v>26</v>
      </c>
      <c r="L13" s="57">
        <f>_xlfn.MAXIFS(FieldCard!$J$6:$J$545,FieldCard!$D$6:$D$545,L4)</f>
        <v>24</v>
      </c>
      <c r="M13" s="57">
        <f>_xlfn.MAXIFS(FieldCard!$J$6:$J$545,FieldCard!$D$6:$D$545,M4)</f>
        <v>8</v>
      </c>
      <c r="N13" s="57">
        <f>_xlfn.MAXIFS(FieldCard!$J$6:$J$545,FieldCard!$D$6:$D$545,N4)</f>
        <v>26</v>
      </c>
      <c r="O13" s="57">
        <f>_xlfn.MAXIFS(FieldCard!$J$6:$J$545,FieldCard!$D$6:$D$545,O4)</f>
        <v>12</v>
      </c>
      <c r="P13" s="57">
        <f>_xlfn.MAXIFS(FieldCard!$J$6:$J$545,FieldCard!$D$6:$D$545,P4)</f>
        <v>14</v>
      </c>
    </row>
  </sheetData>
  <conditionalFormatting sqref="B5:P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P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ADAE-52E5-4F2E-B3AE-739E8B5B262A}">
  <dimension ref="B3:G18"/>
  <sheetViews>
    <sheetView workbookViewId="0">
      <selection activeCell="P14" sqref="P14"/>
    </sheetView>
  </sheetViews>
  <sheetFormatPr defaultRowHeight="15" x14ac:dyDescent="0.25"/>
  <cols>
    <col min="3" max="3" width="11.5703125" customWidth="1"/>
  </cols>
  <sheetData>
    <row r="3" spans="2:7" x14ac:dyDescent="0.25">
      <c r="B3" s="2" t="s">
        <v>23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x14ac:dyDescent="0.25">
      <c r="B4" t="s">
        <v>24</v>
      </c>
      <c r="C4" t="s">
        <v>19</v>
      </c>
      <c r="D4">
        <v>1</v>
      </c>
      <c r="E4" t="s">
        <v>14</v>
      </c>
      <c r="F4">
        <v>8482</v>
      </c>
      <c r="G4" t="s">
        <v>8</v>
      </c>
    </row>
    <row r="5" spans="2:7" x14ac:dyDescent="0.25">
      <c r="B5" t="s">
        <v>26</v>
      </c>
      <c r="C5" t="s">
        <v>20</v>
      </c>
      <c r="D5">
        <v>2</v>
      </c>
      <c r="E5" t="s">
        <v>15</v>
      </c>
      <c r="F5">
        <v>8492</v>
      </c>
      <c r="G5" t="s">
        <v>9</v>
      </c>
    </row>
    <row r="6" spans="2:7" x14ac:dyDescent="0.25">
      <c r="B6" t="s">
        <v>25</v>
      </c>
      <c r="C6" t="s">
        <v>21</v>
      </c>
      <c r="D6">
        <v>3</v>
      </c>
      <c r="E6" t="s">
        <v>16</v>
      </c>
      <c r="F6">
        <v>13903</v>
      </c>
      <c r="G6" t="s">
        <v>10</v>
      </c>
    </row>
    <row r="7" spans="2:7" x14ac:dyDescent="0.25">
      <c r="B7" t="s">
        <v>28</v>
      </c>
      <c r="C7" t="s">
        <v>29</v>
      </c>
      <c r="D7">
        <v>4</v>
      </c>
      <c r="E7" t="s">
        <v>17</v>
      </c>
      <c r="F7">
        <v>32274</v>
      </c>
      <c r="G7" t="s">
        <v>11</v>
      </c>
    </row>
    <row r="8" spans="2:7" x14ac:dyDescent="0.25">
      <c r="B8" t="s">
        <v>27</v>
      </c>
      <c r="C8" t="s">
        <v>30</v>
      </c>
      <c r="D8">
        <v>5</v>
      </c>
      <c r="E8" t="s">
        <v>18</v>
      </c>
      <c r="F8">
        <v>35192</v>
      </c>
      <c r="G8" t="s">
        <v>12</v>
      </c>
    </row>
    <row r="9" spans="2:7" x14ac:dyDescent="0.25">
      <c r="C9" t="s">
        <v>31</v>
      </c>
      <c r="D9">
        <v>6</v>
      </c>
      <c r="F9">
        <v>39282</v>
      </c>
      <c r="G9" t="s">
        <v>13</v>
      </c>
    </row>
    <row r="10" spans="2:7" x14ac:dyDescent="0.25">
      <c r="C10" t="s">
        <v>32</v>
      </c>
      <c r="D10">
        <v>7</v>
      </c>
      <c r="F10">
        <v>39619</v>
      </c>
    </row>
    <row r="11" spans="2:7" x14ac:dyDescent="0.25">
      <c r="C11" t="s">
        <v>33</v>
      </c>
      <c r="D11">
        <v>8</v>
      </c>
      <c r="F11">
        <v>40106</v>
      </c>
    </row>
    <row r="12" spans="2:7" x14ac:dyDescent="0.25">
      <c r="C12" t="s">
        <v>34</v>
      </c>
      <c r="D12">
        <v>9</v>
      </c>
      <c r="F12">
        <v>48519</v>
      </c>
    </row>
    <row r="13" spans="2:7" x14ac:dyDescent="0.25">
      <c r="C13" t="s">
        <v>35</v>
      </c>
      <c r="D13">
        <v>10</v>
      </c>
      <c r="F13">
        <v>48678</v>
      </c>
    </row>
    <row r="14" spans="2:7" x14ac:dyDescent="0.25">
      <c r="D14">
        <v>11</v>
      </c>
      <c r="F14">
        <v>53977</v>
      </c>
    </row>
    <row r="15" spans="2:7" x14ac:dyDescent="0.25">
      <c r="D15">
        <v>12</v>
      </c>
      <c r="F15">
        <v>63540</v>
      </c>
    </row>
    <row r="16" spans="2:7" x14ac:dyDescent="0.25">
      <c r="D16">
        <v>13</v>
      </c>
      <c r="F16">
        <v>63578</v>
      </c>
    </row>
    <row r="17" spans="4:6" x14ac:dyDescent="0.25">
      <c r="D17">
        <v>14</v>
      </c>
      <c r="F17">
        <v>63594</v>
      </c>
    </row>
    <row r="18" spans="4:6" x14ac:dyDescent="0.25">
      <c r="D18">
        <v>15</v>
      </c>
      <c r="F18">
        <v>63705</v>
      </c>
    </row>
  </sheetData>
  <sortState xmlns:xlrd2="http://schemas.microsoft.com/office/spreadsheetml/2017/richdata2" ref="B5:B8">
    <sortCondition ref="B5:B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FieldCard</vt:lpstr>
      <vt:lpstr>HeatMap</vt:lpstr>
      <vt:lpstr>Height Stats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McCulloch</dc:creator>
  <cp:lastModifiedBy>Brett Tripp</cp:lastModifiedBy>
  <dcterms:created xsi:type="dcterms:W3CDTF">2019-09-21T22:10:35Z</dcterms:created>
  <dcterms:modified xsi:type="dcterms:W3CDTF">2020-11-26T22:26:13Z</dcterms:modified>
</cp:coreProperties>
</file>