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Fall2020\MasterSheets\"/>
    </mc:Choice>
  </mc:AlternateContent>
  <xr:revisionPtr revIDLastSave="0" documentId="13_ncr:1_{C33F5822-16E3-4BB1-9A9D-8FAF91829467}" xr6:coauthVersionLast="45" xr6:coauthVersionMax="45" xr10:uidLastSave="{00000000-0000-0000-0000-000000000000}"/>
  <bookViews>
    <workbookView xWindow="-120" yWindow="-120" windowWidth="21840" windowHeight="13140" xr2:uid="{55E3264B-0714-4B8D-AB9A-B00D3E15B6DB}"/>
  </bookViews>
  <sheets>
    <sheet name="FieldCard" sheetId="1" r:id="rId1"/>
    <sheet name="HeatMap" sheetId="3" r:id="rId2"/>
    <sheet name="Height Stats" sheetId="4" r:id="rId3"/>
    <sheet name="LookUps" sheetId="2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13" i="4"/>
  <c r="B12" i="4"/>
  <c r="B11" i="4"/>
  <c r="B10" i="4"/>
  <c r="B9" i="4"/>
  <c r="B8" i="4"/>
  <c r="B7" i="4"/>
  <c r="B6" i="4"/>
  <c r="B5" i="4"/>
  <c r="CB40" i="3" l="1"/>
  <c r="CA40" i="3"/>
  <c r="BZ40" i="3"/>
  <c r="BY40" i="3"/>
  <c r="BX40" i="3"/>
  <c r="BW40" i="3"/>
  <c r="BU40" i="3"/>
  <c r="BT40" i="3"/>
  <c r="BS40" i="3"/>
  <c r="BR40" i="3"/>
  <c r="BQ40" i="3"/>
  <c r="BP40" i="3"/>
  <c r="BN40" i="3"/>
  <c r="BM40" i="3"/>
  <c r="BL40" i="3"/>
  <c r="BK40" i="3"/>
  <c r="BJ40" i="3"/>
  <c r="BI40" i="3"/>
  <c r="CB39" i="3"/>
  <c r="CA39" i="3"/>
  <c r="BZ39" i="3"/>
  <c r="BY39" i="3"/>
  <c r="BX39" i="3"/>
  <c r="BW39" i="3"/>
  <c r="BU39" i="3"/>
  <c r="BT39" i="3"/>
  <c r="BS39" i="3"/>
  <c r="BR39" i="3"/>
  <c r="BQ39" i="3"/>
  <c r="BP39" i="3"/>
  <c r="BN39" i="3"/>
  <c r="BM39" i="3"/>
  <c r="BL39" i="3"/>
  <c r="BK39" i="3"/>
  <c r="BJ39" i="3"/>
  <c r="BI39" i="3"/>
  <c r="CB38" i="3"/>
  <c r="CA38" i="3"/>
  <c r="BZ38" i="3"/>
  <c r="BY38" i="3"/>
  <c r="BX38" i="3"/>
  <c r="BW38" i="3"/>
  <c r="BU38" i="3"/>
  <c r="BT38" i="3"/>
  <c r="BS38" i="3"/>
  <c r="BR38" i="3"/>
  <c r="BQ38" i="3"/>
  <c r="BP38" i="3"/>
  <c r="BN38" i="3"/>
  <c r="BM38" i="3"/>
  <c r="BL38" i="3"/>
  <c r="BK38" i="3"/>
  <c r="BJ38" i="3"/>
  <c r="BI38" i="3"/>
  <c r="CB37" i="3"/>
  <c r="CA37" i="3"/>
  <c r="BZ37" i="3"/>
  <c r="BY37" i="3"/>
  <c r="BX37" i="3"/>
  <c r="BW37" i="3"/>
  <c r="BU37" i="3"/>
  <c r="BT37" i="3"/>
  <c r="BS37" i="3"/>
  <c r="BR37" i="3"/>
  <c r="BQ37" i="3"/>
  <c r="BP37" i="3"/>
  <c r="BN37" i="3"/>
  <c r="BM37" i="3"/>
  <c r="BL37" i="3"/>
  <c r="BK37" i="3"/>
  <c r="BJ37" i="3"/>
  <c r="BI37" i="3"/>
  <c r="CB36" i="3"/>
  <c r="CA36" i="3"/>
  <c r="BZ36" i="3"/>
  <c r="BY36" i="3"/>
  <c r="BX36" i="3"/>
  <c r="BW36" i="3"/>
  <c r="BU36" i="3"/>
  <c r="BT36" i="3"/>
  <c r="BS36" i="3"/>
  <c r="BR36" i="3"/>
  <c r="BQ36" i="3"/>
  <c r="BP36" i="3"/>
  <c r="BN36" i="3"/>
  <c r="BM36" i="3"/>
  <c r="BL36" i="3"/>
  <c r="BK36" i="3"/>
  <c r="BJ36" i="3"/>
  <c r="BI36" i="3"/>
  <c r="CB35" i="3"/>
  <c r="CA35" i="3"/>
  <c r="BZ35" i="3"/>
  <c r="BY35" i="3"/>
  <c r="BX35" i="3"/>
  <c r="BW35" i="3"/>
  <c r="BU35" i="3"/>
  <c r="BT35" i="3"/>
  <c r="BS35" i="3"/>
  <c r="BR35" i="3"/>
  <c r="BQ35" i="3"/>
  <c r="BP35" i="3"/>
  <c r="BN35" i="3"/>
  <c r="BM35" i="3"/>
  <c r="BL35" i="3"/>
  <c r="BK35" i="3"/>
  <c r="BJ35" i="3"/>
  <c r="BI35" i="3"/>
  <c r="CB33" i="3"/>
  <c r="CA33" i="3"/>
  <c r="BZ33" i="3"/>
  <c r="BY33" i="3"/>
  <c r="BX33" i="3"/>
  <c r="BW33" i="3"/>
  <c r="BU33" i="3"/>
  <c r="BT33" i="3"/>
  <c r="BS33" i="3"/>
  <c r="BR33" i="3"/>
  <c r="BQ33" i="3"/>
  <c r="BP33" i="3"/>
  <c r="BN33" i="3"/>
  <c r="BM33" i="3"/>
  <c r="BL33" i="3"/>
  <c r="BK33" i="3"/>
  <c r="BJ33" i="3"/>
  <c r="BI33" i="3"/>
  <c r="CB32" i="3"/>
  <c r="CA32" i="3"/>
  <c r="BZ32" i="3"/>
  <c r="BY32" i="3"/>
  <c r="BX32" i="3"/>
  <c r="BW32" i="3"/>
  <c r="BU32" i="3"/>
  <c r="BT32" i="3"/>
  <c r="BS32" i="3"/>
  <c r="BR32" i="3"/>
  <c r="BQ32" i="3"/>
  <c r="BP32" i="3"/>
  <c r="BN32" i="3"/>
  <c r="BM32" i="3"/>
  <c r="BL32" i="3"/>
  <c r="BK32" i="3"/>
  <c r="BJ32" i="3"/>
  <c r="BI32" i="3"/>
  <c r="CB31" i="3"/>
  <c r="CA31" i="3"/>
  <c r="BZ31" i="3"/>
  <c r="BY31" i="3"/>
  <c r="BX31" i="3"/>
  <c r="BW31" i="3"/>
  <c r="BU31" i="3"/>
  <c r="BT31" i="3"/>
  <c r="BS31" i="3"/>
  <c r="BR31" i="3"/>
  <c r="BQ31" i="3"/>
  <c r="BP31" i="3"/>
  <c r="BN31" i="3"/>
  <c r="BM31" i="3"/>
  <c r="BL31" i="3"/>
  <c r="BK31" i="3"/>
  <c r="BJ31" i="3"/>
  <c r="BI31" i="3"/>
  <c r="CB30" i="3"/>
  <c r="CA30" i="3"/>
  <c r="BZ30" i="3"/>
  <c r="BY30" i="3"/>
  <c r="BX30" i="3"/>
  <c r="BW30" i="3"/>
  <c r="BU30" i="3"/>
  <c r="BT30" i="3"/>
  <c r="BS30" i="3"/>
  <c r="BR30" i="3"/>
  <c r="BQ30" i="3"/>
  <c r="BP30" i="3"/>
  <c r="BN30" i="3"/>
  <c r="BM30" i="3"/>
  <c r="BL30" i="3"/>
  <c r="BK30" i="3"/>
  <c r="BJ30" i="3"/>
  <c r="BI30" i="3"/>
  <c r="CB29" i="3"/>
  <c r="CA29" i="3"/>
  <c r="BZ29" i="3"/>
  <c r="BY29" i="3"/>
  <c r="BX29" i="3"/>
  <c r="BW29" i="3"/>
  <c r="BU29" i="3"/>
  <c r="BT29" i="3"/>
  <c r="BS29" i="3"/>
  <c r="BR29" i="3"/>
  <c r="BQ29" i="3"/>
  <c r="BP29" i="3"/>
  <c r="BN29" i="3"/>
  <c r="BM29" i="3"/>
  <c r="BL29" i="3"/>
  <c r="BK29" i="3"/>
  <c r="BJ29" i="3"/>
  <c r="BI29" i="3"/>
  <c r="CB28" i="3"/>
  <c r="CA28" i="3"/>
  <c r="BZ28" i="3"/>
  <c r="BY28" i="3"/>
  <c r="BX28" i="3"/>
  <c r="BW28" i="3"/>
  <c r="BU28" i="3"/>
  <c r="BT28" i="3"/>
  <c r="BS28" i="3"/>
  <c r="BR28" i="3"/>
  <c r="BQ28" i="3"/>
  <c r="BP28" i="3"/>
  <c r="BN28" i="3"/>
  <c r="BM28" i="3"/>
  <c r="BL28" i="3"/>
  <c r="BK28" i="3"/>
  <c r="BJ28" i="3"/>
  <c r="BI28" i="3"/>
  <c r="CB26" i="3"/>
  <c r="CA26" i="3"/>
  <c r="BZ26" i="3"/>
  <c r="BY26" i="3"/>
  <c r="BX26" i="3"/>
  <c r="BW26" i="3"/>
  <c r="BU26" i="3"/>
  <c r="BT26" i="3"/>
  <c r="BS26" i="3"/>
  <c r="BR26" i="3"/>
  <c r="BQ26" i="3"/>
  <c r="BP26" i="3"/>
  <c r="BN26" i="3"/>
  <c r="BM26" i="3"/>
  <c r="BL26" i="3"/>
  <c r="BK26" i="3"/>
  <c r="BJ26" i="3"/>
  <c r="BI26" i="3"/>
  <c r="CB25" i="3"/>
  <c r="CA25" i="3"/>
  <c r="BZ25" i="3"/>
  <c r="BY25" i="3"/>
  <c r="BX25" i="3"/>
  <c r="BW25" i="3"/>
  <c r="BU25" i="3"/>
  <c r="BT25" i="3"/>
  <c r="BS25" i="3"/>
  <c r="BR25" i="3"/>
  <c r="BQ25" i="3"/>
  <c r="BP25" i="3"/>
  <c r="BN25" i="3"/>
  <c r="BM25" i="3"/>
  <c r="BL25" i="3"/>
  <c r="BK25" i="3"/>
  <c r="BJ25" i="3"/>
  <c r="BI25" i="3"/>
  <c r="CB24" i="3"/>
  <c r="CA24" i="3"/>
  <c r="BZ24" i="3"/>
  <c r="BY24" i="3"/>
  <c r="BX24" i="3"/>
  <c r="BW24" i="3"/>
  <c r="BU24" i="3"/>
  <c r="BT24" i="3"/>
  <c r="BS24" i="3"/>
  <c r="BR24" i="3"/>
  <c r="BQ24" i="3"/>
  <c r="BP24" i="3"/>
  <c r="BN24" i="3"/>
  <c r="BM24" i="3"/>
  <c r="BL24" i="3"/>
  <c r="BK24" i="3"/>
  <c r="BJ24" i="3"/>
  <c r="BI24" i="3"/>
  <c r="CB23" i="3"/>
  <c r="CA23" i="3"/>
  <c r="BZ23" i="3"/>
  <c r="BY23" i="3"/>
  <c r="BX23" i="3"/>
  <c r="BW23" i="3"/>
  <c r="BU23" i="3"/>
  <c r="BT23" i="3"/>
  <c r="BS23" i="3"/>
  <c r="BR23" i="3"/>
  <c r="BQ23" i="3"/>
  <c r="BP23" i="3"/>
  <c r="BN23" i="3"/>
  <c r="BM23" i="3"/>
  <c r="BL23" i="3"/>
  <c r="BK23" i="3"/>
  <c r="BJ23" i="3"/>
  <c r="BI23" i="3"/>
  <c r="CB22" i="3"/>
  <c r="CA22" i="3"/>
  <c r="BZ22" i="3"/>
  <c r="BY22" i="3"/>
  <c r="BX22" i="3"/>
  <c r="BW22" i="3"/>
  <c r="BU22" i="3"/>
  <c r="BT22" i="3"/>
  <c r="BS22" i="3"/>
  <c r="BR22" i="3"/>
  <c r="BQ22" i="3"/>
  <c r="BP22" i="3"/>
  <c r="BN22" i="3"/>
  <c r="BM22" i="3"/>
  <c r="BL22" i="3"/>
  <c r="BK22" i="3"/>
  <c r="BJ22" i="3"/>
  <c r="BI22" i="3"/>
  <c r="CB21" i="3"/>
  <c r="CA21" i="3"/>
  <c r="BZ21" i="3"/>
  <c r="BY21" i="3"/>
  <c r="BX21" i="3"/>
  <c r="BW21" i="3"/>
  <c r="BU21" i="3"/>
  <c r="BT21" i="3"/>
  <c r="BS21" i="3"/>
  <c r="BR21" i="3"/>
  <c r="BQ21" i="3"/>
  <c r="BP21" i="3"/>
  <c r="BN21" i="3"/>
  <c r="BM21" i="3"/>
  <c r="BL21" i="3"/>
  <c r="BK21" i="3"/>
  <c r="BJ21" i="3"/>
  <c r="BI21" i="3"/>
  <c r="CB19" i="3"/>
  <c r="CA19" i="3"/>
  <c r="BZ19" i="3"/>
  <c r="BY19" i="3"/>
  <c r="BX19" i="3"/>
  <c r="BW19" i="3"/>
  <c r="BU19" i="3"/>
  <c r="BT19" i="3"/>
  <c r="BS19" i="3"/>
  <c r="BR19" i="3"/>
  <c r="BQ19" i="3"/>
  <c r="BP19" i="3"/>
  <c r="BN19" i="3"/>
  <c r="BM19" i="3"/>
  <c r="BL19" i="3"/>
  <c r="BK19" i="3"/>
  <c r="BJ19" i="3"/>
  <c r="BI19" i="3"/>
  <c r="CB18" i="3"/>
  <c r="CA18" i="3"/>
  <c r="BZ18" i="3"/>
  <c r="BY18" i="3"/>
  <c r="BX18" i="3"/>
  <c r="BW18" i="3"/>
  <c r="BU18" i="3"/>
  <c r="BT18" i="3"/>
  <c r="BS18" i="3"/>
  <c r="BR18" i="3"/>
  <c r="BQ18" i="3"/>
  <c r="BP18" i="3"/>
  <c r="BN18" i="3"/>
  <c r="BM18" i="3"/>
  <c r="BL18" i="3"/>
  <c r="BK18" i="3"/>
  <c r="BJ18" i="3"/>
  <c r="BI18" i="3"/>
  <c r="CB17" i="3"/>
  <c r="CA17" i="3"/>
  <c r="BZ17" i="3"/>
  <c r="BY17" i="3"/>
  <c r="BX17" i="3"/>
  <c r="BW17" i="3"/>
  <c r="BU17" i="3"/>
  <c r="BT17" i="3"/>
  <c r="BS17" i="3"/>
  <c r="BR17" i="3"/>
  <c r="BQ17" i="3"/>
  <c r="BP17" i="3"/>
  <c r="BN17" i="3"/>
  <c r="BM17" i="3"/>
  <c r="BL17" i="3"/>
  <c r="BK17" i="3"/>
  <c r="BJ17" i="3"/>
  <c r="BI17" i="3"/>
  <c r="CB16" i="3"/>
  <c r="CA16" i="3"/>
  <c r="BZ16" i="3"/>
  <c r="BY16" i="3"/>
  <c r="BX16" i="3"/>
  <c r="BW16" i="3"/>
  <c r="BU16" i="3"/>
  <c r="BT16" i="3"/>
  <c r="BS16" i="3"/>
  <c r="BR16" i="3"/>
  <c r="BQ16" i="3"/>
  <c r="BP16" i="3"/>
  <c r="BN16" i="3"/>
  <c r="BM16" i="3"/>
  <c r="BL16" i="3"/>
  <c r="BK16" i="3"/>
  <c r="BJ16" i="3"/>
  <c r="BI16" i="3"/>
  <c r="CB15" i="3"/>
  <c r="CA15" i="3"/>
  <c r="BZ15" i="3"/>
  <c r="BY15" i="3"/>
  <c r="BX15" i="3"/>
  <c r="BW15" i="3"/>
  <c r="BU15" i="3"/>
  <c r="BT15" i="3"/>
  <c r="BS15" i="3"/>
  <c r="BR15" i="3"/>
  <c r="BQ15" i="3"/>
  <c r="BP15" i="3"/>
  <c r="BN15" i="3"/>
  <c r="BM15" i="3"/>
  <c r="BL15" i="3"/>
  <c r="BK15" i="3"/>
  <c r="BJ15" i="3"/>
  <c r="BI15" i="3"/>
  <c r="CB14" i="3"/>
  <c r="CA14" i="3"/>
  <c r="BZ14" i="3"/>
  <c r="BY14" i="3"/>
  <c r="BX14" i="3"/>
  <c r="BW14" i="3"/>
  <c r="BU14" i="3"/>
  <c r="BT14" i="3"/>
  <c r="BS14" i="3"/>
  <c r="BR14" i="3"/>
  <c r="BQ14" i="3"/>
  <c r="BP14" i="3"/>
  <c r="BN14" i="3"/>
  <c r="BM14" i="3"/>
  <c r="BL14" i="3"/>
  <c r="BK14" i="3"/>
  <c r="BJ14" i="3"/>
  <c r="BI14" i="3"/>
  <c r="CB12" i="3"/>
  <c r="CA12" i="3"/>
  <c r="BZ12" i="3"/>
  <c r="BY12" i="3"/>
  <c r="BX12" i="3"/>
  <c r="BW12" i="3"/>
  <c r="BU12" i="3"/>
  <c r="BT12" i="3"/>
  <c r="BS12" i="3"/>
  <c r="BR12" i="3"/>
  <c r="BQ12" i="3"/>
  <c r="BP12" i="3"/>
  <c r="BN12" i="3"/>
  <c r="BM12" i="3"/>
  <c r="BL12" i="3"/>
  <c r="BK12" i="3"/>
  <c r="BJ12" i="3"/>
  <c r="BI12" i="3"/>
  <c r="CB11" i="3"/>
  <c r="CA11" i="3"/>
  <c r="BZ11" i="3"/>
  <c r="BY11" i="3"/>
  <c r="BX11" i="3"/>
  <c r="BW11" i="3"/>
  <c r="BU11" i="3"/>
  <c r="BT11" i="3"/>
  <c r="BS11" i="3"/>
  <c r="BR11" i="3"/>
  <c r="BQ11" i="3"/>
  <c r="BP11" i="3"/>
  <c r="BN11" i="3"/>
  <c r="BM11" i="3"/>
  <c r="BL11" i="3"/>
  <c r="BK11" i="3"/>
  <c r="BJ11" i="3"/>
  <c r="BI11" i="3"/>
  <c r="CB10" i="3"/>
  <c r="CA10" i="3"/>
  <c r="BZ10" i="3"/>
  <c r="BY10" i="3"/>
  <c r="BX10" i="3"/>
  <c r="BW10" i="3"/>
  <c r="BU10" i="3"/>
  <c r="BT10" i="3"/>
  <c r="BS10" i="3"/>
  <c r="BR10" i="3"/>
  <c r="BQ10" i="3"/>
  <c r="BP10" i="3"/>
  <c r="BN10" i="3"/>
  <c r="BM10" i="3"/>
  <c r="BL10" i="3"/>
  <c r="BK10" i="3"/>
  <c r="BJ10" i="3"/>
  <c r="BI10" i="3"/>
  <c r="CB9" i="3"/>
  <c r="CA9" i="3"/>
  <c r="BZ9" i="3"/>
  <c r="BY9" i="3"/>
  <c r="BX9" i="3"/>
  <c r="BW9" i="3"/>
  <c r="BU9" i="3"/>
  <c r="BT9" i="3"/>
  <c r="BS9" i="3"/>
  <c r="BR9" i="3"/>
  <c r="BQ9" i="3"/>
  <c r="BP9" i="3"/>
  <c r="BN9" i="3"/>
  <c r="BM9" i="3"/>
  <c r="BL9" i="3"/>
  <c r="BK9" i="3"/>
  <c r="BJ9" i="3"/>
  <c r="BI9" i="3"/>
  <c r="CB8" i="3"/>
  <c r="CA8" i="3"/>
  <c r="BZ8" i="3"/>
  <c r="BY8" i="3"/>
  <c r="BX8" i="3"/>
  <c r="BW8" i="3"/>
  <c r="BU8" i="3"/>
  <c r="BT8" i="3"/>
  <c r="BS8" i="3"/>
  <c r="BR8" i="3"/>
  <c r="BQ8" i="3"/>
  <c r="BP8" i="3"/>
  <c r="BN8" i="3"/>
  <c r="BM8" i="3"/>
  <c r="BL8" i="3"/>
  <c r="BK8" i="3"/>
  <c r="BJ8" i="3"/>
  <c r="BI8" i="3"/>
  <c r="CB7" i="3"/>
  <c r="CA7" i="3"/>
  <c r="BZ7" i="3"/>
  <c r="BY7" i="3"/>
  <c r="BX7" i="3"/>
  <c r="BW7" i="3"/>
  <c r="BU7" i="3"/>
  <c r="BT7" i="3"/>
  <c r="BS7" i="3"/>
  <c r="BR7" i="3"/>
  <c r="BQ7" i="3"/>
  <c r="BP7" i="3"/>
  <c r="BN7" i="3"/>
  <c r="BM7" i="3"/>
  <c r="BL7" i="3"/>
  <c r="BK7" i="3"/>
  <c r="BJ7" i="3"/>
  <c r="BI7" i="3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AC56" i="1" s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AC55" i="1" s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AC54" i="1" s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AC53" i="1" s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AC52" i="1" s="1"/>
  <c r="AB51" i="1"/>
  <c r="AB57" i="1" s="1"/>
  <c r="AA51" i="1"/>
  <c r="Z51" i="1"/>
  <c r="Z57" i="1" s="1"/>
  <c r="Y51" i="1"/>
  <c r="Y57" i="1" s="1"/>
  <c r="X51" i="1"/>
  <c r="X57" i="1" s="1"/>
  <c r="W51" i="1"/>
  <c r="W57" i="1" s="1"/>
  <c r="V51" i="1"/>
  <c r="U51" i="1"/>
  <c r="U57" i="1" s="1"/>
  <c r="T51" i="1"/>
  <c r="T57" i="1" s="1"/>
  <c r="S51" i="1"/>
  <c r="R51" i="1"/>
  <c r="R57" i="1" s="1"/>
  <c r="Q51" i="1"/>
  <c r="Q57" i="1" s="1"/>
  <c r="P51" i="1"/>
  <c r="P57" i="1" s="1"/>
  <c r="O51" i="1"/>
  <c r="O57" i="1" s="1"/>
  <c r="N51" i="1"/>
  <c r="N57" i="1" s="1"/>
  <c r="T46" i="1"/>
  <c r="Q47" i="1" s="1"/>
  <c r="S46" i="1"/>
  <c r="R46" i="1"/>
  <c r="Q46" i="1"/>
  <c r="P46" i="1"/>
  <c r="O46" i="1"/>
  <c r="O47" i="1" s="1"/>
  <c r="N46" i="1"/>
  <c r="N47" i="1" s="1"/>
  <c r="P58" i="1" l="1"/>
  <c r="P61" i="1"/>
  <c r="R58" i="1"/>
  <c r="R61" i="1"/>
  <c r="T61" i="1"/>
  <c r="T58" i="1"/>
  <c r="AB61" i="1"/>
  <c r="AB58" i="1"/>
  <c r="Q58" i="1"/>
  <c r="Q61" i="1"/>
  <c r="U58" i="1"/>
  <c r="U61" i="1"/>
  <c r="X61" i="1"/>
  <c r="X58" i="1"/>
  <c r="Z58" i="1"/>
  <c r="Z61" i="1"/>
  <c r="N58" i="1"/>
  <c r="N61" i="1"/>
  <c r="Y58" i="1"/>
  <c r="Y61" i="1"/>
  <c r="O58" i="1"/>
  <c r="O61" i="1"/>
  <c r="W60" i="1"/>
  <c r="W58" i="1"/>
  <c r="W61" i="1"/>
  <c r="V57" i="1"/>
  <c r="O60" i="1"/>
  <c r="R47" i="1"/>
  <c r="T47" i="1" s="1"/>
  <c r="S57" i="1"/>
  <c r="S60" i="1" s="1"/>
  <c r="AA57" i="1"/>
  <c r="AA60" i="1" s="1"/>
  <c r="T60" i="1"/>
  <c r="AB60" i="1"/>
  <c r="S47" i="1"/>
  <c r="U60" i="1"/>
  <c r="AC51" i="1"/>
  <c r="AC57" i="1" s="1"/>
  <c r="N60" i="1"/>
  <c r="P60" i="1"/>
  <c r="X60" i="1"/>
  <c r="Q60" i="1"/>
  <c r="Y60" i="1"/>
  <c r="R60" i="1"/>
  <c r="Z60" i="1"/>
  <c r="P47" i="1"/>
  <c r="AB35" i="1"/>
  <c r="AA35" i="1"/>
  <c r="Z35" i="1"/>
  <c r="Y35" i="1"/>
  <c r="X35" i="1"/>
  <c r="W35" i="1"/>
  <c r="V35" i="1"/>
  <c r="U35" i="1"/>
  <c r="AC35" i="1"/>
  <c r="T35" i="1"/>
  <c r="S35" i="1"/>
  <c r="R35" i="1"/>
  <c r="Q35" i="1"/>
  <c r="P35" i="1"/>
  <c r="O35" i="1"/>
  <c r="N35" i="1"/>
  <c r="AB34" i="1"/>
  <c r="AA34" i="1"/>
  <c r="Z34" i="1"/>
  <c r="Y34" i="1"/>
  <c r="X34" i="1"/>
  <c r="W34" i="1"/>
  <c r="V34" i="1"/>
  <c r="U34" i="1"/>
  <c r="T34" i="1"/>
  <c r="AC34" i="1"/>
  <c r="S34" i="1"/>
  <c r="R34" i="1"/>
  <c r="Q34" i="1"/>
  <c r="P34" i="1"/>
  <c r="O34" i="1"/>
  <c r="N34" i="1"/>
  <c r="AB33" i="1"/>
  <c r="AA33" i="1"/>
  <c r="Z33" i="1"/>
  <c r="Y33" i="1"/>
  <c r="X33" i="1"/>
  <c r="W33" i="1"/>
  <c r="V33" i="1"/>
  <c r="U33" i="1"/>
  <c r="T33" i="1"/>
  <c r="S33" i="1"/>
  <c r="AC33" i="1"/>
  <c r="R33" i="1"/>
  <c r="Q33" i="1"/>
  <c r="P33" i="1"/>
  <c r="O33" i="1"/>
  <c r="N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B31" i="1"/>
  <c r="AB36" i="1"/>
  <c r="AA31" i="1"/>
  <c r="Z31" i="1"/>
  <c r="Y31" i="1"/>
  <c r="X31" i="1"/>
  <c r="W31" i="1"/>
  <c r="V31" i="1"/>
  <c r="U31" i="1"/>
  <c r="T31" i="1"/>
  <c r="T36" i="1"/>
  <c r="S31" i="1"/>
  <c r="R31" i="1"/>
  <c r="Q31" i="1"/>
  <c r="P31" i="1"/>
  <c r="O31" i="1"/>
  <c r="N31" i="1"/>
  <c r="AB30" i="1"/>
  <c r="AA30" i="1"/>
  <c r="Z30" i="1"/>
  <c r="Y30" i="1"/>
  <c r="X30" i="1"/>
  <c r="X36" i="1"/>
  <c r="W30" i="1"/>
  <c r="V30" i="1"/>
  <c r="U30" i="1"/>
  <c r="T30" i="1"/>
  <c r="S30" i="1"/>
  <c r="R30" i="1"/>
  <c r="Q30" i="1"/>
  <c r="P30" i="1"/>
  <c r="P36" i="1"/>
  <c r="O30" i="1"/>
  <c r="N30" i="1"/>
  <c r="S25" i="1"/>
  <c r="R25" i="1"/>
  <c r="Q25" i="1"/>
  <c r="P25" i="1"/>
  <c r="O25" i="1"/>
  <c r="N25" i="1"/>
  <c r="Q36" i="1"/>
  <c r="Y36" i="1"/>
  <c r="R36" i="1"/>
  <c r="Z36" i="1"/>
  <c r="Z39" i="1"/>
  <c r="U36" i="1"/>
  <c r="V36" i="1"/>
  <c r="V37" i="1"/>
  <c r="AC32" i="1"/>
  <c r="W36" i="1"/>
  <c r="W37" i="1"/>
  <c r="AC31" i="1"/>
  <c r="N36" i="1"/>
  <c r="N40" i="1"/>
  <c r="O36" i="1"/>
  <c r="O37" i="1"/>
  <c r="P37" i="1"/>
  <c r="P40" i="1"/>
  <c r="X37" i="1"/>
  <c r="X40" i="1"/>
  <c r="Q37" i="1"/>
  <c r="Q40" i="1"/>
  <c r="Y37" i="1"/>
  <c r="Y40" i="1"/>
  <c r="U37" i="1"/>
  <c r="U40" i="1"/>
  <c r="R37" i="1"/>
  <c r="R40" i="1"/>
  <c r="Z37" i="1"/>
  <c r="Z40" i="1"/>
  <c r="V40" i="1"/>
  <c r="T40" i="1"/>
  <c r="T37" i="1"/>
  <c r="T39" i="1"/>
  <c r="AB40" i="1"/>
  <c r="AB37" i="1"/>
  <c r="AB39" i="1"/>
  <c r="S36" i="1"/>
  <c r="AA36" i="1"/>
  <c r="U39" i="1"/>
  <c r="AC30" i="1"/>
  <c r="V39" i="1"/>
  <c r="W39" i="1"/>
  <c r="T25" i="1"/>
  <c r="P39" i="1"/>
  <c r="X39" i="1"/>
  <c r="Q39" i="1"/>
  <c r="Y39" i="1"/>
  <c r="R39" i="1"/>
  <c r="W40" i="1"/>
  <c r="N37" i="1"/>
  <c r="N39" i="1"/>
  <c r="AC36" i="1"/>
  <c r="O40" i="1"/>
  <c r="O39" i="1"/>
  <c r="AA40" i="1"/>
  <c r="AA37" i="1"/>
  <c r="AA39" i="1"/>
  <c r="S40" i="1"/>
  <c r="S37" i="1"/>
  <c r="S39" i="1"/>
  <c r="BF40" i="3"/>
  <c r="BE40" i="3"/>
  <c r="BD40" i="3"/>
  <c r="BC40" i="3"/>
  <c r="BB40" i="3"/>
  <c r="BA40" i="3"/>
  <c r="AY40" i="3"/>
  <c r="AX40" i="3"/>
  <c r="AW40" i="3"/>
  <c r="AV40" i="3"/>
  <c r="AU40" i="3"/>
  <c r="AT40" i="3"/>
  <c r="AR40" i="3"/>
  <c r="AQ40" i="3"/>
  <c r="AP40" i="3"/>
  <c r="AO40" i="3"/>
  <c r="AN40" i="3"/>
  <c r="AM40" i="3"/>
  <c r="BF39" i="3"/>
  <c r="BE39" i="3"/>
  <c r="BD39" i="3"/>
  <c r="BC39" i="3"/>
  <c r="BB39" i="3"/>
  <c r="BA39" i="3"/>
  <c r="AY39" i="3"/>
  <c r="AX39" i="3"/>
  <c r="AW39" i="3"/>
  <c r="AV39" i="3"/>
  <c r="AU39" i="3"/>
  <c r="AT39" i="3"/>
  <c r="AR39" i="3"/>
  <c r="AQ39" i="3"/>
  <c r="AP39" i="3"/>
  <c r="AO39" i="3"/>
  <c r="AN39" i="3"/>
  <c r="AM39" i="3"/>
  <c r="BF38" i="3"/>
  <c r="BE38" i="3"/>
  <c r="BD38" i="3"/>
  <c r="BC38" i="3"/>
  <c r="BB38" i="3"/>
  <c r="BA38" i="3"/>
  <c r="AY38" i="3"/>
  <c r="AX38" i="3"/>
  <c r="AW38" i="3"/>
  <c r="AV38" i="3"/>
  <c r="AU38" i="3"/>
  <c r="AT38" i="3"/>
  <c r="AR38" i="3"/>
  <c r="AQ38" i="3"/>
  <c r="AP38" i="3"/>
  <c r="AO38" i="3"/>
  <c r="AN38" i="3"/>
  <c r="AM38" i="3"/>
  <c r="BF37" i="3"/>
  <c r="BE37" i="3"/>
  <c r="BD37" i="3"/>
  <c r="BC37" i="3"/>
  <c r="BB37" i="3"/>
  <c r="BA37" i="3"/>
  <c r="AY37" i="3"/>
  <c r="AX37" i="3"/>
  <c r="AW37" i="3"/>
  <c r="AV37" i="3"/>
  <c r="AU37" i="3"/>
  <c r="AT37" i="3"/>
  <c r="AR37" i="3"/>
  <c r="AQ37" i="3"/>
  <c r="AP37" i="3"/>
  <c r="AO37" i="3"/>
  <c r="AN37" i="3"/>
  <c r="AM37" i="3"/>
  <c r="BF36" i="3"/>
  <c r="BE36" i="3"/>
  <c r="BD36" i="3"/>
  <c r="BC36" i="3"/>
  <c r="BB36" i="3"/>
  <c r="BA36" i="3"/>
  <c r="AY36" i="3"/>
  <c r="AX36" i="3"/>
  <c r="AW36" i="3"/>
  <c r="AV36" i="3"/>
  <c r="AU36" i="3"/>
  <c r="AT36" i="3"/>
  <c r="AR36" i="3"/>
  <c r="AQ36" i="3"/>
  <c r="AP36" i="3"/>
  <c r="AO36" i="3"/>
  <c r="AN36" i="3"/>
  <c r="AM36" i="3"/>
  <c r="BF35" i="3"/>
  <c r="BE35" i="3"/>
  <c r="BD35" i="3"/>
  <c r="BC35" i="3"/>
  <c r="BB35" i="3"/>
  <c r="BA35" i="3"/>
  <c r="AY35" i="3"/>
  <c r="AX35" i="3"/>
  <c r="AW35" i="3"/>
  <c r="AV35" i="3"/>
  <c r="AU35" i="3"/>
  <c r="AT35" i="3"/>
  <c r="AR35" i="3"/>
  <c r="AQ35" i="3"/>
  <c r="AP35" i="3"/>
  <c r="AO35" i="3"/>
  <c r="AN35" i="3"/>
  <c r="AM35" i="3"/>
  <c r="BF33" i="3"/>
  <c r="BE33" i="3"/>
  <c r="BD33" i="3"/>
  <c r="BC33" i="3"/>
  <c r="BB33" i="3"/>
  <c r="BA33" i="3"/>
  <c r="AY33" i="3"/>
  <c r="AX33" i="3"/>
  <c r="AW33" i="3"/>
  <c r="AV33" i="3"/>
  <c r="AU33" i="3"/>
  <c r="AT33" i="3"/>
  <c r="AR33" i="3"/>
  <c r="AQ33" i="3"/>
  <c r="AP33" i="3"/>
  <c r="AO33" i="3"/>
  <c r="AN33" i="3"/>
  <c r="AM33" i="3"/>
  <c r="BF32" i="3"/>
  <c r="BE32" i="3"/>
  <c r="BD32" i="3"/>
  <c r="BC32" i="3"/>
  <c r="BB32" i="3"/>
  <c r="BA32" i="3"/>
  <c r="AY32" i="3"/>
  <c r="AX32" i="3"/>
  <c r="AW32" i="3"/>
  <c r="AV32" i="3"/>
  <c r="AU32" i="3"/>
  <c r="AT32" i="3"/>
  <c r="AR32" i="3"/>
  <c r="AQ32" i="3"/>
  <c r="AP32" i="3"/>
  <c r="AO32" i="3"/>
  <c r="AN32" i="3"/>
  <c r="AM32" i="3"/>
  <c r="BF31" i="3"/>
  <c r="BE31" i="3"/>
  <c r="BD31" i="3"/>
  <c r="BC31" i="3"/>
  <c r="BB31" i="3"/>
  <c r="BA31" i="3"/>
  <c r="AY31" i="3"/>
  <c r="AX31" i="3"/>
  <c r="AW31" i="3"/>
  <c r="AV31" i="3"/>
  <c r="AU31" i="3"/>
  <c r="AT31" i="3"/>
  <c r="AR31" i="3"/>
  <c r="AQ31" i="3"/>
  <c r="AP31" i="3"/>
  <c r="AO31" i="3"/>
  <c r="AN31" i="3"/>
  <c r="AM31" i="3"/>
  <c r="BF30" i="3"/>
  <c r="BE30" i="3"/>
  <c r="BD30" i="3"/>
  <c r="BC30" i="3"/>
  <c r="BB30" i="3"/>
  <c r="BA30" i="3"/>
  <c r="AY30" i="3"/>
  <c r="AX30" i="3"/>
  <c r="AW30" i="3"/>
  <c r="AV30" i="3"/>
  <c r="AU30" i="3"/>
  <c r="AT30" i="3"/>
  <c r="AR30" i="3"/>
  <c r="AQ30" i="3"/>
  <c r="AP30" i="3"/>
  <c r="AO30" i="3"/>
  <c r="AN30" i="3"/>
  <c r="AM30" i="3"/>
  <c r="BF29" i="3"/>
  <c r="BE29" i="3"/>
  <c r="BD29" i="3"/>
  <c r="BC29" i="3"/>
  <c r="BB29" i="3"/>
  <c r="BA29" i="3"/>
  <c r="AY29" i="3"/>
  <c r="AX29" i="3"/>
  <c r="AW29" i="3"/>
  <c r="AV29" i="3"/>
  <c r="AU29" i="3"/>
  <c r="AT29" i="3"/>
  <c r="AR29" i="3"/>
  <c r="AQ29" i="3"/>
  <c r="AP29" i="3"/>
  <c r="AO29" i="3"/>
  <c r="AN29" i="3"/>
  <c r="AM29" i="3"/>
  <c r="BF28" i="3"/>
  <c r="BE28" i="3"/>
  <c r="BD28" i="3"/>
  <c r="BC28" i="3"/>
  <c r="BB28" i="3"/>
  <c r="BA28" i="3"/>
  <c r="AY28" i="3"/>
  <c r="AX28" i="3"/>
  <c r="AW28" i="3"/>
  <c r="AV28" i="3"/>
  <c r="AU28" i="3"/>
  <c r="AT28" i="3"/>
  <c r="AR28" i="3"/>
  <c r="AQ28" i="3"/>
  <c r="AP28" i="3"/>
  <c r="AO28" i="3"/>
  <c r="AN28" i="3"/>
  <c r="AM28" i="3"/>
  <c r="BF26" i="3"/>
  <c r="BE26" i="3"/>
  <c r="BD26" i="3"/>
  <c r="BC26" i="3"/>
  <c r="BB26" i="3"/>
  <c r="BA26" i="3"/>
  <c r="AY26" i="3"/>
  <c r="AX26" i="3"/>
  <c r="AW26" i="3"/>
  <c r="AV26" i="3"/>
  <c r="AU26" i="3"/>
  <c r="AT26" i="3"/>
  <c r="AR26" i="3"/>
  <c r="AQ26" i="3"/>
  <c r="AP26" i="3"/>
  <c r="AO26" i="3"/>
  <c r="AN26" i="3"/>
  <c r="AM26" i="3"/>
  <c r="BF25" i="3"/>
  <c r="BE25" i="3"/>
  <c r="BD25" i="3"/>
  <c r="BC25" i="3"/>
  <c r="BB25" i="3"/>
  <c r="BA25" i="3"/>
  <c r="AY25" i="3"/>
  <c r="AX25" i="3"/>
  <c r="AW25" i="3"/>
  <c r="AV25" i="3"/>
  <c r="AU25" i="3"/>
  <c r="AT25" i="3"/>
  <c r="AR25" i="3"/>
  <c r="AQ25" i="3"/>
  <c r="AP25" i="3"/>
  <c r="AO25" i="3"/>
  <c r="AN25" i="3"/>
  <c r="AM25" i="3"/>
  <c r="BF24" i="3"/>
  <c r="BE24" i="3"/>
  <c r="BD24" i="3"/>
  <c r="BC24" i="3"/>
  <c r="BB24" i="3"/>
  <c r="BA24" i="3"/>
  <c r="AY24" i="3"/>
  <c r="AX24" i="3"/>
  <c r="AW24" i="3"/>
  <c r="AV24" i="3"/>
  <c r="AU24" i="3"/>
  <c r="AT24" i="3"/>
  <c r="AR24" i="3"/>
  <c r="AQ24" i="3"/>
  <c r="AP24" i="3"/>
  <c r="AO24" i="3"/>
  <c r="AN24" i="3"/>
  <c r="AM24" i="3"/>
  <c r="BF23" i="3"/>
  <c r="BE23" i="3"/>
  <c r="BD23" i="3"/>
  <c r="BC23" i="3"/>
  <c r="BB23" i="3"/>
  <c r="BA23" i="3"/>
  <c r="AY23" i="3"/>
  <c r="AX23" i="3"/>
  <c r="AW23" i="3"/>
  <c r="AV23" i="3"/>
  <c r="AU23" i="3"/>
  <c r="AT23" i="3"/>
  <c r="AR23" i="3"/>
  <c r="AQ23" i="3"/>
  <c r="AP23" i="3"/>
  <c r="AO23" i="3"/>
  <c r="AN23" i="3"/>
  <c r="AM23" i="3"/>
  <c r="BF22" i="3"/>
  <c r="BE22" i="3"/>
  <c r="BD22" i="3"/>
  <c r="BC22" i="3"/>
  <c r="BB22" i="3"/>
  <c r="BA22" i="3"/>
  <c r="AY22" i="3"/>
  <c r="AX22" i="3"/>
  <c r="AW22" i="3"/>
  <c r="AV22" i="3"/>
  <c r="AU22" i="3"/>
  <c r="AT22" i="3"/>
  <c r="AR22" i="3"/>
  <c r="AQ22" i="3"/>
  <c r="AP22" i="3"/>
  <c r="AO22" i="3"/>
  <c r="AN22" i="3"/>
  <c r="AM22" i="3"/>
  <c r="BF21" i="3"/>
  <c r="BE21" i="3"/>
  <c r="BD21" i="3"/>
  <c r="BC21" i="3"/>
  <c r="BB21" i="3"/>
  <c r="BA21" i="3"/>
  <c r="AY21" i="3"/>
  <c r="AX21" i="3"/>
  <c r="AW21" i="3"/>
  <c r="AV21" i="3"/>
  <c r="AU21" i="3"/>
  <c r="AT21" i="3"/>
  <c r="AR21" i="3"/>
  <c r="AQ21" i="3"/>
  <c r="AP21" i="3"/>
  <c r="AO21" i="3"/>
  <c r="AN21" i="3"/>
  <c r="AM21" i="3"/>
  <c r="BF19" i="3"/>
  <c r="BE19" i="3"/>
  <c r="BD19" i="3"/>
  <c r="BC19" i="3"/>
  <c r="BB19" i="3"/>
  <c r="BA19" i="3"/>
  <c r="AY19" i="3"/>
  <c r="AX19" i="3"/>
  <c r="AW19" i="3"/>
  <c r="AV19" i="3"/>
  <c r="AU19" i="3"/>
  <c r="AT19" i="3"/>
  <c r="AR19" i="3"/>
  <c r="AQ19" i="3"/>
  <c r="AP19" i="3"/>
  <c r="AO19" i="3"/>
  <c r="AN19" i="3"/>
  <c r="AM19" i="3"/>
  <c r="BF18" i="3"/>
  <c r="BE18" i="3"/>
  <c r="BD18" i="3"/>
  <c r="BC18" i="3"/>
  <c r="BB18" i="3"/>
  <c r="BA18" i="3"/>
  <c r="AY18" i="3"/>
  <c r="AX18" i="3"/>
  <c r="AW18" i="3"/>
  <c r="AV18" i="3"/>
  <c r="AU18" i="3"/>
  <c r="AT18" i="3"/>
  <c r="AR18" i="3"/>
  <c r="AQ18" i="3"/>
  <c r="AP18" i="3"/>
  <c r="AO18" i="3"/>
  <c r="AN18" i="3"/>
  <c r="AM18" i="3"/>
  <c r="BF17" i="3"/>
  <c r="BE17" i="3"/>
  <c r="BD17" i="3"/>
  <c r="BC17" i="3"/>
  <c r="BB17" i="3"/>
  <c r="BA17" i="3"/>
  <c r="AY17" i="3"/>
  <c r="AX17" i="3"/>
  <c r="AW17" i="3"/>
  <c r="AV17" i="3"/>
  <c r="AU17" i="3"/>
  <c r="AT17" i="3"/>
  <c r="AR17" i="3"/>
  <c r="AQ17" i="3"/>
  <c r="AP17" i="3"/>
  <c r="AO17" i="3"/>
  <c r="AN17" i="3"/>
  <c r="AM17" i="3"/>
  <c r="BF16" i="3"/>
  <c r="BE16" i="3"/>
  <c r="BD16" i="3"/>
  <c r="BC16" i="3"/>
  <c r="BB16" i="3"/>
  <c r="BA16" i="3"/>
  <c r="AY16" i="3"/>
  <c r="AX16" i="3"/>
  <c r="AW16" i="3"/>
  <c r="AV16" i="3"/>
  <c r="AU16" i="3"/>
  <c r="AT16" i="3"/>
  <c r="AR16" i="3"/>
  <c r="AQ16" i="3"/>
  <c r="AP16" i="3"/>
  <c r="AO16" i="3"/>
  <c r="AN16" i="3"/>
  <c r="AM16" i="3"/>
  <c r="BF15" i="3"/>
  <c r="BE15" i="3"/>
  <c r="BD15" i="3"/>
  <c r="BC15" i="3"/>
  <c r="BB15" i="3"/>
  <c r="BA15" i="3"/>
  <c r="AY15" i="3"/>
  <c r="AX15" i="3"/>
  <c r="AW15" i="3"/>
  <c r="AV15" i="3"/>
  <c r="AU15" i="3"/>
  <c r="AT15" i="3"/>
  <c r="AR15" i="3"/>
  <c r="AQ15" i="3"/>
  <c r="AP15" i="3"/>
  <c r="AO15" i="3"/>
  <c r="AN15" i="3"/>
  <c r="AM15" i="3"/>
  <c r="BF14" i="3"/>
  <c r="BE14" i="3"/>
  <c r="BD14" i="3"/>
  <c r="BC14" i="3"/>
  <c r="BB14" i="3"/>
  <c r="BA14" i="3"/>
  <c r="AY14" i="3"/>
  <c r="AX14" i="3"/>
  <c r="AW14" i="3"/>
  <c r="AV14" i="3"/>
  <c r="AU14" i="3"/>
  <c r="AT14" i="3"/>
  <c r="AR14" i="3"/>
  <c r="AQ14" i="3"/>
  <c r="AP14" i="3"/>
  <c r="AO14" i="3"/>
  <c r="AN14" i="3"/>
  <c r="AM14" i="3"/>
  <c r="BF12" i="3"/>
  <c r="BE12" i="3"/>
  <c r="BD12" i="3"/>
  <c r="BC12" i="3"/>
  <c r="BB12" i="3"/>
  <c r="BA12" i="3"/>
  <c r="AY12" i="3"/>
  <c r="AX12" i="3"/>
  <c r="AW12" i="3"/>
  <c r="AV12" i="3"/>
  <c r="AU12" i="3"/>
  <c r="AT12" i="3"/>
  <c r="AR12" i="3"/>
  <c r="AQ12" i="3"/>
  <c r="AP12" i="3"/>
  <c r="AO12" i="3"/>
  <c r="AN12" i="3"/>
  <c r="AM12" i="3"/>
  <c r="BF11" i="3"/>
  <c r="BE11" i="3"/>
  <c r="BD11" i="3"/>
  <c r="BC11" i="3"/>
  <c r="BB11" i="3"/>
  <c r="BA11" i="3"/>
  <c r="AY11" i="3"/>
  <c r="AX11" i="3"/>
  <c r="AW11" i="3"/>
  <c r="AV11" i="3"/>
  <c r="AU11" i="3"/>
  <c r="AT11" i="3"/>
  <c r="AR11" i="3"/>
  <c r="AQ11" i="3"/>
  <c r="AP11" i="3"/>
  <c r="AO11" i="3"/>
  <c r="AN11" i="3"/>
  <c r="AM11" i="3"/>
  <c r="BF10" i="3"/>
  <c r="BE10" i="3"/>
  <c r="BD10" i="3"/>
  <c r="BC10" i="3"/>
  <c r="BB10" i="3"/>
  <c r="BA10" i="3"/>
  <c r="AY10" i="3"/>
  <c r="AX10" i="3"/>
  <c r="AW10" i="3"/>
  <c r="AV10" i="3"/>
  <c r="AU10" i="3"/>
  <c r="AT10" i="3"/>
  <c r="AR10" i="3"/>
  <c r="AQ10" i="3"/>
  <c r="AP10" i="3"/>
  <c r="AO10" i="3"/>
  <c r="AN10" i="3"/>
  <c r="AM10" i="3"/>
  <c r="BF9" i="3"/>
  <c r="BE9" i="3"/>
  <c r="BD9" i="3"/>
  <c r="BC9" i="3"/>
  <c r="BB9" i="3"/>
  <c r="BA9" i="3"/>
  <c r="AY9" i="3"/>
  <c r="AX9" i="3"/>
  <c r="AW9" i="3"/>
  <c r="AV9" i="3"/>
  <c r="AU9" i="3"/>
  <c r="AT9" i="3"/>
  <c r="AR9" i="3"/>
  <c r="AQ9" i="3"/>
  <c r="AP9" i="3"/>
  <c r="AO9" i="3"/>
  <c r="AN9" i="3"/>
  <c r="AM9" i="3"/>
  <c r="BF8" i="3"/>
  <c r="BE8" i="3"/>
  <c r="BD8" i="3"/>
  <c r="BC8" i="3"/>
  <c r="BB8" i="3"/>
  <c r="BA8" i="3"/>
  <c r="AY8" i="3"/>
  <c r="AX8" i="3"/>
  <c r="AW8" i="3"/>
  <c r="AV8" i="3"/>
  <c r="AU8" i="3"/>
  <c r="AT8" i="3"/>
  <c r="AR8" i="3"/>
  <c r="AQ8" i="3"/>
  <c r="AP8" i="3"/>
  <c r="AO8" i="3"/>
  <c r="AN8" i="3"/>
  <c r="AM8" i="3"/>
  <c r="BF7" i="3"/>
  <c r="BE7" i="3"/>
  <c r="BD7" i="3"/>
  <c r="BC7" i="3"/>
  <c r="BB7" i="3"/>
  <c r="BA7" i="3"/>
  <c r="AY7" i="3"/>
  <c r="AX7" i="3"/>
  <c r="AW7" i="3"/>
  <c r="AV7" i="3"/>
  <c r="AU7" i="3"/>
  <c r="AT7" i="3"/>
  <c r="AR7" i="3"/>
  <c r="AQ7" i="3"/>
  <c r="AP7" i="3"/>
  <c r="AO7" i="3"/>
  <c r="AN7" i="3"/>
  <c r="AM7" i="3"/>
  <c r="N10" i="1"/>
  <c r="N5" i="1"/>
  <c r="O5" i="1"/>
  <c r="AB15" i="1"/>
  <c r="AA15" i="1"/>
  <c r="Z15" i="1"/>
  <c r="Y15" i="1"/>
  <c r="Y16" i="1"/>
  <c r="X15" i="1"/>
  <c r="W15" i="1"/>
  <c r="V15" i="1"/>
  <c r="U15" i="1"/>
  <c r="T15" i="1"/>
  <c r="S15" i="1"/>
  <c r="R15" i="1"/>
  <c r="Q15" i="1"/>
  <c r="AC15" i="1"/>
  <c r="P15" i="1"/>
  <c r="O15" i="1"/>
  <c r="N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C14" i="1"/>
  <c r="O14" i="1"/>
  <c r="N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O16" i="1"/>
  <c r="N12" i="1"/>
  <c r="AC12" i="1"/>
  <c r="AB11" i="1"/>
  <c r="AA11" i="1"/>
  <c r="Z11" i="1"/>
  <c r="Y11" i="1"/>
  <c r="X11" i="1"/>
  <c r="W11" i="1"/>
  <c r="V11" i="1"/>
  <c r="U11" i="1"/>
  <c r="AC11" i="1"/>
  <c r="T11" i="1"/>
  <c r="S11" i="1"/>
  <c r="R11" i="1"/>
  <c r="Q11" i="1"/>
  <c r="P11" i="1"/>
  <c r="O11" i="1"/>
  <c r="N11" i="1"/>
  <c r="N16" i="1"/>
  <c r="AB10" i="1"/>
  <c r="AB16" i="1"/>
  <c r="AA10" i="1"/>
  <c r="Z10" i="1"/>
  <c r="Z16" i="1"/>
  <c r="Y10" i="1"/>
  <c r="X10" i="1"/>
  <c r="W10" i="1"/>
  <c r="W16" i="1"/>
  <c r="V10" i="1"/>
  <c r="V16" i="1"/>
  <c r="U10" i="1"/>
  <c r="U16" i="1"/>
  <c r="T10" i="1"/>
  <c r="T16" i="1"/>
  <c r="S10" i="1"/>
  <c r="S16" i="1"/>
  <c r="R10" i="1"/>
  <c r="R19" i="1"/>
  <c r="R16" i="1"/>
  <c r="R17" i="1"/>
  <c r="Q10" i="1"/>
  <c r="P10" i="1"/>
  <c r="P16" i="1"/>
  <c r="O10" i="1"/>
  <c r="AC10" i="1"/>
  <c r="AC16" i="1"/>
  <c r="S5" i="1"/>
  <c r="R5" i="1"/>
  <c r="Q5" i="1"/>
  <c r="P5" i="1"/>
  <c r="Q16" i="1"/>
  <c r="Q20" i="1"/>
  <c r="AC13" i="1"/>
  <c r="AB20" i="1"/>
  <c r="AB17" i="1"/>
  <c r="AA16" i="1"/>
  <c r="AA20" i="1"/>
  <c r="AB19" i="1"/>
  <c r="AA19" i="1"/>
  <c r="AJ35" i="3"/>
  <c r="AJ36" i="3"/>
  <c r="AJ37" i="3"/>
  <c r="AJ38" i="3"/>
  <c r="AJ39" i="3"/>
  <c r="AJ40" i="3"/>
  <c r="AI36" i="3"/>
  <c r="AI37" i="3"/>
  <c r="AI38" i="3"/>
  <c r="AI39" i="3"/>
  <c r="AI40" i="3"/>
  <c r="AI35" i="3"/>
  <c r="AH35" i="3"/>
  <c r="AH36" i="3"/>
  <c r="AH37" i="3"/>
  <c r="AH38" i="3"/>
  <c r="AH39" i="3"/>
  <c r="AH40" i="3"/>
  <c r="AG36" i="3"/>
  <c r="AG37" i="3"/>
  <c r="AG38" i="3"/>
  <c r="AG39" i="3"/>
  <c r="AG40" i="3"/>
  <c r="AG35" i="3"/>
  <c r="AF35" i="3"/>
  <c r="AF36" i="3"/>
  <c r="AF37" i="3"/>
  <c r="AF38" i="3"/>
  <c r="AF39" i="3"/>
  <c r="AF40" i="3"/>
  <c r="AE36" i="3"/>
  <c r="AE37" i="3"/>
  <c r="AE38" i="3"/>
  <c r="AE39" i="3"/>
  <c r="AE40" i="3"/>
  <c r="AE35" i="3"/>
  <c r="AC35" i="3"/>
  <c r="AC36" i="3"/>
  <c r="AC37" i="3"/>
  <c r="AC38" i="3"/>
  <c r="AC39" i="3"/>
  <c r="AC40" i="3"/>
  <c r="AB38" i="3"/>
  <c r="AB39" i="3"/>
  <c r="AB40" i="3"/>
  <c r="AB36" i="3"/>
  <c r="AB37" i="3"/>
  <c r="AB35" i="3"/>
  <c r="AA35" i="3"/>
  <c r="AA36" i="3"/>
  <c r="AA37" i="3"/>
  <c r="AA38" i="3"/>
  <c r="AA39" i="3"/>
  <c r="AA40" i="3"/>
  <c r="Z36" i="3"/>
  <c r="Z37" i="3"/>
  <c r="Z38" i="3"/>
  <c r="Z39" i="3"/>
  <c r="Z40" i="3"/>
  <c r="Z35" i="3"/>
  <c r="Y35" i="3"/>
  <c r="Y36" i="3"/>
  <c r="Y37" i="3"/>
  <c r="Y38" i="3"/>
  <c r="Y39" i="3"/>
  <c r="Y40" i="3"/>
  <c r="X36" i="3"/>
  <c r="X37" i="3"/>
  <c r="X38" i="3"/>
  <c r="X39" i="3"/>
  <c r="X40" i="3"/>
  <c r="X35" i="3"/>
  <c r="V35" i="3"/>
  <c r="V36" i="3"/>
  <c r="V37" i="3"/>
  <c r="V38" i="3"/>
  <c r="V39" i="3"/>
  <c r="V40" i="3"/>
  <c r="U36" i="3"/>
  <c r="U37" i="3"/>
  <c r="U38" i="3"/>
  <c r="U39" i="3"/>
  <c r="U40" i="3"/>
  <c r="U35" i="3"/>
  <c r="T35" i="3"/>
  <c r="T36" i="3"/>
  <c r="T37" i="3"/>
  <c r="T38" i="3"/>
  <c r="T39" i="3"/>
  <c r="T40" i="3"/>
  <c r="S36" i="3"/>
  <c r="S37" i="3"/>
  <c r="S38" i="3"/>
  <c r="S39" i="3"/>
  <c r="S40" i="3"/>
  <c r="S35" i="3"/>
  <c r="R37" i="3"/>
  <c r="R35" i="3"/>
  <c r="R36" i="3"/>
  <c r="R38" i="3"/>
  <c r="R39" i="3"/>
  <c r="R40" i="3"/>
  <c r="Q36" i="3"/>
  <c r="Q37" i="3"/>
  <c r="Q38" i="3"/>
  <c r="Q39" i="3"/>
  <c r="Q40" i="3"/>
  <c r="Q35" i="3"/>
  <c r="AJ28" i="3"/>
  <c r="AJ29" i="3"/>
  <c r="AJ30" i="3"/>
  <c r="AJ31" i="3"/>
  <c r="AJ32" i="3"/>
  <c r="AJ33" i="3"/>
  <c r="AI29" i="3"/>
  <c r="AI30" i="3"/>
  <c r="AI31" i="3"/>
  <c r="AI32" i="3"/>
  <c r="AI33" i="3"/>
  <c r="AI28" i="3"/>
  <c r="AH28" i="3"/>
  <c r="AH29" i="3"/>
  <c r="AH30" i="3"/>
  <c r="AH31" i="3"/>
  <c r="AH32" i="3"/>
  <c r="AH33" i="3"/>
  <c r="AG29" i="3"/>
  <c r="AG30" i="3"/>
  <c r="AG31" i="3"/>
  <c r="AG32" i="3"/>
  <c r="AG33" i="3"/>
  <c r="AG28" i="3"/>
  <c r="AF28" i="3"/>
  <c r="AF29" i="3"/>
  <c r="AF30" i="3"/>
  <c r="AF31" i="3"/>
  <c r="AF32" i="3"/>
  <c r="AF33" i="3"/>
  <c r="AE29" i="3"/>
  <c r="AE30" i="3"/>
  <c r="AE31" i="3"/>
  <c r="AE32" i="3"/>
  <c r="AE33" i="3"/>
  <c r="AE28" i="3"/>
  <c r="AC28" i="3"/>
  <c r="AC29" i="3"/>
  <c r="AC30" i="3"/>
  <c r="AC31" i="3"/>
  <c r="AC32" i="3"/>
  <c r="AC33" i="3"/>
  <c r="AB31" i="3"/>
  <c r="AB32" i="3"/>
  <c r="AB33" i="3"/>
  <c r="AB30" i="3"/>
  <c r="AB29" i="3"/>
  <c r="AB28" i="3"/>
  <c r="AA28" i="3"/>
  <c r="AA29" i="3"/>
  <c r="AA30" i="3"/>
  <c r="AA31" i="3"/>
  <c r="AA32" i="3"/>
  <c r="AA33" i="3"/>
  <c r="Z29" i="3"/>
  <c r="Z30" i="3"/>
  <c r="Z31" i="3"/>
  <c r="Z32" i="3"/>
  <c r="Z33" i="3"/>
  <c r="Z28" i="3"/>
  <c r="Y28" i="3"/>
  <c r="Y29" i="3"/>
  <c r="Y30" i="3"/>
  <c r="Y31" i="3"/>
  <c r="Y32" i="3"/>
  <c r="Y33" i="3"/>
  <c r="X33" i="3"/>
  <c r="X29" i="3"/>
  <c r="X30" i="3"/>
  <c r="X31" i="3"/>
  <c r="X32" i="3"/>
  <c r="X28" i="3"/>
  <c r="V28" i="3"/>
  <c r="V29" i="3"/>
  <c r="V30" i="3"/>
  <c r="V31" i="3"/>
  <c r="V32" i="3"/>
  <c r="V33" i="3"/>
  <c r="U33" i="3"/>
  <c r="U29" i="3"/>
  <c r="U30" i="3"/>
  <c r="U31" i="3"/>
  <c r="U32" i="3"/>
  <c r="U28" i="3"/>
  <c r="T28" i="3"/>
  <c r="T29" i="3"/>
  <c r="T30" i="3"/>
  <c r="T31" i="3"/>
  <c r="T32" i="3"/>
  <c r="T33" i="3"/>
  <c r="S29" i="3"/>
  <c r="S30" i="3"/>
  <c r="S31" i="3"/>
  <c r="S32" i="3"/>
  <c r="S33" i="3"/>
  <c r="S28" i="3"/>
  <c r="R28" i="3"/>
  <c r="R29" i="3"/>
  <c r="R30" i="3"/>
  <c r="R31" i="3"/>
  <c r="R32" i="3"/>
  <c r="R33" i="3"/>
  <c r="Q31" i="3"/>
  <c r="Q33" i="3"/>
  <c r="Q29" i="3"/>
  <c r="Q30" i="3"/>
  <c r="Q32" i="3"/>
  <c r="Q28" i="3"/>
  <c r="AJ21" i="3"/>
  <c r="AJ22" i="3"/>
  <c r="AJ23" i="3"/>
  <c r="AJ24" i="3"/>
  <c r="AJ25" i="3"/>
  <c r="AJ26" i="3"/>
  <c r="AI26" i="3"/>
  <c r="AI23" i="3"/>
  <c r="AI24" i="3"/>
  <c r="AI25" i="3"/>
  <c r="AI22" i="3"/>
  <c r="AI21" i="3"/>
  <c r="AH22" i="3"/>
  <c r="AH24" i="3"/>
  <c r="AH25" i="3"/>
  <c r="AH23" i="3"/>
  <c r="AH26" i="3"/>
  <c r="AH21" i="3"/>
  <c r="AG22" i="3"/>
  <c r="AG23" i="3"/>
  <c r="AG24" i="3"/>
  <c r="AG25" i="3"/>
  <c r="AG26" i="3"/>
  <c r="AG21" i="3"/>
  <c r="AF21" i="3"/>
  <c r="AF22" i="3"/>
  <c r="AF23" i="3"/>
  <c r="AF24" i="3"/>
  <c r="AF26" i="3"/>
  <c r="AF25" i="3"/>
  <c r="AE23" i="3"/>
  <c r="AE24" i="3"/>
  <c r="AE25" i="3"/>
  <c r="AE26" i="3"/>
  <c r="AE22" i="3"/>
  <c r="AE21" i="3"/>
  <c r="AC21" i="3"/>
  <c r="AC22" i="3"/>
  <c r="AC23" i="3"/>
  <c r="AC24" i="3"/>
  <c r="AC25" i="3"/>
  <c r="AC26" i="3"/>
  <c r="AB26" i="3"/>
  <c r="AB22" i="3"/>
  <c r="AB23" i="3"/>
  <c r="AB24" i="3"/>
  <c r="AB25" i="3"/>
  <c r="AB21" i="3"/>
  <c r="AA21" i="3"/>
  <c r="AA22" i="3"/>
  <c r="AA23" i="3"/>
  <c r="AA24" i="3"/>
  <c r="AA25" i="3"/>
  <c r="AA26" i="3"/>
  <c r="Z22" i="3"/>
  <c r="Z23" i="3"/>
  <c r="Z24" i="3"/>
  <c r="Z25" i="3"/>
  <c r="Z26" i="3"/>
  <c r="Z21" i="3"/>
  <c r="Y21" i="3"/>
  <c r="Y22" i="3"/>
  <c r="Y23" i="3"/>
  <c r="Y24" i="3"/>
  <c r="Y25" i="3"/>
  <c r="Y26" i="3"/>
  <c r="X26" i="3"/>
  <c r="X22" i="3"/>
  <c r="X23" i="3"/>
  <c r="X24" i="3"/>
  <c r="X25" i="3"/>
  <c r="X21" i="3"/>
  <c r="V21" i="3"/>
  <c r="V22" i="3"/>
  <c r="V23" i="3"/>
  <c r="V24" i="3"/>
  <c r="V25" i="3"/>
  <c r="V26" i="3"/>
  <c r="U22" i="3"/>
  <c r="U23" i="3"/>
  <c r="U24" i="3"/>
  <c r="U25" i="3"/>
  <c r="U26" i="3"/>
  <c r="U21" i="3"/>
  <c r="T21" i="3"/>
  <c r="T22" i="3"/>
  <c r="T23" i="3"/>
  <c r="T24" i="3"/>
  <c r="T25" i="3"/>
  <c r="T26" i="3"/>
  <c r="S22" i="3"/>
  <c r="S23" i="3"/>
  <c r="S24" i="3"/>
  <c r="S25" i="3"/>
  <c r="S26" i="3"/>
  <c r="S21" i="3"/>
  <c r="R21" i="3"/>
  <c r="R22" i="3"/>
  <c r="R23" i="3"/>
  <c r="R24" i="3"/>
  <c r="R25" i="3"/>
  <c r="R26" i="3"/>
  <c r="Q22" i="3"/>
  <c r="Q23" i="3"/>
  <c r="Q24" i="3"/>
  <c r="Q25" i="3"/>
  <c r="Q26" i="3"/>
  <c r="Q21" i="3"/>
  <c r="AJ14" i="3"/>
  <c r="AJ15" i="3"/>
  <c r="AJ16" i="3"/>
  <c r="AJ17" i="3"/>
  <c r="AJ18" i="3"/>
  <c r="AJ19" i="3"/>
  <c r="AI15" i="3"/>
  <c r="AI16" i="3"/>
  <c r="AI17" i="3"/>
  <c r="AI18" i="3"/>
  <c r="AI19" i="3"/>
  <c r="AI14" i="3"/>
  <c r="AH14" i="3"/>
  <c r="AH15" i="3"/>
  <c r="AH16" i="3"/>
  <c r="AH17" i="3"/>
  <c r="AH18" i="3"/>
  <c r="AH19" i="3"/>
  <c r="AG15" i="3"/>
  <c r="AG16" i="3"/>
  <c r="AG17" i="3"/>
  <c r="AG18" i="3"/>
  <c r="AG19" i="3"/>
  <c r="AG14" i="3"/>
  <c r="AF14" i="3"/>
  <c r="AF15" i="3"/>
  <c r="AF16" i="3"/>
  <c r="AF17" i="3"/>
  <c r="AF18" i="3"/>
  <c r="AF19" i="3"/>
  <c r="AE15" i="3"/>
  <c r="AE16" i="3"/>
  <c r="AE17" i="3"/>
  <c r="AE18" i="3"/>
  <c r="AE19" i="3"/>
  <c r="AE14" i="3"/>
  <c r="AC14" i="3"/>
  <c r="AC15" i="3"/>
  <c r="AC16" i="3"/>
  <c r="AC17" i="3"/>
  <c r="AC18" i="3"/>
  <c r="AC19" i="3"/>
  <c r="AB15" i="3"/>
  <c r="AB16" i="3"/>
  <c r="AB17" i="3"/>
  <c r="AB18" i="3"/>
  <c r="AB19" i="3"/>
  <c r="AB14" i="3"/>
  <c r="AA14" i="3"/>
  <c r="AA15" i="3"/>
  <c r="AA16" i="3"/>
  <c r="AA17" i="3"/>
  <c r="AA18" i="3"/>
  <c r="AA19" i="3"/>
  <c r="Z15" i="3"/>
  <c r="Z16" i="3"/>
  <c r="Z17" i="3"/>
  <c r="Z18" i="3"/>
  <c r="Z19" i="3"/>
  <c r="Z14" i="3"/>
  <c r="Y14" i="3"/>
  <c r="Y15" i="3"/>
  <c r="Y16" i="3"/>
  <c r="Y17" i="3"/>
  <c r="Y18" i="3"/>
  <c r="Y19" i="3"/>
  <c r="X15" i="3"/>
  <c r="X16" i="3"/>
  <c r="X17" i="3"/>
  <c r="X18" i="3"/>
  <c r="X19" i="3"/>
  <c r="X14" i="3"/>
  <c r="V14" i="3"/>
  <c r="V15" i="3"/>
  <c r="V16" i="3"/>
  <c r="V17" i="3"/>
  <c r="V18" i="3"/>
  <c r="V19" i="3"/>
  <c r="U15" i="3"/>
  <c r="U16" i="3"/>
  <c r="U17" i="3"/>
  <c r="U18" i="3"/>
  <c r="U19" i="3"/>
  <c r="U14" i="3"/>
  <c r="T14" i="3"/>
  <c r="T15" i="3"/>
  <c r="T16" i="3"/>
  <c r="T17" i="3"/>
  <c r="T18" i="3"/>
  <c r="T19" i="3"/>
  <c r="S15" i="3"/>
  <c r="S16" i="3"/>
  <c r="S17" i="3"/>
  <c r="S18" i="3"/>
  <c r="S19" i="3"/>
  <c r="S14" i="3"/>
  <c r="R14" i="3"/>
  <c r="R15" i="3"/>
  <c r="R16" i="3"/>
  <c r="R17" i="3"/>
  <c r="R18" i="3"/>
  <c r="R19" i="3"/>
  <c r="Q15" i="3"/>
  <c r="Q16" i="3"/>
  <c r="Q17" i="3"/>
  <c r="Q18" i="3"/>
  <c r="Q19" i="3"/>
  <c r="AJ7" i="3"/>
  <c r="Q14" i="3"/>
  <c r="AJ8" i="3"/>
  <c r="AJ9" i="3"/>
  <c r="AJ10" i="3"/>
  <c r="AJ11" i="3"/>
  <c r="AJ12" i="3"/>
  <c r="AI8" i="3"/>
  <c r="AI9" i="3"/>
  <c r="AI10" i="3"/>
  <c r="AI11" i="3"/>
  <c r="AI12" i="3"/>
  <c r="AI7" i="3"/>
  <c r="AH7" i="3"/>
  <c r="AH8" i="3"/>
  <c r="AH9" i="3"/>
  <c r="AH10" i="3"/>
  <c r="AH11" i="3"/>
  <c r="AH12" i="3"/>
  <c r="AG8" i="3"/>
  <c r="AG9" i="3"/>
  <c r="AG10" i="3"/>
  <c r="AG11" i="3"/>
  <c r="AG12" i="3"/>
  <c r="AG7" i="3"/>
  <c r="AF7" i="3"/>
  <c r="AF8" i="3"/>
  <c r="AF9" i="3"/>
  <c r="AF10" i="3"/>
  <c r="AF11" i="3"/>
  <c r="AF12" i="3"/>
  <c r="AE8" i="3"/>
  <c r="AE9" i="3"/>
  <c r="AE10" i="3"/>
  <c r="AE11" i="3"/>
  <c r="AE12" i="3"/>
  <c r="AE7" i="3"/>
  <c r="AC7" i="3"/>
  <c r="AC8" i="3"/>
  <c r="AC9" i="3"/>
  <c r="AC10" i="3"/>
  <c r="AC11" i="3"/>
  <c r="AC12" i="3"/>
  <c r="AB8" i="3"/>
  <c r="AB9" i="3"/>
  <c r="AB10" i="3"/>
  <c r="AB11" i="3"/>
  <c r="AB12" i="3"/>
  <c r="AB7" i="3"/>
  <c r="AA7" i="3"/>
  <c r="AA8" i="3"/>
  <c r="AA9" i="3"/>
  <c r="AA10" i="3"/>
  <c r="AA11" i="3"/>
  <c r="AA12" i="3"/>
  <c r="Z8" i="3"/>
  <c r="Z9" i="3"/>
  <c r="Z10" i="3"/>
  <c r="Z11" i="3"/>
  <c r="Z12" i="3"/>
  <c r="Z7" i="3"/>
  <c r="Y7" i="3"/>
  <c r="Y8" i="3"/>
  <c r="Y9" i="3"/>
  <c r="Y10" i="3"/>
  <c r="Y11" i="3"/>
  <c r="Y12" i="3"/>
  <c r="X8" i="3"/>
  <c r="X9" i="3"/>
  <c r="X10" i="3"/>
  <c r="X11" i="3"/>
  <c r="X12" i="3"/>
  <c r="X7" i="3"/>
  <c r="V7" i="3"/>
  <c r="V8" i="3"/>
  <c r="V9" i="3"/>
  <c r="V10" i="3"/>
  <c r="V11" i="3"/>
  <c r="V12" i="3"/>
  <c r="U8" i="3"/>
  <c r="U9" i="3"/>
  <c r="U10" i="3"/>
  <c r="U11" i="3"/>
  <c r="U12" i="3"/>
  <c r="U7" i="3"/>
  <c r="T7" i="3"/>
  <c r="T8" i="3"/>
  <c r="T9" i="3"/>
  <c r="T10" i="3"/>
  <c r="T11" i="3"/>
  <c r="T12" i="3"/>
  <c r="S8" i="3"/>
  <c r="S9" i="3"/>
  <c r="S10" i="3"/>
  <c r="S11" i="3"/>
  <c r="S12" i="3"/>
  <c r="S7" i="3"/>
  <c r="R7" i="3"/>
  <c r="R10" i="3"/>
  <c r="R12" i="3"/>
  <c r="R9" i="3"/>
  <c r="R8" i="3"/>
  <c r="R11" i="3"/>
  <c r="Q8" i="3"/>
  <c r="Q9" i="3"/>
  <c r="Q10" i="3"/>
  <c r="Q11" i="3"/>
  <c r="Q12" i="3"/>
  <c r="Q7" i="3"/>
  <c r="U20" i="1"/>
  <c r="U17" i="1"/>
  <c r="Y19" i="1"/>
  <c r="Y17" i="1"/>
  <c r="Y20" i="1"/>
  <c r="T20" i="1"/>
  <c r="T17" i="1"/>
  <c r="T19" i="1"/>
  <c r="O17" i="1"/>
  <c r="O19" i="1"/>
  <c r="O20" i="1"/>
  <c r="P17" i="1"/>
  <c r="P20" i="1"/>
  <c r="W20" i="1"/>
  <c r="W17" i="1"/>
  <c r="N17" i="1"/>
  <c r="N20" i="1"/>
  <c r="V17" i="1"/>
  <c r="V20" i="1"/>
  <c r="V19" i="1"/>
  <c r="Z20" i="1"/>
  <c r="Z19" i="1"/>
  <c r="Z17" i="1"/>
  <c r="S20" i="1"/>
  <c r="S19" i="1"/>
  <c r="S17" i="1"/>
  <c r="Q19" i="1"/>
  <c r="Q17" i="1"/>
  <c r="T5" i="1"/>
  <c r="U19" i="1"/>
  <c r="N19" i="1"/>
  <c r="X16" i="1"/>
  <c r="AA17" i="1"/>
  <c r="P19" i="1"/>
  <c r="W19" i="1"/>
  <c r="R20" i="1"/>
  <c r="R26" i="1"/>
  <c r="O26" i="1"/>
  <c r="N26" i="1"/>
  <c r="T26" i="1"/>
  <c r="S26" i="1"/>
  <c r="Q26" i="1"/>
  <c r="P26" i="1"/>
  <c r="N6" i="1"/>
  <c r="T6" i="1"/>
  <c r="O6" i="1"/>
  <c r="R6" i="1"/>
  <c r="S6" i="1"/>
  <c r="Q6" i="1"/>
  <c r="X20" i="1"/>
  <c r="X17" i="1"/>
  <c r="X19" i="1"/>
  <c r="P6" i="1"/>
  <c r="V61" i="1" l="1"/>
  <c r="V58" i="1"/>
  <c r="V60" i="1"/>
  <c r="AA61" i="1"/>
  <c r="AA58" i="1"/>
  <c r="S61" i="1"/>
  <c r="S58" i="1"/>
</calcChain>
</file>

<file path=xl/sharedStrings.xml><?xml version="1.0" encoding="utf-8"?>
<sst xmlns="http://schemas.openxmlformats.org/spreadsheetml/2006/main" count="2450" uniqueCount="94">
  <si>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</si>
  <si>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</si>
  <si>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</si>
  <si>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</si>
  <si>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</si>
  <si>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</si>
  <si>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</si>
  <si>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</si>
  <si>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</si>
  <si>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</si>
  <si>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</si>
  <si>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</si>
  <si>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</si>
  <si>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</si>
  <si>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</si>
  <si>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</si>
  <si>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</si>
  <si>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</si>
  <si>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</si>
  <si>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</si>
  <si>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</si>
  <si>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</si>
  <si>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</si>
  <si>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</si>
  <si>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</si>
  <si>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</si>
  <si>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</si>
  <si>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</si>
  <si>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</si>
  <si>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</si>
  <si>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</si>
  <si>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</si>
  <si>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</si>
  <si>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</si>
  <si>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</si>
  <si>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</si>
  <si>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</si>
  <si>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lot of grass compet, some Alvi</t>
  </si>
  <si>
    <t>mechanical damage</t>
  </si>
  <si>
    <t>not planted</t>
  </si>
  <si>
    <t>unknown</t>
  </si>
  <si>
    <t>slash</t>
  </si>
  <si>
    <t>frost</t>
  </si>
  <si>
    <t xml:space="preserve">frost? </t>
  </si>
  <si>
    <t>some Pl ingress</t>
  </si>
  <si>
    <t>grass comp</t>
  </si>
  <si>
    <t>grass</t>
  </si>
  <si>
    <t>Plot 15</t>
  </si>
  <si>
    <t xml:space="preserve">all very small (12 cm) </t>
  </si>
  <si>
    <t>lot of laterals taking over</t>
  </si>
  <si>
    <t xml:space="preserve">Missing </t>
  </si>
  <si>
    <t>Total</t>
  </si>
  <si>
    <t>Number</t>
  </si>
  <si>
    <t>%</t>
  </si>
  <si>
    <t>Pli</t>
  </si>
  <si>
    <t>Fdi</t>
  </si>
  <si>
    <t>Totals</t>
  </si>
  <si>
    <t>Survival %</t>
  </si>
  <si>
    <t>Local (1)</t>
  </si>
  <si>
    <t>Near (2)</t>
  </si>
  <si>
    <t>Far (3)</t>
  </si>
  <si>
    <t>% Good + Fair</t>
  </si>
  <si>
    <t>% Poor or Worse</t>
  </si>
  <si>
    <t>Condition2020Sp</t>
  </si>
  <si>
    <t>very green, was covered by grass. no brown. best yet</t>
  </si>
  <si>
    <t>not missing, hidden between brush</t>
  </si>
  <si>
    <t>fallen tree</t>
  </si>
  <si>
    <t>tree fallen</t>
  </si>
  <si>
    <t>missing</t>
  </si>
  <si>
    <t>2020 Spring Survival Surveys</t>
  </si>
  <si>
    <t>2019 Fall Survival Surveys</t>
  </si>
  <si>
    <t>Provenance</t>
  </si>
  <si>
    <t>Condition 2020 Fall</t>
  </si>
  <si>
    <t>Height (cm)</t>
  </si>
  <si>
    <t>Diameter (mm)</t>
  </si>
  <si>
    <t>Leader Length (cm)</t>
  </si>
  <si>
    <t>strong grass competition</t>
  </si>
  <si>
    <t>dead leader</t>
  </si>
  <si>
    <t>no obvious new growth</t>
  </si>
  <si>
    <t>fallen tree needles gone seedling now visible</t>
  </si>
  <si>
    <t>Brett and Kiah</t>
  </si>
  <si>
    <t>2020 Fall Survival Surveys</t>
  </si>
  <si>
    <t xml:space="preserve">Local </t>
  </si>
  <si>
    <t>Near</t>
  </si>
  <si>
    <t>Far</t>
  </si>
  <si>
    <t>Average Height (cm)</t>
  </si>
  <si>
    <t>Min Height</t>
  </si>
  <si>
    <t>Max Height</t>
  </si>
  <si>
    <t>Average Diameter (mm)</t>
  </si>
  <si>
    <t>Min Diameter</t>
  </si>
  <si>
    <t>Max Diameter</t>
  </si>
  <si>
    <t>Average Leader Length (cm)</t>
  </si>
  <si>
    <t>Min Leader Length</t>
  </si>
  <si>
    <t>Max Leader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</si>
</sst>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" fontId="1" fillId="0" borderId="15" xfId="0" applyNumberFormat="1" applyFont="1" applyBorder="1"/>
    <xf numFmtId="0" fontId="2" fillId="0" borderId="0" xfId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0" fillId="0" borderId="0" xfId="0" applyNumberFormat="1"/>
    <xf numFmtId="0" fontId="0" fillId="0" borderId="13" xfId="0" applyBorder="1"/>
    <xf numFmtId="0" fontId="0" fillId="0" borderId="26" xfId="0" applyBorder="1"/>
    <xf numFmtId="0" fontId="0" fillId="0" borderId="27" xfId="0" applyBorder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1" fontId="5" fillId="0" borderId="0" xfId="0" applyNumberFormat="1" applyFo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34" xfId="0" applyBorder="1"/>
  </cellXfs>
  <cellStyles count="2">
    <cellStyle name="Hyperlink" xfId="1" builtinId="8"/>
    <cellStyle name="Normal" xfId="0" builtinId="0"/>
  </cellStyles>
  <dxfs count="18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Stats'!$A$5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B4-493C-8A0C-3E6193F218A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B4-493C-8A0C-3E6193F218AD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B4-493C-8A0C-3E6193F218A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B4-493C-8A0C-3E6193F218A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B4-493C-8A0C-3E6193F218A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B4-493C-8A0C-3E6193F218A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B4-493C-8A0C-3E6193F218A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B4-493C-8A0C-3E6193F218A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0B4-493C-8A0C-3E6193F218A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0B4-493C-8A0C-3E6193F218A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0B4-493C-8A0C-3E6193F218A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0B4-493C-8A0C-3E6193F218A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0B4-493C-8A0C-3E6193F218A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0B4-493C-8A0C-3E6193F218A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0B4-493C-8A0C-3E6193F218AD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Stats'!$B$5:$P$5</c:f>
              <c:numCache>
                <c:formatCode>0.0</c:formatCode>
                <c:ptCount val="15"/>
                <c:pt idx="0">
                  <c:v>37.861111111111114</c:v>
                </c:pt>
                <c:pt idx="1">
                  <c:v>34.871428571428574</c:v>
                </c:pt>
                <c:pt idx="2">
                  <c:v>43.314285714285717</c:v>
                </c:pt>
                <c:pt idx="3">
                  <c:v>42.361111111111114</c:v>
                </c:pt>
                <c:pt idx="4">
                  <c:v>42.777777777777779</c:v>
                </c:pt>
                <c:pt idx="5">
                  <c:v>50.028571428571432</c:v>
                </c:pt>
                <c:pt idx="6">
                  <c:v>39.233333333333334</c:v>
                </c:pt>
                <c:pt idx="7">
                  <c:v>37.366666666666667</c:v>
                </c:pt>
                <c:pt idx="8">
                  <c:v>38.757575757575758</c:v>
                </c:pt>
                <c:pt idx="9">
                  <c:v>22.735294117647058</c:v>
                </c:pt>
                <c:pt idx="10">
                  <c:v>26.34375</c:v>
                </c:pt>
                <c:pt idx="11">
                  <c:v>14.484848484848484</c:v>
                </c:pt>
                <c:pt idx="12">
                  <c:v>34.74285714285714</c:v>
                </c:pt>
                <c:pt idx="13">
                  <c:v>33.764705882352942</c:v>
                </c:pt>
                <c:pt idx="14">
                  <c:v>26.277777777777779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0B4-493C-8A0C-3E6193F21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Stats'!$A$8</c:f>
              <c:strCache>
                <c:ptCount val="1"/>
                <c:pt idx="0">
                  <c:v>Average Diameter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AB-49A4-95FA-4731FBD28186}"/>
              </c:ext>
            </c:extLst>
          </c:dPt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AB-49A4-95FA-4731FBD28186}"/>
              </c:ext>
            </c:extLst>
          </c:dPt>
          <c:dPt>
            <c:idx val="2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AB-49A4-95FA-4731FBD281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AB-49A4-95FA-4731FBD281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AB-49A4-95FA-4731FBD2818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AB-49A4-95FA-4731FBD281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AB-49A4-95FA-4731FBD2818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AB-49A4-95FA-4731FBD2818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AB-49A4-95FA-4731FBD2818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AB-49A4-95FA-4731FBD2818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5AB-49A4-95FA-4731FBD2818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AB-49A4-95FA-4731FBD2818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5AB-49A4-95FA-4731FBD2818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5AB-49A4-95FA-4731FBD2818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5AB-49A4-95FA-4731FBD28186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Stats'!$B$8:$P$8</c:f>
              <c:numCache>
                <c:formatCode>0.0</c:formatCode>
                <c:ptCount val="15"/>
                <c:pt idx="0">
                  <c:v>6.3472222222222223</c:v>
                </c:pt>
                <c:pt idx="1">
                  <c:v>5.8285714285714283</c:v>
                </c:pt>
                <c:pt idx="2">
                  <c:v>7.3428571428571425</c:v>
                </c:pt>
                <c:pt idx="3">
                  <c:v>9.5138888888888893</c:v>
                </c:pt>
                <c:pt idx="4">
                  <c:v>8.625</c:v>
                </c:pt>
                <c:pt idx="5">
                  <c:v>10.257142857142858</c:v>
                </c:pt>
                <c:pt idx="6">
                  <c:v>6.4833333333333334</c:v>
                </c:pt>
                <c:pt idx="7">
                  <c:v>7.1</c:v>
                </c:pt>
                <c:pt idx="8">
                  <c:v>7.0303030303030303</c:v>
                </c:pt>
                <c:pt idx="9">
                  <c:v>6.2058823529411766</c:v>
                </c:pt>
                <c:pt idx="10">
                  <c:v>6.78125</c:v>
                </c:pt>
                <c:pt idx="11">
                  <c:v>4.0303030303030303</c:v>
                </c:pt>
                <c:pt idx="12">
                  <c:v>5.371428571428571</c:v>
                </c:pt>
                <c:pt idx="13">
                  <c:v>5.9264705882352944</c:v>
                </c:pt>
                <c:pt idx="14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AB-49A4-95FA-4731FBD28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Stats'!$A$11</c:f>
              <c:strCache>
                <c:ptCount val="1"/>
                <c:pt idx="0">
                  <c:v>Average Leader Length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C5-422D-A5E9-D4EDBA20D34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C5-422D-A5E9-D4EDBA20D34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C5-422D-A5E9-D4EDBA20D34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C5-422D-A5E9-D4EDBA20D34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C5-422D-A5E9-D4EDBA20D34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1C5-422D-A5E9-D4EDBA20D34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1C5-422D-A5E9-D4EDBA20D34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1C5-422D-A5E9-D4EDBA20D34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1C5-422D-A5E9-D4EDBA20D34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1C5-422D-A5E9-D4EDBA20D34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1C5-422D-A5E9-D4EDBA20D34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1C5-422D-A5E9-D4EDBA20D34C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Stats'!$B$11:$P$11</c:f>
              <c:numCache>
                <c:formatCode>0.0</c:formatCode>
                <c:ptCount val="15"/>
                <c:pt idx="0">
                  <c:v>12.625</c:v>
                </c:pt>
                <c:pt idx="1">
                  <c:v>9.5857142857142854</c:v>
                </c:pt>
                <c:pt idx="2">
                  <c:v>12.057142857142857</c:v>
                </c:pt>
                <c:pt idx="3">
                  <c:v>17.805555555555557</c:v>
                </c:pt>
                <c:pt idx="4">
                  <c:v>15.597222222222221</c:v>
                </c:pt>
                <c:pt idx="5">
                  <c:v>20.828571428571429</c:v>
                </c:pt>
                <c:pt idx="6">
                  <c:v>14.633333333333333</c:v>
                </c:pt>
                <c:pt idx="7">
                  <c:v>15.933333333333334</c:v>
                </c:pt>
                <c:pt idx="8">
                  <c:v>15.969696969696969</c:v>
                </c:pt>
                <c:pt idx="9">
                  <c:v>6.4705882352941178</c:v>
                </c:pt>
                <c:pt idx="10">
                  <c:v>7.4375</c:v>
                </c:pt>
                <c:pt idx="11">
                  <c:v>3.6212121212121211</c:v>
                </c:pt>
                <c:pt idx="12">
                  <c:v>10.171428571428571</c:v>
                </c:pt>
                <c:pt idx="13">
                  <c:v>15.588235294117647</c:v>
                </c:pt>
                <c:pt idx="14">
                  <c:v>10.555555555555555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1C5-422D-A5E9-D4EDBA20D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433387</xdr:colOff>
      <xdr:row>41</xdr:row>
      <xdr:rowOff>200026</xdr:rowOff>
    </xdr:from>
    <xdr:to>
      <xdr:col>12</xdr:col>
      <xdr:colOff>-1</xdr:colOff>
      <xdr:row>69</xdr:row>
      <xdr:rowOff>178081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8787" y="15859126"/>
          <a:ext cx="5795962" cy="58835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302759</xdr:rowOff>
    </xdr:from>
    <xdr:to>
      <xdr:col>14</xdr:col>
      <xdr:colOff>590550</xdr:colOff>
      <xdr:row>40</xdr:row>
      <xdr:rowOff>172083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34ED71-035E-46BE-A0B8-B8CB3BEB65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61" t="4580" r="5384" b="3929"/>
        <a:stretch/>
      </xdr:blipFill>
      <xdr:spPr>
        <a:xfrm>
          <a:off x="0" y="2245859"/>
          <a:ext cx="9525000" cy="13280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280555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D9C1D-2756-4808-BBB6-7D50CCF9A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280555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D5B10-90E6-4C6E-885F-E87C526B6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280555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8292F1-5F73-43E4-8730-C8BDA007F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9DemoLar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Fall2020/SurvivalSurveyFall2020_FID9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AC1943"/>
  <sheetViews>
    <sheetView tabSelected="1" zoomScale="90" zoomScaleNormal="90" workbookViewId="0">
      <selection activeCell="I551" sqref="I551"/>
    </sheetView>
  </sheetViews>
  <sheetFormatPr defaultRowHeight="15" x14ac:dyDescent="0.25"/>
  <cols>
    <col min="4" max="4" width="10" customWidth="1"/>
    <col min="5" max="5" width="10.28515625" customWidth="1"/>
    <col min="6" max="6" width="17" customWidth="1"/>
    <col min="7" max="7" width="18" bestFit="1" customWidth="1"/>
    <col min="8" max="8" width="11.28515625" bestFit="1" customWidth="1"/>
    <col min="9" max="9" width="14.7109375" bestFit="1" customWidth="1"/>
    <col min="10" max="10" width="18.140625" bestFit="1" customWidth="1"/>
    <col min="11" max="11" width="29.42578125" customWidth="1"/>
  </cols>
  <sheetData>
    <row r="1" spans="2:29" ht="15.75" thickBot="1" x14ac:dyDescent="0.3"/>
    <row r="2" spans="2:29" ht="18.75" x14ac:dyDescent="0.3">
      <c r="B2" s="17" t="s">
        <v>0</v>
      </c>
      <c r="C2" s="21"/>
      <c r="D2" s="18"/>
      <c r="E2" s="19" t="s">
        <v>3</v>
      </c>
      <c r="F2" s="20" t="s">
        <v>80</v>
      </c>
      <c r="G2" s="1"/>
      <c r="H2" s="1"/>
      <c r="I2" s="1"/>
      <c r="J2" s="1"/>
      <c r="M2" s="37" t="s">
        <v>70</v>
      </c>
    </row>
    <row r="3" spans="2:29" ht="15.75" thickBot="1" x14ac:dyDescent="0.3">
      <c r="B3" s="3" t="s">
        <v>23</v>
      </c>
      <c r="C3" s="4" t="s">
        <v>29</v>
      </c>
      <c r="D3" s="5"/>
      <c r="E3" s="6" t="s">
        <v>2</v>
      </c>
      <c r="F3" s="7" t="s">
        <v>32</v>
      </c>
      <c r="G3" s="1"/>
      <c r="H3" s="1"/>
      <c r="I3" s="1"/>
      <c r="J3" s="1"/>
    </row>
    <row r="4" spans="2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M4" s="32"/>
      <c r="N4" s="32" t="s">
        <v>9</v>
      </c>
      <c r="O4" s="32" t="s">
        <v>10</v>
      </c>
      <c r="P4" s="32" t="s">
        <v>11</v>
      </c>
      <c r="Q4" s="32" t="s">
        <v>12</v>
      </c>
      <c r="R4" s="32" t="s">
        <v>13</v>
      </c>
      <c r="S4" s="32" t="s">
        <v>50</v>
      </c>
      <c r="T4" s="32" t="s">
        <v>51</v>
      </c>
      <c r="U4" s="32"/>
      <c r="V4" s="32"/>
      <c r="W4" s="32"/>
      <c r="X4" s="32"/>
      <c r="Y4" s="32"/>
      <c r="Z4" s="32"/>
      <c r="AA4" s="32"/>
      <c r="AB4" s="32"/>
      <c r="AC4" s="32"/>
    </row>
    <row r="5" spans="2:29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63</v>
      </c>
      <c r="G5" s="16" t="s">
        <v>72</v>
      </c>
      <c r="H5" s="16" t="s">
        <v>73</v>
      </c>
      <c r="I5" s="16" t="s">
        <v>74</v>
      </c>
      <c r="J5" s="16" t="s">
        <v>75</v>
      </c>
      <c r="K5" s="16" t="s">
        <v>8</v>
      </c>
      <c r="M5" s="32" t="s">
        <v>52</v>
      </c>
      <c r="N5" s="32">
        <f>COUNTIF($E$6:$E$545,"Good")</f>
        <v>339</v>
      </c>
      <c r="O5" s="32">
        <f>COUNTIF($E$6:$E$545,"Fair")</f>
        <v>148</v>
      </c>
      <c r="P5" s="32">
        <f>COUNTIF($E$6:$E$545,"Poor")</f>
        <v>43</v>
      </c>
      <c r="Q5" s="32">
        <f>COUNTIF($E$6:$E$545,"Moribund")</f>
        <v>0</v>
      </c>
      <c r="R5" s="32">
        <f>COUNTIF($E$6:$E$545,"Dead")</f>
        <v>7</v>
      </c>
      <c r="S5" s="32">
        <f>COUNTIF($E$6:$E$545,"Missing")</f>
        <v>3</v>
      </c>
      <c r="T5" s="32">
        <f>SUM(N5:S5)</f>
        <v>540</v>
      </c>
      <c r="U5" s="32"/>
      <c r="V5" s="32"/>
      <c r="W5" s="32"/>
      <c r="X5" s="32"/>
      <c r="Y5" s="32"/>
      <c r="Z5" s="32"/>
      <c r="AA5" s="32"/>
      <c r="AB5" s="32"/>
      <c r="AC5" s="32"/>
    </row>
    <row r="6" spans="2:29" x14ac:dyDescent="0.25">
      <c r="B6" s="8">
        <v>1</v>
      </c>
      <c r="C6" s="9" t="s">
        <v>16</v>
      </c>
      <c r="D6" s="9">
        <v>39619</v>
      </c>
      <c r="E6" s="10" t="s">
        <v>9</v>
      </c>
      <c r="F6" s="10" t="s">
        <v>9</v>
      </c>
      <c r="G6" s="10" t="s">
        <v>9</v>
      </c>
      <c r="H6" s="10">
        <v>49</v>
      </c>
      <c r="I6" s="10">
        <v>7</v>
      </c>
      <c r="J6" s="10">
        <v>21</v>
      </c>
      <c r="K6" s="10"/>
      <c r="M6" s="32" t="s">
        <v>53</v>
      </c>
      <c r="N6" s="32">
        <f>N5/$T$5*100</f>
        <v>62.777777777777779</v>
      </c>
      <c r="O6" s="32">
        <f t="shared" ref="O6:S6" si="0">O5/$T$5*100</f>
        <v>27.407407407407408</v>
      </c>
      <c r="P6" s="32">
        <f t="shared" si="0"/>
        <v>7.9629629629629637</v>
      </c>
      <c r="Q6" s="32">
        <f t="shared" si="0"/>
        <v>0</v>
      </c>
      <c r="R6" s="32">
        <f t="shared" si="0"/>
        <v>1.2962962962962963</v>
      </c>
      <c r="S6" s="32">
        <f t="shared" si="0"/>
        <v>0.55555555555555558</v>
      </c>
      <c r="T6" s="32">
        <f>SUM(N6:S6)</f>
        <v>100</v>
      </c>
      <c r="U6" s="32"/>
      <c r="V6" s="32"/>
      <c r="W6" s="32"/>
      <c r="X6" s="32"/>
      <c r="Y6" s="32"/>
      <c r="Z6" s="32"/>
      <c r="AA6" s="32"/>
      <c r="AB6" s="32"/>
      <c r="AC6" s="32"/>
    </row>
    <row r="7" spans="2:29" x14ac:dyDescent="0.25">
      <c r="B7" s="8"/>
      <c r="C7" s="9" t="s">
        <v>16</v>
      </c>
      <c r="D7" s="9">
        <v>39619</v>
      </c>
      <c r="E7" s="10" t="s">
        <v>9</v>
      </c>
      <c r="F7" s="10" t="s">
        <v>10</v>
      </c>
      <c r="G7" s="10" t="s">
        <v>9</v>
      </c>
      <c r="H7" s="10">
        <v>39.5</v>
      </c>
      <c r="I7" s="10">
        <v>4.5</v>
      </c>
      <c r="J7" s="10">
        <v>10</v>
      </c>
      <c r="K7" s="10" t="s">
        <v>37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2:29" x14ac:dyDescent="0.25">
      <c r="B8" s="8"/>
      <c r="C8" s="9" t="s">
        <v>16</v>
      </c>
      <c r="D8" s="9">
        <v>39619</v>
      </c>
      <c r="E8" s="10" t="s">
        <v>9</v>
      </c>
      <c r="F8" s="10" t="s">
        <v>9</v>
      </c>
      <c r="G8" s="10" t="s">
        <v>9</v>
      </c>
      <c r="H8" s="10">
        <v>50</v>
      </c>
      <c r="I8" s="10">
        <v>5</v>
      </c>
      <c r="J8" s="10">
        <v>22</v>
      </c>
      <c r="K8" s="10"/>
      <c r="M8" s="32"/>
      <c r="N8" s="32" t="s">
        <v>16</v>
      </c>
      <c r="O8" s="32" t="s">
        <v>16</v>
      </c>
      <c r="P8" s="32" t="s">
        <v>16</v>
      </c>
      <c r="Q8" s="32" t="s">
        <v>54</v>
      </c>
      <c r="R8" s="32" t="s">
        <v>54</v>
      </c>
      <c r="S8" s="32" t="s">
        <v>54</v>
      </c>
      <c r="T8" s="32" t="s">
        <v>17</v>
      </c>
      <c r="U8" s="32" t="s">
        <v>17</v>
      </c>
      <c r="V8" s="32" t="s">
        <v>17</v>
      </c>
      <c r="W8" s="32" t="s">
        <v>55</v>
      </c>
      <c r="X8" s="32" t="s">
        <v>55</v>
      </c>
      <c r="Y8" s="32" t="s">
        <v>55</v>
      </c>
      <c r="Z8" s="32" t="s">
        <v>19</v>
      </c>
      <c r="AA8" s="32" t="s">
        <v>19</v>
      </c>
      <c r="AB8" s="32" t="s">
        <v>19</v>
      </c>
      <c r="AC8" s="32"/>
    </row>
    <row r="9" spans="2:29" x14ac:dyDescent="0.25">
      <c r="B9" s="8"/>
      <c r="C9" s="9" t="s">
        <v>16</v>
      </c>
      <c r="D9" s="9">
        <v>39619</v>
      </c>
      <c r="E9" s="10" t="s">
        <v>9</v>
      </c>
      <c r="F9" s="10" t="s">
        <v>9</v>
      </c>
      <c r="G9" s="10" t="s">
        <v>9</v>
      </c>
      <c r="H9" s="10">
        <v>33</v>
      </c>
      <c r="I9" s="10">
        <v>6.5</v>
      </c>
      <c r="J9" s="10">
        <v>11</v>
      </c>
      <c r="K9" s="10"/>
      <c r="M9" s="32"/>
      <c r="N9" s="32">
        <v>39619</v>
      </c>
      <c r="O9" s="32">
        <v>8482</v>
      </c>
      <c r="P9" s="32">
        <v>63594</v>
      </c>
      <c r="Q9" s="32">
        <v>32274</v>
      </c>
      <c r="R9" s="32">
        <v>13903</v>
      </c>
      <c r="S9" s="32">
        <v>63705</v>
      </c>
      <c r="T9" s="32">
        <v>39282</v>
      </c>
      <c r="U9" s="32">
        <v>35192</v>
      </c>
      <c r="V9" s="32">
        <v>63578</v>
      </c>
      <c r="W9" s="32">
        <v>48678</v>
      </c>
      <c r="X9" s="32">
        <v>8492</v>
      </c>
      <c r="Y9" s="32">
        <v>63540</v>
      </c>
      <c r="Z9" s="32">
        <v>53977</v>
      </c>
      <c r="AA9" s="32">
        <v>48519</v>
      </c>
      <c r="AB9" s="32">
        <v>40106</v>
      </c>
      <c r="AC9" s="32" t="s">
        <v>56</v>
      </c>
    </row>
    <row r="10" spans="2:29" x14ac:dyDescent="0.25">
      <c r="B10" s="8"/>
      <c r="C10" s="9" t="s">
        <v>16</v>
      </c>
      <c r="D10" s="9">
        <v>39619</v>
      </c>
      <c r="E10" s="10" t="s">
        <v>9</v>
      </c>
      <c r="F10" s="10" t="s">
        <v>9</v>
      </c>
      <c r="G10" s="10" t="s">
        <v>9</v>
      </c>
      <c r="H10" s="10">
        <v>34</v>
      </c>
      <c r="I10" s="10">
        <v>6</v>
      </c>
      <c r="J10" s="10">
        <v>18</v>
      </c>
      <c r="K10" s="10"/>
      <c r="M10" s="32" t="s">
        <v>9</v>
      </c>
      <c r="N10" s="32">
        <f>COUNTIFS($E$6:$E$545, "Good", $D$6:$D$545, "39619")</f>
        <v>33</v>
      </c>
      <c r="O10" s="32">
        <f>COUNTIFS($E$6:$E$545, "Good", $D$6:$D$545, "8482")</f>
        <v>26</v>
      </c>
      <c r="P10" s="32">
        <f>COUNTIFS($E$6:$E$545, "Good", $D$6:$D$545, "63594")</f>
        <v>33</v>
      </c>
      <c r="Q10" s="32">
        <f>COUNTIFS($E$6:$E$545, "Good", $D$6:$D$545, "32274")</f>
        <v>32</v>
      </c>
      <c r="R10" s="32">
        <f>COUNTIFS($E$6:$E$545, "Good", $D$6:$D$545, "13903")</f>
        <v>30</v>
      </c>
      <c r="S10" s="32">
        <f>COUNTIFS($E$6:$E$545, "Good", $D$6:$D$545, "63705")</f>
        <v>34</v>
      </c>
      <c r="T10" s="32">
        <f>COUNTIFS($E$6:$E$545, "Good", $D$6:$D$545, "39282")</f>
        <v>21</v>
      </c>
      <c r="U10" s="32">
        <f>COUNTIFS($E$6:$E$545, "Good", $D$6:$D$545, "35192")</f>
        <v>21</v>
      </c>
      <c r="V10" s="32">
        <f>COUNTIFS($E$6:$E$545, "Good", $D$6:$D$545, "63578")</f>
        <v>22</v>
      </c>
      <c r="W10" s="32">
        <f>COUNTIFS($E$6:$E$545, "Good", $D$6:$D$545, "48678")</f>
        <v>7</v>
      </c>
      <c r="X10" s="32">
        <f>COUNTIFS($E$6:$E$545, "Good", $D$6:$D$545, "8492")</f>
        <v>15</v>
      </c>
      <c r="Y10" s="32">
        <f>COUNTIFS($E$6:$E$545, "Good", $D$6:$D$545, "63540")</f>
        <v>2</v>
      </c>
      <c r="Z10" s="32">
        <f>COUNTIFS($E$6:$E$545, "Good", $D$6:$D$545, "53977")</f>
        <v>26</v>
      </c>
      <c r="AA10" s="32">
        <f>COUNTIFS($E$6:$E$545, "Good", $D$6:$D$545, "48519")</f>
        <v>24</v>
      </c>
      <c r="AB10" s="32">
        <f>COUNTIFS($E$6:$E$545, "Good", $D$6:$D$545, "40106")</f>
        <v>13</v>
      </c>
      <c r="AC10" s="32">
        <f>SUM(N10:AB10)</f>
        <v>339</v>
      </c>
    </row>
    <row r="11" spans="2:29" x14ac:dyDescent="0.25">
      <c r="B11" s="8"/>
      <c r="C11" s="9" t="s">
        <v>16</v>
      </c>
      <c r="D11" s="9">
        <v>39619</v>
      </c>
      <c r="E11" s="10" t="s">
        <v>9</v>
      </c>
      <c r="F11" s="10" t="s">
        <v>9</v>
      </c>
      <c r="G11" s="10" t="s">
        <v>9</v>
      </c>
      <c r="H11" s="10">
        <v>44</v>
      </c>
      <c r="I11" s="10">
        <v>5</v>
      </c>
      <c r="J11" s="10">
        <v>20</v>
      </c>
      <c r="K11" s="10">
        <v>6</v>
      </c>
      <c r="M11" s="32" t="s">
        <v>10</v>
      </c>
      <c r="N11" s="32">
        <f>COUNTIFS($E$6:$E$545, "Fair", $D$6:$D$545, "39619")</f>
        <v>3</v>
      </c>
      <c r="O11" s="32">
        <f>COUNTIFS($E$6:$E$545, "Fair", $D$6:$D$545, "8482")</f>
        <v>9</v>
      </c>
      <c r="P11" s="32">
        <f>COUNTIFS($E$6:$E$545, "Fair", $D$6:$D$545, "63594")</f>
        <v>2</v>
      </c>
      <c r="Q11" s="32">
        <f>COUNTIFS($E$6:$E$545, "Fair", $D$6:$D$545, "32274")</f>
        <v>3</v>
      </c>
      <c r="R11" s="32">
        <f>COUNTIFS($E$6:$E$545, "Fair", $D$6:$D$545, "13903")</f>
        <v>6</v>
      </c>
      <c r="S11" s="32">
        <f>COUNTIFS($E$6:$E$545, "Fair", $D$6:$D$545, "63705")</f>
        <v>1</v>
      </c>
      <c r="T11" s="32">
        <f>COUNTIFS($E$6:$E$545, "Fair", $D$6:$D$545, "39282")</f>
        <v>8</v>
      </c>
      <c r="U11" s="32">
        <f>COUNTIFS($E$6:$E$545, "Fair", $D$6:$D$545, "35192")</f>
        <v>10</v>
      </c>
      <c r="V11" s="32">
        <f>COUNTIFS($E$6:$E$545, "Fair", $D$6:$D$545, "63578")</f>
        <v>12</v>
      </c>
      <c r="W11" s="32">
        <f>COUNTIFS($E$6:$E$545, "Fair", $D$6:$D$545, "48678")</f>
        <v>21</v>
      </c>
      <c r="X11" s="32">
        <f>COUNTIFS($E$6:$E$545, "Fair", $D$6:$D$545, "8492")</f>
        <v>18</v>
      </c>
      <c r="Y11" s="32">
        <f>COUNTIFS($E$6:$E$545, "Fair", $D$6:$D$545, "63540")</f>
        <v>20</v>
      </c>
      <c r="Z11" s="32">
        <f>COUNTIFS($E$6:$E$545, "Fair", $D$6:$D$545, "53977")</f>
        <v>7</v>
      </c>
      <c r="AA11" s="32">
        <f>COUNTIFS($E$6:$E$545, "Fair", $D$6:$D$545, "48519")</f>
        <v>10</v>
      </c>
      <c r="AB11" s="32">
        <f>COUNTIFS($E$6:$E$545, "Fair", $D$6:$D$545, "40106")</f>
        <v>18</v>
      </c>
      <c r="AC11" s="32">
        <f>SUM(N11:AB11)</f>
        <v>148</v>
      </c>
    </row>
    <row r="12" spans="2:29" x14ac:dyDescent="0.25">
      <c r="B12" s="8"/>
      <c r="C12" s="9" t="s">
        <v>16</v>
      </c>
      <c r="D12" s="9">
        <v>39619</v>
      </c>
      <c r="E12" s="10" t="s">
        <v>9</v>
      </c>
      <c r="F12" s="10" t="s">
        <v>9</v>
      </c>
      <c r="G12" s="10" t="s">
        <v>9</v>
      </c>
      <c r="H12" s="10">
        <v>33</v>
      </c>
      <c r="I12" s="10">
        <v>5.5</v>
      </c>
      <c r="J12" s="10">
        <v>14</v>
      </c>
      <c r="K12" s="10"/>
      <c r="M12" s="32" t="s">
        <v>11</v>
      </c>
      <c r="N12" s="32">
        <f>COUNTIFS($E$6:$E$545, "Poor", $D$6:$D$545, "39619")</f>
        <v>0</v>
      </c>
      <c r="O12" s="32">
        <f>COUNTIFS($E$6:$E$545, "Poor", $D$6:$D$545, "8482")</f>
        <v>1</v>
      </c>
      <c r="P12" s="32">
        <f>COUNTIFS($E$6:$E$545, "Poor", $D$6:$D$545, "63594")</f>
        <v>1</v>
      </c>
      <c r="Q12" s="32">
        <f>COUNTIFS($E$6:$E$545, "Poor", $D$6:$D$545, "32274")</f>
        <v>1</v>
      </c>
      <c r="R12" s="32">
        <f>COUNTIFS($E$6:$E$545, "Poor", $D$6:$D$545, "13903")</f>
        <v>0</v>
      </c>
      <c r="S12" s="32">
        <f>COUNTIFS($E$6:$E$545, "Poor", $D$6:$D$545, "63705")</f>
        <v>1</v>
      </c>
      <c r="T12" s="32">
        <f>COUNTIFS($E$6:$E$545, "Poor", $D$6:$D$545, "39282")</f>
        <v>2</v>
      </c>
      <c r="U12" s="32">
        <f>COUNTIFS($E$6:$E$545, "Poor", $D$6:$D$545, "35192")</f>
        <v>1</v>
      </c>
      <c r="V12" s="32">
        <f>COUNTIFS($E$6:$E$545, "Poor", $D$6:$D$545, "63578")</f>
        <v>2</v>
      </c>
      <c r="W12" s="32">
        <f>COUNTIFS($E$6:$E$545, "Poor", $D$6:$D$545, "48678")</f>
        <v>8</v>
      </c>
      <c r="X12" s="32">
        <f>COUNTIFS($E$6:$E$545, "Poor", $D$6:$D$545, "8492")</f>
        <v>3</v>
      </c>
      <c r="Y12" s="32">
        <f>COUNTIFS($E$6:$E$545, "Poor", $D$6:$D$545, "63540")</f>
        <v>14</v>
      </c>
      <c r="Z12" s="32">
        <f>COUNTIFS($E$6:$E$545, "Poor", $D$6:$D$545, "53977")</f>
        <v>2</v>
      </c>
      <c r="AA12" s="32">
        <f>COUNTIFS($E$6:$E$545, "Poor", $D$6:$D$545, "48519")</f>
        <v>2</v>
      </c>
      <c r="AB12" s="32">
        <f>COUNTIFS($E$6:$E$545, "Poor", $D$6:$D$545, "40106")</f>
        <v>5</v>
      </c>
      <c r="AC12" s="32">
        <f t="shared" ref="AC12:AC15" si="1">SUM(N12:AB12)</f>
        <v>43</v>
      </c>
    </row>
    <row r="13" spans="2:29" x14ac:dyDescent="0.25">
      <c r="B13" s="8"/>
      <c r="C13" s="9" t="s">
        <v>16</v>
      </c>
      <c r="D13" s="9">
        <v>39619</v>
      </c>
      <c r="E13" s="10" t="s">
        <v>9</v>
      </c>
      <c r="F13" s="10" t="s">
        <v>9</v>
      </c>
      <c r="G13" s="10" t="s">
        <v>10</v>
      </c>
      <c r="H13" s="10">
        <v>26</v>
      </c>
      <c r="I13" s="10">
        <v>6</v>
      </c>
      <c r="J13" s="10">
        <v>7</v>
      </c>
      <c r="K13" s="10"/>
      <c r="M13" s="32" t="s">
        <v>12</v>
      </c>
      <c r="N13" s="32">
        <f>COUNTIFS($E$6:$E$545, "Moribund", $D$6:$D$545, "39619")</f>
        <v>0</v>
      </c>
      <c r="O13" s="32">
        <f>COUNTIFS($E$6:$E$545, "Moribund", $D$6:$D$545, "8482")</f>
        <v>0</v>
      </c>
      <c r="P13" s="32">
        <f>COUNTIFS($E$6:$E$545, "Moribund", $D$6:$D$545, "63594")</f>
        <v>0</v>
      </c>
      <c r="Q13" s="32">
        <f>COUNTIFS($E$6:$E$545, "Moribund", $D$6:$D$545, "32274")</f>
        <v>0</v>
      </c>
      <c r="R13" s="32">
        <f>COUNTIFS($E$6:$E$545, "Moribund", $D$6:$D$545, "13903")</f>
        <v>0</v>
      </c>
      <c r="S13" s="32">
        <f>COUNTIFS($E$6:$E$545, "Moribund", $D$6:$D$545, "63705")</f>
        <v>0</v>
      </c>
      <c r="T13" s="32">
        <f>COUNTIFS($E$6:$E$545, "Moribund", $D$6:$D$545, "39282")</f>
        <v>0</v>
      </c>
      <c r="U13" s="32">
        <f>COUNTIFS($E$6:$E$545, "Moribund", $D$6:$D$545, "35192")</f>
        <v>0</v>
      </c>
      <c r="V13" s="32">
        <f>COUNTIFS($E$6:$E$545, "Moribund", $D$6:$D$545, "63578")</f>
        <v>0</v>
      </c>
      <c r="W13" s="32">
        <f>COUNTIFS($E$6:$E$545, "Moribund", $D$6:$D$545, "48678")</f>
        <v>0</v>
      </c>
      <c r="X13" s="32">
        <f>COUNTIFS($E$6:$E$545, "Moribund", $D$6:$D$545, "8492")</f>
        <v>0</v>
      </c>
      <c r="Y13" s="32">
        <f>COUNTIFS($E$6:$E$545, "Moribund", $D$6:$D$545, "63540")</f>
        <v>0</v>
      </c>
      <c r="Z13" s="32">
        <f>COUNTIFS($E$6:$E$545, "Moribund", $D$6:$D$545, "53977")</f>
        <v>0</v>
      </c>
      <c r="AA13" s="32">
        <f>COUNTIFS($E$6:$E$545, "Moribund", $D$6:$D$545, "48519")</f>
        <v>0</v>
      </c>
      <c r="AB13" s="32">
        <f>COUNTIFS($E$6:$E$545, "Moribund", $D$6:$D$545, "40106")</f>
        <v>0</v>
      </c>
      <c r="AC13" s="32">
        <f t="shared" si="1"/>
        <v>0</v>
      </c>
    </row>
    <row r="14" spans="2:29" x14ac:dyDescent="0.25">
      <c r="B14" s="8"/>
      <c r="C14" s="9" t="s">
        <v>16</v>
      </c>
      <c r="D14" s="9">
        <v>39619</v>
      </c>
      <c r="E14" s="10" t="s">
        <v>9</v>
      </c>
      <c r="F14" s="10" t="s">
        <v>9</v>
      </c>
      <c r="G14" s="10" t="s">
        <v>9</v>
      </c>
      <c r="H14" s="10">
        <v>50</v>
      </c>
      <c r="I14" s="10">
        <v>8.5</v>
      </c>
      <c r="J14" s="10">
        <v>20</v>
      </c>
      <c r="K14" s="10"/>
      <c r="M14" s="32" t="s">
        <v>13</v>
      </c>
      <c r="N14" s="32">
        <f>COUNTIFS($E$6:$E$545, "Dead", $D$6:$D$545, "39619")</f>
        <v>0</v>
      </c>
      <c r="O14" s="32">
        <f>COUNTIFS($E$6:$E$545, "Dead", $D$6:$D$545, "8482")</f>
        <v>0</v>
      </c>
      <c r="P14" s="32">
        <f>COUNTIFS($E$6:$E$545, "Dead", $D$6:$D$545, "63594")</f>
        <v>0</v>
      </c>
      <c r="Q14" s="32">
        <f>COUNTIFS($E$6:$E$545, "Dead", $D$6:$D$545, "32274")</f>
        <v>0</v>
      </c>
      <c r="R14" s="32">
        <f>COUNTIFS($E$6:$E$545, "Dead", $D$6:$D$545, "13903")</f>
        <v>0</v>
      </c>
      <c r="S14" s="32">
        <f>COUNTIFS($E$6:$E$545, "Dead", $D$6:$D$545, "63705")</f>
        <v>0</v>
      </c>
      <c r="T14" s="32">
        <f>COUNTIFS($E$6:$E$545, "Dead", $D$6:$D$545, "39282")</f>
        <v>4</v>
      </c>
      <c r="U14" s="32">
        <f>COUNTIFS($E$6:$E$545, "Dead", $D$6:$D$545, "35192")</f>
        <v>3</v>
      </c>
      <c r="V14" s="32">
        <f>COUNTIFS($E$6:$E$545, "Dead", $D$6:$D$545, "63578")</f>
        <v>0</v>
      </c>
      <c r="W14" s="32">
        <f>COUNTIFS($E$6:$E$545, "Dead", $D$6:$D$545, "48678")</f>
        <v>0</v>
      </c>
      <c r="X14" s="32">
        <f>COUNTIFS($E$6:$E$545, "Dead", $D$6:$D$545, "8492")</f>
        <v>0</v>
      </c>
      <c r="Y14" s="32">
        <f>COUNTIFS($E$6:$E$545, "Dead", $D$6:$D$545, "63540")</f>
        <v>0</v>
      </c>
      <c r="Z14" s="32">
        <f>COUNTIFS($E$6:$E$545, "Dead", $D$6:$D$545, "53977")</f>
        <v>0</v>
      </c>
      <c r="AA14" s="32">
        <f>COUNTIFS($E$6:$E$545, "Dead", $D$6:$D$545, "48519")</f>
        <v>0</v>
      </c>
      <c r="AB14" s="32">
        <f>COUNTIFS($E$6:$E$545, "Dead", $D$6:$D$545, "40106")</f>
        <v>0</v>
      </c>
      <c r="AC14" s="32">
        <f t="shared" si="1"/>
        <v>7</v>
      </c>
    </row>
    <row r="15" spans="2:29" x14ac:dyDescent="0.25">
      <c r="B15" s="8"/>
      <c r="C15" s="9" t="s">
        <v>16</v>
      </c>
      <c r="D15" s="9">
        <v>39619</v>
      </c>
      <c r="E15" s="10" t="s">
        <v>9</v>
      </c>
      <c r="F15" s="10" t="s">
        <v>9</v>
      </c>
      <c r="G15" s="10" t="s">
        <v>9</v>
      </c>
      <c r="H15" s="10">
        <v>37</v>
      </c>
      <c r="I15" s="10">
        <v>7</v>
      </c>
      <c r="J15" s="10">
        <v>9</v>
      </c>
      <c r="K15" s="10"/>
      <c r="M15" s="32" t="s">
        <v>50</v>
      </c>
      <c r="N15" s="32">
        <f>COUNTIFS($E$6:$E$545, "Missing", $D$6:$D$545, "39619")</f>
        <v>0</v>
      </c>
      <c r="O15" s="32">
        <f>COUNTIFS($E$6:$E$545, "Missing", $D$6:$D$545, "8482")</f>
        <v>0</v>
      </c>
      <c r="P15" s="32">
        <f>COUNTIFS($E$6:$E$545, "Missing", $D$6:$D$545, "63594")</f>
        <v>0</v>
      </c>
      <c r="Q15" s="32">
        <f>COUNTIFS($E$6:$E$545, "Missing", $D$6:$D$545, "32274")</f>
        <v>0</v>
      </c>
      <c r="R15" s="32">
        <f>COUNTIFS($E$6:$E$545, "Missing", $D$6:$D$545, "13903")</f>
        <v>0</v>
      </c>
      <c r="S15" s="32">
        <f>COUNTIFS($E$6:$E$545, "Missing", $D$6:$D$545, "63705")</f>
        <v>0</v>
      </c>
      <c r="T15" s="32">
        <f>COUNTIFS($E$6:$E$545, "Missing", $D$6:$D$545, "39282")</f>
        <v>1</v>
      </c>
      <c r="U15" s="32">
        <f>COUNTIFS($E$6:$E$545, "Missing", $D$6:$D$545, "35192")</f>
        <v>1</v>
      </c>
      <c r="V15" s="32">
        <f>COUNTIFS($E$6:$E$545, "Missing", $D$6:$D$545, "63578")</f>
        <v>0</v>
      </c>
      <c r="W15" s="32">
        <f>COUNTIFS($E$6:$E$545, "Missing", $D$6:$D$545, "48678")</f>
        <v>0</v>
      </c>
      <c r="X15" s="32">
        <f>COUNTIFS($E$6:$E$545, "Missing", $D$6:$D$545, "8492")</f>
        <v>0</v>
      </c>
      <c r="Y15" s="32">
        <f>COUNTIFS($E$6:$E$545, "Missing", $D$6:$D$545, "63540")</f>
        <v>0</v>
      </c>
      <c r="Z15" s="32">
        <f>COUNTIFS($E$6:$E$545, "Missing", $D$6:$D$545, "53977")</f>
        <v>1</v>
      </c>
      <c r="AA15" s="32">
        <f>COUNTIFS($E$6:$E$545, "Missing", $D$6:$D$545, "48519")</f>
        <v>0</v>
      </c>
      <c r="AB15" s="32">
        <f>COUNTIFS($E$6:$E$545, "Missing", $D$6:$D$545, "40106")</f>
        <v>0</v>
      </c>
      <c r="AC15" s="32">
        <f t="shared" si="1"/>
        <v>3</v>
      </c>
    </row>
    <row r="16" spans="2:29" x14ac:dyDescent="0.25">
      <c r="B16" s="8"/>
      <c r="C16" s="9" t="s">
        <v>16</v>
      </c>
      <c r="D16" s="9">
        <v>39619</v>
      </c>
      <c r="E16" s="10" t="s">
        <v>9</v>
      </c>
      <c r="F16" s="10" t="s">
        <v>9</v>
      </c>
      <c r="G16" s="10" t="s">
        <v>9</v>
      </c>
      <c r="H16" s="10">
        <v>39.5</v>
      </c>
      <c r="I16" s="10">
        <v>7</v>
      </c>
      <c r="J16" s="10">
        <v>7</v>
      </c>
      <c r="K16" s="10"/>
      <c r="M16" s="32" t="s">
        <v>56</v>
      </c>
      <c r="N16" s="32">
        <f>SUM(N10:N15)</f>
        <v>36</v>
      </c>
      <c r="O16" s="32">
        <f t="shared" ref="O16:AB16" si="2">SUM(O10:O15)</f>
        <v>36</v>
      </c>
      <c r="P16" s="32">
        <f t="shared" si="2"/>
        <v>36</v>
      </c>
      <c r="Q16" s="32">
        <f t="shared" si="2"/>
        <v>36</v>
      </c>
      <c r="R16" s="32">
        <f t="shared" si="2"/>
        <v>36</v>
      </c>
      <c r="S16" s="32">
        <f t="shared" si="2"/>
        <v>36</v>
      </c>
      <c r="T16" s="32">
        <f t="shared" si="2"/>
        <v>36</v>
      </c>
      <c r="U16" s="32">
        <f t="shared" si="2"/>
        <v>36</v>
      </c>
      <c r="V16" s="32">
        <f t="shared" si="2"/>
        <v>36</v>
      </c>
      <c r="W16" s="32">
        <f t="shared" si="2"/>
        <v>36</v>
      </c>
      <c r="X16" s="32">
        <f t="shared" si="2"/>
        <v>36</v>
      </c>
      <c r="Y16" s="32">
        <f t="shared" si="2"/>
        <v>36</v>
      </c>
      <c r="Z16" s="32">
        <f t="shared" si="2"/>
        <v>36</v>
      </c>
      <c r="AA16" s="32">
        <f t="shared" si="2"/>
        <v>36</v>
      </c>
      <c r="AB16" s="32">
        <f t="shared" si="2"/>
        <v>36</v>
      </c>
      <c r="AC16" s="32">
        <f>SUM(AC10:AC15)</f>
        <v>540</v>
      </c>
    </row>
    <row r="17" spans="2:29" x14ac:dyDescent="0.25">
      <c r="B17" s="8"/>
      <c r="C17" s="9" t="s">
        <v>16</v>
      </c>
      <c r="D17" s="9">
        <v>39619</v>
      </c>
      <c r="E17" s="10" t="s">
        <v>9</v>
      </c>
      <c r="F17" s="10" t="s">
        <v>9</v>
      </c>
      <c r="G17" s="10" t="s">
        <v>9</v>
      </c>
      <c r="H17" s="10">
        <v>46</v>
      </c>
      <c r="I17" s="10">
        <v>6</v>
      </c>
      <c r="J17" s="10">
        <v>18</v>
      </c>
      <c r="K17" s="10">
        <v>12</v>
      </c>
      <c r="M17" s="32" t="s">
        <v>57</v>
      </c>
      <c r="N17" s="32">
        <f>SUM(N10,N11,N12)/N16*100</f>
        <v>100</v>
      </c>
      <c r="O17" s="32">
        <f t="shared" ref="O17:AB17" si="3">SUM(O10,O11,O12)/O16*100</f>
        <v>100</v>
      </c>
      <c r="P17" s="32">
        <f t="shared" si="3"/>
        <v>100</v>
      </c>
      <c r="Q17" s="32">
        <f t="shared" si="3"/>
        <v>100</v>
      </c>
      <c r="R17" s="32">
        <f t="shared" si="3"/>
        <v>100</v>
      </c>
      <c r="S17" s="32">
        <f t="shared" si="3"/>
        <v>100</v>
      </c>
      <c r="T17" s="32">
        <f t="shared" si="3"/>
        <v>86.111111111111114</v>
      </c>
      <c r="U17" s="32">
        <f t="shared" si="3"/>
        <v>88.888888888888886</v>
      </c>
      <c r="V17" s="32">
        <f t="shared" si="3"/>
        <v>100</v>
      </c>
      <c r="W17" s="32">
        <f t="shared" si="3"/>
        <v>100</v>
      </c>
      <c r="X17" s="32">
        <f t="shared" si="3"/>
        <v>100</v>
      </c>
      <c r="Y17" s="32">
        <f t="shared" si="3"/>
        <v>100</v>
      </c>
      <c r="Z17" s="32">
        <f t="shared" si="3"/>
        <v>97.222222222222214</v>
      </c>
      <c r="AA17" s="32">
        <f t="shared" si="3"/>
        <v>100</v>
      </c>
      <c r="AB17" s="32">
        <f t="shared" si="3"/>
        <v>100</v>
      </c>
      <c r="AC17" s="32"/>
    </row>
    <row r="18" spans="2:29" x14ac:dyDescent="0.25">
      <c r="B18" s="8"/>
      <c r="C18" s="9" t="s">
        <v>16</v>
      </c>
      <c r="D18" s="9">
        <v>39619</v>
      </c>
      <c r="E18" s="10" t="s">
        <v>9</v>
      </c>
      <c r="F18" s="10" t="s">
        <v>10</v>
      </c>
      <c r="G18" s="10" t="s">
        <v>10</v>
      </c>
      <c r="H18" s="10">
        <v>30</v>
      </c>
      <c r="I18" s="10">
        <v>5</v>
      </c>
      <c r="J18" s="10">
        <v>7</v>
      </c>
      <c r="K18" s="10"/>
      <c r="M18" s="32" t="s">
        <v>71</v>
      </c>
      <c r="N18" s="32" t="s">
        <v>58</v>
      </c>
      <c r="O18" s="32" t="s">
        <v>59</v>
      </c>
      <c r="P18" s="32" t="s">
        <v>60</v>
      </c>
      <c r="Q18" s="32" t="s">
        <v>58</v>
      </c>
      <c r="R18" s="32" t="s">
        <v>59</v>
      </c>
      <c r="S18" s="32" t="s">
        <v>60</v>
      </c>
      <c r="T18" s="32" t="s">
        <v>58</v>
      </c>
      <c r="U18" s="32" t="s">
        <v>59</v>
      </c>
      <c r="V18" s="32" t="s">
        <v>60</v>
      </c>
      <c r="W18" s="32" t="s">
        <v>58</v>
      </c>
      <c r="X18" s="32" t="s">
        <v>59</v>
      </c>
      <c r="Y18" s="32" t="s">
        <v>60</v>
      </c>
      <c r="Z18" s="32" t="s">
        <v>58</v>
      </c>
      <c r="AA18" s="32" t="s">
        <v>59</v>
      </c>
      <c r="AB18" s="32" t="s">
        <v>60</v>
      </c>
      <c r="AC18" s="32"/>
    </row>
    <row r="19" spans="2:29" x14ac:dyDescent="0.25">
      <c r="B19" s="8"/>
      <c r="C19" s="9" t="s">
        <v>16</v>
      </c>
      <c r="D19" s="9">
        <v>39619</v>
      </c>
      <c r="E19" s="10" t="s">
        <v>9</v>
      </c>
      <c r="F19" s="10" t="s">
        <v>9</v>
      </c>
      <c r="G19" s="10" t="s">
        <v>9</v>
      </c>
      <c r="H19" s="10">
        <v>35</v>
      </c>
      <c r="I19" s="10">
        <v>5.5</v>
      </c>
      <c r="J19" s="10">
        <v>11</v>
      </c>
      <c r="K19" s="10"/>
      <c r="M19" s="32" t="s">
        <v>61</v>
      </c>
      <c r="N19" s="32">
        <f>SUM(N10+N11)/N16*100</f>
        <v>100</v>
      </c>
      <c r="O19" s="32">
        <f t="shared" ref="O19:AB19" si="4">SUM(O10+O11)/O16*100</f>
        <v>97.222222222222214</v>
      </c>
      <c r="P19" s="32">
        <f t="shared" si="4"/>
        <v>97.222222222222214</v>
      </c>
      <c r="Q19" s="32">
        <f t="shared" si="4"/>
        <v>97.222222222222214</v>
      </c>
      <c r="R19" s="32">
        <f t="shared" si="4"/>
        <v>100</v>
      </c>
      <c r="S19" s="32">
        <f t="shared" si="4"/>
        <v>97.222222222222214</v>
      </c>
      <c r="T19" s="32">
        <f t="shared" si="4"/>
        <v>80.555555555555557</v>
      </c>
      <c r="U19" s="32">
        <f t="shared" si="4"/>
        <v>86.111111111111114</v>
      </c>
      <c r="V19" s="32">
        <f t="shared" si="4"/>
        <v>94.444444444444443</v>
      </c>
      <c r="W19" s="32">
        <f t="shared" si="4"/>
        <v>77.777777777777786</v>
      </c>
      <c r="X19" s="32">
        <f t="shared" si="4"/>
        <v>91.666666666666657</v>
      </c>
      <c r="Y19" s="32">
        <f t="shared" si="4"/>
        <v>61.111111111111114</v>
      </c>
      <c r="Z19" s="32">
        <f t="shared" si="4"/>
        <v>91.666666666666657</v>
      </c>
      <c r="AA19" s="32">
        <f t="shared" si="4"/>
        <v>94.444444444444443</v>
      </c>
      <c r="AB19" s="32">
        <f t="shared" si="4"/>
        <v>86.111111111111114</v>
      </c>
      <c r="AC19" s="32"/>
    </row>
    <row r="20" spans="2:29" x14ac:dyDescent="0.25">
      <c r="B20" s="8"/>
      <c r="C20" s="9" t="s">
        <v>16</v>
      </c>
      <c r="D20" s="9">
        <v>39619</v>
      </c>
      <c r="E20" s="10" t="s">
        <v>9</v>
      </c>
      <c r="F20" s="10" t="s">
        <v>9</v>
      </c>
      <c r="G20" s="10" t="s">
        <v>10</v>
      </c>
      <c r="H20" s="10">
        <v>50</v>
      </c>
      <c r="I20" s="10">
        <v>6.5</v>
      </c>
      <c r="J20" s="10">
        <v>18</v>
      </c>
      <c r="K20" s="10"/>
      <c r="M20" s="32" t="s">
        <v>62</v>
      </c>
      <c r="N20" s="32">
        <f>SUM(N12,N13,N14,N15)/N16*100</f>
        <v>0</v>
      </c>
      <c r="O20" s="32">
        <f t="shared" ref="O20:AB20" si="5">SUM(O12,O13,O14,O15)/O16*100</f>
        <v>2.7777777777777777</v>
      </c>
      <c r="P20" s="32">
        <f t="shared" si="5"/>
        <v>2.7777777777777777</v>
      </c>
      <c r="Q20" s="32">
        <f t="shared" si="5"/>
        <v>2.7777777777777777</v>
      </c>
      <c r="R20" s="32">
        <f t="shared" si="5"/>
        <v>0</v>
      </c>
      <c r="S20" s="32">
        <f t="shared" si="5"/>
        <v>2.7777777777777777</v>
      </c>
      <c r="T20" s="32">
        <f t="shared" si="5"/>
        <v>19.444444444444446</v>
      </c>
      <c r="U20" s="32">
        <f t="shared" si="5"/>
        <v>13.888888888888889</v>
      </c>
      <c r="V20" s="32">
        <f t="shared" si="5"/>
        <v>5.5555555555555554</v>
      </c>
      <c r="W20" s="32">
        <f t="shared" si="5"/>
        <v>22.222222222222221</v>
      </c>
      <c r="X20" s="32">
        <f t="shared" si="5"/>
        <v>8.3333333333333321</v>
      </c>
      <c r="Y20" s="32">
        <f t="shared" si="5"/>
        <v>38.888888888888893</v>
      </c>
      <c r="Z20" s="32">
        <f t="shared" si="5"/>
        <v>8.3333333333333321</v>
      </c>
      <c r="AA20" s="32">
        <f t="shared" si="5"/>
        <v>5.5555555555555554</v>
      </c>
      <c r="AB20" s="32">
        <f t="shared" si="5"/>
        <v>13.888888888888889</v>
      </c>
      <c r="AC20" s="32"/>
    </row>
    <row r="21" spans="2:29" x14ac:dyDescent="0.25">
      <c r="B21" s="8"/>
      <c r="C21" s="9" t="s">
        <v>16</v>
      </c>
      <c r="D21" s="9">
        <v>39619</v>
      </c>
      <c r="E21" s="10" t="s">
        <v>9</v>
      </c>
      <c r="F21" s="10" t="s">
        <v>9</v>
      </c>
      <c r="G21" s="10" t="s">
        <v>9</v>
      </c>
      <c r="H21" s="10">
        <v>40</v>
      </c>
      <c r="I21" s="10">
        <v>6</v>
      </c>
      <c r="J21" s="10">
        <v>17</v>
      </c>
      <c r="K21" s="10"/>
    </row>
    <row r="22" spans="2:29" ht="18.75" x14ac:dyDescent="0.3">
      <c r="B22" s="8"/>
      <c r="C22" s="9" t="s">
        <v>16</v>
      </c>
      <c r="D22" s="9">
        <v>39619</v>
      </c>
      <c r="E22" s="10" t="s">
        <v>9</v>
      </c>
      <c r="F22" s="10" t="s">
        <v>9</v>
      </c>
      <c r="G22" s="10" t="s">
        <v>9</v>
      </c>
      <c r="H22" s="10">
        <v>39</v>
      </c>
      <c r="I22" s="10">
        <v>5</v>
      </c>
      <c r="J22" s="10">
        <v>15</v>
      </c>
      <c r="K22" s="10"/>
      <c r="M22" s="38" t="s">
        <v>69</v>
      </c>
    </row>
    <row r="23" spans="2:29" x14ac:dyDescent="0.25">
      <c r="B23" s="8"/>
      <c r="C23" s="9" t="s">
        <v>16</v>
      </c>
      <c r="D23" s="9">
        <v>39619</v>
      </c>
      <c r="E23" s="10" t="s">
        <v>9</v>
      </c>
      <c r="F23" s="10" t="s">
        <v>9</v>
      </c>
      <c r="G23" s="10" t="s">
        <v>9</v>
      </c>
      <c r="H23" s="10">
        <v>41</v>
      </c>
      <c r="I23" s="10">
        <v>5</v>
      </c>
      <c r="J23" s="10">
        <v>8</v>
      </c>
      <c r="K23" s="10">
        <v>18</v>
      </c>
    </row>
    <row r="24" spans="2:29" x14ac:dyDescent="0.25">
      <c r="B24" s="8"/>
      <c r="C24" s="9" t="s">
        <v>16</v>
      </c>
      <c r="D24" s="9">
        <v>39619</v>
      </c>
      <c r="E24" s="10" t="s">
        <v>9</v>
      </c>
      <c r="F24" s="10" t="s">
        <v>9</v>
      </c>
      <c r="G24" s="10" t="s">
        <v>9</v>
      </c>
      <c r="H24" s="10">
        <v>42</v>
      </c>
      <c r="I24" s="10">
        <v>7</v>
      </c>
      <c r="J24" s="10">
        <v>14.5</v>
      </c>
      <c r="K24" s="10"/>
      <c r="M24" s="32"/>
      <c r="N24" s="32" t="s">
        <v>9</v>
      </c>
      <c r="O24" s="32" t="s">
        <v>10</v>
      </c>
      <c r="P24" s="32" t="s">
        <v>11</v>
      </c>
      <c r="Q24" s="32" t="s">
        <v>12</v>
      </c>
      <c r="R24" s="32" t="s">
        <v>13</v>
      </c>
      <c r="S24" s="32" t="s">
        <v>50</v>
      </c>
      <c r="T24" s="32" t="s">
        <v>51</v>
      </c>
      <c r="U24" s="32"/>
      <c r="V24" s="32"/>
      <c r="W24" s="32"/>
      <c r="X24" s="32"/>
      <c r="Y24" s="32"/>
      <c r="Z24" s="32"/>
      <c r="AA24" s="32"/>
      <c r="AB24" s="32"/>
      <c r="AC24" s="32"/>
    </row>
    <row r="25" spans="2:29" x14ac:dyDescent="0.25">
      <c r="B25" s="8"/>
      <c r="C25" s="9" t="s">
        <v>16</v>
      </c>
      <c r="D25" s="9">
        <v>39619</v>
      </c>
      <c r="E25" s="10" t="s">
        <v>9</v>
      </c>
      <c r="F25" s="10" t="s">
        <v>9</v>
      </c>
      <c r="G25" s="10" t="s">
        <v>10</v>
      </c>
      <c r="H25" s="10">
        <v>28</v>
      </c>
      <c r="I25" s="10">
        <v>6</v>
      </c>
      <c r="J25" s="10">
        <v>9</v>
      </c>
      <c r="K25" s="10"/>
      <c r="M25" s="32" t="s">
        <v>52</v>
      </c>
      <c r="N25" s="32">
        <f>COUNTIF($F$6:$F$545,"Good")</f>
        <v>228</v>
      </c>
      <c r="O25" s="32">
        <f>COUNTIF($F$6:$F$545,"Fair")</f>
        <v>191</v>
      </c>
      <c r="P25" s="32">
        <f>COUNTIF($F$6:$F$545,"Poor")</f>
        <v>101</v>
      </c>
      <c r="Q25" s="32">
        <f>COUNTIF($F$6:$F$545,"Moribund")</f>
        <v>9</v>
      </c>
      <c r="R25" s="32">
        <f>COUNTIF($F$6:$F$545,"Dead")</f>
        <v>4</v>
      </c>
      <c r="S25" s="32">
        <f>COUNTIF($F$6:$F$545,"Missing")</f>
        <v>7</v>
      </c>
      <c r="T25" s="32">
        <f>SUM(N25:S25)</f>
        <v>540</v>
      </c>
      <c r="U25" s="32"/>
      <c r="V25" s="32"/>
      <c r="W25" s="32"/>
      <c r="X25" s="32"/>
      <c r="Y25" s="32"/>
      <c r="Z25" s="32"/>
      <c r="AA25" s="32"/>
      <c r="AB25" s="32"/>
      <c r="AC25" s="32"/>
    </row>
    <row r="26" spans="2:29" x14ac:dyDescent="0.25">
      <c r="B26" s="8"/>
      <c r="C26" s="9" t="s">
        <v>16</v>
      </c>
      <c r="D26" s="9">
        <v>39619</v>
      </c>
      <c r="E26" s="10" t="s">
        <v>9</v>
      </c>
      <c r="F26" s="10" t="s">
        <v>9</v>
      </c>
      <c r="G26" s="10" t="s">
        <v>9</v>
      </c>
      <c r="H26" s="10">
        <v>34</v>
      </c>
      <c r="I26" s="10">
        <v>6.5</v>
      </c>
      <c r="J26" s="10">
        <v>10</v>
      </c>
      <c r="K26" s="10"/>
      <c r="M26" s="32" t="s">
        <v>53</v>
      </c>
      <c r="N26" s="32">
        <f>N25/$T$5*100</f>
        <v>42.222222222222221</v>
      </c>
      <c r="O26" s="32">
        <f t="shared" ref="O26:S26" si="6">O25/$T$5*100</f>
        <v>35.370370370370367</v>
      </c>
      <c r="P26" s="32">
        <f t="shared" si="6"/>
        <v>18.703703703703702</v>
      </c>
      <c r="Q26" s="32">
        <f t="shared" si="6"/>
        <v>1.6666666666666667</v>
      </c>
      <c r="R26" s="32">
        <f t="shared" si="6"/>
        <v>0.74074074074074081</v>
      </c>
      <c r="S26" s="32">
        <f t="shared" si="6"/>
        <v>1.2962962962962963</v>
      </c>
      <c r="T26" s="32">
        <f>SUM(N26:S26)</f>
        <v>99.999999999999986</v>
      </c>
      <c r="U26" s="32"/>
      <c r="V26" s="32"/>
      <c r="W26" s="32"/>
      <c r="X26" s="32"/>
      <c r="Y26" s="32"/>
      <c r="Z26" s="32"/>
      <c r="AA26" s="32"/>
      <c r="AB26" s="32"/>
      <c r="AC26" s="32"/>
    </row>
    <row r="27" spans="2:29" x14ac:dyDescent="0.25">
      <c r="B27" s="8"/>
      <c r="C27" s="9" t="s">
        <v>16</v>
      </c>
      <c r="D27" s="9">
        <v>39619</v>
      </c>
      <c r="E27" s="10" t="s">
        <v>9</v>
      </c>
      <c r="F27" s="10" t="s">
        <v>9</v>
      </c>
      <c r="G27" s="10" t="s">
        <v>10</v>
      </c>
      <c r="H27" s="10">
        <v>30</v>
      </c>
      <c r="I27" s="10">
        <v>6</v>
      </c>
      <c r="J27" s="10">
        <v>2.5</v>
      </c>
      <c r="K27" s="10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2:29" x14ac:dyDescent="0.25">
      <c r="B28" s="8"/>
      <c r="C28" s="9" t="s">
        <v>16</v>
      </c>
      <c r="D28" s="9">
        <v>39619</v>
      </c>
      <c r="E28" s="10" t="s">
        <v>9</v>
      </c>
      <c r="F28" s="10" t="s">
        <v>9</v>
      </c>
      <c r="G28" s="10" t="s">
        <v>9</v>
      </c>
      <c r="H28" s="10">
        <v>47</v>
      </c>
      <c r="I28" s="10">
        <v>8.5</v>
      </c>
      <c r="J28" s="10">
        <v>19</v>
      </c>
      <c r="K28" s="10"/>
      <c r="M28" s="32"/>
      <c r="N28" s="32" t="s">
        <v>16</v>
      </c>
      <c r="O28" s="32" t="s">
        <v>16</v>
      </c>
      <c r="P28" s="32" t="s">
        <v>16</v>
      </c>
      <c r="Q28" s="32" t="s">
        <v>54</v>
      </c>
      <c r="R28" s="32" t="s">
        <v>54</v>
      </c>
      <c r="S28" s="32" t="s">
        <v>54</v>
      </c>
      <c r="T28" s="32" t="s">
        <v>17</v>
      </c>
      <c r="U28" s="32" t="s">
        <v>17</v>
      </c>
      <c r="V28" s="32" t="s">
        <v>17</v>
      </c>
      <c r="W28" s="32" t="s">
        <v>55</v>
      </c>
      <c r="X28" s="32" t="s">
        <v>55</v>
      </c>
      <c r="Y28" s="32" t="s">
        <v>55</v>
      </c>
      <c r="Z28" s="32" t="s">
        <v>19</v>
      </c>
      <c r="AA28" s="32" t="s">
        <v>19</v>
      </c>
      <c r="AB28" s="32" t="s">
        <v>19</v>
      </c>
      <c r="AC28" s="32"/>
    </row>
    <row r="29" spans="2:29" x14ac:dyDescent="0.25">
      <c r="B29" s="8"/>
      <c r="C29" s="9" t="s">
        <v>16</v>
      </c>
      <c r="D29" s="9">
        <v>39619</v>
      </c>
      <c r="E29" s="10" t="s">
        <v>9</v>
      </c>
      <c r="F29" s="10" t="s">
        <v>9</v>
      </c>
      <c r="G29" s="10" t="s">
        <v>9</v>
      </c>
      <c r="H29" s="10">
        <v>54</v>
      </c>
      <c r="I29" s="10">
        <v>8</v>
      </c>
      <c r="J29" s="10">
        <v>18</v>
      </c>
      <c r="K29" s="10">
        <v>24</v>
      </c>
      <c r="M29" s="32"/>
      <c r="N29" s="32">
        <v>39619</v>
      </c>
      <c r="O29" s="32">
        <v>8482</v>
      </c>
      <c r="P29" s="32">
        <v>63594</v>
      </c>
      <c r="Q29" s="32">
        <v>32274</v>
      </c>
      <c r="R29" s="32">
        <v>13903</v>
      </c>
      <c r="S29" s="32">
        <v>63705</v>
      </c>
      <c r="T29" s="32">
        <v>39282</v>
      </c>
      <c r="U29" s="32">
        <v>35192</v>
      </c>
      <c r="V29" s="32">
        <v>63578</v>
      </c>
      <c r="W29" s="32">
        <v>48678</v>
      </c>
      <c r="X29" s="32">
        <v>8492</v>
      </c>
      <c r="Y29" s="32">
        <v>63540</v>
      </c>
      <c r="Z29" s="32">
        <v>53977</v>
      </c>
      <c r="AA29" s="32">
        <v>48519</v>
      </c>
      <c r="AB29" s="32">
        <v>40106</v>
      </c>
      <c r="AC29" s="32" t="s">
        <v>56</v>
      </c>
    </row>
    <row r="30" spans="2:29" x14ac:dyDescent="0.25">
      <c r="B30" s="8"/>
      <c r="C30" s="9" t="s">
        <v>16</v>
      </c>
      <c r="D30" s="9">
        <v>39619</v>
      </c>
      <c r="E30" s="10" t="s">
        <v>9</v>
      </c>
      <c r="F30" s="10" t="s">
        <v>9</v>
      </c>
      <c r="G30" s="10" t="s">
        <v>9</v>
      </c>
      <c r="H30" s="10">
        <v>38</v>
      </c>
      <c r="I30" s="10">
        <v>6</v>
      </c>
      <c r="J30" s="10">
        <v>13</v>
      </c>
      <c r="K30" s="10"/>
      <c r="M30" s="32" t="s">
        <v>9</v>
      </c>
      <c r="N30" s="32">
        <f>COUNTIFS($F$6:$F$545, "Good", $D$6:$D$545, "39619")</f>
        <v>31</v>
      </c>
      <c r="O30" s="32">
        <f>COUNTIFS($F$6:$F$545, "Good", $D$6:$D$545, "8482")</f>
        <v>21</v>
      </c>
      <c r="P30" s="32">
        <f>COUNTIFS($F$6:$F$545, "Good", $D$6:$D$545, "63594")</f>
        <v>25</v>
      </c>
      <c r="Q30" s="32">
        <f>COUNTIFS($F$6:$F$545, "Good", $D$6:$D$545, "32274")</f>
        <v>25</v>
      </c>
      <c r="R30" s="32">
        <f>COUNTIFS($F$6:$F$545, "Good", $D$6:$D$545, "13903")</f>
        <v>23</v>
      </c>
      <c r="S30" s="32">
        <f>COUNTIFS($F$6:$F$545, "Good", $D$6:$D$545, "63705")</f>
        <v>31</v>
      </c>
      <c r="T30" s="32">
        <f>COUNTIFS($F$6:$F$545, "Good", $D$6:$D$545, "39282")</f>
        <v>15</v>
      </c>
      <c r="U30" s="32">
        <f>COUNTIFS($F$6:$F$545, "Good", $D$6:$D$545, "35192")</f>
        <v>8</v>
      </c>
      <c r="V30" s="32">
        <f>COUNTIFS($F$6:$F$545, "Good", $D$6:$D$545, "63578")</f>
        <v>14</v>
      </c>
      <c r="W30" s="32">
        <f>COUNTIFS($F$6:$F$545, "Good", $D$6:$D$545, "48678")</f>
        <v>9</v>
      </c>
      <c r="X30" s="32">
        <f>COUNTIFS($F$6:$F$545, "Good", $D$6:$D$545, "8492")</f>
        <v>16</v>
      </c>
      <c r="Y30" s="32">
        <f>COUNTIFS($F$6:$F$545, "Good", $D$6:$D$545, "63540")</f>
        <v>1</v>
      </c>
      <c r="Z30" s="32">
        <f>COUNTIFS($F$6:$F$545, "Good", $D$6:$D$545, "53977")</f>
        <v>4</v>
      </c>
      <c r="AA30" s="32">
        <f>COUNTIFS($F$6:$F$545, "Good", $D$6:$D$545, "48519")</f>
        <v>0</v>
      </c>
      <c r="AB30" s="32">
        <f>COUNTIFS($F$6:$F$545, "Good", $D$6:$D$545, "40106")</f>
        <v>5</v>
      </c>
      <c r="AC30" s="32">
        <f>SUM(N30:AB30)</f>
        <v>228</v>
      </c>
    </row>
    <row r="31" spans="2:29" x14ac:dyDescent="0.25">
      <c r="B31" s="8"/>
      <c r="C31" s="9" t="s">
        <v>16</v>
      </c>
      <c r="D31" s="9">
        <v>39619</v>
      </c>
      <c r="E31" s="10" t="s">
        <v>9</v>
      </c>
      <c r="F31" s="10" t="s">
        <v>9</v>
      </c>
      <c r="G31" s="10" t="s">
        <v>9</v>
      </c>
      <c r="H31" s="10">
        <v>33</v>
      </c>
      <c r="I31" s="10">
        <v>5.5</v>
      </c>
      <c r="J31" s="10">
        <v>14</v>
      </c>
      <c r="K31" s="10"/>
      <c r="M31" s="32" t="s">
        <v>10</v>
      </c>
      <c r="N31" s="32">
        <f>COUNTIFS($F$6:$F$545, "Fair", $D$6:$D$545, "39619")</f>
        <v>3</v>
      </c>
      <c r="O31" s="32">
        <f>COUNTIFS($F$6:$F$545, "Fair", $D$6:$D$545, "8482")</f>
        <v>14</v>
      </c>
      <c r="P31" s="32">
        <f>COUNTIFS($F$6:$F$545, "Fair", $D$6:$D$545, "63594")</f>
        <v>9</v>
      </c>
      <c r="Q31" s="32">
        <f>COUNTIFS($F$6:$F$545, "Fair", $D$6:$D$545, "32274")</f>
        <v>11</v>
      </c>
      <c r="R31" s="32">
        <f>COUNTIFS($F$6:$F$545, "Fair", $D$6:$D$545, "13903")</f>
        <v>11</v>
      </c>
      <c r="S31" s="32">
        <f>COUNTIFS($F$6:$F$545, "Fair", $D$6:$D$545, "63705")</f>
        <v>4</v>
      </c>
      <c r="T31" s="32">
        <f>COUNTIFS($F$6:$F$545, "Fair", $D$6:$D$545, "39282")</f>
        <v>12</v>
      </c>
      <c r="U31" s="32">
        <f>COUNTIFS($F$6:$F$545, "Fair", $D$6:$D$545, "35192")</f>
        <v>7</v>
      </c>
      <c r="V31" s="32">
        <f>COUNTIFS($F$6:$F$545, "Fair", $D$6:$D$545, "63578")</f>
        <v>19</v>
      </c>
      <c r="W31" s="32">
        <f>COUNTIFS($F$6:$F$545, "Fair", $D$6:$D$545, "48678")</f>
        <v>21</v>
      </c>
      <c r="X31" s="32">
        <f>COUNTIFS($F$6:$F$545, "Fair", $D$6:$D$545, "8492")</f>
        <v>13</v>
      </c>
      <c r="Y31" s="32">
        <f>COUNTIFS($F$6:$F$545, "Fair", $D$6:$D$545, "63540")</f>
        <v>13</v>
      </c>
      <c r="Z31" s="32">
        <f>COUNTIFS($F$6:$F$545, "Fair", $D$6:$D$545, "53977")</f>
        <v>16</v>
      </c>
      <c r="AA31" s="32">
        <f>COUNTIFS($F$6:$F$545, "Fair", $D$6:$D$545, "48519")</f>
        <v>16</v>
      </c>
      <c r="AB31" s="32">
        <f>COUNTIFS($F$6:$F$545, "Fair", $D$6:$D$545, "40106")</f>
        <v>22</v>
      </c>
      <c r="AC31" s="32">
        <f>SUM(N31:AB31)</f>
        <v>191</v>
      </c>
    </row>
    <row r="32" spans="2:29" x14ac:dyDescent="0.25">
      <c r="B32" s="8"/>
      <c r="C32" s="9" t="s">
        <v>16</v>
      </c>
      <c r="D32" s="9">
        <v>39619</v>
      </c>
      <c r="E32" s="10" t="s">
        <v>9</v>
      </c>
      <c r="F32" s="10" t="s">
        <v>9</v>
      </c>
      <c r="G32" s="10" t="s">
        <v>9</v>
      </c>
      <c r="H32" s="10">
        <v>37</v>
      </c>
      <c r="I32" s="10">
        <v>8.5</v>
      </c>
      <c r="J32" s="10">
        <v>15</v>
      </c>
      <c r="K32" s="10"/>
      <c r="M32" s="32" t="s">
        <v>11</v>
      </c>
      <c r="N32" s="32">
        <f>COUNTIFS($F$6:$F$545, "Poor", $D$6:$D$545, "39619")</f>
        <v>0</v>
      </c>
      <c r="O32" s="32">
        <f>COUNTIFS($F$6:$F$545, "Poor", $D$6:$D$545, "8482")</f>
        <v>1</v>
      </c>
      <c r="P32" s="32">
        <f>COUNTIFS($F$6:$F$545, "Poor", $D$6:$D$545, "63594")</f>
        <v>2</v>
      </c>
      <c r="Q32" s="32">
        <f>COUNTIFS($F$6:$F$545, "Poor", $D$6:$D$545, "32274")</f>
        <v>0</v>
      </c>
      <c r="R32" s="32">
        <f>COUNTIFS($F$6:$F$545, "Poor", $D$6:$D$545, "13903")</f>
        <v>2</v>
      </c>
      <c r="S32" s="32">
        <f>COUNTIFS($F$6:$F$545, "Poor", $D$6:$D$545, "63705")</f>
        <v>1</v>
      </c>
      <c r="T32" s="32">
        <f>COUNTIFS($F$6:$F$545, "Poor", $D$6:$D$545, "39282")</f>
        <v>4</v>
      </c>
      <c r="U32" s="32">
        <f>COUNTIFS($F$6:$F$545, "Poor", $D$6:$D$545, "35192")</f>
        <v>13</v>
      </c>
      <c r="V32" s="32">
        <f>COUNTIFS($F$6:$F$545, "Poor", $D$6:$D$545, "63578")</f>
        <v>3</v>
      </c>
      <c r="W32" s="32">
        <f>COUNTIFS($F$6:$F$545, "Poor", $D$6:$D$545, "48678")</f>
        <v>6</v>
      </c>
      <c r="X32" s="32">
        <f>COUNTIFS($F$6:$F$545, "Poor", $D$6:$D$545, "8492")</f>
        <v>7</v>
      </c>
      <c r="Y32" s="32">
        <f>COUNTIFS($F$6:$F$545, "Poor", $D$6:$D$545, "63540")</f>
        <v>22</v>
      </c>
      <c r="Z32" s="32">
        <f>COUNTIFS($F$6:$F$545, "Poor", $D$6:$D$545, "53977")</f>
        <v>14</v>
      </c>
      <c r="AA32" s="32">
        <f>COUNTIFS($F$6:$F$545, "Poor", $D$6:$D$545, "48519")</f>
        <v>18</v>
      </c>
      <c r="AB32" s="32">
        <f>COUNTIFS($F$6:$F$545, "Poor", $D$6:$D$545, "40106")</f>
        <v>8</v>
      </c>
      <c r="AC32" s="32">
        <f t="shared" ref="AC32:AC35" si="7">SUM(N32:AB32)</f>
        <v>101</v>
      </c>
    </row>
    <row r="33" spans="2:29" x14ac:dyDescent="0.25">
      <c r="B33" s="8"/>
      <c r="C33" s="9" t="s">
        <v>16</v>
      </c>
      <c r="D33" s="9">
        <v>39619</v>
      </c>
      <c r="E33" s="10" t="s">
        <v>9</v>
      </c>
      <c r="F33" s="10" t="s">
        <v>9</v>
      </c>
      <c r="G33" s="10" t="s">
        <v>9</v>
      </c>
      <c r="H33" s="10">
        <v>55</v>
      </c>
      <c r="I33" s="10">
        <v>8</v>
      </c>
      <c r="J33" s="10">
        <v>19.5</v>
      </c>
      <c r="K33" s="10"/>
      <c r="M33" s="32" t="s">
        <v>12</v>
      </c>
      <c r="N33" s="32">
        <f>COUNTIFS($F$6:$F$545, "Moribund", $D$6:$D$545, "39619")</f>
        <v>0</v>
      </c>
      <c r="O33" s="32">
        <f>COUNTIFS($F$6:$F$545, "Moribund", $D$6:$D$545, "8482")</f>
        <v>0</v>
      </c>
      <c r="P33" s="32">
        <f>COUNTIFS($F$6:$F$545, "Moribund", $D$6:$D$545, "63594")</f>
        <v>0</v>
      </c>
      <c r="Q33" s="32">
        <f>COUNTIFS($F$6:$F$545, "Moribund", $D$6:$D$545, "32274")</f>
        <v>0</v>
      </c>
      <c r="R33" s="32">
        <f>COUNTIFS($F$6:$F$545, "Moribund", $D$6:$D$545, "13903")</f>
        <v>0</v>
      </c>
      <c r="S33" s="32">
        <f>COUNTIFS($F$6:$F$545, "Moribund", $D$6:$D$545, "63705")</f>
        <v>0</v>
      </c>
      <c r="T33" s="32">
        <f>COUNTIFS($F$6:$F$545, "Moribund", $D$6:$D$545, "39282")</f>
        <v>0</v>
      </c>
      <c r="U33" s="32">
        <f>COUNTIFS($F$6:$F$545, "Moribund", $D$6:$D$545, "35192")</f>
        <v>4</v>
      </c>
      <c r="V33" s="32">
        <f>COUNTIFS($F$6:$F$545, "Moribund", $D$6:$D$545, "63578")</f>
        <v>0</v>
      </c>
      <c r="W33" s="32">
        <f>COUNTIFS($F$6:$F$545, "Moribund", $D$6:$D$545, "48678")</f>
        <v>0</v>
      </c>
      <c r="X33" s="32">
        <f>COUNTIFS($F$6:$F$545, "Moribund", $D$6:$D$545, "8492")</f>
        <v>0</v>
      </c>
      <c r="Y33" s="32">
        <f>COUNTIFS($F$6:$F$545, "Moribund", $D$6:$D$545, "63540")</f>
        <v>0</v>
      </c>
      <c r="Z33" s="32">
        <f>COUNTIFS($F$6:$F$545, "Moribund", $D$6:$D$545, "53977")</f>
        <v>2</v>
      </c>
      <c r="AA33" s="32">
        <f>COUNTIFS($F$6:$F$545, "Moribund", $D$6:$D$545, "48519")</f>
        <v>2</v>
      </c>
      <c r="AB33" s="32">
        <f>COUNTIFS($F$6:$F$545, "Moribund", $D$6:$D$545, "40106")</f>
        <v>1</v>
      </c>
      <c r="AC33" s="32">
        <f t="shared" si="7"/>
        <v>9</v>
      </c>
    </row>
    <row r="34" spans="2:29" x14ac:dyDescent="0.25">
      <c r="B34" s="8"/>
      <c r="C34" s="9" t="s">
        <v>16</v>
      </c>
      <c r="D34" s="9">
        <v>39619</v>
      </c>
      <c r="E34" s="10" t="s">
        <v>9</v>
      </c>
      <c r="F34" s="10" t="s">
        <v>9</v>
      </c>
      <c r="G34" s="10" t="s">
        <v>9</v>
      </c>
      <c r="H34" s="10">
        <v>36</v>
      </c>
      <c r="I34" s="10">
        <v>7.5</v>
      </c>
      <c r="J34" s="10">
        <v>8</v>
      </c>
      <c r="K34" s="10"/>
      <c r="M34" s="32" t="s">
        <v>13</v>
      </c>
      <c r="N34" s="32">
        <f>COUNTIFS($F$6:$F$545, "Dead", $D$6:$D$545, "39619")</f>
        <v>0</v>
      </c>
      <c r="O34" s="32">
        <f>COUNTIFS($F$6:$F$545, "Dead", $D$6:$D$545, "8482")</f>
        <v>0</v>
      </c>
      <c r="P34" s="32">
        <f>COUNTIFS($F$6:$F$545, "Dead", $D$6:$D$545, "63594")</f>
        <v>0</v>
      </c>
      <c r="Q34" s="32">
        <f>COUNTIFS($F$6:$F$545, "Dead", $D$6:$D$545, "32274")</f>
        <v>0</v>
      </c>
      <c r="R34" s="32">
        <f>COUNTIFS($F$6:$F$545, "Dead", $D$6:$D$545, "13903")</f>
        <v>0</v>
      </c>
      <c r="S34" s="32">
        <f>COUNTIFS($F$6:$F$545, "Dead", $D$6:$D$545, "63705")</f>
        <v>0</v>
      </c>
      <c r="T34" s="32">
        <f>COUNTIFS($F$6:$F$545, "Dead", $D$6:$D$545, "39282")</f>
        <v>3</v>
      </c>
      <c r="U34" s="32">
        <f>COUNTIFS($F$6:$F$545, "Dead", $D$6:$D$545, "35192")</f>
        <v>1</v>
      </c>
      <c r="V34" s="32">
        <f>COUNTIFS($F$6:$F$545, "Dead", $D$6:$D$545, "63578")</f>
        <v>0</v>
      </c>
      <c r="W34" s="32">
        <f>COUNTIFS($F$6:$F$545, "Dead", $D$6:$D$545, "48678")</f>
        <v>0</v>
      </c>
      <c r="X34" s="32">
        <f>COUNTIFS($F$6:$F$545, "Dead", $D$6:$D$545, "8492")</f>
        <v>0</v>
      </c>
      <c r="Y34" s="32">
        <f>COUNTIFS($F$6:$F$545, "Dead", $D$6:$D$545, "63540")</f>
        <v>0</v>
      </c>
      <c r="Z34" s="32">
        <f>COUNTIFS($F$6:$F$545, "Dead", $D$6:$D$545, "53977")</f>
        <v>0</v>
      </c>
      <c r="AA34" s="32">
        <f>COUNTIFS($F$6:$F$545, "Dead", $D$6:$D$545, "48519")</f>
        <v>0</v>
      </c>
      <c r="AB34" s="32">
        <f>COUNTIFS($F$6:$F$545, "Dead", $D$6:$D$545, "40106")</f>
        <v>0</v>
      </c>
      <c r="AC34" s="32">
        <f t="shared" si="7"/>
        <v>4</v>
      </c>
    </row>
    <row r="35" spans="2:29" x14ac:dyDescent="0.25">
      <c r="B35" s="8"/>
      <c r="C35" s="9" t="s">
        <v>16</v>
      </c>
      <c r="D35" s="9">
        <v>39619</v>
      </c>
      <c r="E35" s="10" t="s">
        <v>10</v>
      </c>
      <c r="F35" s="10" t="s">
        <v>10</v>
      </c>
      <c r="G35" s="10" t="s">
        <v>10</v>
      </c>
      <c r="H35" s="10">
        <v>23</v>
      </c>
      <c r="I35" s="10">
        <v>4.5</v>
      </c>
      <c r="J35" s="10">
        <v>3</v>
      </c>
      <c r="K35" s="10">
        <v>30</v>
      </c>
      <c r="M35" s="32" t="s">
        <v>50</v>
      </c>
      <c r="N35" s="32">
        <f>COUNTIFS($F$6:$F$545, "Missing", $D$6:$D$545, "39619")</f>
        <v>2</v>
      </c>
      <c r="O35" s="32">
        <f>COUNTIFS($F$6:$F$545, "Missing", $D$6:$D$545, "8482")</f>
        <v>0</v>
      </c>
      <c r="P35" s="32">
        <f>COUNTIFS($F$6:$F$545, "Missing", $D$6:$D$545, "63594")</f>
        <v>0</v>
      </c>
      <c r="Q35" s="32">
        <f>COUNTIFS($F$6:$F$545, "Missing", $D$6:$D$545, "32274")</f>
        <v>0</v>
      </c>
      <c r="R35" s="32">
        <f>COUNTIFS($F$6:$F$545, "Missing", $D$6:$D$545, "13903")</f>
        <v>0</v>
      </c>
      <c r="S35" s="32">
        <f>COUNTIFS($F$6:$F$545, "Missing", $D$6:$D$545, "63705")</f>
        <v>0</v>
      </c>
      <c r="T35" s="32">
        <f>COUNTIFS($F$6:$F$545, "Missing", $D$6:$D$545, "39282")</f>
        <v>2</v>
      </c>
      <c r="U35" s="32">
        <f>COUNTIFS($F$6:$F$545, "Missing", $D$6:$D$545, "35192")</f>
        <v>3</v>
      </c>
      <c r="V35" s="32">
        <f>COUNTIFS($F$6:$F$545, "Missing", $D$6:$D$545, "63578")</f>
        <v>0</v>
      </c>
      <c r="W35" s="32">
        <f>COUNTIFS($F$6:$F$545, "Missing", $D$6:$D$545, "48678")</f>
        <v>0</v>
      </c>
      <c r="X35" s="32">
        <f>COUNTIFS($F$6:$F$545, "Missing", $D$6:$D$545, "8492")</f>
        <v>0</v>
      </c>
      <c r="Y35" s="32">
        <f>COUNTIFS($F$6:$F$545, "Missing", $D$6:$D$545, "63540")</f>
        <v>0</v>
      </c>
      <c r="Z35" s="32">
        <f>COUNTIFS($F$6:$F$545, "Missing", $D$6:$D$545, "53977")</f>
        <v>0</v>
      </c>
      <c r="AA35" s="32">
        <f>COUNTIFS($F$6:$F$545, "Missing", $D$6:$D$545, "48519")</f>
        <v>0</v>
      </c>
      <c r="AB35" s="32">
        <f>COUNTIFS($F$6:$F$545, "Missing", $D$6:$D$545, "40106")</f>
        <v>0</v>
      </c>
      <c r="AC35" s="32">
        <f t="shared" si="7"/>
        <v>7</v>
      </c>
    </row>
    <row r="36" spans="2:29" x14ac:dyDescent="0.25">
      <c r="B36" s="8"/>
      <c r="C36" s="9" t="s">
        <v>16</v>
      </c>
      <c r="D36" s="9">
        <v>39619</v>
      </c>
      <c r="E36" s="10" t="s">
        <v>10</v>
      </c>
      <c r="F36" s="10" t="s">
        <v>9</v>
      </c>
      <c r="G36" s="10" t="s">
        <v>9</v>
      </c>
      <c r="H36" s="10">
        <v>30.5</v>
      </c>
      <c r="I36" s="10">
        <v>5.5</v>
      </c>
      <c r="J36" s="10">
        <v>20</v>
      </c>
      <c r="K36" s="10"/>
      <c r="M36" s="32" t="s">
        <v>56</v>
      </c>
      <c r="N36" s="32">
        <f>SUM(N30:N35)</f>
        <v>36</v>
      </c>
      <c r="O36" s="32">
        <f t="shared" ref="O36:AB36" si="8">SUM(O30:O35)</f>
        <v>36</v>
      </c>
      <c r="P36" s="32">
        <f t="shared" si="8"/>
        <v>36</v>
      </c>
      <c r="Q36" s="32">
        <f t="shared" si="8"/>
        <v>36</v>
      </c>
      <c r="R36" s="32">
        <f t="shared" si="8"/>
        <v>36</v>
      </c>
      <c r="S36" s="32">
        <f t="shared" si="8"/>
        <v>36</v>
      </c>
      <c r="T36" s="32">
        <f t="shared" si="8"/>
        <v>36</v>
      </c>
      <c r="U36" s="32">
        <f t="shared" si="8"/>
        <v>36</v>
      </c>
      <c r="V36" s="32">
        <f t="shared" si="8"/>
        <v>36</v>
      </c>
      <c r="W36" s="32">
        <f t="shared" si="8"/>
        <v>36</v>
      </c>
      <c r="X36" s="32">
        <f t="shared" si="8"/>
        <v>36</v>
      </c>
      <c r="Y36" s="32">
        <f t="shared" si="8"/>
        <v>36</v>
      </c>
      <c r="Z36" s="32">
        <f t="shared" si="8"/>
        <v>36</v>
      </c>
      <c r="AA36" s="32">
        <f t="shared" si="8"/>
        <v>36</v>
      </c>
      <c r="AB36" s="32">
        <f t="shared" si="8"/>
        <v>36</v>
      </c>
      <c r="AC36" s="32">
        <f>SUM(AC30:AC35)</f>
        <v>540</v>
      </c>
    </row>
    <row r="37" spans="2:29" x14ac:dyDescent="0.25">
      <c r="B37" s="8"/>
      <c r="C37" s="9" t="s">
        <v>16</v>
      </c>
      <c r="D37" s="9">
        <v>39619</v>
      </c>
      <c r="E37" s="10" t="s">
        <v>9</v>
      </c>
      <c r="F37" s="10" t="s">
        <v>9</v>
      </c>
      <c r="G37" s="10" t="s">
        <v>9</v>
      </c>
      <c r="H37" s="10">
        <v>34.5</v>
      </c>
      <c r="I37" s="10">
        <v>8.5</v>
      </c>
      <c r="J37" s="10">
        <v>9</v>
      </c>
      <c r="K37" s="10"/>
      <c r="M37" s="32" t="s">
        <v>57</v>
      </c>
      <c r="N37" s="32">
        <f>SUM(N30,N31,N32)/N36*100</f>
        <v>94.444444444444443</v>
      </c>
      <c r="O37" s="32">
        <f t="shared" ref="O37:AB37" si="9">SUM(O30,O31,O32)/O36*100</f>
        <v>100</v>
      </c>
      <c r="P37" s="32">
        <f t="shared" si="9"/>
        <v>100</v>
      </c>
      <c r="Q37" s="32">
        <f t="shared" si="9"/>
        <v>100</v>
      </c>
      <c r="R37" s="32">
        <f t="shared" si="9"/>
        <v>100</v>
      </c>
      <c r="S37" s="32">
        <f t="shared" si="9"/>
        <v>100</v>
      </c>
      <c r="T37" s="32">
        <f t="shared" si="9"/>
        <v>86.111111111111114</v>
      </c>
      <c r="U37" s="32">
        <f t="shared" si="9"/>
        <v>77.777777777777786</v>
      </c>
      <c r="V37" s="32">
        <f t="shared" si="9"/>
        <v>100</v>
      </c>
      <c r="W37" s="32">
        <f t="shared" si="9"/>
        <v>100</v>
      </c>
      <c r="X37" s="32">
        <f t="shared" si="9"/>
        <v>100</v>
      </c>
      <c r="Y37" s="32">
        <f t="shared" si="9"/>
        <v>100</v>
      </c>
      <c r="Z37" s="32">
        <f t="shared" si="9"/>
        <v>94.444444444444443</v>
      </c>
      <c r="AA37" s="32">
        <f t="shared" si="9"/>
        <v>94.444444444444443</v>
      </c>
      <c r="AB37" s="32">
        <f t="shared" si="9"/>
        <v>97.222222222222214</v>
      </c>
      <c r="AC37" s="32"/>
    </row>
    <row r="38" spans="2:29" x14ac:dyDescent="0.25">
      <c r="B38" s="8"/>
      <c r="C38" s="9" t="s">
        <v>16</v>
      </c>
      <c r="D38" s="9">
        <v>39619</v>
      </c>
      <c r="E38" s="10" t="s">
        <v>10</v>
      </c>
      <c r="F38" s="10" t="s">
        <v>9</v>
      </c>
      <c r="G38" s="10" t="s">
        <v>11</v>
      </c>
      <c r="H38" s="10">
        <v>20</v>
      </c>
      <c r="I38" s="10">
        <v>3.5</v>
      </c>
      <c r="J38" s="10">
        <v>1</v>
      </c>
      <c r="K38" s="10"/>
      <c r="M38" s="32" t="s">
        <v>71</v>
      </c>
      <c r="N38" s="32" t="s">
        <v>58</v>
      </c>
      <c r="O38" s="32" t="s">
        <v>59</v>
      </c>
      <c r="P38" s="32" t="s">
        <v>60</v>
      </c>
      <c r="Q38" s="32" t="s">
        <v>58</v>
      </c>
      <c r="R38" s="32" t="s">
        <v>59</v>
      </c>
      <c r="S38" s="32" t="s">
        <v>60</v>
      </c>
      <c r="T38" s="32" t="s">
        <v>58</v>
      </c>
      <c r="U38" s="32" t="s">
        <v>59</v>
      </c>
      <c r="V38" s="32" t="s">
        <v>60</v>
      </c>
      <c r="W38" s="32" t="s">
        <v>58</v>
      </c>
      <c r="X38" s="32" t="s">
        <v>59</v>
      </c>
      <c r="Y38" s="32" t="s">
        <v>60</v>
      </c>
      <c r="Z38" s="32" t="s">
        <v>58</v>
      </c>
      <c r="AA38" s="32" t="s">
        <v>59</v>
      </c>
      <c r="AB38" s="32" t="s">
        <v>60</v>
      </c>
      <c r="AC38" s="32"/>
    </row>
    <row r="39" spans="2:29" x14ac:dyDescent="0.25">
      <c r="B39" s="8"/>
      <c r="C39" s="9" t="s">
        <v>16</v>
      </c>
      <c r="D39" s="9">
        <v>39619</v>
      </c>
      <c r="E39" s="10" t="s">
        <v>9</v>
      </c>
      <c r="F39" s="10" t="s">
        <v>14</v>
      </c>
      <c r="G39" s="10" t="s">
        <v>9</v>
      </c>
      <c r="H39" s="10">
        <v>39</v>
      </c>
      <c r="I39" s="10">
        <v>9</v>
      </c>
      <c r="J39" s="10">
        <v>5</v>
      </c>
      <c r="K39" s="10" t="s">
        <v>79</v>
      </c>
      <c r="M39" s="32" t="s">
        <v>61</v>
      </c>
      <c r="N39" s="32">
        <f>SUM(N30+N31)/N36*100</f>
        <v>94.444444444444443</v>
      </c>
      <c r="O39" s="32">
        <f t="shared" ref="O39:AB39" si="10">SUM(O30+O31)/O36*100</f>
        <v>97.222222222222214</v>
      </c>
      <c r="P39" s="32">
        <f t="shared" si="10"/>
        <v>94.444444444444443</v>
      </c>
      <c r="Q39" s="32">
        <f t="shared" si="10"/>
        <v>100</v>
      </c>
      <c r="R39" s="32">
        <f t="shared" si="10"/>
        <v>94.444444444444443</v>
      </c>
      <c r="S39" s="32">
        <f t="shared" si="10"/>
        <v>97.222222222222214</v>
      </c>
      <c r="T39" s="32">
        <f t="shared" si="10"/>
        <v>75</v>
      </c>
      <c r="U39" s="32">
        <f t="shared" si="10"/>
        <v>41.666666666666671</v>
      </c>
      <c r="V39" s="32">
        <f t="shared" si="10"/>
        <v>91.666666666666657</v>
      </c>
      <c r="W39" s="32">
        <f t="shared" si="10"/>
        <v>83.333333333333343</v>
      </c>
      <c r="X39" s="32">
        <f t="shared" si="10"/>
        <v>80.555555555555557</v>
      </c>
      <c r="Y39" s="32">
        <f t="shared" si="10"/>
        <v>38.888888888888893</v>
      </c>
      <c r="Z39" s="32">
        <f t="shared" si="10"/>
        <v>55.555555555555557</v>
      </c>
      <c r="AA39" s="32">
        <f t="shared" si="10"/>
        <v>44.444444444444443</v>
      </c>
      <c r="AB39" s="32">
        <f t="shared" si="10"/>
        <v>75</v>
      </c>
      <c r="AC39" s="32"/>
    </row>
    <row r="40" spans="2:29" x14ac:dyDescent="0.25">
      <c r="B40" s="8"/>
      <c r="C40" s="9" t="s">
        <v>16</v>
      </c>
      <c r="D40" s="9">
        <v>39619</v>
      </c>
      <c r="E40" s="10" t="s">
        <v>9</v>
      </c>
      <c r="F40" s="10" t="s">
        <v>14</v>
      </c>
      <c r="G40" s="10" t="s">
        <v>9</v>
      </c>
      <c r="H40" s="10">
        <v>32</v>
      </c>
      <c r="I40" s="10">
        <v>8</v>
      </c>
      <c r="J40" s="10">
        <v>10</v>
      </c>
      <c r="K40" s="10" t="s">
        <v>79</v>
      </c>
      <c r="M40" s="32" t="s">
        <v>62</v>
      </c>
      <c r="N40" s="32">
        <f>SUM(N32,N33,N34,N35)/N36*100</f>
        <v>5.5555555555555554</v>
      </c>
      <c r="O40" s="32">
        <f t="shared" ref="O40:AB40" si="11">SUM(O32,O33,O34,O35)/O36*100</f>
        <v>2.7777777777777777</v>
      </c>
      <c r="P40" s="32">
        <f t="shared" si="11"/>
        <v>5.5555555555555554</v>
      </c>
      <c r="Q40" s="32">
        <f t="shared" si="11"/>
        <v>0</v>
      </c>
      <c r="R40" s="32">
        <f t="shared" si="11"/>
        <v>5.5555555555555554</v>
      </c>
      <c r="S40" s="32">
        <f t="shared" si="11"/>
        <v>2.7777777777777777</v>
      </c>
      <c r="T40" s="32">
        <f t="shared" si="11"/>
        <v>25</v>
      </c>
      <c r="U40" s="32">
        <f t="shared" si="11"/>
        <v>58.333333333333336</v>
      </c>
      <c r="V40" s="32">
        <f t="shared" si="11"/>
        <v>8.3333333333333321</v>
      </c>
      <c r="W40" s="32">
        <f t="shared" si="11"/>
        <v>16.666666666666664</v>
      </c>
      <c r="X40" s="32">
        <f t="shared" si="11"/>
        <v>19.444444444444446</v>
      </c>
      <c r="Y40" s="32">
        <f t="shared" si="11"/>
        <v>61.111111111111114</v>
      </c>
      <c r="Z40" s="32">
        <f t="shared" si="11"/>
        <v>44.444444444444443</v>
      </c>
      <c r="AA40" s="32">
        <f t="shared" si="11"/>
        <v>55.555555555555557</v>
      </c>
      <c r="AB40" s="32">
        <f t="shared" si="11"/>
        <v>25</v>
      </c>
      <c r="AC40" s="32"/>
    </row>
    <row r="41" spans="2:29" x14ac:dyDescent="0.25">
      <c r="B41" s="8"/>
      <c r="C41" s="9" t="s">
        <v>16</v>
      </c>
      <c r="D41" s="9">
        <v>39619</v>
      </c>
      <c r="E41" s="10" t="s">
        <v>9</v>
      </c>
      <c r="F41" s="10" t="s">
        <v>9</v>
      </c>
      <c r="G41" s="10" t="s">
        <v>9</v>
      </c>
      <c r="H41" s="10">
        <v>34</v>
      </c>
      <c r="I41" s="10">
        <v>5</v>
      </c>
      <c r="J41" s="10">
        <v>11</v>
      </c>
      <c r="K41" s="10">
        <v>36</v>
      </c>
    </row>
    <row r="42" spans="2:29" x14ac:dyDescent="0.25">
      <c r="B42" s="8">
        <v>2</v>
      </c>
      <c r="C42" s="9" t="s">
        <v>16</v>
      </c>
      <c r="D42" s="9">
        <v>8482</v>
      </c>
      <c r="E42" s="10" t="s">
        <v>10</v>
      </c>
      <c r="F42" s="10" t="s">
        <v>9</v>
      </c>
      <c r="G42" s="10" t="s">
        <v>10</v>
      </c>
      <c r="H42" s="10">
        <v>25</v>
      </c>
      <c r="I42" s="10">
        <v>6</v>
      </c>
      <c r="J42" s="10">
        <v>5</v>
      </c>
      <c r="K42" s="10"/>
    </row>
    <row r="43" spans="2:29" ht="18.75" x14ac:dyDescent="0.3">
      <c r="B43" s="8"/>
      <c r="C43" s="9" t="s">
        <v>16</v>
      </c>
      <c r="D43" s="9">
        <v>8482</v>
      </c>
      <c r="E43" s="10" t="s">
        <v>9</v>
      </c>
      <c r="F43" s="10" t="s">
        <v>9</v>
      </c>
      <c r="G43" s="10" t="s">
        <v>10</v>
      </c>
      <c r="H43" s="10">
        <v>27</v>
      </c>
      <c r="I43" s="10">
        <v>4.5</v>
      </c>
      <c r="J43" s="10">
        <v>10</v>
      </c>
      <c r="K43" s="10"/>
      <c r="M43" s="37" t="s">
        <v>81</v>
      </c>
    </row>
    <row r="44" spans="2:29" x14ac:dyDescent="0.25">
      <c r="B44" s="8"/>
      <c r="C44" s="9" t="s">
        <v>16</v>
      </c>
      <c r="D44" s="9">
        <v>8482</v>
      </c>
      <c r="E44" s="10" t="s">
        <v>9</v>
      </c>
      <c r="F44" s="10" t="s">
        <v>9</v>
      </c>
      <c r="G44" s="10" t="s">
        <v>9</v>
      </c>
      <c r="H44" s="10">
        <v>50</v>
      </c>
      <c r="I44" s="10">
        <v>5</v>
      </c>
      <c r="J44" s="10">
        <v>18</v>
      </c>
      <c r="K44" s="10"/>
    </row>
    <row r="45" spans="2:29" x14ac:dyDescent="0.25">
      <c r="B45" s="8"/>
      <c r="C45" s="9" t="s">
        <v>16</v>
      </c>
      <c r="D45" s="9">
        <v>8482</v>
      </c>
      <c r="E45" s="10" t="s">
        <v>10</v>
      </c>
      <c r="F45" s="10" t="s">
        <v>11</v>
      </c>
      <c r="G45" s="10" t="s">
        <v>10</v>
      </c>
      <c r="H45" s="10">
        <v>30</v>
      </c>
      <c r="I45" s="10">
        <v>6</v>
      </c>
      <c r="J45" s="10">
        <v>6</v>
      </c>
      <c r="K45" s="10"/>
      <c r="N45" t="s">
        <v>9</v>
      </c>
      <c r="O45" t="s">
        <v>10</v>
      </c>
      <c r="P45" t="s">
        <v>11</v>
      </c>
      <c r="Q45" t="s">
        <v>12</v>
      </c>
      <c r="R45" t="s">
        <v>13</v>
      </c>
      <c r="S45" t="s">
        <v>50</v>
      </c>
      <c r="T45" t="s">
        <v>51</v>
      </c>
    </row>
    <row r="46" spans="2:29" x14ac:dyDescent="0.25">
      <c r="B46" s="8"/>
      <c r="C46" s="9" t="s">
        <v>16</v>
      </c>
      <c r="D46" s="9">
        <v>8482</v>
      </c>
      <c r="E46" s="10" t="s">
        <v>9</v>
      </c>
      <c r="F46" s="10" t="s">
        <v>10</v>
      </c>
      <c r="G46" s="10" t="s">
        <v>10</v>
      </c>
      <c r="H46" s="10">
        <v>34</v>
      </c>
      <c r="I46" s="10">
        <v>4.5</v>
      </c>
      <c r="J46" s="10">
        <v>8</v>
      </c>
      <c r="K46" s="10"/>
      <c r="M46" t="s">
        <v>52</v>
      </c>
      <c r="N46">
        <f>COUNTIF($G$6:$G$545,"Good")</f>
        <v>260</v>
      </c>
      <c r="O46">
        <f>COUNTIF($G$6:$G$545,"Fair")</f>
        <v>172</v>
      </c>
      <c r="P46">
        <f>COUNTIF($G$7:$G$546,"Poor")</f>
        <v>63</v>
      </c>
      <c r="Q46">
        <f>COUNTIF($G$6:$G$545,"Moribund")</f>
        <v>15</v>
      </c>
      <c r="R46">
        <f>COUNTIF($G$6:$G$545,"Dead")</f>
        <v>24</v>
      </c>
      <c r="S46">
        <f>COUNTIF($G$6:$G$545,"Missing")</f>
        <v>6</v>
      </c>
      <c r="T46">
        <f>SUM(N46:S46)</f>
        <v>540</v>
      </c>
    </row>
    <row r="47" spans="2:29" x14ac:dyDescent="0.25">
      <c r="B47" s="8"/>
      <c r="C47" s="9" t="s">
        <v>16</v>
      </c>
      <c r="D47" s="9">
        <v>8482</v>
      </c>
      <c r="E47" s="10" t="s">
        <v>9</v>
      </c>
      <c r="F47" s="10" t="s">
        <v>9</v>
      </c>
      <c r="G47" s="10" t="s">
        <v>9</v>
      </c>
      <c r="H47" s="10">
        <v>39</v>
      </c>
      <c r="I47" s="10">
        <v>5</v>
      </c>
      <c r="J47" s="10">
        <v>17</v>
      </c>
      <c r="K47" s="10">
        <v>6</v>
      </c>
      <c r="M47" t="s">
        <v>53</v>
      </c>
      <c r="N47" s="32">
        <f t="shared" ref="N47:S47" si="12">N46/$T$46*100</f>
        <v>48.148148148148145</v>
      </c>
      <c r="O47" s="32">
        <f t="shared" si="12"/>
        <v>31.851851851851855</v>
      </c>
      <c r="P47" s="32">
        <f t="shared" si="12"/>
        <v>11.666666666666666</v>
      </c>
      <c r="Q47" s="32">
        <f t="shared" si="12"/>
        <v>2.7777777777777777</v>
      </c>
      <c r="R47" s="32">
        <f t="shared" si="12"/>
        <v>4.4444444444444446</v>
      </c>
      <c r="S47" s="32">
        <f t="shared" si="12"/>
        <v>1.1111111111111112</v>
      </c>
      <c r="T47">
        <f>SUM(N47:S47)</f>
        <v>100</v>
      </c>
    </row>
    <row r="48" spans="2:29" x14ac:dyDescent="0.25">
      <c r="B48" s="8"/>
      <c r="C48" s="9" t="s">
        <v>16</v>
      </c>
      <c r="D48" s="9">
        <v>8482</v>
      </c>
      <c r="E48" s="10" t="s">
        <v>9</v>
      </c>
      <c r="F48" s="10" t="s">
        <v>9</v>
      </c>
      <c r="G48" s="10" t="s">
        <v>9</v>
      </c>
      <c r="H48" s="10">
        <v>50</v>
      </c>
      <c r="I48" s="10">
        <v>5</v>
      </c>
      <c r="J48" s="10">
        <v>14</v>
      </c>
      <c r="K48" s="10"/>
    </row>
    <row r="49" spans="2:29" x14ac:dyDescent="0.25">
      <c r="B49" s="8"/>
      <c r="C49" s="9" t="s">
        <v>16</v>
      </c>
      <c r="D49" s="9">
        <v>8482</v>
      </c>
      <c r="E49" s="10" t="s">
        <v>9</v>
      </c>
      <c r="F49" s="10" t="s">
        <v>9</v>
      </c>
      <c r="G49" s="10" t="s">
        <v>9</v>
      </c>
      <c r="H49" s="10">
        <v>39</v>
      </c>
      <c r="I49" s="10">
        <v>6.5</v>
      </c>
      <c r="J49" s="10">
        <v>13</v>
      </c>
      <c r="K49" s="10"/>
      <c r="N49" t="s">
        <v>16</v>
      </c>
      <c r="O49" t="s">
        <v>16</v>
      </c>
      <c r="P49" t="s">
        <v>16</v>
      </c>
      <c r="Q49" t="s">
        <v>54</v>
      </c>
      <c r="R49" t="s">
        <v>54</v>
      </c>
      <c r="S49" t="s">
        <v>54</v>
      </c>
      <c r="T49" t="s">
        <v>17</v>
      </c>
      <c r="U49" t="s">
        <v>17</v>
      </c>
      <c r="V49" t="s">
        <v>17</v>
      </c>
      <c r="W49" t="s">
        <v>55</v>
      </c>
      <c r="X49" t="s">
        <v>55</v>
      </c>
      <c r="Y49" t="s">
        <v>55</v>
      </c>
      <c r="Z49" t="s">
        <v>19</v>
      </c>
      <c r="AA49" t="s">
        <v>19</v>
      </c>
      <c r="AB49" t="s">
        <v>19</v>
      </c>
    </row>
    <row r="50" spans="2:29" x14ac:dyDescent="0.25">
      <c r="B50" s="8"/>
      <c r="C50" s="9" t="s">
        <v>16</v>
      </c>
      <c r="D50" s="9">
        <v>8482</v>
      </c>
      <c r="E50" s="10" t="s">
        <v>9</v>
      </c>
      <c r="F50" s="10" t="s">
        <v>9</v>
      </c>
      <c r="G50" s="10" t="s">
        <v>10</v>
      </c>
      <c r="H50" s="10">
        <v>34</v>
      </c>
      <c r="I50" s="10">
        <v>8</v>
      </c>
      <c r="J50" s="10">
        <v>9</v>
      </c>
      <c r="K50" s="10"/>
      <c r="N50">
        <v>39619</v>
      </c>
      <c r="O50">
        <v>8482</v>
      </c>
      <c r="P50">
        <v>63594</v>
      </c>
      <c r="Q50">
        <v>32274</v>
      </c>
      <c r="R50">
        <v>13903</v>
      </c>
      <c r="S50">
        <v>63705</v>
      </c>
      <c r="T50">
        <v>39282</v>
      </c>
      <c r="U50">
        <v>35192</v>
      </c>
      <c r="V50">
        <v>63578</v>
      </c>
      <c r="W50">
        <v>48678</v>
      </c>
      <c r="X50">
        <v>8492</v>
      </c>
      <c r="Y50">
        <v>63540</v>
      </c>
      <c r="Z50">
        <v>53977</v>
      </c>
      <c r="AA50">
        <v>48519</v>
      </c>
      <c r="AB50">
        <v>40106</v>
      </c>
      <c r="AC50" t="s">
        <v>56</v>
      </c>
    </row>
    <row r="51" spans="2:29" x14ac:dyDescent="0.25">
      <c r="B51" s="8"/>
      <c r="C51" s="9" t="s">
        <v>16</v>
      </c>
      <c r="D51" s="9">
        <v>8482</v>
      </c>
      <c r="E51" s="10" t="s">
        <v>9</v>
      </c>
      <c r="F51" s="10" t="s">
        <v>9</v>
      </c>
      <c r="G51" s="10" t="s">
        <v>9</v>
      </c>
      <c r="H51" s="10">
        <v>38</v>
      </c>
      <c r="I51" s="10">
        <v>6</v>
      </c>
      <c r="J51" s="10">
        <v>13</v>
      </c>
      <c r="K51" s="10"/>
      <c r="M51" t="s">
        <v>9</v>
      </c>
      <c r="N51">
        <f>COUNTIFS($G$6:$G$545, "Good", $D$6:$D$545, "39619")</f>
        <v>29</v>
      </c>
      <c r="O51">
        <f>COUNTIFS($G$6:$G$545, "Good", $D$6:$D$545, "8482")</f>
        <v>17</v>
      </c>
      <c r="P51">
        <f>COUNTIFS($G$6:$G$545, "Good", $D$6:$D$545, "63594")</f>
        <v>27</v>
      </c>
      <c r="Q51">
        <f>COUNTIFS($G$6:$G$545, "Good", $D$6:$D$545, "32274")</f>
        <v>28</v>
      </c>
      <c r="R51">
        <f>COUNTIFS($G$6:$G$545, "Good", $D$6:$D$545, "13903")</f>
        <v>23</v>
      </c>
      <c r="S51">
        <f>COUNTIFS($G$6:$G$545, "Good", $D$6:$D$545, "63705")</f>
        <v>33</v>
      </c>
      <c r="T51">
        <f>COUNTIFS($G$6:$G$545, "Good", $D$6:$D$545, "39282")</f>
        <v>18</v>
      </c>
      <c r="U51">
        <f>COUNTIFS($G$6:$G$545, "Good", $D$6:$D$545, "35192")</f>
        <v>8</v>
      </c>
      <c r="V51">
        <f>COUNTIFS($G$6:$G$545, "Good", $D$6:$D$545, "63578")</f>
        <v>18</v>
      </c>
      <c r="W51">
        <f>COUNTIFS($G$6:$G$545, "Good", $D$6:$D$545, "48678")</f>
        <v>15</v>
      </c>
      <c r="X51">
        <f>COUNTIFS($G$6:$G$545, "Good", $D$6:$D$545, "8492")</f>
        <v>10</v>
      </c>
      <c r="Y51">
        <f>COUNTIFS($G$6:$G$545, "Good", $D$6:$D$545, "63540")</f>
        <v>1</v>
      </c>
      <c r="Z51">
        <f>COUNTIFS($G$6:$G$545, "Good", $D$6:$D$545, "53977")</f>
        <v>18</v>
      </c>
      <c r="AA51">
        <f>COUNTIFS($G$6:$G$545, "Good", $D$6:$D$545, "48519")</f>
        <v>5</v>
      </c>
      <c r="AB51">
        <f>COUNTIFS($G$6:$G$545, "Good", $D$6:$D$545, "40106")</f>
        <v>10</v>
      </c>
      <c r="AC51">
        <f>SUM(N51:AB51)</f>
        <v>260</v>
      </c>
    </row>
    <row r="52" spans="2:29" x14ac:dyDescent="0.25">
      <c r="B52" s="8"/>
      <c r="C52" s="9" t="s">
        <v>16</v>
      </c>
      <c r="D52" s="9">
        <v>8482</v>
      </c>
      <c r="E52" s="10" t="s">
        <v>9</v>
      </c>
      <c r="F52" s="10" t="s">
        <v>10</v>
      </c>
      <c r="G52" s="10" t="s">
        <v>10</v>
      </c>
      <c r="H52" s="10">
        <v>35</v>
      </c>
      <c r="I52" s="10">
        <v>7</v>
      </c>
      <c r="J52" s="10">
        <v>6</v>
      </c>
      <c r="K52" s="10"/>
      <c r="M52" t="s">
        <v>10</v>
      </c>
      <c r="N52">
        <f>COUNTIFS($G$6:$G$545, "Fair", $D$6:$D$545, "39619")</f>
        <v>6</v>
      </c>
      <c r="O52">
        <f>COUNTIFS($G$6:$G$545, "Fair", $D$6:$D$545, "8482")</f>
        <v>18</v>
      </c>
      <c r="P52">
        <f>COUNTIFS($G$6:$G$545, "Fair", $D$6:$D$545, "63594")</f>
        <v>6</v>
      </c>
      <c r="Q52">
        <f>COUNTIFS($G$6:$G$545, "Fair", $D$6:$D$545, "32274")</f>
        <v>8</v>
      </c>
      <c r="R52">
        <f>COUNTIFS($G$6:$G$545, "Fair", $D$6:$D$545, "13903")</f>
        <v>13</v>
      </c>
      <c r="S52">
        <f>COUNTIFS($G$6:$G$545, "Fair", $D$6:$D$545, "63705")</f>
        <v>2</v>
      </c>
      <c r="T52">
        <f>COUNTIFS($G$6:$G$545, "Fair", $D$6:$D$545, "39282")</f>
        <v>7</v>
      </c>
      <c r="U52">
        <f>COUNTIFS($G$6:$G$545, "Fair", $D$6:$D$545, "35192")</f>
        <v>15</v>
      </c>
      <c r="V52">
        <f>COUNTIFS($G$6:$G$545, "Fair", $D$6:$D$545, "63578")</f>
        <v>11</v>
      </c>
      <c r="W52">
        <f>COUNTIFS($G$6:$G$545, "Fair", $D$6:$D$545, "48678")</f>
        <v>15</v>
      </c>
      <c r="X52">
        <f>COUNTIFS($G$6:$G$545, "Fair", $D$6:$D$545, "8492")</f>
        <v>15</v>
      </c>
      <c r="Y52">
        <f>COUNTIFS($G$6:$G$545, "Fair", $D$6:$D$545, "63540")</f>
        <v>11</v>
      </c>
      <c r="Z52">
        <f>COUNTIFS($G$6:$G$545, "Fair", $D$6:$D$545, "53977")</f>
        <v>13</v>
      </c>
      <c r="AA52">
        <f>COUNTIFS($G$6:$G$545, "Fair", $D$6:$D$545, "48519")</f>
        <v>18</v>
      </c>
      <c r="AB52">
        <f>COUNTIFS($G$6:$G$545, "Fair", $D$6:$D$545, "40106")</f>
        <v>14</v>
      </c>
      <c r="AC52">
        <f>SUM(N52:AB52)</f>
        <v>172</v>
      </c>
    </row>
    <row r="53" spans="2:29" x14ac:dyDescent="0.25">
      <c r="B53" s="8"/>
      <c r="C53" s="9" t="s">
        <v>16</v>
      </c>
      <c r="D53" s="9">
        <v>8482</v>
      </c>
      <c r="E53" s="10" t="s">
        <v>9</v>
      </c>
      <c r="F53" s="10" t="s">
        <v>10</v>
      </c>
      <c r="G53" s="10" t="s">
        <v>10</v>
      </c>
      <c r="H53" s="10">
        <v>39</v>
      </c>
      <c r="I53" s="10">
        <v>6.5</v>
      </c>
      <c r="J53" s="10">
        <v>3</v>
      </c>
      <c r="K53" s="10">
        <v>13</v>
      </c>
      <c r="M53" t="s">
        <v>11</v>
      </c>
      <c r="N53">
        <f>COUNTIFS($G$6:$G$545, "Poor", $D$6:$D$545, "39619")</f>
        <v>1</v>
      </c>
      <c r="O53">
        <f>COUNTIFS($G$6:$G$545, "Poor", $D$6:$D$545, "8482")</f>
        <v>0</v>
      </c>
      <c r="P53">
        <f>COUNTIFS($G$6:$G$545, "Poor", $D$6:$D$545, "63594")</f>
        <v>1</v>
      </c>
      <c r="Q53">
        <f>COUNTIFS($G$6:$G$545, "Poor", $D$6:$D$545, "32274")</f>
        <v>0</v>
      </c>
      <c r="R53">
        <f>COUNTIFS($G$6:$G$545, "Poor", $D$6:$D$545, "13903")</f>
        <v>0</v>
      </c>
      <c r="S53">
        <f>COUNTIFS($G$6:$G$545, "Poor", $D$6:$D$545, "63705")</f>
        <v>0</v>
      </c>
      <c r="T53">
        <f>COUNTIFS($G$6:$G$545, "Poor", $D$6:$D$545, "39282")</f>
        <v>2</v>
      </c>
      <c r="U53">
        <f>COUNTIFS($G$6:$G$545, "Poor", $D$6:$D$545, "35192")</f>
        <v>5</v>
      </c>
      <c r="V53">
        <f>COUNTIFS($G$6:$G$545, "Poor", $D$6:$D$545, "63578")</f>
        <v>3</v>
      </c>
      <c r="W53">
        <f>COUNTIFS($G$6:$G$545, "Poor", $D$6:$D$545, "48678")</f>
        <v>3</v>
      </c>
      <c r="X53">
        <f>COUNTIFS($G$6:$G$545, "Poor", $D$6:$D$545, "8492")</f>
        <v>6</v>
      </c>
      <c r="Y53">
        <f>COUNTIFS($G$6:$G$545, "Poor", $D$6:$D$545, "63540")</f>
        <v>19</v>
      </c>
      <c r="Z53">
        <f>COUNTIFS($G$6:$G$545, "Poor", $D$6:$D$545, "53977")</f>
        <v>4</v>
      </c>
      <c r="AA53">
        <f>COUNTIFS($G$6:$G$545, "Poor", $D$6:$D$545, "48519")</f>
        <v>8</v>
      </c>
      <c r="AB53">
        <f>COUNTIFS($G$6:$G$545, "Poor", $D$6:$D$545, "40106")</f>
        <v>11</v>
      </c>
      <c r="AC53">
        <f>SUM(N53:AB53)</f>
        <v>63</v>
      </c>
    </row>
    <row r="54" spans="2:29" x14ac:dyDescent="0.25">
      <c r="B54" s="8"/>
      <c r="C54" s="9" t="s">
        <v>16</v>
      </c>
      <c r="D54" s="9">
        <v>8482</v>
      </c>
      <c r="E54" s="10" t="s">
        <v>10</v>
      </c>
      <c r="F54" s="10" t="s">
        <v>10</v>
      </c>
      <c r="G54" s="10" t="s">
        <v>10</v>
      </c>
      <c r="H54" s="10">
        <v>35</v>
      </c>
      <c r="I54" s="10">
        <v>5</v>
      </c>
      <c r="J54" s="10">
        <v>6.5</v>
      </c>
      <c r="K54" s="10"/>
      <c r="M54" t="s">
        <v>12</v>
      </c>
      <c r="N54">
        <f>COUNTIFS($G$6:$G$545, "Moribund", $D$6:$D$545, "39619")</f>
        <v>0</v>
      </c>
      <c r="O54">
        <f>COUNTIFS($G$6:$G$545, "Moribund", $D$6:$D$545, "8482")</f>
        <v>0</v>
      </c>
      <c r="P54">
        <f>COUNTIFS($G$6:$G$545, "Moribund", $D$6:$D$545, "63594")</f>
        <v>1</v>
      </c>
      <c r="Q54">
        <f>COUNTIFS($G$6:$G$545, "Moribund", $D$6:$D$545, "32274")</f>
        <v>0</v>
      </c>
      <c r="R54">
        <f>COUNTIFS($G$6:$G$545, "Moribund", $D$6:$D$545, "13903")</f>
        <v>0</v>
      </c>
      <c r="S54">
        <f>COUNTIFS($G$6:$G$545, "Moribund", $D$6:$D$545, "63705")</f>
        <v>0</v>
      </c>
      <c r="T54">
        <f>COUNTIFS($G$6:$G$545, "Moribund", $D$6:$D$545, "39282")</f>
        <v>3</v>
      </c>
      <c r="U54">
        <f>COUNTIFS($G$6:$G$545, "Moribund", $D$6:$D$545, "35192")</f>
        <v>2</v>
      </c>
      <c r="V54">
        <f>COUNTIFS($G$6:$G$545, "Moribund", $D$6:$D$545, "63578")</f>
        <v>1</v>
      </c>
      <c r="W54">
        <f>COUNTIFS($G$6:$G$545, "Moribund", $D$6:$D$545, "48678")</f>
        <v>1</v>
      </c>
      <c r="X54">
        <f>COUNTIFS($G$6:$G$545, "Moribund", $D$6:$D$545, "8492")</f>
        <v>1</v>
      </c>
      <c r="Y54">
        <f>COUNTIFS($G$6:$G$545, "Moribund", $D$6:$D$545, "63540")</f>
        <v>2</v>
      </c>
      <c r="Z54">
        <f>COUNTIFS($G$6:$G$545, "Moribund", $D$6:$D$545, "53977")</f>
        <v>0</v>
      </c>
      <c r="AA54">
        <f>COUNTIFS($G$6:$G$545, "Moribund", $D$6:$D$545, "48519")</f>
        <v>3</v>
      </c>
      <c r="AB54">
        <f>COUNTIFS($G$6:$G$545, "Moribund", $D$6:$D$545, "40106")</f>
        <v>1</v>
      </c>
      <c r="AC54">
        <f t="shared" ref="AC54:AC56" si="13">SUM(N54:AB54)</f>
        <v>15</v>
      </c>
    </row>
    <row r="55" spans="2:29" x14ac:dyDescent="0.25">
      <c r="B55" s="8"/>
      <c r="C55" s="9" t="s">
        <v>16</v>
      </c>
      <c r="D55" s="9">
        <v>8482</v>
      </c>
      <c r="E55" s="10" t="s">
        <v>10</v>
      </c>
      <c r="F55" s="10" t="s">
        <v>10</v>
      </c>
      <c r="G55" s="10" t="s">
        <v>14</v>
      </c>
      <c r="H55" s="10"/>
      <c r="I55" s="10"/>
      <c r="J55" s="10"/>
      <c r="K55" s="10"/>
      <c r="M55" t="s">
        <v>13</v>
      </c>
      <c r="N55">
        <f>COUNTIFS($G$6:$G$545, "Dead", $D$6:$D$545, "39619")</f>
        <v>0</v>
      </c>
      <c r="O55">
        <f>COUNTIFS($G$6:$G$545, "Dead", $D$6:$D$545, "8482")</f>
        <v>0</v>
      </c>
      <c r="P55">
        <f>COUNTIFS($G$6:$G$545, "Dead", $D$6:$D$545, "63594")</f>
        <v>1</v>
      </c>
      <c r="Q55">
        <f>COUNTIFS($G$6:$G$545, "Dead", $D$6:$D$545, "32274")</f>
        <v>0</v>
      </c>
      <c r="R55">
        <f>COUNTIFS($G$6:$G$545, "Dead", $D$6:$D$545, "13903")</f>
        <v>0</v>
      </c>
      <c r="S55">
        <f>COUNTIFS($G$6:$G$545, "Dead", $D$6:$D$545, "63705")</f>
        <v>1</v>
      </c>
      <c r="T55">
        <f>COUNTIFS($G$6:$G$545, "Dead", $D$6:$D$545, "39282")</f>
        <v>4</v>
      </c>
      <c r="U55">
        <f>COUNTIFS($G$6:$G$545, "Dead", $D$6:$D$545, "35192")</f>
        <v>3</v>
      </c>
      <c r="V55">
        <f>COUNTIFS($G$6:$G$545, "Dead", $D$6:$D$545, "63578")</f>
        <v>3</v>
      </c>
      <c r="W55">
        <f>COUNTIFS($G$6:$G$545, "Dead", $D$6:$D$545, "48678")</f>
        <v>2</v>
      </c>
      <c r="X55">
        <f>COUNTIFS($G$6:$G$545, "Dead", $D$6:$D$545, "8492")</f>
        <v>4</v>
      </c>
      <c r="Y55">
        <f>COUNTIFS($G$6:$G$545, "Dead", $D$6:$D$545, "63540")</f>
        <v>3</v>
      </c>
      <c r="Z55">
        <f>COUNTIFS($G$6:$G$545, "Dead", $D$6:$D$545, "53977")</f>
        <v>1</v>
      </c>
      <c r="AA55">
        <f>COUNTIFS($G$6:$G$545, "Dead", $D$6:$D$545, "48519")</f>
        <v>2</v>
      </c>
      <c r="AB55">
        <f>COUNTIFS($G$6:$G$545, "Dead", $D$6:$D$545, "40106")</f>
        <v>0</v>
      </c>
      <c r="AC55">
        <f t="shared" si="13"/>
        <v>24</v>
      </c>
    </row>
    <row r="56" spans="2:29" x14ac:dyDescent="0.25">
      <c r="B56" s="8"/>
      <c r="C56" s="9" t="s">
        <v>16</v>
      </c>
      <c r="D56" s="9">
        <v>8482</v>
      </c>
      <c r="E56" s="10" t="s">
        <v>9</v>
      </c>
      <c r="F56" s="10" t="s">
        <v>9</v>
      </c>
      <c r="G56" s="10" t="s">
        <v>9</v>
      </c>
      <c r="H56" s="10">
        <v>37</v>
      </c>
      <c r="I56" s="10">
        <v>6</v>
      </c>
      <c r="J56" s="10">
        <v>17</v>
      </c>
      <c r="K56" s="10"/>
      <c r="M56" t="s">
        <v>50</v>
      </c>
      <c r="N56">
        <f>COUNTIFS($G$6:$G$545, "Missing", $D$6:$D$545, "39619")</f>
        <v>0</v>
      </c>
      <c r="O56">
        <f>COUNTIFS($G$6:$G$545, "Missing", $D$6:$D$545, "8482")</f>
        <v>1</v>
      </c>
      <c r="P56">
        <f>COUNTIFS($G$6:$G$545, "Missing", $D$6:$D$545, "63594")</f>
        <v>0</v>
      </c>
      <c r="Q56">
        <f>COUNTIFS($G$6:$G$545, "Missing", $D$6:$D$545, "32274")</f>
        <v>0</v>
      </c>
      <c r="R56">
        <f>COUNTIFS($G$6:$G$545, "Missing", $D$6:$D$545, "13903")</f>
        <v>0</v>
      </c>
      <c r="S56">
        <f>COUNTIFS($G$6:$G$545, "Missing", $D$6:$D$545, "63705")</f>
        <v>0</v>
      </c>
      <c r="T56">
        <f>COUNTIFS($G$6:$G$545, "Missing", $D$6:$D$545, "39282")</f>
        <v>2</v>
      </c>
      <c r="U56">
        <f>COUNTIFS($G$6:$G$545, "Missing", $D$6:$D$545, "35192")</f>
        <v>3</v>
      </c>
      <c r="V56">
        <f>COUNTIFS($G$6:$G$545, "Missing", $D$6:$D$545, "63578")</f>
        <v>0</v>
      </c>
      <c r="W56">
        <f>COUNTIFS($G$6:$G$545, "Missing", $D$6:$D$545, "48678")</f>
        <v>0</v>
      </c>
      <c r="X56">
        <f>COUNTIFS($G$6:$G$545, "Missing", $D$6:$D$545, "8492")</f>
        <v>0</v>
      </c>
      <c r="Y56">
        <f>COUNTIFS($G$6:$G$545, "Missing", $D$6:$D$545, "63540")</f>
        <v>0</v>
      </c>
      <c r="Z56">
        <f>COUNTIFS($G$6:$G$545, "Missing", $D$6:$D$545, "53977")</f>
        <v>0</v>
      </c>
      <c r="AA56">
        <f>COUNTIFS($G$6:$G$545, "Missing", $D$6:$D$545, "48519")</f>
        <v>0</v>
      </c>
      <c r="AB56">
        <f>COUNTIFS($G$6:$G$545, "Missing", $D$6:$D$545, "40106")</f>
        <v>0</v>
      </c>
      <c r="AC56">
        <f t="shared" si="13"/>
        <v>6</v>
      </c>
    </row>
    <row r="57" spans="2:29" x14ac:dyDescent="0.25">
      <c r="B57" s="8"/>
      <c r="C57" s="9" t="s">
        <v>16</v>
      </c>
      <c r="D57" s="9">
        <v>8482</v>
      </c>
      <c r="E57" s="10" t="s">
        <v>9</v>
      </c>
      <c r="F57" s="10" t="s">
        <v>9</v>
      </c>
      <c r="G57" s="10" t="s">
        <v>9</v>
      </c>
      <c r="H57" s="10">
        <v>40</v>
      </c>
      <c r="I57" s="10">
        <v>7.5</v>
      </c>
      <c r="J57" s="10">
        <v>9.5</v>
      </c>
      <c r="K57" s="10"/>
      <c r="M57" t="s">
        <v>56</v>
      </c>
      <c r="N57">
        <f>SUM(N51:N56)</f>
        <v>36</v>
      </c>
      <c r="O57">
        <f t="shared" ref="O57:AB57" si="14">SUM(O51:O56)</f>
        <v>36</v>
      </c>
      <c r="P57">
        <f t="shared" si="14"/>
        <v>36</v>
      </c>
      <c r="Q57">
        <f t="shared" si="14"/>
        <v>36</v>
      </c>
      <c r="R57">
        <f t="shared" si="14"/>
        <v>36</v>
      </c>
      <c r="S57">
        <f t="shared" si="14"/>
        <v>36</v>
      </c>
      <c r="T57">
        <f t="shared" si="14"/>
        <v>36</v>
      </c>
      <c r="U57">
        <f t="shared" si="14"/>
        <v>36</v>
      </c>
      <c r="V57">
        <f t="shared" si="14"/>
        <v>36</v>
      </c>
      <c r="W57">
        <f t="shared" si="14"/>
        <v>36</v>
      </c>
      <c r="X57">
        <f t="shared" si="14"/>
        <v>36</v>
      </c>
      <c r="Y57">
        <f t="shared" si="14"/>
        <v>36</v>
      </c>
      <c r="Z57">
        <f t="shared" si="14"/>
        <v>36</v>
      </c>
      <c r="AA57">
        <f t="shared" si="14"/>
        <v>36</v>
      </c>
      <c r="AB57">
        <f t="shared" si="14"/>
        <v>36</v>
      </c>
      <c r="AC57">
        <f>SUM(AC51:AC56)</f>
        <v>540</v>
      </c>
    </row>
    <row r="58" spans="2:29" x14ac:dyDescent="0.25">
      <c r="B58" s="8"/>
      <c r="C58" s="9" t="s">
        <v>16</v>
      </c>
      <c r="D58" s="9">
        <v>8482</v>
      </c>
      <c r="E58" s="10" t="s">
        <v>9</v>
      </c>
      <c r="F58" s="10" t="s">
        <v>9</v>
      </c>
      <c r="G58" s="10" t="s">
        <v>9</v>
      </c>
      <c r="H58" s="10">
        <v>41</v>
      </c>
      <c r="I58" s="10">
        <v>6.5</v>
      </c>
      <c r="J58" s="10">
        <v>9</v>
      </c>
      <c r="K58" s="10"/>
      <c r="M58" t="s">
        <v>57</v>
      </c>
      <c r="N58" s="32">
        <f>SUM(N51,N52,N53)/N57*100</f>
        <v>100</v>
      </c>
      <c r="O58" s="32">
        <f t="shared" ref="O58:AB58" si="15">SUM(O51,O52,O53)/O57*100</f>
        <v>97.222222222222214</v>
      </c>
      <c r="P58" s="32">
        <f t="shared" si="15"/>
        <v>94.444444444444443</v>
      </c>
      <c r="Q58" s="32">
        <f t="shared" si="15"/>
        <v>100</v>
      </c>
      <c r="R58" s="32">
        <f t="shared" si="15"/>
        <v>100</v>
      </c>
      <c r="S58" s="32">
        <f t="shared" si="15"/>
        <v>97.222222222222214</v>
      </c>
      <c r="T58" s="32">
        <f t="shared" si="15"/>
        <v>75</v>
      </c>
      <c r="U58" s="32">
        <f t="shared" si="15"/>
        <v>77.777777777777786</v>
      </c>
      <c r="V58" s="32">
        <f t="shared" si="15"/>
        <v>88.888888888888886</v>
      </c>
      <c r="W58" s="32">
        <f t="shared" si="15"/>
        <v>91.666666666666657</v>
      </c>
      <c r="X58" s="32">
        <f t="shared" si="15"/>
        <v>86.111111111111114</v>
      </c>
      <c r="Y58" s="32">
        <f t="shared" si="15"/>
        <v>86.111111111111114</v>
      </c>
      <c r="Z58" s="32">
        <f t="shared" si="15"/>
        <v>97.222222222222214</v>
      </c>
      <c r="AA58" s="32">
        <f t="shared" si="15"/>
        <v>86.111111111111114</v>
      </c>
      <c r="AB58" s="32">
        <f t="shared" si="15"/>
        <v>97.222222222222214</v>
      </c>
    </row>
    <row r="59" spans="2:29" x14ac:dyDescent="0.25">
      <c r="B59" s="8"/>
      <c r="C59" s="9" t="s">
        <v>16</v>
      </c>
      <c r="D59" s="9">
        <v>8482</v>
      </c>
      <c r="E59" s="10" t="s">
        <v>10</v>
      </c>
      <c r="F59" s="10" t="s">
        <v>10</v>
      </c>
      <c r="G59" s="10" t="s">
        <v>10</v>
      </c>
      <c r="H59" s="10">
        <v>21</v>
      </c>
      <c r="I59" s="10">
        <v>3.5</v>
      </c>
      <c r="J59" s="10">
        <v>4</v>
      </c>
      <c r="K59" s="10">
        <v>18</v>
      </c>
      <c r="M59" t="s">
        <v>71</v>
      </c>
      <c r="N59" t="s">
        <v>58</v>
      </c>
      <c r="O59" t="s">
        <v>59</v>
      </c>
      <c r="P59" t="s">
        <v>60</v>
      </c>
      <c r="Q59" t="s">
        <v>58</v>
      </c>
      <c r="R59" t="s">
        <v>59</v>
      </c>
      <c r="S59" t="s">
        <v>60</v>
      </c>
      <c r="T59" t="s">
        <v>58</v>
      </c>
      <c r="U59" t="s">
        <v>59</v>
      </c>
      <c r="V59" t="s">
        <v>60</v>
      </c>
      <c r="W59" t="s">
        <v>58</v>
      </c>
      <c r="X59" t="s">
        <v>59</v>
      </c>
      <c r="Y59" t="s">
        <v>60</v>
      </c>
      <c r="Z59" t="s">
        <v>58</v>
      </c>
      <c r="AA59" t="s">
        <v>59</v>
      </c>
      <c r="AB59" t="s">
        <v>60</v>
      </c>
    </row>
    <row r="60" spans="2:29" x14ac:dyDescent="0.25">
      <c r="B60" s="8"/>
      <c r="C60" s="9" t="s">
        <v>16</v>
      </c>
      <c r="D60" s="9">
        <v>8482</v>
      </c>
      <c r="E60" s="10" t="s">
        <v>9</v>
      </c>
      <c r="F60" s="10" t="s">
        <v>10</v>
      </c>
      <c r="G60" s="10" t="s">
        <v>9</v>
      </c>
      <c r="H60" s="10">
        <v>43</v>
      </c>
      <c r="I60" s="10">
        <v>7</v>
      </c>
      <c r="J60" s="10">
        <v>10</v>
      </c>
      <c r="K60" s="10"/>
      <c r="M60" t="s">
        <v>61</v>
      </c>
      <c r="N60" s="32">
        <f>SUM(N51+N52)/N57*100</f>
        <v>97.222222222222214</v>
      </c>
      <c r="O60" s="32">
        <f t="shared" ref="O60:AB60" si="16">SUM(O51+O52)/O57*100</f>
        <v>97.222222222222214</v>
      </c>
      <c r="P60" s="39">
        <f t="shared" si="16"/>
        <v>91.666666666666657</v>
      </c>
      <c r="Q60" s="39">
        <f t="shared" si="16"/>
        <v>100</v>
      </c>
      <c r="R60" s="39">
        <f t="shared" si="16"/>
        <v>100</v>
      </c>
      <c r="S60" s="39">
        <f t="shared" si="16"/>
        <v>97.222222222222214</v>
      </c>
      <c r="T60" s="39">
        <f t="shared" si="16"/>
        <v>69.444444444444443</v>
      </c>
      <c r="U60" s="39">
        <f t="shared" si="16"/>
        <v>63.888888888888886</v>
      </c>
      <c r="V60" s="39">
        <f t="shared" si="16"/>
        <v>80.555555555555557</v>
      </c>
      <c r="W60" s="39">
        <f t="shared" si="16"/>
        <v>83.333333333333343</v>
      </c>
      <c r="X60" s="39">
        <f t="shared" si="16"/>
        <v>69.444444444444443</v>
      </c>
      <c r="Y60" s="39">
        <f t="shared" si="16"/>
        <v>33.333333333333329</v>
      </c>
      <c r="Z60" s="39">
        <f t="shared" si="16"/>
        <v>86.111111111111114</v>
      </c>
      <c r="AA60" s="32">
        <f t="shared" si="16"/>
        <v>63.888888888888886</v>
      </c>
      <c r="AB60" s="32">
        <f t="shared" si="16"/>
        <v>66.666666666666657</v>
      </c>
    </row>
    <row r="61" spans="2:29" x14ac:dyDescent="0.25">
      <c r="B61" s="8"/>
      <c r="C61" s="9" t="s">
        <v>16</v>
      </c>
      <c r="D61" s="9">
        <v>8482</v>
      </c>
      <c r="E61" s="10" t="s">
        <v>9</v>
      </c>
      <c r="F61" s="10" t="s">
        <v>9</v>
      </c>
      <c r="G61" s="10" t="s">
        <v>10</v>
      </c>
      <c r="H61" s="10">
        <v>28</v>
      </c>
      <c r="I61" s="10">
        <v>6.5</v>
      </c>
      <c r="J61" s="10">
        <v>8</v>
      </c>
      <c r="K61" s="10"/>
      <c r="M61" t="s">
        <v>62</v>
      </c>
      <c r="N61" s="32">
        <f>SUM(N53,N54,N55,N56)/N57*100</f>
        <v>2.7777777777777777</v>
      </c>
      <c r="O61" s="32">
        <f t="shared" ref="O61:AB61" si="17">SUM(O53,O54,O55,O56)/O57*100</f>
        <v>2.7777777777777777</v>
      </c>
      <c r="P61" s="32">
        <f t="shared" si="17"/>
        <v>8.3333333333333321</v>
      </c>
      <c r="Q61" s="32">
        <f t="shared" si="17"/>
        <v>0</v>
      </c>
      <c r="R61" s="32">
        <f t="shared" si="17"/>
        <v>0</v>
      </c>
      <c r="S61" s="32">
        <f t="shared" si="17"/>
        <v>2.7777777777777777</v>
      </c>
      <c r="T61" s="32">
        <f t="shared" si="17"/>
        <v>30.555555555555557</v>
      </c>
      <c r="U61" s="32">
        <f t="shared" si="17"/>
        <v>36.111111111111107</v>
      </c>
      <c r="V61" s="32">
        <f t="shared" si="17"/>
        <v>19.444444444444446</v>
      </c>
      <c r="W61" s="32">
        <f t="shared" si="17"/>
        <v>16.666666666666664</v>
      </c>
      <c r="X61" s="32">
        <f t="shared" si="17"/>
        <v>30.555555555555557</v>
      </c>
      <c r="Y61" s="32">
        <f t="shared" si="17"/>
        <v>66.666666666666657</v>
      </c>
      <c r="Z61" s="32">
        <f t="shared" si="17"/>
        <v>13.888888888888889</v>
      </c>
      <c r="AA61" s="32">
        <f t="shared" si="17"/>
        <v>36.111111111111107</v>
      </c>
      <c r="AB61" s="32">
        <f t="shared" si="17"/>
        <v>33.333333333333329</v>
      </c>
    </row>
    <row r="62" spans="2:29" x14ac:dyDescent="0.25">
      <c r="B62" s="8"/>
      <c r="C62" s="9" t="s">
        <v>16</v>
      </c>
      <c r="D62" s="9">
        <v>8482</v>
      </c>
      <c r="E62" s="10" t="s">
        <v>9</v>
      </c>
      <c r="F62" s="10" t="s">
        <v>9</v>
      </c>
      <c r="G62" s="10" t="s">
        <v>9</v>
      </c>
      <c r="H62" s="10">
        <v>38</v>
      </c>
      <c r="I62" s="10">
        <v>4.5</v>
      </c>
      <c r="J62" s="10">
        <v>14.5</v>
      </c>
      <c r="K62" s="10"/>
    </row>
    <row r="63" spans="2:29" x14ac:dyDescent="0.25">
      <c r="B63" s="8"/>
      <c r="C63" s="9" t="s">
        <v>16</v>
      </c>
      <c r="D63" s="9">
        <v>8482</v>
      </c>
      <c r="E63" s="10" t="s">
        <v>9</v>
      </c>
      <c r="F63" s="10" t="s">
        <v>9</v>
      </c>
      <c r="G63" s="10" t="s">
        <v>10</v>
      </c>
      <c r="H63" s="10">
        <v>31</v>
      </c>
      <c r="I63" s="10">
        <v>4</v>
      </c>
      <c r="J63" s="10">
        <v>11</v>
      </c>
      <c r="K63" s="10"/>
    </row>
    <row r="64" spans="2:29" x14ac:dyDescent="0.25">
      <c r="B64" s="8"/>
      <c r="C64" s="9" t="s">
        <v>16</v>
      </c>
      <c r="D64" s="9">
        <v>8482</v>
      </c>
      <c r="E64" s="10" t="s">
        <v>10</v>
      </c>
      <c r="F64" s="10" t="s">
        <v>10</v>
      </c>
      <c r="G64" s="10" t="s">
        <v>10</v>
      </c>
      <c r="H64" s="10">
        <v>28</v>
      </c>
      <c r="I64" s="10">
        <v>4</v>
      </c>
      <c r="J64" s="10">
        <v>3.5</v>
      </c>
      <c r="K64" s="10"/>
    </row>
    <row r="65" spans="2:11" x14ac:dyDescent="0.25">
      <c r="B65" s="8"/>
      <c r="C65" s="9" t="s">
        <v>16</v>
      </c>
      <c r="D65" s="9">
        <v>8482</v>
      </c>
      <c r="E65" s="10" t="s">
        <v>9</v>
      </c>
      <c r="F65" s="10" t="s">
        <v>10</v>
      </c>
      <c r="G65" s="10" t="s">
        <v>10</v>
      </c>
      <c r="H65" s="10">
        <v>33</v>
      </c>
      <c r="I65" s="10">
        <v>5.5</v>
      </c>
      <c r="J65" s="10">
        <v>11</v>
      </c>
      <c r="K65" s="10">
        <v>24</v>
      </c>
    </row>
    <row r="66" spans="2:11" x14ac:dyDescent="0.25">
      <c r="B66" s="8"/>
      <c r="C66" s="9" t="s">
        <v>16</v>
      </c>
      <c r="D66" s="9">
        <v>8482</v>
      </c>
      <c r="E66" s="10" t="s">
        <v>9</v>
      </c>
      <c r="F66" s="10" t="s">
        <v>10</v>
      </c>
      <c r="G66" s="10" t="s">
        <v>9</v>
      </c>
      <c r="H66" s="10">
        <v>35</v>
      </c>
      <c r="I66" s="10">
        <v>6</v>
      </c>
      <c r="J66" s="10">
        <v>5</v>
      </c>
      <c r="K66" s="10"/>
    </row>
    <row r="67" spans="2:11" x14ac:dyDescent="0.25">
      <c r="B67" s="8"/>
      <c r="C67" s="9" t="s">
        <v>16</v>
      </c>
      <c r="D67" s="9">
        <v>8482</v>
      </c>
      <c r="E67" s="10" t="s">
        <v>9</v>
      </c>
      <c r="F67" s="10" t="s">
        <v>9</v>
      </c>
      <c r="G67" s="10" t="s">
        <v>10</v>
      </c>
      <c r="H67" s="10">
        <v>23</v>
      </c>
      <c r="I67" s="10">
        <v>6.5</v>
      </c>
      <c r="J67" s="10">
        <v>5</v>
      </c>
      <c r="K67" s="10"/>
    </row>
    <row r="68" spans="2:11" x14ac:dyDescent="0.25">
      <c r="B68" s="8"/>
      <c r="C68" s="9" t="s">
        <v>16</v>
      </c>
      <c r="D68" s="9">
        <v>8482</v>
      </c>
      <c r="E68" s="10" t="s">
        <v>9</v>
      </c>
      <c r="F68" s="10" t="s">
        <v>9</v>
      </c>
      <c r="G68" s="10" t="s">
        <v>9</v>
      </c>
      <c r="H68" s="10">
        <v>44</v>
      </c>
      <c r="I68" s="10">
        <v>8</v>
      </c>
      <c r="J68" s="10">
        <v>19</v>
      </c>
      <c r="K68" s="10"/>
    </row>
    <row r="69" spans="2:11" x14ac:dyDescent="0.25">
      <c r="B69" s="8"/>
      <c r="C69" s="9" t="s">
        <v>16</v>
      </c>
      <c r="D69" s="9">
        <v>8482</v>
      </c>
      <c r="E69" s="10" t="s">
        <v>9</v>
      </c>
      <c r="F69" s="10" t="s">
        <v>9</v>
      </c>
      <c r="G69" s="10" t="s">
        <v>9</v>
      </c>
      <c r="H69" s="10">
        <v>35</v>
      </c>
      <c r="I69" s="10">
        <v>7</v>
      </c>
      <c r="J69" s="10">
        <v>11</v>
      </c>
      <c r="K69" s="10"/>
    </row>
    <row r="70" spans="2:11" x14ac:dyDescent="0.25">
      <c r="B70" s="8"/>
      <c r="C70" s="9" t="s">
        <v>16</v>
      </c>
      <c r="D70" s="9">
        <v>8482</v>
      </c>
      <c r="E70" s="10" t="s">
        <v>9</v>
      </c>
      <c r="F70" s="10" t="s">
        <v>9</v>
      </c>
      <c r="G70" s="10" t="s">
        <v>9</v>
      </c>
      <c r="H70" s="10">
        <v>38</v>
      </c>
      <c r="I70" s="10">
        <v>7</v>
      </c>
      <c r="J70" s="10">
        <v>16</v>
      </c>
      <c r="K70" s="10"/>
    </row>
    <row r="71" spans="2:11" x14ac:dyDescent="0.25">
      <c r="B71" s="8"/>
      <c r="C71" s="9" t="s">
        <v>16</v>
      </c>
      <c r="D71" s="9">
        <v>8482</v>
      </c>
      <c r="E71" s="10" t="s">
        <v>9</v>
      </c>
      <c r="F71" s="10" t="s">
        <v>10</v>
      </c>
      <c r="G71" s="10" t="s">
        <v>10</v>
      </c>
      <c r="H71" s="10">
        <v>23</v>
      </c>
      <c r="I71" s="10">
        <v>5</v>
      </c>
      <c r="J71" s="10">
        <v>4</v>
      </c>
      <c r="K71" s="10">
        <v>30</v>
      </c>
    </row>
    <row r="72" spans="2:11" x14ac:dyDescent="0.25">
      <c r="B72" s="8"/>
      <c r="C72" s="9" t="s">
        <v>16</v>
      </c>
      <c r="D72" s="9">
        <v>8482</v>
      </c>
      <c r="E72" s="10" t="s">
        <v>9</v>
      </c>
      <c r="F72" s="10" t="s">
        <v>10</v>
      </c>
      <c r="G72" s="10" t="s">
        <v>9</v>
      </c>
      <c r="H72" s="10">
        <v>35.5</v>
      </c>
      <c r="I72" s="10">
        <v>7</v>
      </c>
      <c r="J72" s="10">
        <v>6</v>
      </c>
      <c r="K72" s="10"/>
    </row>
    <row r="73" spans="2:11" x14ac:dyDescent="0.25">
      <c r="B73" s="8"/>
      <c r="C73" s="9" t="s">
        <v>16</v>
      </c>
      <c r="D73" s="9">
        <v>8482</v>
      </c>
      <c r="E73" s="10" t="s">
        <v>10</v>
      </c>
      <c r="F73" s="10" t="s">
        <v>10</v>
      </c>
      <c r="G73" s="10" t="s">
        <v>10</v>
      </c>
      <c r="H73" s="10">
        <v>32</v>
      </c>
      <c r="I73" s="10">
        <v>5</v>
      </c>
      <c r="J73" s="10">
        <v>8</v>
      </c>
      <c r="K73" s="10"/>
    </row>
    <row r="74" spans="2:11" x14ac:dyDescent="0.25">
      <c r="B74" s="8"/>
      <c r="C74" s="9" t="s">
        <v>16</v>
      </c>
      <c r="D74" s="9">
        <v>8482</v>
      </c>
      <c r="E74" s="10" t="s">
        <v>9</v>
      </c>
      <c r="F74" s="10" t="s">
        <v>9</v>
      </c>
      <c r="G74" s="10" t="s">
        <v>9</v>
      </c>
      <c r="H74" s="10">
        <v>46</v>
      </c>
      <c r="I74" s="10">
        <v>5.5</v>
      </c>
      <c r="J74" s="10">
        <v>13</v>
      </c>
      <c r="K74" s="10"/>
    </row>
    <row r="75" spans="2:11" x14ac:dyDescent="0.25">
      <c r="B75" s="8"/>
      <c r="C75" s="9" t="s">
        <v>16</v>
      </c>
      <c r="D75" s="9">
        <v>8482</v>
      </c>
      <c r="E75" s="10" t="s">
        <v>10</v>
      </c>
      <c r="F75" s="10" t="s">
        <v>9</v>
      </c>
      <c r="G75" s="10" t="s">
        <v>9</v>
      </c>
      <c r="H75" s="10">
        <v>40</v>
      </c>
      <c r="I75" s="10">
        <v>6.5</v>
      </c>
      <c r="J75" s="10">
        <v>11</v>
      </c>
      <c r="K75" s="10"/>
    </row>
    <row r="76" spans="2:11" x14ac:dyDescent="0.25">
      <c r="B76" s="8"/>
      <c r="C76" s="9" t="s">
        <v>16</v>
      </c>
      <c r="D76" s="9">
        <v>8482</v>
      </c>
      <c r="E76" s="10" t="s">
        <v>10</v>
      </c>
      <c r="F76" s="10" t="s">
        <v>9</v>
      </c>
      <c r="G76" s="10" t="s">
        <v>10</v>
      </c>
      <c r="H76" s="10">
        <v>28</v>
      </c>
      <c r="I76" s="10">
        <v>6</v>
      </c>
      <c r="J76" s="10">
        <v>8</v>
      </c>
      <c r="K76" s="10"/>
    </row>
    <row r="77" spans="2:11" x14ac:dyDescent="0.25">
      <c r="B77" s="8"/>
      <c r="C77" s="9" t="s">
        <v>16</v>
      </c>
      <c r="D77" s="9">
        <v>8482</v>
      </c>
      <c r="E77" s="10" t="s">
        <v>11</v>
      </c>
      <c r="F77" s="10" t="s">
        <v>10</v>
      </c>
      <c r="G77" s="10" t="s">
        <v>10</v>
      </c>
      <c r="H77" s="10">
        <v>26</v>
      </c>
      <c r="I77" s="10">
        <v>4.5</v>
      </c>
      <c r="J77" s="10">
        <v>3.5</v>
      </c>
      <c r="K77" s="10">
        <v>36</v>
      </c>
    </row>
    <row r="78" spans="2:11" x14ac:dyDescent="0.25">
      <c r="B78" s="8">
        <v>3</v>
      </c>
      <c r="C78" s="9" t="s">
        <v>16</v>
      </c>
      <c r="D78" s="9">
        <v>63594</v>
      </c>
      <c r="E78" s="10" t="s">
        <v>11</v>
      </c>
      <c r="F78" s="10" t="s">
        <v>11</v>
      </c>
      <c r="G78" s="10" t="s">
        <v>13</v>
      </c>
      <c r="H78" s="10"/>
      <c r="I78" s="10"/>
      <c r="J78" s="10"/>
      <c r="K78" s="10"/>
    </row>
    <row r="79" spans="2:11" x14ac:dyDescent="0.25">
      <c r="B79" s="8"/>
      <c r="C79" s="9" t="s">
        <v>16</v>
      </c>
      <c r="D79" s="9">
        <v>63594</v>
      </c>
      <c r="E79" s="10" t="s">
        <v>9</v>
      </c>
      <c r="F79" s="10" t="s">
        <v>10</v>
      </c>
      <c r="G79" s="10" t="s">
        <v>9</v>
      </c>
      <c r="H79" s="10">
        <v>37</v>
      </c>
      <c r="I79" s="10">
        <v>6</v>
      </c>
      <c r="J79" s="10">
        <v>10</v>
      </c>
      <c r="K79" s="10"/>
    </row>
    <row r="80" spans="2:11" x14ac:dyDescent="0.25">
      <c r="B80" s="8"/>
      <c r="C80" s="9" t="s">
        <v>16</v>
      </c>
      <c r="D80" s="9">
        <v>63594</v>
      </c>
      <c r="E80" s="10" t="s">
        <v>9</v>
      </c>
      <c r="F80" s="10" t="s">
        <v>9</v>
      </c>
      <c r="G80" s="10" t="s">
        <v>9</v>
      </c>
      <c r="H80" s="10">
        <v>50</v>
      </c>
      <c r="I80" s="10">
        <v>6</v>
      </c>
      <c r="J80" s="10">
        <v>10</v>
      </c>
      <c r="K80" s="10"/>
    </row>
    <row r="81" spans="2:11" x14ac:dyDescent="0.25">
      <c r="B81" s="8"/>
      <c r="C81" s="9" t="s">
        <v>16</v>
      </c>
      <c r="D81" s="9">
        <v>63594</v>
      </c>
      <c r="E81" s="10" t="s">
        <v>9</v>
      </c>
      <c r="F81" s="10" t="s">
        <v>9</v>
      </c>
      <c r="G81" s="10" t="s">
        <v>9</v>
      </c>
      <c r="H81" s="10">
        <v>33</v>
      </c>
      <c r="I81" s="10">
        <v>5</v>
      </c>
      <c r="J81" s="10">
        <v>6</v>
      </c>
      <c r="K81" s="10"/>
    </row>
    <row r="82" spans="2:11" x14ac:dyDescent="0.25">
      <c r="B82" s="8"/>
      <c r="C82" s="9" t="s">
        <v>16</v>
      </c>
      <c r="D82" s="9">
        <v>63594</v>
      </c>
      <c r="E82" s="10" t="s">
        <v>9</v>
      </c>
      <c r="F82" s="10" t="s">
        <v>9</v>
      </c>
      <c r="G82" s="10" t="s">
        <v>9</v>
      </c>
      <c r="H82" s="10">
        <v>36</v>
      </c>
      <c r="I82" s="10">
        <v>7</v>
      </c>
      <c r="J82" s="10">
        <v>7</v>
      </c>
      <c r="K82" s="10"/>
    </row>
    <row r="83" spans="2:11" x14ac:dyDescent="0.25">
      <c r="B83" s="8"/>
      <c r="C83" s="9" t="s">
        <v>16</v>
      </c>
      <c r="D83" s="9">
        <v>63594</v>
      </c>
      <c r="E83" s="10" t="s">
        <v>9</v>
      </c>
      <c r="F83" s="10" t="s">
        <v>10</v>
      </c>
      <c r="G83" s="10" t="s">
        <v>10</v>
      </c>
      <c r="H83" s="10">
        <v>35</v>
      </c>
      <c r="I83" s="10">
        <v>5</v>
      </c>
      <c r="J83" s="10">
        <v>4</v>
      </c>
      <c r="K83" s="10">
        <v>6</v>
      </c>
    </row>
    <row r="84" spans="2:11" x14ac:dyDescent="0.25">
      <c r="B84" s="8"/>
      <c r="C84" s="9" t="s">
        <v>16</v>
      </c>
      <c r="D84" s="9">
        <v>63594</v>
      </c>
      <c r="E84" s="10" t="s">
        <v>9</v>
      </c>
      <c r="F84" s="10" t="s">
        <v>9</v>
      </c>
      <c r="G84" s="10" t="s">
        <v>9</v>
      </c>
      <c r="H84" s="10">
        <v>54</v>
      </c>
      <c r="I84" s="10">
        <v>10</v>
      </c>
      <c r="J84" s="10">
        <v>20</v>
      </c>
      <c r="K84" s="10"/>
    </row>
    <row r="85" spans="2:11" x14ac:dyDescent="0.25">
      <c r="B85" s="8"/>
      <c r="C85" s="9" t="s">
        <v>16</v>
      </c>
      <c r="D85" s="9">
        <v>63594</v>
      </c>
      <c r="E85" s="10" t="s">
        <v>9</v>
      </c>
      <c r="F85" s="10" t="s">
        <v>9</v>
      </c>
      <c r="G85" s="10" t="s">
        <v>9</v>
      </c>
      <c r="H85" s="10">
        <v>47</v>
      </c>
      <c r="I85" s="10">
        <v>8</v>
      </c>
      <c r="J85" s="10">
        <v>19</v>
      </c>
      <c r="K85" s="10"/>
    </row>
    <row r="86" spans="2:11" x14ac:dyDescent="0.25">
      <c r="B86" s="8"/>
      <c r="C86" s="9" t="s">
        <v>16</v>
      </c>
      <c r="D86" s="9">
        <v>63594</v>
      </c>
      <c r="E86" s="10" t="s">
        <v>9</v>
      </c>
      <c r="F86" s="10" t="s">
        <v>9</v>
      </c>
      <c r="G86" s="10" t="s">
        <v>9</v>
      </c>
      <c r="H86" s="10">
        <v>49</v>
      </c>
      <c r="I86" s="10">
        <v>7</v>
      </c>
      <c r="J86" s="10">
        <v>13</v>
      </c>
      <c r="K86" s="10"/>
    </row>
    <row r="87" spans="2:11" x14ac:dyDescent="0.25">
      <c r="B87" s="8"/>
      <c r="C87" s="9" t="s">
        <v>16</v>
      </c>
      <c r="D87" s="9">
        <v>63594</v>
      </c>
      <c r="E87" s="10" t="s">
        <v>10</v>
      </c>
      <c r="F87" s="10" t="s">
        <v>10</v>
      </c>
      <c r="G87" s="10" t="s">
        <v>10</v>
      </c>
      <c r="H87" s="10">
        <v>36</v>
      </c>
      <c r="I87" s="10">
        <v>7</v>
      </c>
      <c r="J87" s="10">
        <v>7</v>
      </c>
      <c r="K87" s="10"/>
    </row>
    <row r="88" spans="2:11" x14ac:dyDescent="0.25">
      <c r="B88" s="8"/>
      <c r="C88" s="9" t="s">
        <v>16</v>
      </c>
      <c r="D88" s="9">
        <v>63594</v>
      </c>
      <c r="E88" s="10" t="s">
        <v>9</v>
      </c>
      <c r="F88" s="10" t="s">
        <v>11</v>
      </c>
      <c r="G88" s="10" t="s">
        <v>10</v>
      </c>
      <c r="H88" s="10">
        <v>44</v>
      </c>
      <c r="I88" s="10">
        <v>7</v>
      </c>
      <c r="J88" s="10">
        <v>5</v>
      </c>
      <c r="K88" s="10"/>
    </row>
    <row r="89" spans="2:11" x14ac:dyDescent="0.25">
      <c r="B89" s="8"/>
      <c r="C89" s="9" t="s">
        <v>16</v>
      </c>
      <c r="D89" s="9">
        <v>63594</v>
      </c>
      <c r="E89" s="10" t="s">
        <v>9</v>
      </c>
      <c r="F89" s="10" t="s">
        <v>10</v>
      </c>
      <c r="G89" s="10" t="s">
        <v>9</v>
      </c>
      <c r="H89" s="10">
        <v>43</v>
      </c>
      <c r="I89" s="10">
        <v>7</v>
      </c>
      <c r="J89" s="10">
        <v>9</v>
      </c>
      <c r="K89" s="10">
        <v>12</v>
      </c>
    </row>
    <row r="90" spans="2:11" x14ac:dyDescent="0.25">
      <c r="B90" s="8"/>
      <c r="C90" s="9" t="s">
        <v>16</v>
      </c>
      <c r="D90" s="9">
        <v>63594</v>
      </c>
      <c r="E90" s="10" t="s">
        <v>9</v>
      </c>
      <c r="F90" s="10" t="s">
        <v>10</v>
      </c>
      <c r="G90" s="10" t="s">
        <v>9</v>
      </c>
      <c r="H90" s="10">
        <v>39</v>
      </c>
      <c r="I90" s="10">
        <v>5</v>
      </c>
      <c r="J90" s="10">
        <v>6</v>
      </c>
      <c r="K90" s="10"/>
    </row>
    <row r="91" spans="2:11" x14ac:dyDescent="0.25">
      <c r="B91" s="8"/>
      <c r="C91" s="9" t="s">
        <v>16</v>
      </c>
      <c r="D91" s="9">
        <v>63594</v>
      </c>
      <c r="E91" s="10" t="s">
        <v>9</v>
      </c>
      <c r="F91" s="10" t="s">
        <v>10</v>
      </c>
      <c r="G91" s="10" t="s">
        <v>9</v>
      </c>
      <c r="H91" s="10">
        <v>44</v>
      </c>
      <c r="I91" s="10">
        <v>6</v>
      </c>
      <c r="J91" s="10">
        <v>8</v>
      </c>
      <c r="K91" s="10"/>
    </row>
    <row r="92" spans="2:11" x14ac:dyDescent="0.25">
      <c r="B92" s="8"/>
      <c r="C92" s="9" t="s">
        <v>16</v>
      </c>
      <c r="D92" s="9">
        <v>63594</v>
      </c>
      <c r="E92" s="10" t="s">
        <v>9</v>
      </c>
      <c r="F92" s="10" t="s">
        <v>9</v>
      </c>
      <c r="G92" s="10" t="s">
        <v>9</v>
      </c>
      <c r="H92" s="10">
        <v>49</v>
      </c>
      <c r="I92" s="10">
        <v>9</v>
      </c>
      <c r="J92" s="10">
        <v>12</v>
      </c>
      <c r="K92" s="10"/>
    </row>
    <row r="93" spans="2:11" x14ac:dyDescent="0.25">
      <c r="B93" s="8"/>
      <c r="C93" s="9" t="s">
        <v>16</v>
      </c>
      <c r="D93" s="9">
        <v>63594</v>
      </c>
      <c r="E93" s="10" t="s">
        <v>9</v>
      </c>
      <c r="F93" s="10" t="s">
        <v>9</v>
      </c>
      <c r="G93" s="10" t="s">
        <v>9</v>
      </c>
      <c r="H93" s="10">
        <v>40</v>
      </c>
      <c r="I93" s="10">
        <v>10</v>
      </c>
      <c r="J93" s="10">
        <v>4</v>
      </c>
      <c r="K93" s="10"/>
    </row>
    <row r="94" spans="2:11" x14ac:dyDescent="0.25">
      <c r="B94" s="8"/>
      <c r="C94" s="9" t="s">
        <v>16</v>
      </c>
      <c r="D94" s="9">
        <v>63594</v>
      </c>
      <c r="E94" s="10" t="s">
        <v>9</v>
      </c>
      <c r="F94" s="10" t="s">
        <v>9</v>
      </c>
      <c r="G94" s="10" t="s">
        <v>9</v>
      </c>
      <c r="H94" s="10">
        <v>50</v>
      </c>
      <c r="I94" s="10">
        <v>8</v>
      </c>
      <c r="J94" s="10">
        <v>20</v>
      </c>
      <c r="K94" s="10"/>
    </row>
    <row r="95" spans="2:11" x14ac:dyDescent="0.25">
      <c r="B95" s="8"/>
      <c r="C95" s="9" t="s">
        <v>16</v>
      </c>
      <c r="D95" s="9">
        <v>63594</v>
      </c>
      <c r="E95" s="10" t="s">
        <v>9</v>
      </c>
      <c r="F95" s="10" t="s">
        <v>9</v>
      </c>
      <c r="G95" s="10" t="s">
        <v>9</v>
      </c>
      <c r="H95" s="10">
        <v>51</v>
      </c>
      <c r="I95" s="10">
        <v>11</v>
      </c>
      <c r="J95" s="10">
        <v>19</v>
      </c>
      <c r="K95" s="10">
        <v>18</v>
      </c>
    </row>
    <row r="96" spans="2:11" x14ac:dyDescent="0.25">
      <c r="B96" s="8"/>
      <c r="C96" s="9" t="s">
        <v>16</v>
      </c>
      <c r="D96" s="9">
        <v>63594</v>
      </c>
      <c r="E96" s="10" t="s">
        <v>9</v>
      </c>
      <c r="F96" s="10" t="s">
        <v>9</v>
      </c>
      <c r="G96" s="10" t="s">
        <v>9</v>
      </c>
      <c r="H96" s="10">
        <v>42</v>
      </c>
      <c r="I96" s="10">
        <v>9</v>
      </c>
      <c r="J96" s="10">
        <v>15</v>
      </c>
      <c r="K96" s="10"/>
    </row>
    <row r="97" spans="2:11" x14ac:dyDescent="0.25">
      <c r="B97" s="8"/>
      <c r="C97" s="9" t="s">
        <v>16</v>
      </c>
      <c r="D97" s="9">
        <v>63594</v>
      </c>
      <c r="E97" s="10" t="s">
        <v>9</v>
      </c>
      <c r="F97" s="10" t="s">
        <v>9</v>
      </c>
      <c r="G97" s="10" t="s">
        <v>10</v>
      </c>
      <c r="H97" s="10">
        <v>45</v>
      </c>
      <c r="I97" s="10">
        <v>7</v>
      </c>
      <c r="J97" s="10">
        <v>16</v>
      </c>
      <c r="K97" s="10"/>
    </row>
    <row r="98" spans="2:11" x14ac:dyDescent="0.25">
      <c r="B98" s="8"/>
      <c r="C98" s="9" t="s">
        <v>16</v>
      </c>
      <c r="D98" s="9">
        <v>63594</v>
      </c>
      <c r="E98" s="10" t="s">
        <v>9</v>
      </c>
      <c r="F98" s="10" t="s">
        <v>10</v>
      </c>
      <c r="G98" s="10" t="s">
        <v>9</v>
      </c>
      <c r="H98" s="10">
        <v>40</v>
      </c>
      <c r="I98" s="10">
        <v>7</v>
      </c>
      <c r="J98" s="10">
        <v>10</v>
      </c>
      <c r="K98" s="10"/>
    </row>
    <row r="99" spans="2:11" x14ac:dyDescent="0.25">
      <c r="B99" s="8"/>
      <c r="C99" s="9" t="s">
        <v>16</v>
      </c>
      <c r="D99" s="9">
        <v>63594</v>
      </c>
      <c r="E99" s="10" t="s">
        <v>9</v>
      </c>
      <c r="F99" s="10" t="s">
        <v>9</v>
      </c>
      <c r="G99" s="10" t="s">
        <v>10</v>
      </c>
      <c r="H99" s="10">
        <v>30</v>
      </c>
      <c r="I99" s="10">
        <v>7</v>
      </c>
      <c r="J99" s="10">
        <v>5</v>
      </c>
      <c r="K99" s="10"/>
    </row>
    <row r="100" spans="2:11" x14ac:dyDescent="0.25">
      <c r="B100" s="8"/>
      <c r="C100" s="9" t="s">
        <v>16</v>
      </c>
      <c r="D100" s="9">
        <v>63594</v>
      </c>
      <c r="E100" s="10" t="s">
        <v>9</v>
      </c>
      <c r="F100" s="10" t="s">
        <v>9</v>
      </c>
      <c r="G100" s="10" t="s">
        <v>9</v>
      </c>
      <c r="H100" s="10">
        <v>48</v>
      </c>
      <c r="I100" s="10">
        <v>8</v>
      </c>
      <c r="J100" s="10">
        <v>15</v>
      </c>
      <c r="K100" s="10"/>
    </row>
    <row r="101" spans="2:11" x14ac:dyDescent="0.25">
      <c r="B101" s="8"/>
      <c r="C101" s="9" t="s">
        <v>16</v>
      </c>
      <c r="D101" s="9">
        <v>63594</v>
      </c>
      <c r="E101" s="10" t="s">
        <v>9</v>
      </c>
      <c r="F101" s="10" t="s">
        <v>9</v>
      </c>
      <c r="G101" s="10" t="s">
        <v>11</v>
      </c>
      <c r="H101" s="10">
        <v>25</v>
      </c>
      <c r="I101" s="10">
        <v>4</v>
      </c>
      <c r="J101" s="10">
        <v>9</v>
      </c>
      <c r="K101" s="10">
        <v>24</v>
      </c>
    </row>
    <row r="102" spans="2:11" x14ac:dyDescent="0.25">
      <c r="B102" s="8"/>
      <c r="C102" s="9" t="s">
        <v>16</v>
      </c>
      <c r="D102" s="9">
        <v>63594</v>
      </c>
      <c r="E102" s="10" t="s">
        <v>10</v>
      </c>
      <c r="F102" s="10" t="s">
        <v>9</v>
      </c>
      <c r="G102" s="10" t="s">
        <v>9</v>
      </c>
      <c r="H102" s="10">
        <v>48</v>
      </c>
      <c r="I102" s="10">
        <v>7</v>
      </c>
      <c r="J102" s="10">
        <v>17</v>
      </c>
      <c r="K102" s="10"/>
    </row>
    <row r="103" spans="2:11" x14ac:dyDescent="0.25">
      <c r="B103" s="8"/>
      <c r="C103" s="9" t="s">
        <v>16</v>
      </c>
      <c r="D103" s="9">
        <v>63594</v>
      </c>
      <c r="E103" s="10" t="s">
        <v>9</v>
      </c>
      <c r="F103" s="10" t="s">
        <v>9</v>
      </c>
      <c r="G103" s="10" t="s">
        <v>9</v>
      </c>
      <c r="H103" s="10">
        <v>43</v>
      </c>
      <c r="I103" s="10">
        <v>8</v>
      </c>
      <c r="J103" s="10">
        <v>12</v>
      </c>
      <c r="K103" s="10"/>
    </row>
    <row r="104" spans="2:11" x14ac:dyDescent="0.25">
      <c r="B104" s="8"/>
      <c r="C104" s="9" t="s">
        <v>16</v>
      </c>
      <c r="D104" s="9">
        <v>63594</v>
      </c>
      <c r="E104" s="10" t="s">
        <v>9</v>
      </c>
      <c r="F104" s="10" t="s">
        <v>9</v>
      </c>
      <c r="G104" s="10" t="s">
        <v>9</v>
      </c>
      <c r="H104" s="10">
        <v>49</v>
      </c>
      <c r="I104" s="10">
        <v>9</v>
      </c>
      <c r="J104" s="10">
        <v>15</v>
      </c>
      <c r="K104" s="10"/>
    </row>
    <row r="105" spans="2:11" x14ac:dyDescent="0.25">
      <c r="B105" s="8"/>
      <c r="C105" s="9" t="s">
        <v>16</v>
      </c>
      <c r="D105" s="9">
        <v>63594</v>
      </c>
      <c r="E105" s="10" t="s">
        <v>9</v>
      </c>
      <c r="F105" s="10" t="s">
        <v>9</v>
      </c>
      <c r="G105" s="10" t="s">
        <v>12</v>
      </c>
      <c r="H105" s="10">
        <v>36</v>
      </c>
      <c r="I105" s="10">
        <v>5</v>
      </c>
      <c r="J105" s="10">
        <v>13</v>
      </c>
      <c r="K105" s="10"/>
    </row>
    <row r="106" spans="2:11" x14ac:dyDescent="0.25">
      <c r="B106" s="8"/>
      <c r="C106" s="9" t="s">
        <v>16</v>
      </c>
      <c r="D106" s="9">
        <v>63594</v>
      </c>
      <c r="E106" s="10" t="s">
        <v>9</v>
      </c>
      <c r="F106" s="10" t="s">
        <v>9</v>
      </c>
      <c r="G106" s="10" t="s">
        <v>9</v>
      </c>
      <c r="H106" s="10">
        <v>49</v>
      </c>
      <c r="I106" s="10">
        <v>6</v>
      </c>
      <c r="J106" s="10">
        <v>16</v>
      </c>
      <c r="K106" s="10"/>
    </row>
    <row r="107" spans="2:11" x14ac:dyDescent="0.25">
      <c r="B107" s="8"/>
      <c r="C107" s="9" t="s">
        <v>16</v>
      </c>
      <c r="D107" s="9">
        <v>63594</v>
      </c>
      <c r="E107" s="10" t="s">
        <v>9</v>
      </c>
      <c r="F107" s="10" t="s">
        <v>10</v>
      </c>
      <c r="G107" s="10" t="s">
        <v>9</v>
      </c>
      <c r="H107" s="10">
        <v>41</v>
      </c>
      <c r="I107" s="10">
        <v>7</v>
      </c>
      <c r="J107" s="10">
        <v>14</v>
      </c>
      <c r="K107" s="10">
        <v>30</v>
      </c>
    </row>
    <row r="108" spans="2:11" x14ac:dyDescent="0.25">
      <c r="B108" s="8"/>
      <c r="C108" s="9" t="s">
        <v>16</v>
      </c>
      <c r="D108" s="9">
        <v>63594</v>
      </c>
      <c r="E108" s="10" t="s">
        <v>9</v>
      </c>
      <c r="F108" s="10" t="s">
        <v>10</v>
      </c>
      <c r="G108" s="10" t="s">
        <v>9</v>
      </c>
      <c r="H108" s="10">
        <v>36</v>
      </c>
      <c r="I108" s="10">
        <v>7</v>
      </c>
      <c r="J108" s="10">
        <v>5</v>
      </c>
      <c r="K108" s="10"/>
    </row>
    <row r="109" spans="2:11" x14ac:dyDescent="0.25">
      <c r="B109" s="8"/>
      <c r="C109" s="9" t="s">
        <v>16</v>
      </c>
      <c r="D109" s="9">
        <v>63594</v>
      </c>
      <c r="E109" s="10" t="s">
        <v>9</v>
      </c>
      <c r="F109" s="10" t="s">
        <v>9</v>
      </c>
      <c r="G109" s="10" t="s">
        <v>9</v>
      </c>
      <c r="H109" s="10">
        <v>49</v>
      </c>
      <c r="I109" s="10">
        <v>8</v>
      </c>
      <c r="J109" s="10">
        <v>15</v>
      </c>
      <c r="K109" s="10"/>
    </row>
    <row r="110" spans="2:11" x14ac:dyDescent="0.25">
      <c r="B110" s="8"/>
      <c r="C110" s="9" t="s">
        <v>16</v>
      </c>
      <c r="D110" s="9">
        <v>63594</v>
      </c>
      <c r="E110" s="10" t="s">
        <v>9</v>
      </c>
      <c r="F110" s="10" t="s">
        <v>9</v>
      </c>
      <c r="G110" s="10" t="s">
        <v>9</v>
      </c>
      <c r="H110" s="10">
        <v>62</v>
      </c>
      <c r="I110" s="10">
        <v>10</v>
      </c>
      <c r="J110" s="10">
        <v>25</v>
      </c>
      <c r="K110" s="10"/>
    </row>
    <row r="111" spans="2:11" x14ac:dyDescent="0.25">
      <c r="B111" s="8"/>
      <c r="C111" s="9" t="s">
        <v>16</v>
      </c>
      <c r="D111" s="9">
        <v>63594</v>
      </c>
      <c r="E111" s="10" t="s">
        <v>9</v>
      </c>
      <c r="F111" s="10" t="s">
        <v>9</v>
      </c>
      <c r="G111" s="10" t="s">
        <v>9</v>
      </c>
      <c r="H111" s="10">
        <v>49</v>
      </c>
      <c r="I111" s="10">
        <v>7</v>
      </c>
      <c r="J111" s="10">
        <v>15</v>
      </c>
      <c r="K111" s="10"/>
    </row>
    <row r="112" spans="2:11" x14ac:dyDescent="0.25">
      <c r="B112" s="8"/>
      <c r="C112" s="9" t="s">
        <v>16</v>
      </c>
      <c r="D112" s="9">
        <v>63594</v>
      </c>
      <c r="E112" s="10" t="s">
        <v>9</v>
      </c>
      <c r="F112" s="10" t="s">
        <v>9</v>
      </c>
      <c r="G112" s="10" t="s">
        <v>10</v>
      </c>
      <c r="H112" s="10">
        <v>40</v>
      </c>
      <c r="I112" s="10">
        <v>8</v>
      </c>
      <c r="J112" s="10">
        <v>10</v>
      </c>
      <c r="K112" s="10"/>
    </row>
    <row r="113" spans="2:11" x14ac:dyDescent="0.25">
      <c r="B113" s="8"/>
      <c r="C113" s="9" t="s">
        <v>16</v>
      </c>
      <c r="D113" s="9">
        <v>63594</v>
      </c>
      <c r="E113" s="10" t="s">
        <v>9</v>
      </c>
      <c r="F113" s="10" t="s">
        <v>9</v>
      </c>
      <c r="G113" s="10" t="s">
        <v>9</v>
      </c>
      <c r="H113" s="10">
        <v>47</v>
      </c>
      <c r="I113" s="10">
        <v>9</v>
      </c>
      <c r="J113" s="10">
        <v>16</v>
      </c>
      <c r="K113" s="10">
        <v>36</v>
      </c>
    </row>
    <row r="114" spans="2:11" x14ac:dyDescent="0.25">
      <c r="B114" s="8">
        <v>4</v>
      </c>
      <c r="C114" s="9" t="s">
        <v>15</v>
      </c>
      <c r="D114" s="9">
        <v>32274</v>
      </c>
      <c r="E114" s="10" t="s">
        <v>10</v>
      </c>
      <c r="F114" s="10" t="s">
        <v>10</v>
      </c>
      <c r="G114" s="10" t="s">
        <v>10</v>
      </c>
      <c r="H114" s="10">
        <v>29</v>
      </c>
      <c r="I114" s="10">
        <v>7</v>
      </c>
      <c r="J114" s="10">
        <v>14</v>
      </c>
      <c r="K114" s="10"/>
    </row>
    <row r="115" spans="2:11" x14ac:dyDescent="0.25">
      <c r="B115" s="8"/>
      <c r="C115" s="9" t="s">
        <v>15</v>
      </c>
      <c r="D115" s="9">
        <v>32274</v>
      </c>
      <c r="E115" s="10" t="s">
        <v>9</v>
      </c>
      <c r="F115" s="10" t="s">
        <v>9</v>
      </c>
      <c r="G115" s="10" t="s">
        <v>9</v>
      </c>
      <c r="H115" s="10">
        <v>50</v>
      </c>
      <c r="I115" s="10">
        <v>11</v>
      </c>
      <c r="J115" s="10">
        <v>28</v>
      </c>
      <c r="K115" s="10"/>
    </row>
    <row r="116" spans="2:11" x14ac:dyDescent="0.25">
      <c r="B116" s="8"/>
      <c r="C116" s="9" t="s">
        <v>15</v>
      </c>
      <c r="D116" s="9">
        <v>32274</v>
      </c>
      <c r="E116" s="10" t="s">
        <v>9</v>
      </c>
      <c r="F116" s="10" t="s">
        <v>9</v>
      </c>
      <c r="G116" s="10" t="s">
        <v>9</v>
      </c>
      <c r="H116" s="10">
        <v>40</v>
      </c>
      <c r="I116" s="10">
        <v>12</v>
      </c>
      <c r="J116" s="10">
        <v>23</v>
      </c>
      <c r="K116" s="10"/>
    </row>
    <row r="117" spans="2:11" x14ac:dyDescent="0.25">
      <c r="B117" s="8"/>
      <c r="C117" s="9" t="s">
        <v>15</v>
      </c>
      <c r="D117" s="9">
        <v>32274</v>
      </c>
      <c r="E117" s="10" t="s">
        <v>9</v>
      </c>
      <c r="F117" s="10" t="s">
        <v>9</v>
      </c>
      <c r="G117" s="10" t="s">
        <v>9</v>
      </c>
      <c r="H117" s="10">
        <v>40</v>
      </c>
      <c r="I117" s="10">
        <v>10</v>
      </c>
      <c r="J117" s="10">
        <v>18</v>
      </c>
      <c r="K117" s="10"/>
    </row>
    <row r="118" spans="2:11" x14ac:dyDescent="0.25">
      <c r="B118" s="8"/>
      <c r="C118" s="9" t="s">
        <v>15</v>
      </c>
      <c r="D118" s="9">
        <v>32274</v>
      </c>
      <c r="E118" s="10" t="s">
        <v>10</v>
      </c>
      <c r="F118" s="10" t="s">
        <v>10</v>
      </c>
      <c r="G118" s="10" t="s">
        <v>10</v>
      </c>
      <c r="H118" s="10">
        <v>31</v>
      </c>
      <c r="I118" s="10">
        <v>7</v>
      </c>
      <c r="J118" s="10">
        <v>10</v>
      </c>
      <c r="K118" s="10"/>
    </row>
    <row r="119" spans="2:11" x14ac:dyDescent="0.25">
      <c r="B119" s="8"/>
      <c r="C119" s="9" t="s">
        <v>15</v>
      </c>
      <c r="D119" s="9">
        <v>32274</v>
      </c>
      <c r="E119" s="10" t="s">
        <v>9</v>
      </c>
      <c r="F119" s="10" t="s">
        <v>9</v>
      </c>
      <c r="G119" s="10" t="s">
        <v>10</v>
      </c>
      <c r="H119" s="10">
        <v>30</v>
      </c>
      <c r="I119" s="10">
        <v>7</v>
      </c>
      <c r="J119" s="10">
        <v>7</v>
      </c>
      <c r="K119" s="10">
        <v>6</v>
      </c>
    </row>
    <row r="120" spans="2:11" x14ac:dyDescent="0.25">
      <c r="B120" s="8"/>
      <c r="C120" s="9" t="s">
        <v>15</v>
      </c>
      <c r="D120" s="9">
        <v>32274</v>
      </c>
      <c r="E120" s="10" t="s">
        <v>10</v>
      </c>
      <c r="F120" s="10" t="s">
        <v>9</v>
      </c>
      <c r="G120" s="10" t="s">
        <v>10</v>
      </c>
      <c r="H120" s="10">
        <v>36</v>
      </c>
      <c r="I120" s="10">
        <v>8</v>
      </c>
      <c r="J120" s="10">
        <v>15</v>
      </c>
      <c r="K120" s="10"/>
    </row>
    <row r="121" spans="2:11" x14ac:dyDescent="0.25">
      <c r="B121" s="8"/>
      <c r="C121" s="9" t="s">
        <v>15</v>
      </c>
      <c r="D121" s="9">
        <v>32274</v>
      </c>
      <c r="E121" s="10" t="s">
        <v>9</v>
      </c>
      <c r="F121" s="10" t="s">
        <v>9</v>
      </c>
      <c r="G121" s="10" t="s">
        <v>9</v>
      </c>
      <c r="H121" s="10">
        <v>43</v>
      </c>
      <c r="I121" s="10">
        <v>8.5</v>
      </c>
      <c r="J121" s="10">
        <v>20</v>
      </c>
      <c r="K121" s="10"/>
    </row>
    <row r="122" spans="2:11" x14ac:dyDescent="0.25">
      <c r="B122" s="8"/>
      <c r="C122" s="9" t="s">
        <v>15</v>
      </c>
      <c r="D122" s="9">
        <v>32274</v>
      </c>
      <c r="E122" s="10" t="s">
        <v>9</v>
      </c>
      <c r="F122" s="10" t="s">
        <v>9</v>
      </c>
      <c r="G122" s="10" t="s">
        <v>9</v>
      </c>
      <c r="H122" s="10">
        <v>43</v>
      </c>
      <c r="I122" s="10">
        <v>12</v>
      </c>
      <c r="J122" s="10">
        <v>17</v>
      </c>
      <c r="K122" s="10"/>
    </row>
    <row r="123" spans="2:11" x14ac:dyDescent="0.25">
      <c r="B123" s="8"/>
      <c r="C123" s="9" t="s">
        <v>15</v>
      </c>
      <c r="D123" s="9">
        <v>32274</v>
      </c>
      <c r="E123" s="10" t="s">
        <v>9</v>
      </c>
      <c r="F123" s="10" t="s">
        <v>10</v>
      </c>
      <c r="G123" s="10" t="s">
        <v>9</v>
      </c>
      <c r="H123" s="10">
        <v>38</v>
      </c>
      <c r="I123" s="10">
        <v>8.5</v>
      </c>
      <c r="J123" s="10">
        <v>12</v>
      </c>
      <c r="K123" s="10"/>
    </row>
    <row r="124" spans="2:11" x14ac:dyDescent="0.25">
      <c r="B124" s="8"/>
      <c r="C124" s="9" t="s">
        <v>15</v>
      </c>
      <c r="D124" s="9">
        <v>32274</v>
      </c>
      <c r="E124" s="10" t="s">
        <v>9</v>
      </c>
      <c r="F124" s="10" t="s">
        <v>10</v>
      </c>
      <c r="G124" s="10" t="s">
        <v>9</v>
      </c>
      <c r="H124" s="10">
        <v>40</v>
      </c>
      <c r="I124" s="10">
        <v>6</v>
      </c>
      <c r="J124" s="10">
        <v>14</v>
      </c>
      <c r="K124" s="10"/>
    </row>
    <row r="125" spans="2:11" x14ac:dyDescent="0.25">
      <c r="B125" s="8"/>
      <c r="C125" s="9" t="s">
        <v>15</v>
      </c>
      <c r="D125" s="9">
        <v>32274</v>
      </c>
      <c r="E125" s="10" t="s">
        <v>9</v>
      </c>
      <c r="F125" s="10" t="s">
        <v>10</v>
      </c>
      <c r="G125" s="10" t="s">
        <v>9</v>
      </c>
      <c r="H125" s="10">
        <v>35</v>
      </c>
      <c r="I125" s="10">
        <v>7</v>
      </c>
      <c r="J125" s="10">
        <v>20</v>
      </c>
      <c r="K125" s="10">
        <v>12</v>
      </c>
    </row>
    <row r="126" spans="2:11" x14ac:dyDescent="0.25">
      <c r="B126" s="8"/>
      <c r="C126" s="9" t="s">
        <v>15</v>
      </c>
      <c r="D126" s="9">
        <v>32274</v>
      </c>
      <c r="E126" s="10" t="s">
        <v>9</v>
      </c>
      <c r="F126" s="10" t="s">
        <v>9</v>
      </c>
      <c r="G126" s="10" t="s">
        <v>9</v>
      </c>
      <c r="H126" s="10">
        <v>43</v>
      </c>
      <c r="I126" s="10">
        <v>11</v>
      </c>
      <c r="J126" s="10">
        <v>17</v>
      </c>
      <c r="K126" s="10"/>
    </row>
    <row r="127" spans="2:11" x14ac:dyDescent="0.25">
      <c r="B127" s="8"/>
      <c r="C127" s="9" t="s">
        <v>15</v>
      </c>
      <c r="D127" s="9">
        <v>32274</v>
      </c>
      <c r="E127" s="10" t="s">
        <v>9</v>
      </c>
      <c r="F127" s="10" t="s">
        <v>9</v>
      </c>
      <c r="G127" s="10" t="s">
        <v>9</v>
      </c>
      <c r="H127" s="10">
        <v>53</v>
      </c>
      <c r="I127" s="10">
        <v>11</v>
      </c>
      <c r="J127" s="10">
        <v>24</v>
      </c>
      <c r="K127" s="10"/>
    </row>
    <row r="128" spans="2:11" x14ac:dyDescent="0.25">
      <c r="B128" s="8"/>
      <c r="C128" s="9" t="s">
        <v>15</v>
      </c>
      <c r="D128" s="9">
        <v>32274</v>
      </c>
      <c r="E128" s="10" t="s">
        <v>9</v>
      </c>
      <c r="F128" s="10" t="s">
        <v>9</v>
      </c>
      <c r="G128" s="10" t="s">
        <v>9</v>
      </c>
      <c r="H128" s="10">
        <v>33</v>
      </c>
      <c r="I128" s="10">
        <v>7</v>
      </c>
      <c r="J128" s="10">
        <v>10</v>
      </c>
      <c r="K128" s="10"/>
    </row>
    <row r="129" spans="2:11" x14ac:dyDescent="0.25">
      <c r="B129" s="8"/>
      <c r="C129" s="9" t="s">
        <v>15</v>
      </c>
      <c r="D129" s="9">
        <v>32274</v>
      </c>
      <c r="E129" s="10" t="s">
        <v>9</v>
      </c>
      <c r="F129" s="10" t="s">
        <v>9</v>
      </c>
      <c r="G129" s="10" t="s">
        <v>9</v>
      </c>
      <c r="H129" s="10">
        <v>38</v>
      </c>
      <c r="I129" s="10">
        <v>12</v>
      </c>
      <c r="J129" s="10">
        <v>14</v>
      </c>
      <c r="K129" s="10"/>
    </row>
    <row r="130" spans="2:11" x14ac:dyDescent="0.25">
      <c r="B130" s="8"/>
      <c r="C130" s="9" t="s">
        <v>15</v>
      </c>
      <c r="D130" s="9">
        <v>32274</v>
      </c>
      <c r="E130" s="10" t="s">
        <v>9</v>
      </c>
      <c r="F130" s="10" t="s">
        <v>9</v>
      </c>
      <c r="G130" s="10" t="s">
        <v>9</v>
      </c>
      <c r="H130" s="10">
        <v>44</v>
      </c>
      <c r="I130" s="10">
        <v>12</v>
      </c>
      <c r="J130" s="10">
        <v>18</v>
      </c>
      <c r="K130" s="10"/>
    </row>
    <row r="131" spans="2:11" x14ac:dyDescent="0.25">
      <c r="B131" s="8"/>
      <c r="C131" s="9" t="s">
        <v>15</v>
      </c>
      <c r="D131" s="9">
        <v>32274</v>
      </c>
      <c r="E131" s="10" t="s">
        <v>9</v>
      </c>
      <c r="F131" s="10" t="s">
        <v>9</v>
      </c>
      <c r="G131" s="10" t="s">
        <v>9</v>
      </c>
      <c r="H131" s="10">
        <v>41</v>
      </c>
      <c r="I131" s="10">
        <v>13</v>
      </c>
      <c r="J131" s="10">
        <v>16</v>
      </c>
      <c r="K131" s="10">
        <v>18</v>
      </c>
    </row>
    <row r="132" spans="2:11" x14ac:dyDescent="0.25">
      <c r="B132" s="8"/>
      <c r="C132" s="9" t="s">
        <v>15</v>
      </c>
      <c r="D132" s="9">
        <v>32274</v>
      </c>
      <c r="E132" s="10" t="s">
        <v>9</v>
      </c>
      <c r="F132" s="10" t="s">
        <v>9</v>
      </c>
      <c r="G132" s="10" t="s">
        <v>9</v>
      </c>
      <c r="H132" s="10">
        <v>47</v>
      </c>
      <c r="I132" s="10">
        <v>11</v>
      </c>
      <c r="J132" s="10">
        <v>22</v>
      </c>
      <c r="K132" s="10"/>
    </row>
    <row r="133" spans="2:11" x14ac:dyDescent="0.25">
      <c r="B133" s="8"/>
      <c r="C133" s="9" t="s">
        <v>15</v>
      </c>
      <c r="D133" s="9">
        <v>32274</v>
      </c>
      <c r="E133" s="10" t="s">
        <v>9</v>
      </c>
      <c r="F133" s="10" t="s">
        <v>9</v>
      </c>
      <c r="G133" s="10" t="s">
        <v>9</v>
      </c>
      <c r="H133" s="10">
        <v>44</v>
      </c>
      <c r="I133" s="10">
        <v>8</v>
      </c>
      <c r="J133" s="10">
        <v>20</v>
      </c>
      <c r="K133" s="10"/>
    </row>
    <row r="134" spans="2:11" x14ac:dyDescent="0.25">
      <c r="B134" s="8"/>
      <c r="C134" s="9" t="s">
        <v>15</v>
      </c>
      <c r="D134" s="9">
        <v>32274</v>
      </c>
      <c r="E134" s="10" t="s">
        <v>9</v>
      </c>
      <c r="F134" s="10" t="s">
        <v>10</v>
      </c>
      <c r="G134" s="10" t="s">
        <v>9</v>
      </c>
      <c r="H134" s="10">
        <v>44</v>
      </c>
      <c r="I134" s="10">
        <v>9</v>
      </c>
      <c r="J134" s="10">
        <v>12</v>
      </c>
      <c r="K134" s="10"/>
    </row>
    <row r="135" spans="2:11" x14ac:dyDescent="0.25">
      <c r="B135" s="8"/>
      <c r="C135" s="9" t="s">
        <v>15</v>
      </c>
      <c r="D135" s="9">
        <v>32274</v>
      </c>
      <c r="E135" s="10" t="s">
        <v>9</v>
      </c>
      <c r="F135" s="10" t="s">
        <v>10</v>
      </c>
      <c r="G135" s="10" t="s">
        <v>9</v>
      </c>
      <c r="H135" s="10">
        <v>46</v>
      </c>
      <c r="I135" s="10">
        <v>11</v>
      </c>
      <c r="J135" s="10">
        <v>19</v>
      </c>
      <c r="K135" s="10"/>
    </row>
    <row r="136" spans="2:11" x14ac:dyDescent="0.25">
      <c r="B136" s="8"/>
      <c r="C136" s="9" t="s">
        <v>15</v>
      </c>
      <c r="D136" s="9">
        <v>32274</v>
      </c>
      <c r="E136" s="10" t="s">
        <v>9</v>
      </c>
      <c r="F136" s="10" t="s">
        <v>9</v>
      </c>
      <c r="G136" s="10" t="s">
        <v>9</v>
      </c>
      <c r="H136" s="10">
        <v>45</v>
      </c>
      <c r="I136" s="10">
        <v>12</v>
      </c>
      <c r="J136" s="10">
        <v>18</v>
      </c>
      <c r="K136" s="10"/>
    </row>
    <row r="137" spans="2:11" x14ac:dyDescent="0.25">
      <c r="B137" s="8"/>
      <c r="C137" s="9" t="s">
        <v>15</v>
      </c>
      <c r="D137" s="9">
        <v>32274</v>
      </c>
      <c r="E137" s="10" t="s">
        <v>9</v>
      </c>
      <c r="F137" s="10" t="s">
        <v>9</v>
      </c>
      <c r="G137" s="10" t="s">
        <v>9</v>
      </c>
      <c r="H137" s="10">
        <v>42</v>
      </c>
      <c r="I137" s="10">
        <v>8</v>
      </c>
      <c r="J137" s="10">
        <v>14</v>
      </c>
      <c r="K137" s="10">
        <v>24</v>
      </c>
    </row>
    <row r="138" spans="2:11" x14ac:dyDescent="0.25">
      <c r="B138" s="8"/>
      <c r="C138" s="9" t="s">
        <v>15</v>
      </c>
      <c r="D138" s="9">
        <v>32274</v>
      </c>
      <c r="E138" s="10" t="s">
        <v>9</v>
      </c>
      <c r="F138" s="10" t="s">
        <v>10</v>
      </c>
      <c r="G138" s="10" t="s">
        <v>9</v>
      </c>
      <c r="H138" s="10">
        <v>44</v>
      </c>
      <c r="I138" s="10">
        <v>10</v>
      </c>
      <c r="J138" s="10">
        <v>17</v>
      </c>
      <c r="K138" s="10"/>
    </row>
    <row r="139" spans="2:11" x14ac:dyDescent="0.25">
      <c r="B139" s="8"/>
      <c r="C139" s="9" t="s">
        <v>15</v>
      </c>
      <c r="D139" s="9">
        <v>32274</v>
      </c>
      <c r="E139" s="10" t="s">
        <v>9</v>
      </c>
      <c r="F139" s="10" t="s">
        <v>9</v>
      </c>
      <c r="G139" s="10" t="s">
        <v>9</v>
      </c>
      <c r="H139" s="10">
        <v>55</v>
      </c>
      <c r="I139" s="10">
        <v>13</v>
      </c>
      <c r="J139" s="10">
        <v>26</v>
      </c>
      <c r="K139" s="10"/>
    </row>
    <row r="140" spans="2:11" x14ac:dyDescent="0.25">
      <c r="B140" s="8"/>
      <c r="C140" s="9" t="s">
        <v>15</v>
      </c>
      <c r="D140" s="9">
        <v>32274</v>
      </c>
      <c r="E140" s="10" t="s">
        <v>9</v>
      </c>
      <c r="F140" s="10" t="s">
        <v>9</v>
      </c>
      <c r="G140" s="10" t="s">
        <v>9</v>
      </c>
      <c r="H140" s="10">
        <v>42</v>
      </c>
      <c r="I140" s="10">
        <v>9.5</v>
      </c>
      <c r="J140" s="10">
        <v>16</v>
      </c>
      <c r="K140" s="10"/>
    </row>
    <row r="141" spans="2:11" x14ac:dyDescent="0.25">
      <c r="B141" s="8"/>
      <c r="C141" s="9" t="s">
        <v>15</v>
      </c>
      <c r="D141" s="9">
        <v>32274</v>
      </c>
      <c r="E141" s="10" t="s">
        <v>9</v>
      </c>
      <c r="F141" s="10" t="s">
        <v>9</v>
      </c>
      <c r="G141" s="10" t="s">
        <v>9</v>
      </c>
      <c r="H141" s="10">
        <v>39</v>
      </c>
      <c r="I141" s="10">
        <v>9</v>
      </c>
      <c r="J141" s="10">
        <v>20</v>
      </c>
      <c r="K141" s="10"/>
    </row>
    <row r="142" spans="2:11" x14ac:dyDescent="0.25">
      <c r="B142" s="8"/>
      <c r="C142" s="9" t="s">
        <v>15</v>
      </c>
      <c r="D142" s="9">
        <v>32274</v>
      </c>
      <c r="E142" s="10" t="s">
        <v>9</v>
      </c>
      <c r="F142" s="10" t="s">
        <v>10</v>
      </c>
      <c r="G142" s="10" t="s">
        <v>10</v>
      </c>
      <c r="H142" s="10">
        <v>42</v>
      </c>
      <c r="I142" s="10">
        <v>8</v>
      </c>
      <c r="J142" s="10">
        <v>12</v>
      </c>
      <c r="K142" s="10"/>
    </row>
    <row r="143" spans="2:11" x14ac:dyDescent="0.25">
      <c r="B143" s="8"/>
      <c r="C143" s="9" t="s">
        <v>15</v>
      </c>
      <c r="D143" s="9">
        <v>32274</v>
      </c>
      <c r="E143" s="10" t="s">
        <v>9</v>
      </c>
      <c r="F143" s="10" t="s">
        <v>10</v>
      </c>
      <c r="G143" s="10" t="s">
        <v>9</v>
      </c>
      <c r="H143" s="10">
        <v>44</v>
      </c>
      <c r="I143" s="10">
        <v>11</v>
      </c>
      <c r="J143" s="10">
        <v>18</v>
      </c>
      <c r="K143" s="10">
        <v>30</v>
      </c>
    </row>
    <row r="144" spans="2:11" x14ac:dyDescent="0.25">
      <c r="B144" s="8"/>
      <c r="C144" s="9" t="s">
        <v>15</v>
      </c>
      <c r="D144" s="9">
        <v>32274</v>
      </c>
      <c r="E144" s="10" t="s">
        <v>9</v>
      </c>
      <c r="F144" s="10" t="s">
        <v>9</v>
      </c>
      <c r="G144" s="10" t="s">
        <v>9</v>
      </c>
      <c r="H144" s="10">
        <v>70</v>
      </c>
      <c r="I144" s="10">
        <v>12</v>
      </c>
      <c r="J144" s="10">
        <v>37</v>
      </c>
      <c r="K144" s="10"/>
    </row>
    <row r="145" spans="2:11" x14ac:dyDescent="0.25">
      <c r="B145" s="8"/>
      <c r="C145" s="9" t="s">
        <v>15</v>
      </c>
      <c r="D145" s="9">
        <v>32274</v>
      </c>
      <c r="E145" s="10" t="s">
        <v>9</v>
      </c>
      <c r="F145" s="10" t="s">
        <v>9</v>
      </c>
      <c r="G145" s="10" t="s">
        <v>9</v>
      </c>
      <c r="H145" s="10">
        <v>47</v>
      </c>
      <c r="I145" s="10">
        <v>9</v>
      </c>
      <c r="J145" s="10">
        <v>18</v>
      </c>
      <c r="K145" s="10"/>
    </row>
    <row r="146" spans="2:11" x14ac:dyDescent="0.25">
      <c r="B146" s="8"/>
      <c r="C146" s="9" t="s">
        <v>15</v>
      </c>
      <c r="D146" s="9">
        <v>32274</v>
      </c>
      <c r="E146" s="10" t="s">
        <v>11</v>
      </c>
      <c r="F146" s="10" t="s">
        <v>10</v>
      </c>
      <c r="G146" s="10" t="s">
        <v>10</v>
      </c>
      <c r="H146" s="10">
        <v>39</v>
      </c>
      <c r="I146" s="10">
        <v>9.5</v>
      </c>
      <c r="J146" s="10">
        <v>15</v>
      </c>
      <c r="K146" s="10" t="s">
        <v>38</v>
      </c>
    </row>
    <row r="147" spans="2:11" x14ac:dyDescent="0.25">
      <c r="B147" s="8"/>
      <c r="C147" s="9" t="s">
        <v>15</v>
      </c>
      <c r="D147" s="9">
        <v>32274</v>
      </c>
      <c r="E147" s="10" t="s">
        <v>9</v>
      </c>
      <c r="F147" s="10" t="s">
        <v>9</v>
      </c>
      <c r="G147" s="10" t="s">
        <v>10</v>
      </c>
      <c r="H147" s="10">
        <v>38</v>
      </c>
      <c r="I147" s="10">
        <v>7</v>
      </c>
      <c r="J147" s="10">
        <v>17</v>
      </c>
      <c r="K147" s="10"/>
    </row>
    <row r="148" spans="2:11" x14ac:dyDescent="0.25">
      <c r="B148" s="8"/>
      <c r="C148" s="9" t="s">
        <v>15</v>
      </c>
      <c r="D148" s="9">
        <v>32274</v>
      </c>
      <c r="E148" s="10" t="s">
        <v>9</v>
      </c>
      <c r="F148" s="10" t="s">
        <v>9</v>
      </c>
      <c r="G148" s="10" t="s">
        <v>10</v>
      </c>
      <c r="H148" s="10">
        <v>35</v>
      </c>
      <c r="I148" s="10">
        <v>8.5</v>
      </c>
      <c r="J148" s="10">
        <v>14</v>
      </c>
      <c r="K148" s="10"/>
    </row>
    <row r="149" spans="2:11" x14ac:dyDescent="0.25">
      <c r="B149" s="8"/>
      <c r="C149" s="9" t="s">
        <v>15</v>
      </c>
      <c r="D149" s="9">
        <v>32274</v>
      </c>
      <c r="E149" s="10" t="s">
        <v>9</v>
      </c>
      <c r="F149" s="10" t="s">
        <v>9</v>
      </c>
      <c r="G149" s="10" t="s">
        <v>9</v>
      </c>
      <c r="H149" s="10">
        <v>55</v>
      </c>
      <c r="I149" s="10">
        <v>7</v>
      </c>
      <c r="J149" s="10">
        <v>29</v>
      </c>
      <c r="K149" s="10">
        <v>36</v>
      </c>
    </row>
    <row r="150" spans="2:11" x14ac:dyDescent="0.25">
      <c r="B150" s="8">
        <v>5</v>
      </c>
      <c r="C150" s="9" t="s">
        <v>15</v>
      </c>
      <c r="D150" s="9">
        <v>13903</v>
      </c>
      <c r="E150" s="10" t="s">
        <v>9</v>
      </c>
      <c r="F150" s="10" t="s">
        <v>10</v>
      </c>
      <c r="G150" s="10" t="s">
        <v>10</v>
      </c>
      <c r="H150" s="10">
        <v>26</v>
      </c>
      <c r="I150" s="10">
        <v>6</v>
      </c>
      <c r="J150" s="10">
        <v>11</v>
      </c>
      <c r="K150" s="10"/>
    </row>
    <row r="151" spans="2:11" x14ac:dyDescent="0.25">
      <c r="B151" s="8"/>
      <c r="C151" s="9" t="s">
        <v>15</v>
      </c>
      <c r="D151" s="9">
        <v>13903</v>
      </c>
      <c r="E151" s="10" t="s">
        <v>10</v>
      </c>
      <c r="F151" s="10" t="s">
        <v>11</v>
      </c>
      <c r="G151" s="10" t="s">
        <v>10</v>
      </c>
      <c r="H151" s="10">
        <v>33</v>
      </c>
      <c r="I151" s="10">
        <v>7</v>
      </c>
      <c r="J151" s="10">
        <v>16.5</v>
      </c>
      <c r="K151" s="10"/>
    </row>
    <row r="152" spans="2:11" x14ac:dyDescent="0.25">
      <c r="B152" s="8"/>
      <c r="C152" s="9" t="s">
        <v>15</v>
      </c>
      <c r="D152" s="9">
        <v>13903</v>
      </c>
      <c r="E152" s="10" t="s">
        <v>9</v>
      </c>
      <c r="F152" s="10" t="s">
        <v>10</v>
      </c>
      <c r="G152" s="10" t="s">
        <v>10</v>
      </c>
      <c r="H152" s="10">
        <v>35</v>
      </c>
      <c r="I152" s="10">
        <v>6</v>
      </c>
      <c r="J152" s="10">
        <v>9</v>
      </c>
      <c r="K152" s="10"/>
    </row>
    <row r="153" spans="2:11" x14ac:dyDescent="0.25">
      <c r="B153" s="8"/>
      <c r="C153" s="9" t="s">
        <v>15</v>
      </c>
      <c r="D153" s="9">
        <v>13903</v>
      </c>
      <c r="E153" s="10" t="s">
        <v>10</v>
      </c>
      <c r="F153" s="10" t="s">
        <v>10</v>
      </c>
      <c r="G153" s="10" t="s">
        <v>10</v>
      </c>
      <c r="H153" s="10">
        <v>36</v>
      </c>
      <c r="I153" s="10">
        <v>8</v>
      </c>
      <c r="J153" s="10">
        <v>14</v>
      </c>
      <c r="K153" s="10"/>
    </row>
    <row r="154" spans="2:11" x14ac:dyDescent="0.25">
      <c r="B154" s="8"/>
      <c r="C154" s="9" t="s">
        <v>15</v>
      </c>
      <c r="D154" s="9">
        <v>13903</v>
      </c>
      <c r="E154" s="10" t="s">
        <v>9</v>
      </c>
      <c r="F154" s="10" t="s">
        <v>9</v>
      </c>
      <c r="G154" s="10" t="s">
        <v>10</v>
      </c>
      <c r="H154" s="10">
        <v>30</v>
      </c>
      <c r="I154" s="10">
        <v>7</v>
      </c>
      <c r="J154" s="10">
        <v>13</v>
      </c>
      <c r="K154" s="10"/>
    </row>
    <row r="155" spans="2:11" x14ac:dyDescent="0.25">
      <c r="B155" s="8"/>
      <c r="C155" s="9" t="s">
        <v>15</v>
      </c>
      <c r="D155" s="9">
        <v>13903</v>
      </c>
      <c r="E155" s="10" t="s">
        <v>9</v>
      </c>
      <c r="F155" s="10" t="s">
        <v>10</v>
      </c>
      <c r="G155" s="10" t="s">
        <v>9</v>
      </c>
      <c r="H155" s="10">
        <v>64</v>
      </c>
      <c r="I155" s="10">
        <v>12</v>
      </c>
      <c r="J155" s="10">
        <v>29</v>
      </c>
      <c r="K155" s="10">
        <v>6</v>
      </c>
    </row>
    <row r="156" spans="2:11" x14ac:dyDescent="0.25">
      <c r="B156" s="8"/>
      <c r="C156" s="9" t="s">
        <v>15</v>
      </c>
      <c r="D156" s="9">
        <v>13903</v>
      </c>
      <c r="E156" s="10" t="s">
        <v>9</v>
      </c>
      <c r="F156" s="10" t="s">
        <v>9</v>
      </c>
      <c r="G156" s="10" t="s">
        <v>10</v>
      </c>
      <c r="H156" s="10">
        <v>36</v>
      </c>
      <c r="I156" s="10">
        <v>9</v>
      </c>
      <c r="J156" s="10">
        <v>12</v>
      </c>
      <c r="K156" s="10"/>
    </row>
    <row r="157" spans="2:11" x14ac:dyDescent="0.25">
      <c r="B157" s="8"/>
      <c r="C157" s="9" t="s">
        <v>15</v>
      </c>
      <c r="D157" s="9">
        <v>13903</v>
      </c>
      <c r="E157" s="10" t="s">
        <v>9</v>
      </c>
      <c r="F157" s="10" t="s">
        <v>10</v>
      </c>
      <c r="G157" s="10" t="s">
        <v>9</v>
      </c>
      <c r="H157" s="10">
        <v>50</v>
      </c>
      <c r="I157" s="10">
        <v>11</v>
      </c>
      <c r="J157" s="10">
        <v>18</v>
      </c>
      <c r="K157" s="10"/>
    </row>
    <row r="158" spans="2:11" x14ac:dyDescent="0.25">
      <c r="B158" s="8"/>
      <c r="C158" s="9" t="s">
        <v>15</v>
      </c>
      <c r="D158" s="9">
        <v>13903</v>
      </c>
      <c r="E158" s="10" t="s">
        <v>10</v>
      </c>
      <c r="F158" s="10" t="s">
        <v>11</v>
      </c>
      <c r="G158" s="10" t="s">
        <v>10</v>
      </c>
      <c r="H158" s="10">
        <v>37</v>
      </c>
      <c r="I158" s="10">
        <v>7</v>
      </c>
      <c r="J158" s="10">
        <v>9</v>
      </c>
      <c r="K158" s="10"/>
    </row>
    <row r="159" spans="2:11" x14ac:dyDescent="0.25">
      <c r="B159" s="8"/>
      <c r="C159" s="9" t="s">
        <v>15</v>
      </c>
      <c r="D159" s="9">
        <v>13903</v>
      </c>
      <c r="E159" s="10" t="s">
        <v>9</v>
      </c>
      <c r="F159" s="10" t="s">
        <v>10</v>
      </c>
      <c r="G159" s="10" t="s">
        <v>10</v>
      </c>
      <c r="H159" s="10">
        <v>38</v>
      </c>
      <c r="I159" s="10">
        <v>7.5</v>
      </c>
      <c r="J159" s="10">
        <v>12</v>
      </c>
      <c r="K159" s="10"/>
    </row>
    <row r="160" spans="2:11" x14ac:dyDescent="0.25">
      <c r="B160" s="8"/>
      <c r="C160" s="9" t="s">
        <v>15</v>
      </c>
      <c r="D160" s="9">
        <v>13903</v>
      </c>
      <c r="E160" s="10" t="s">
        <v>9</v>
      </c>
      <c r="F160" s="10" t="s">
        <v>10</v>
      </c>
      <c r="G160" s="10" t="s">
        <v>9</v>
      </c>
      <c r="H160" s="10">
        <v>47</v>
      </c>
      <c r="I160" s="10">
        <v>8.5</v>
      </c>
      <c r="J160" s="10">
        <v>15</v>
      </c>
      <c r="K160" s="10"/>
    </row>
    <row r="161" spans="2:11" x14ac:dyDescent="0.25">
      <c r="B161" s="8"/>
      <c r="C161" s="9" t="s">
        <v>15</v>
      </c>
      <c r="D161" s="9">
        <v>13903</v>
      </c>
      <c r="E161" s="10" t="s">
        <v>9</v>
      </c>
      <c r="F161" s="10" t="s">
        <v>9</v>
      </c>
      <c r="G161" s="10" t="s">
        <v>9</v>
      </c>
      <c r="H161" s="10">
        <v>40</v>
      </c>
      <c r="I161" s="10">
        <v>7</v>
      </c>
      <c r="J161" s="10">
        <v>17</v>
      </c>
      <c r="K161" s="10">
        <v>12</v>
      </c>
    </row>
    <row r="162" spans="2:11" x14ac:dyDescent="0.25">
      <c r="B162" s="8"/>
      <c r="C162" s="9" t="s">
        <v>15</v>
      </c>
      <c r="D162" s="9">
        <v>13903</v>
      </c>
      <c r="E162" s="10" t="s">
        <v>9</v>
      </c>
      <c r="F162" s="10" t="s">
        <v>9</v>
      </c>
      <c r="G162" s="10" t="s">
        <v>10</v>
      </c>
      <c r="H162" s="10">
        <v>36</v>
      </c>
      <c r="I162" s="10">
        <v>7</v>
      </c>
      <c r="J162" s="10">
        <v>14</v>
      </c>
      <c r="K162" s="10"/>
    </row>
    <row r="163" spans="2:11" x14ac:dyDescent="0.25">
      <c r="B163" s="8"/>
      <c r="C163" s="9" t="s">
        <v>15</v>
      </c>
      <c r="D163" s="9">
        <v>13903</v>
      </c>
      <c r="E163" s="10" t="s">
        <v>10</v>
      </c>
      <c r="F163" s="10" t="s">
        <v>10</v>
      </c>
      <c r="G163" s="10" t="s">
        <v>10</v>
      </c>
      <c r="H163" s="10">
        <v>31</v>
      </c>
      <c r="I163" s="10">
        <v>5</v>
      </c>
      <c r="J163" s="10">
        <v>7</v>
      </c>
      <c r="K163" s="10"/>
    </row>
    <row r="164" spans="2:11" x14ac:dyDescent="0.25">
      <c r="B164" s="8"/>
      <c r="C164" s="9" t="s">
        <v>15</v>
      </c>
      <c r="D164" s="9">
        <v>13903</v>
      </c>
      <c r="E164" s="10" t="s">
        <v>9</v>
      </c>
      <c r="F164" s="10" t="s">
        <v>9</v>
      </c>
      <c r="G164" s="10" t="s">
        <v>9</v>
      </c>
      <c r="H164" s="10">
        <v>42</v>
      </c>
      <c r="I164" s="10">
        <v>6</v>
      </c>
      <c r="J164" s="10">
        <v>18</v>
      </c>
      <c r="K164" s="10"/>
    </row>
    <row r="165" spans="2:11" x14ac:dyDescent="0.25">
      <c r="B165" s="8"/>
      <c r="C165" s="9" t="s">
        <v>15</v>
      </c>
      <c r="D165" s="9">
        <v>13903</v>
      </c>
      <c r="E165" s="10" t="s">
        <v>9</v>
      </c>
      <c r="F165" s="10" t="s">
        <v>9</v>
      </c>
      <c r="G165" s="10" t="s">
        <v>9</v>
      </c>
      <c r="H165" s="10">
        <v>46</v>
      </c>
      <c r="I165" s="10">
        <v>10</v>
      </c>
      <c r="J165" s="10">
        <v>16</v>
      </c>
      <c r="K165" s="10"/>
    </row>
    <row r="166" spans="2:11" x14ac:dyDescent="0.25">
      <c r="B166" s="8"/>
      <c r="C166" s="9" t="s">
        <v>15</v>
      </c>
      <c r="D166" s="9">
        <v>13903</v>
      </c>
      <c r="E166" s="10" t="s">
        <v>9</v>
      </c>
      <c r="F166" s="10" t="s">
        <v>9</v>
      </c>
      <c r="G166" s="10" t="s">
        <v>9</v>
      </c>
      <c r="H166" s="10">
        <v>41</v>
      </c>
      <c r="I166" s="10">
        <v>9</v>
      </c>
      <c r="J166" s="10">
        <v>15</v>
      </c>
      <c r="K166" s="10"/>
    </row>
    <row r="167" spans="2:11" x14ac:dyDescent="0.25">
      <c r="B167" s="8"/>
      <c r="C167" s="9" t="s">
        <v>15</v>
      </c>
      <c r="D167" s="9">
        <v>13903</v>
      </c>
      <c r="E167" s="10" t="s">
        <v>9</v>
      </c>
      <c r="F167" s="10" t="s">
        <v>9</v>
      </c>
      <c r="G167" s="10" t="s">
        <v>9</v>
      </c>
      <c r="H167" s="10">
        <v>53</v>
      </c>
      <c r="I167" s="10">
        <v>11</v>
      </c>
      <c r="J167" s="10">
        <v>18</v>
      </c>
      <c r="K167" s="10">
        <v>18</v>
      </c>
    </row>
    <row r="168" spans="2:11" x14ac:dyDescent="0.25">
      <c r="B168" s="8"/>
      <c r="C168" s="9" t="s">
        <v>15</v>
      </c>
      <c r="D168" s="9">
        <v>13903</v>
      </c>
      <c r="E168" s="10" t="s">
        <v>9</v>
      </c>
      <c r="F168" s="10" t="s">
        <v>9</v>
      </c>
      <c r="G168" s="10" t="s">
        <v>9</v>
      </c>
      <c r="H168" s="10">
        <v>39</v>
      </c>
      <c r="I168" s="10">
        <v>10</v>
      </c>
      <c r="J168" s="10">
        <v>8</v>
      </c>
      <c r="K168" s="10"/>
    </row>
    <row r="169" spans="2:11" x14ac:dyDescent="0.25">
      <c r="B169" s="8"/>
      <c r="C169" s="9" t="s">
        <v>15</v>
      </c>
      <c r="D169" s="9">
        <v>13903</v>
      </c>
      <c r="E169" s="10" t="s">
        <v>9</v>
      </c>
      <c r="F169" s="10" t="s">
        <v>9</v>
      </c>
      <c r="G169" s="10" t="s">
        <v>9</v>
      </c>
      <c r="H169" s="10">
        <v>46</v>
      </c>
      <c r="I169" s="10">
        <v>7</v>
      </c>
      <c r="J169" s="10">
        <v>17</v>
      </c>
      <c r="K169" s="10"/>
    </row>
    <row r="170" spans="2:11" x14ac:dyDescent="0.25">
      <c r="B170" s="8"/>
      <c r="C170" s="9" t="s">
        <v>15</v>
      </c>
      <c r="D170" s="9">
        <v>13903</v>
      </c>
      <c r="E170" s="10" t="s">
        <v>9</v>
      </c>
      <c r="F170" s="10" t="s">
        <v>9</v>
      </c>
      <c r="G170" s="10" t="s">
        <v>9</v>
      </c>
      <c r="H170" s="10">
        <v>45</v>
      </c>
      <c r="I170" s="10">
        <v>10</v>
      </c>
      <c r="J170" s="10">
        <v>18</v>
      </c>
      <c r="K170" s="10"/>
    </row>
    <row r="171" spans="2:11" x14ac:dyDescent="0.25">
      <c r="B171" s="8"/>
      <c r="C171" s="9" t="s">
        <v>15</v>
      </c>
      <c r="D171" s="9">
        <v>13903</v>
      </c>
      <c r="E171" s="10" t="s">
        <v>9</v>
      </c>
      <c r="F171" s="10" t="s">
        <v>9</v>
      </c>
      <c r="G171" s="10" t="s">
        <v>9</v>
      </c>
      <c r="H171" s="10">
        <v>46</v>
      </c>
      <c r="I171" s="10">
        <v>7</v>
      </c>
      <c r="J171" s="10">
        <v>12</v>
      </c>
      <c r="K171" s="10"/>
    </row>
    <row r="172" spans="2:11" x14ac:dyDescent="0.25">
      <c r="B172" s="8"/>
      <c r="C172" s="9" t="s">
        <v>15</v>
      </c>
      <c r="D172" s="9">
        <v>13903</v>
      </c>
      <c r="E172" s="10" t="s">
        <v>9</v>
      </c>
      <c r="F172" s="10" t="s">
        <v>10</v>
      </c>
      <c r="G172" s="10" t="s">
        <v>10</v>
      </c>
      <c r="H172" s="10">
        <v>39</v>
      </c>
      <c r="I172" s="10">
        <v>7</v>
      </c>
      <c r="J172" s="10">
        <v>12</v>
      </c>
      <c r="K172" s="10"/>
    </row>
    <row r="173" spans="2:11" x14ac:dyDescent="0.25">
      <c r="B173" s="8"/>
      <c r="C173" s="9" t="s">
        <v>15</v>
      </c>
      <c r="D173" s="9">
        <v>13903</v>
      </c>
      <c r="E173" s="10" t="s">
        <v>10</v>
      </c>
      <c r="F173" s="10" t="s">
        <v>10</v>
      </c>
      <c r="G173" s="10" t="s">
        <v>10</v>
      </c>
      <c r="H173" s="10">
        <v>36</v>
      </c>
      <c r="I173" s="10">
        <v>6</v>
      </c>
      <c r="J173" s="10">
        <v>8</v>
      </c>
      <c r="K173" s="10">
        <v>24</v>
      </c>
    </row>
    <row r="174" spans="2:11" x14ac:dyDescent="0.25">
      <c r="B174" s="8"/>
      <c r="C174" s="9" t="s">
        <v>15</v>
      </c>
      <c r="D174" s="9">
        <v>13903</v>
      </c>
      <c r="E174" s="10" t="s">
        <v>9</v>
      </c>
      <c r="F174" s="10" t="s">
        <v>9</v>
      </c>
      <c r="G174" s="10" t="s">
        <v>9</v>
      </c>
      <c r="H174" s="10">
        <v>50</v>
      </c>
      <c r="I174" s="10">
        <v>10</v>
      </c>
      <c r="J174" s="10">
        <v>21</v>
      </c>
      <c r="K174" s="10"/>
    </row>
    <row r="175" spans="2:11" x14ac:dyDescent="0.25">
      <c r="B175" s="8"/>
      <c r="C175" s="9" t="s">
        <v>15</v>
      </c>
      <c r="D175" s="9">
        <v>13903</v>
      </c>
      <c r="E175" s="10" t="s">
        <v>9</v>
      </c>
      <c r="F175" s="10" t="s">
        <v>9</v>
      </c>
      <c r="G175" s="10" t="s">
        <v>9</v>
      </c>
      <c r="H175" s="10">
        <v>52</v>
      </c>
      <c r="I175" s="10">
        <v>8</v>
      </c>
      <c r="J175" s="10">
        <v>20</v>
      </c>
      <c r="K175" s="10"/>
    </row>
    <row r="176" spans="2:11" x14ac:dyDescent="0.25">
      <c r="B176" s="8"/>
      <c r="C176" s="9" t="s">
        <v>15</v>
      </c>
      <c r="D176" s="9">
        <v>13903</v>
      </c>
      <c r="E176" s="10" t="s">
        <v>10</v>
      </c>
      <c r="F176" s="10" t="s">
        <v>10</v>
      </c>
      <c r="G176" s="10" t="s">
        <v>10</v>
      </c>
      <c r="H176" s="10">
        <v>36</v>
      </c>
      <c r="I176" s="10">
        <v>7</v>
      </c>
      <c r="J176" s="10">
        <v>9</v>
      </c>
      <c r="K176" s="10"/>
    </row>
    <row r="177" spans="2:11" x14ac:dyDescent="0.25">
      <c r="B177" s="8"/>
      <c r="C177" s="9" t="s">
        <v>15</v>
      </c>
      <c r="D177" s="9">
        <v>13903</v>
      </c>
      <c r="E177" s="10" t="s">
        <v>9</v>
      </c>
      <c r="F177" s="10" t="s">
        <v>9</v>
      </c>
      <c r="G177" s="10" t="s">
        <v>9</v>
      </c>
      <c r="H177" s="10">
        <v>46</v>
      </c>
      <c r="I177" s="10">
        <v>11</v>
      </c>
      <c r="J177" s="10">
        <v>15</v>
      </c>
      <c r="K177" s="10"/>
    </row>
    <row r="178" spans="2:11" x14ac:dyDescent="0.25">
      <c r="B178" s="8"/>
      <c r="C178" s="9" t="s">
        <v>15</v>
      </c>
      <c r="D178" s="9">
        <v>13903</v>
      </c>
      <c r="E178" s="10" t="s">
        <v>9</v>
      </c>
      <c r="F178" s="10" t="s">
        <v>9</v>
      </c>
      <c r="G178" s="10" t="s">
        <v>9</v>
      </c>
      <c r="H178" s="10">
        <v>51</v>
      </c>
      <c r="I178" s="10">
        <v>9.5</v>
      </c>
      <c r="J178" s="10">
        <v>18</v>
      </c>
      <c r="K178" s="10"/>
    </row>
    <row r="179" spans="2:11" x14ac:dyDescent="0.25">
      <c r="B179" s="8"/>
      <c r="C179" s="9" t="s">
        <v>15</v>
      </c>
      <c r="D179" s="9">
        <v>13903</v>
      </c>
      <c r="E179" s="10" t="s">
        <v>9</v>
      </c>
      <c r="F179" s="10" t="s">
        <v>9</v>
      </c>
      <c r="G179" s="10" t="s">
        <v>9</v>
      </c>
      <c r="H179" s="10">
        <v>48</v>
      </c>
      <c r="I179" s="10">
        <v>11</v>
      </c>
      <c r="J179" s="10">
        <v>22</v>
      </c>
      <c r="K179" s="10">
        <v>30</v>
      </c>
    </row>
    <row r="180" spans="2:11" x14ac:dyDescent="0.25">
      <c r="B180" s="8"/>
      <c r="C180" s="9" t="s">
        <v>15</v>
      </c>
      <c r="D180" s="9">
        <v>13903</v>
      </c>
      <c r="E180" s="10" t="s">
        <v>9</v>
      </c>
      <c r="F180" s="10" t="s">
        <v>9</v>
      </c>
      <c r="G180" s="10" t="s">
        <v>9</v>
      </c>
      <c r="H180" s="10">
        <v>49</v>
      </c>
      <c r="I180" s="10">
        <v>12</v>
      </c>
      <c r="J180" s="10">
        <v>20</v>
      </c>
      <c r="K180" s="10"/>
    </row>
    <row r="181" spans="2:11" x14ac:dyDescent="0.25">
      <c r="B181" s="8"/>
      <c r="C181" s="9" t="s">
        <v>15</v>
      </c>
      <c r="D181" s="9">
        <v>13903</v>
      </c>
      <c r="E181" s="10" t="s">
        <v>9</v>
      </c>
      <c r="F181" s="10" t="s">
        <v>9</v>
      </c>
      <c r="G181" s="10" t="s">
        <v>9</v>
      </c>
      <c r="H181" s="10">
        <v>35</v>
      </c>
      <c r="I181" s="10">
        <v>11</v>
      </c>
      <c r="J181" s="10">
        <v>14</v>
      </c>
      <c r="K181" s="10"/>
    </row>
    <row r="182" spans="2:11" x14ac:dyDescent="0.25">
      <c r="B182" s="8"/>
      <c r="C182" s="9" t="s">
        <v>15</v>
      </c>
      <c r="D182" s="9">
        <v>13903</v>
      </c>
      <c r="E182" s="10" t="s">
        <v>9</v>
      </c>
      <c r="F182" s="10" t="s">
        <v>9</v>
      </c>
      <c r="G182" s="10" t="s">
        <v>9</v>
      </c>
      <c r="H182" s="10">
        <v>49</v>
      </c>
      <c r="I182" s="10">
        <v>8</v>
      </c>
      <c r="J182" s="10">
        <v>20</v>
      </c>
      <c r="K182" s="10"/>
    </row>
    <row r="183" spans="2:11" x14ac:dyDescent="0.25">
      <c r="B183" s="8"/>
      <c r="C183" s="9" t="s">
        <v>15</v>
      </c>
      <c r="D183" s="9">
        <v>13903</v>
      </c>
      <c r="E183" s="10" t="s">
        <v>9</v>
      </c>
      <c r="F183" s="10" t="s">
        <v>9</v>
      </c>
      <c r="G183" s="10" t="s">
        <v>9</v>
      </c>
      <c r="H183" s="10">
        <v>57</v>
      </c>
      <c r="I183" s="10">
        <v>11</v>
      </c>
      <c r="J183" s="10">
        <v>26</v>
      </c>
      <c r="K183" s="10"/>
    </row>
    <row r="184" spans="2:11" x14ac:dyDescent="0.25">
      <c r="B184" s="8"/>
      <c r="C184" s="9" t="s">
        <v>15</v>
      </c>
      <c r="D184" s="9">
        <v>13903</v>
      </c>
      <c r="E184" s="10" t="s">
        <v>9</v>
      </c>
      <c r="F184" s="10" t="s">
        <v>9</v>
      </c>
      <c r="G184" s="10" t="s">
        <v>9</v>
      </c>
      <c r="H184" s="10">
        <v>44</v>
      </c>
      <c r="I184" s="10">
        <v>11</v>
      </c>
      <c r="J184" s="10">
        <v>20</v>
      </c>
      <c r="K184" s="10"/>
    </row>
    <row r="185" spans="2:11" x14ac:dyDescent="0.25">
      <c r="B185" s="8"/>
      <c r="C185" s="9" t="s">
        <v>15</v>
      </c>
      <c r="D185" s="9">
        <v>13903</v>
      </c>
      <c r="E185" s="10" t="s">
        <v>9</v>
      </c>
      <c r="F185" s="10" t="s">
        <v>9</v>
      </c>
      <c r="G185" s="10" t="s">
        <v>9</v>
      </c>
      <c r="H185" s="10">
        <v>51</v>
      </c>
      <c r="I185" s="10">
        <v>10</v>
      </c>
      <c r="J185" s="10">
        <v>18</v>
      </c>
      <c r="K185" s="10">
        <v>36</v>
      </c>
    </row>
    <row r="186" spans="2:11" x14ac:dyDescent="0.25">
      <c r="B186" s="8">
        <v>6</v>
      </c>
      <c r="C186" s="9" t="s">
        <v>15</v>
      </c>
      <c r="D186" s="9">
        <v>63705</v>
      </c>
      <c r="E186" s="10" t="s">
        <v>9</v>
      </c>
      <c r="F186" s="10" t="s">
        <v>9</v>
      </c>
      <c r="G186" s="10" t="s">
        <v>9</v>
      </c>
      <c r="H186" s="10">
        <v>48</v>
      </c>
      <c r="I186" s="10">
        <v>7</v>
      </c>
      <c r="J186" s="10">
        <v>20</v>
      </c>
      <c r="K186" s="10"/>
    </row>
    <row r="187" spans="2:11" x14ac:dyDescent="0.25">
      <c r="B187" s="8"/>
      <c r="C187" s="9" t="s">
        <v>15</v>
      </c>
      <c r="D187" s="9">
        <v>63705</v>
      </c>
      <c r="E187" s="10" t="s">
        <v>9</v>
      </c>
      <c r="F187" s="10" t="s">
        <v>9</v>
      </c>
      <c r="G187" s="10" t="s">
        <v>9</v>
      </c>
      <c r="H187" s="10">
        <v>64</v>
      </c>
      <c r="I187" s="10">
        <v>11</v>
      </c>
      <c r="J187" s="10">
        <v>32</v>
      </c>
      <c r="K187" s="10"/>
    </row>
    <row r="188" spans="2:11" x14ac:dyDescent="0.25">
      <c r="B188" s="8"/>
      <c r="C188" s="9" t="s">
        <v>15</v>
      </c>
      <c r="D188" s="9">
        <v>63705</v>
      </c>
      <c r="E188" s="10" t="s">
        <v>9</v>
      </c>
      <c r="F188" s="10" t="s">
        <v>9</v>
      </c>
      <c r="G188" s="10" t="s">
        <v>9</v>
      </c>
      <c r="H188" s="10">
        <v>50</v>
      </c>
      <c r="I188" s="10">
        <v>10</v>
      </c>
      <c r="J188" s="10">
        <v>16</v>
      </c>
      <c r="K188" s="10"/>
    </row>
    <row r="189" spans="2:11" x14ac:dyDescent="0.25">
      <c r="B189" s="8"/>
      <c r="C189" s="9" t="s">
        <v>15</v>
      </c>
      <c r="D189" s="9">
        <v>63705</v>
      </c>
      <c r="E189" s="10" t="s">
        <v>9</v>
      </c>
      <c r="F189" s="10" t="s">
        <v>9</v>
      </c>
      <c r="G189" s="10" t="s">
        <v>9</v>
      </c>
      <c r="H189" s="10">
        <v>43</v>
      </c>
      <c r="I189" s="10">
        <v>8</v>
      </c>
      <c r="J189" s="10">
        <v>12</v>
      </c>
      <c r="K189" s="10"/>
    </row>
    <row r="190" spans="2:11" x14ac:dyDescent="0.25">
      <c r="B190" s="8"/>
      <c r="C190" s="9" t="s">
        <v>15</v>
      </c>
      <c r="D190" s="9">
        <v>63705</v>
      </c>
      <c r="E190" s="10" t="s">
        <v>9</v>
      </c>
      <c r="F190" s="10" t="s">
        <v>9</v>
      </c>
      <c r="G190" s="10" t="s">
        <v>9</v>
      </c>
      <c r="H190" s="10">
        <v>58</v>
      </c>
      <c r="I190" s="10">
        <v>11</v>
      </c>
      <c r="J190" s="10">
        <v>30</v>
      </c>
      <c r="K190" s="10"/>
    </row>
    <row r="191" spans="2:11" x14ac:dyDescent="0.25">
      <c r="B191" s="8"/>
      <c r="C191" s="9" t="s">
        <v>15</v>
      </c>
      <c r="D191" s="9">
        <v>63705</v>
      </c>
      <c r="E191" s="10" t="s">
        <v>9</v>
      </c>
      <c r="F191" s="10" t="s">
        <v>9</v>
      </c>
      <c r="G191" s="10" t="s">
        <v>9</v>
      </c>
      <c r="H191" s="10">
        <v>50</v>
      </c>
      <c r="I191" s="10">
        <v>12</v>
      </c>
      <c r="J191" s="10">
        <v>17</v>
      </c>
      <c r="K191" s="10">
        <v>6</v>
      </c>
    </row>
    <row r="192" spans="2:11" x14ac:dyDescent="0.25">
      <c r="B192" s="8"/>
      <c r="C192" s="9" t="s">
        <v>15</v>
      </c>
      <c r="D192" s="9">
        <v>63705</v>
      </c>
      <c r="E192" s="10" t="s">
        <v>9</v>
      </c>
      <c r="F192" s="10" t="s">
        <v>9</v>
      </c>
      <c r="G192" s="10" t="s">
        <v>9</v>
      </c>
      <c r="H192" s="10">
        <v>43</v>
      </c>
      <c r="I192" s="10">
        <v>10</v>
      </c>
      <c r="J192" s="10">
        <v>11</v>
      </c>
      <c r="K192" s="10"/>
    </row>
    <row r="193" spans="2:11" x14ac:dyDescent="0.25">
      <c r="B193" s="8"/>
      <c r="C193" s="9" t="s">
        <v>15</v>
      </c>
      <c r="D193" s="9">
        <v>63705</v>
      </c>
      <c r="E193" s="10" t="s">
        <v>9</v>
      </c>
      <c r="F193" s="10" t="s">
        <v>9</v>
      </c>
      <c r="G193" s="10" t="s">
        <v>9</v>
      </c>
      <c r="H193" s="10">
        <v>58</v>
      </c>
      <c r="I193" s="10">
        <v>11</v>
      </c>
      <c r="J193" s="10">
        <v>23</v>
      </c>
      <c r="K193" s="10"/>
    </row>
    <row r="194" spans="2:11" x14ac:dyDescent="0.25">
      <c r="B194" s="8"/>
      <c r="C194" s="9" t="s">
        <v>15</v>
      </c>
      <c r="D194" s="9">
        <v>63705</v>
      </c>
      <c r="E194" s="10" t="s">
        <v>9</v>
      </c>
      <c r="F194" s="10" t="s">
        <v>9</v>
      </c>
      <c r="G194" s="10" t="s">
        <v>9</v>
      </c>
      <c r="H194" s="10">
        <v>48</v>
      </c>
      <c r="I194" s="10">
        <v>11</v>
      </c>
      <c r="J194" s="10">
        <v>20</v>
      </c>
      <c r="K194" s="10"/>
    </row>
    <row r="195" spans="2:11" x14ac:dyDescent="0.25">
      <c r="B195" s="8"/>
      <c r="C195" s="9" t="s">
        <v>15</v>
      </c>
      <c r="D195" s="9">
        <v>63705</v>
      </c>
      <c r="E195" s="10" t="s">
        <v>9</v>
      </c>
      <c r="F195" s="10" t="s">
        <v>9</v>
      </c>
      <c r="G195" s="10" t="s">
        <v>9</v>
      </c>
      <c r="H195" s="10">
        <v>59</v>
      </c>
      <c r="I195" s="10">
        <v>12</v>
      </c>
      <c r="J195" s="10">
        <v>30</v>
      </c>
      <c r="K195" s="10"/>
    </row>
    <row r="196" spans="2:11" x14ac:dyDescent="0.25">
      <c r="B196" s="8"/>
      <c r="C196" s="9" t="s">
        <v>15</v>
      </c>
      <c r="D196" s="9">
        <v>63705</v>
      </c>
      <c r="E196" s="10" t="s">
        <v>9</v>
      </c>
      <c r="F196" s="10" t="s">
        <v>9</v>
      </c>
      <c r="G196" s="10" t="s">
        <v>9</v>
      </c>
      <c r="H196" s="10">
        <v>52</v>
      </c>
      <c r="I196" s="10">
        <v>9</v>
      </c>
      <c r="J196" s="10">
        <v>22</v>
      </c>
      <c r="K196" s="10"/>
    </row>
    <row r="197" spans="2:11" x14ac:dyDescent="0.25">
      <c r="B197" s="8"/>
      <c r="C197" s="9" t="s">
        <v>15</v>
      </c>
      <c r="D197" s="9">
        <v>63705</v>
      </c>
      <c r="E197" s="10" t="s">
        <v>9</v>
      </c>
      <c r="F197" s="10" t="s">
        <v>9</v>
      </c>
      <c r="G197" s="10" t="s">
        <v>9</v>
      </c>
      <c r="H197" s="10">
        <v>54</v>
      </c>
      <c r="I197" s="10">
        <v>10</v>
      </c>
      <c r="J197" s="10">
        <v>29</v>
      </c>
      <c r="K197" s="10">
        <v>12</v>
      </c>
    </row>
    <row r="198" spans="2:11" x14ac:dyDescent="0.25">
      <c r="B198" s="8"/>
      <c r="C198" s="9" t="s">
        <v>15</v>
      </c>
      <c r="D198" s="9">
        <v>63705</v>
      </c>
      <c r="E198" s="10" t="s">
        <v>9</v>
      </c>
      <c r="F198" s="10" t="s">
        <v>9</v>
      </c>
      <c r="G198" s="10" t="s">
        <v>9</v>
      </c>
      <c r="H198" s="10">
        <v>36</v>
      </c>
      <c r="I198" s="10">
        <v>10</v>
      </c>
      <c r="J198" s="10">
        <v>10</v>
      </c>
      <c r="K198" s="10"/>
    </row>
    <row r="199" spans="2:11" x14ac:dyDescent="0.25">
      <c r="B199" s="8"/>
      <c r="C199" s="9" t="s">
        <v>15</v>
      </c>
      <c r="D199" s="9">
        <v>63705</v>
      </c>
      <c r="E199" s="10" t="s">
        <v>9</v>
      </c>
      <c r="F199" s="10" t="s">
        <v>9</v>
      </c>
      <c r="G199" s="10" t="s">
        <v>9</v>
      </c>
      <c r="H199" s="10">
        <v>59</v>
      </c>
      <c r="I199" s="10">
        <v>11</v>
      </c>
      <c r="J199" s="10">
        <v>28</v>
      </c>
      <c r="K199" s="10"/>
    </row>
    <row r="200" spans="2:11" x14ac:dyDescent="0.25">
      <c r="B200" s="8"/>
      <c r="C200" s="9" t="s">
        <v>15</v>
      </c>
      <c r="D200" s="9">
        <v>63705</v>
      </c>
      <c r="E200" s="10" t="s">
        <v>11</v>
      </c>
      <c r="F200" s="10" t="s">
        <v>11</v>
      </c>
      <c r="G200" s="10" t="s">
        <v>9</v>
      </c>
      <c r="H200" s="10">
        <v>45</v>
      </c>
      <c r="I200" s="10">
        <v>11</v>
      </c>
      <c r="J200" s="10">
        <v>34</v>
      </c>
      <c r="K200" s="10" t="s">
        <v>38</v>
      </c>
    </row>
    <row r="201" spans="2:11" x14ac:dyDescent="0.25">
      <c r="B201" s="8"/>
      <c r="C201" s="9" t="s">
        <v>15</v>
      </c>
      <c r="D201" s="9">
        <v>63705</v>
      </c>
      <c r="E201" s="10" t="s">
        <v>9</v>
      </c>
      <c r="F201" s="10" t="s">
        <v>9</v>
      </c>
      <c r="G201" s="10" t="s">
        <v>9</v>
      </c>
      <c r="H201" s="10">
        <v>52</v>
      </c>
      <c r="I201" s="10">
        <v>13</v>
      </c>
      <c r="J201" s="10">
        <v>19</v>
      </c>
      <c r="K201" s="10"/>
    </row>
    <row r="202" spans="2:11" x14ac:dyDescent="0.25">
      <c r="B202" s="8"/>
      <c r="C202" s="9" t="s">
        <v>15</v>
      </c>
      <c r="D202" s="9">
        <v>63705</v>
      </c>
      <c r="E202" s="10" t="s">
        <v>9</v>
      </c>
      <c r="F202" s="10" t="s">
        <v>9</v>
      </c>
      <c r="G202" s="10" t="s">
        <v>9</v>
      </c>
      <c r="H202" s="10">
        <v>55</v>
      </c>
      <c r="I202" s="10">
        <v>10</v>
      </c>
      <c r="J202" s="10">
        <v>17</v>
      </c>
      <c r="K202" s="10"/>
    </row>
    <row r="203" spans="2:11" x14ac:dyDescent="0.25">
      <c r="B203" s="8"/>
      <c r="C203" s="9" t="s">
        <v>15</v>
      </c>
      <c r="D203" s="9">
        <v>63705</v>
      </c>
      <c r="E203" s="10" t="s">
        <v>9</v>
      </c>
      <c r="F203" s="10" t="s">
        <v>9</v>
      </c>
      <c r="G203" s="10" t="s">
        <v>9</v>
      </c>
      <c r="H203" s="10">
        <v>60</v>
      </c>
      <c r="I203" s="10">
        <v>10</v>
      </c>
      <c r="J203" s="10">
        <v>25</v>
      </c>
      <c r="K203" s="10">
        <v>18</v>
      </c>
    </row>
    <row r="204" spans="2:11" x14ac:dyDescent="0.25">
      <c r="B204" s="8"/>
      <c r="C204" s="9" t="s">
        <v>15</v>
      </c>
      <c r="D204" s="9">
        <v>63705</v>
      </c>
      <c r="E204" s="10" t="s">
        <v>9</v>
      </c>
      <c r="F204" s="10" t="s">
        <v>9</v>
      </c>
      <c r="G204" s="10" t="s">
        <v>9</v>
      </c>
      <c r="H204" s="10">
        <v>50</v>
      </c>
      <c r="I204" s="10">
        <v>11</v>
      </c>
      <c r="J204" s="10">
        <v>22</v>
      </c>
      <c r="K204" s="10"/>
    </row>
    <row r="205" spans="2:11" x14ac:dyDescent="0.25">
      <c r="B205" s="8"/>
      <c r="C205" s="9" t="s">
        <v>15</v>
      </c>
      <c r="D205" s="9">
        <v>63705</v>
      </c>
      <c r="E205" s="10" t="s">
        <v>9</v>
      </c>
      <c r="F205" s="10" t="s">
        <v>9</v>
      </c>
      <c r="G205" s="10" t="s">
        <v>9</v>
      </c>
      <c r="H205" s="10">
        <v>51</v>
      </c>
      <c r="I205" s="10">
        <v>12</v>
      </c>
      <c r="J205" s="10">
        <v>22</v>
      </c>
      <c r="K205" s="10"/>
    </row>
    <row r="206" spans="2:11" x14ac:dyDescent="0.25">
      <c r="B206" s="8"/>
      <c r="C206" s="9" t="s">
        <v>15</v>
      </c>
      <c r="D206" s="9">
        <v>63705</v>
      </c>
      <c r="E206" s="10" t="s">
        <v>9</v>
      </c>
      <c r="F206" s="10" t="s">
        <v>9</v>
      </c>
      <c r="G206" s="10" t="s">
        <v>9</v>
      </c>
      <c r="H206" s="10">
        <v>62</v>
      </c>
      <c r="I206" s="10">
        <v>14</v>
      </c>
      <c r="J206" s="10">
        <v>23</v>
      </c>
      <c r="K206" s="10"/>
    </row>
    <row r="207" spans="2:11" x14ac:dyDescent="0.25">
      <c r="B207" s="8"/>
      <c r="C207" s="9" t="s">
        <v>15</v>
      </c>
      <c r="D207" s="9">
        <v>63705</v>
      </c>
      <c r="E207" s="10" t="s">
        <v>9</v>
      </c>
      <c r="F207" s="10" t="s">
        <v>9</v>
      </c>
      <c r="G207" s="10" t="s">
        <v>9</v>
      </c>
      <c r="H207" s="10">
        <v>39</v>
      </c>
      <c r="I207" s="10">
        <v>9</v>
      </c>
      <c r="J207" s="10">
        <v>15</v>
      </c>
      <c r="K207" s="10"/>
    </row>
    <row r="208" spans="2:11" x14ac:dyDescent="0.25">
      <c r="B208" s="8"/>
      <c r="C208" s="9" t="s">
        <v>15</v>
      </c>
      <c r="D208" s="9">
        <v>63705</v>
      </c>
      <c r="E208" s="10" t="s">
        <v>9</v>
      </c>
      <c r="F208" s="10" t="s">
        <v>9</v>
      </c>
      <c r="G208" s="10" t="s">
        <v>9</v>
      </c>
      <c r="H208" s="10">
        <v>52</v>
      </c>
      <c r="I208" s="10">
        <v>10</v>
      </c>
      <c r="J208" s="10">
        <v>24</v>
      </c>
      <c r="K208" s="10"/>
    </row>
    <row r="209" spans="2:11" x14ac:dyDescent="0.25">
      <c r="B209" s="8"/>
      <c r="C209" s="9" t="s">
        <v>15</v>
      </c>
      <c r="D209" s="9">
        <v>63705</v>
      </c>
      <c r="E209" s="10" t="s">
        <v>9</v>
      </c>
      <c r="F209" s="10" t="s">
        <v>9</v>
      </c>
      <c r="G209" s="10" t="s">
        <v>9</v>
      </c>
      <c r="H209" s="10">
        <v>48</v>
      </c>
      <c r="I209" s="10">
        <v>11</v>
      </c>
      <c r="J209" s="10">
        <v>19</v>
      </c>
      <c r="K209" s="10">
        <v>24</v>
      </c>
    </row>
    <row r="210" spans="2:11" x14ac:dyDescent="0.25">
      <c r="B210" s="8"/>
      <c r="C210" s="9" t="s">
        <v>15</v>
      </c>
      <c r="D210" s="9">
        <v>63705</v>
      </c>
      <c r="E210" s="10" t="s">
        <v>9</v>
      </c>
      <c r="F210" s="10" t="s">
        <v>10</v>
      </c>
      <c r="G210" s="10" t="s">
        <v>9</v>
      </c>
      <c r="H210" s="10">
        <v>42</v>
      </c>
      <c r="I210" s="10">
        <v>8</v>
      </c>
      <c r="J210" s="10">
        <v>15</v>
      </c>
      <c r="K210" s="10"/>
    </row>
    <row r="211" spans="2:11" x14ac:dyDescent="0.25">
      <c r="B211" s="8"/>
      <c r="C211" s="9" t="s">
        <v>15</v>
      </c>
      <c r="D211" s="9">
        <v>63705</v>
      </c>
      <c r="E211" s="10" t="s">
        <v>9</v>
      </c>
      <c r="F211" s="10" t="s">
        <v>9</v>
      </c>
      <c r="G211" s="10" t="s">
        <v>9</v>
      </c>
      <c r="H211" s="10">
        <v>49</v>
      </c>
      <c r="I211" s="10">
        <v>8</v>
      </c>
      <c r="J211" s="10">
        <v>25</v>
      </c>
      <c r="K211" s="10"/>
    </row>
    <row r="212" spans="2:11" x14ac:dyDescent="0.25">
      <c r="B212" s="8"/>
      <c r="C212" s="9" t="s">
        <v>15</v>
      </c>
      <c r="D212" s="9">
        <v>63705</v>
      </c>
      <c r="E212" s="10" t="s">
        <v>9</v>
      </c>
      <c r="F212" s="10" t="s">
        <v>9</v>
      </c>
      <c r="G212" s="10" t="s">
        <v>9</v>
      </c>
      <c r="H212" s="10">
        <v>44</v>
      </c>
      <c r="I212" s="10">
        <v>9</v>
      </c>
      <c r="J212" s="10">
        <v>20</v>
      </c>
      <c r="K212" s="10"/>
    </row>
    <row r="213" spans="2:11" x14ac:dyDescent="0.25">
      <c r="B213" s="8"/>
      <c r="C213" s="9" t="s">
        <v>15</v>
      </c>
      <c r="D213" s="9">
        <v>63705</v>
      </c>
      <c r="E213" s="10" t="s">
        <v>9</v>
      </c>
      <c r="F213" s="10" t="s">
        <v>9</v>
      </c>
      <c r="G213" s="10" t="s">
        <v>9</v>
      </c>
      <c r="H213" s="10">
        <v>55</v>
      </c>
      <c r="I213" s="10">
        <v>11</v>
      </c>
      <c r="J213" s="10">
        <v>25</v>
      </c>
      <c r="K213" s="10"/>
    </row>
    <row r="214" spans="2:11" x14ac:dyDescent="0.25">
      <c r="B214" s="8"/>
      <c r="C214" s="9" t="s">
        <v>15</v>
      </c>
      <c r="D214" s="9">
        <v>63705</v>
      </c>
      <c r="E214" s="10" t="s">
        <v>9</v>
      </c>
      <c r="F214" s="10" t="s">
        <v>9</v>
      </c>
      <c r="G214" s="10" t="s">
        <v>9</v>
      </c>
      <c r="H214" s="10">
        <v>52</v>
      </c>
      <c r="I214" s="10">
        <v>12</v>
      </c>
      <c r="J214" s="10">
        <v>20</v>
      </c>
      <c r="K214" s="10"/>
    </row>
    <row r="215" spans="2:11" x14ac:dyDescent="0.25">
      <c r="B215" s="8"/>
      <c r="C215" s="9" t="s">
        <v>15</v>
      </c>
      <c r="D215" s="9">
        <v>63705</v>
      </c>
      <c r="E215" s="10" t="s">
        <v>9</v>
      </c>
      <c r="F215" s="10" t="s">
        <v>10</v>
      </c>
      <c r="G215" s="10" t="s">
        <v>10</v>
      </c>
      <c r="H215" s="10">
        <v>34</v>
      </c>
      <c r="I215" s="10">
        <v>8</v>
      </c>
      <c r="J215" s="10">
        <v>10</v>
      </c>
      <c r="K215" s="10">
        <v>30</v>
      </c>
    </row>
    <row r="216" spans="2:11" x14ac:dyDescent="0.25">
      <c r="B216" s="8"/>
      <c r="C216" s="9" t="s">
        <v>15</v>
      </c>
      <c r="D216" s="9">
        <v>63705</v>
      </c>
      <c r="E216" s="10" t="s">
        <v>9</v>
      </c>
      <c r="F216" s="10" t="s">
        <v>9</v>
      </c>
      <c r="G216" s="10" t="s">
        <v>9</v>
      </c>
      <c r="H216" s="10">
        <v>59</v>
      </c>
      <c r="I216" s="10">
        <v>11</v>
      </c>
      <c r="J216" s="10">
        <v>26</v>
      </c>
      <c r="K216" s="10"/>
    </row>
    <row r="217" spans="2:11" x14ac:dyDescent="0.25">
      <c r="B217" s="8"/>
      <c r="C217" s="9" t="s">
        <v>15</v>
      </c>
      <c r="D217" s="9">
        <v>63705</v>
      </c>
      <c r="E217" s="10" t="s">
        <v>9</v>
      </c>
      <c r="F217" s="10" t="s">
        <v>9</v>
      </c>
      <c r="G217" s="10" t="s">
        <v>9</v>
      </c>
      <c r="H217" s="10">
        <v>67</v>
      </c>
      <c r="I217" s="10">
        <v>13</v>
      </c>
      <c r="J217" s="10">
        <v>17</v>
      </c>
      <c r="K217" s="10"/>
    </row>
    <row r="218" spans="2:11" x14ac:dyDescent="0.25">
      <c r="B218" s="8"/>
      <c r="C218" s="9" t="s">
        <v>15</v>
      </c>
      <c r="D218" s="9">
        <v>63705</v>
      </c>
      <c r="E218" s="10" t="s">
        <v>9</v>
      </c>
      <c r="F218" s="10" t="s">
        <v>9</v>
      </c>
      <c r="G218" s="10" t="s">
        <v>10</v>
      </c>
      <c r="H218" s="10">
        <v>29</v>
      </c>
      <c r="I218" s="10">
        <v>10</v>
      </c>
      <c r="J218" s="10">
        <v>16</v>
      </c>
      <c r="K218" s="10"/>
    </row>
    <row r="219" spans="2:11" x14ac:dyDescent="0.25">
      <c r="B219" s="8"/>
      <c r="C219" s="9" t="s">
        <v>15</v>
      </c>
      <c r="D219" s="9">
        <v>63705</v>
      </c>
      <c r="E219" s="10" t="s">
        <v>9</v>
      </c>
      <c r="F219" s="10" t="s">
        <v>10</v>
      </c>
      <c r="G219" s="10" t="s">
        <v>13</v>
      </c>
      <c r="H219" s="10"/>
      <c r="I219" s="10"/>
      <c r="J219" s="10"/>
      <c r="K219" s="10"/>
    </row>
    <row r="220" spans="2:11" x14ac:dyDescent="0.25">
      <c r="B220" s="8"/>
      <c r="C220" s="9" t="s">
        <v>15</v>
      </c>
      <c r="D220" s="9">
        <v>63705</v>
      </c>
      <c r="E220" s="10" t="s">
        <v>10</v>
      </c>
      <c r="F220" s="10" t="s">
        <v>9</v>
      </c>
      <c r="G220" s="10" t="s">
        <v>9</v>
      </c>
      <c r="H220" s="10">
        <v>48</v>
      </c>
      <c r="I220" s="10">
        <v>8</v>
      </c>
      <c r="J220" s="10">
        <v>22</v>
      </c>
      <c r="K220" s="10"/>
    </row>
    <row r="221" spans="2:11" x14ac:dyDescent="0.25">
      <c r="B221" s="8"/>
      <c r="C221" s="9" t="s">
        <v>15</v>
      </c>
      <c r="D221" s="9">
        <v>63705</v>
      </c>
      <c r="E221" s="10" t="s">
        <v>9</v>
      </c>
      <c r="F221" s="10" t="s">
        <v>10</v>
      </c>
      <c r="G221" s="10" t="s">
        <v>9</v>
      </c>
      <c r="H221" s="10">
        <v>36</v>
      </c>
      <c r="I221" s="10">
        <v>7</v>
      </c>
      <c r="J221" s="10">
        <v>13</v>
      </c>
      <c r="K221" s="10">
        <v>36</v>
      </c>
    </row>
    <row r="222" spans="2:11" x14ac:dyDescent="0.25">
      <c r="B222" s="8">
        <v>7</v>
      </c>
      <c r="C222" s="9" t="s">
        <v>17</v>
      </c>
      <c r="D222" s="9">
        <v>39282</v>
      </c>
      <c r="E222" s="10" t="s">
        <v>9</v>
      </c>
      <c r="F222" s="10" t="s">
        <v>10</v>
      </c>
      <c r="G222" s="10" t="s">
        <v>11</v>
      </c>
      <c r="H222" s="10">
        <v>23</v>
      </c>
      <c r="I222" s="10">
        <v>4.5</v>
      </c>
      <c r="J222" s="10">
        <v>8</v>
      </c>
      <c r="K222" s="10"/>
    </row>
    <row r="223" spans="2:11" x14ac:dyDescent="0.25">
      <c r="B223" s="8"/>
      <c r="C223" s="9" t="s">
        <v>17</v>
      </c>
      <c r="D223" s="9">
        <v>39282</v>
      </c>
      <c r="E223" s="10" t="s">
        <v>11</v>
      </c>
      <c r="F223" s="10" t="s">
        <v>11</v>
      </c>
      <c r="G223" s="10" t="s">
        <v>9</v>
      </c>
      <c r="H223" s="10">
        <v>43</v>
      </c>
      <c r="I223" s="10">
        <v>6</v>
      </c>
      <c r="J223" s="10">
        <v>12</v>
      </c>
      <c r="K223" s="10"/>
    </row>
    <row r="224" spans="2:11" x14ac:dyDescent="0.25">
      <c r="B224" s="8"/>
      <c r="C224" s="9" t="s">
        <v>17</v>
      </c>
      <c r="D224" s="9">
        <v>39282</v>
      </c>
      <c r="E224" s="10" t="s">
        <v>10</v>
      </c>
      <c r="F224" s="10" t="s">
        <v>10</v>
      </c>
      <c r="G224" s="10" t="s">
        <v>9</v>
      </c>
      <c r="H224" s="10">
        <v>35</v>
      </c>
      <c r="I224" s="10">
        <v>6</v>
      </c>
      <c r="J224" s="10">
        <v>10</v>
      </c>
      <c r="K224" s="10"/>
    </row>
    <row r="225" spans="2:11" x14ac:dyDescent="0.25">
      <c r="B225" s="8"/>
      <c r="C225" s="9" t="s">
        <v>17</v>
      </c>
      <c r="D225" s="9">
        <v>39282</v>
      </c>
      <c r="E225" s="10" t="s">
        <v>9</v>
      </c>
      <c r="F225" s="10" t="s">
        <v>9</v>
      </c>
      <c r="G225" s="10" t="s">
        <v>10</v>
      </c>
      <c r="H225" s="10">
        <v>31</v>
      </c>
      <c r="I225" s="10">
        <v>7</v>
      </c>
      <c r="J225" s="10">
        <v>8</v>
      </c>
      <c r="K225" s="10"/>
    </row>
    <row r="226" spans="2:11" x14ac:dyDescent="0.25">
      <c r="B226" s="8"/>
      <c r="C226" s="9" t="s">
        <v>17</v>
      </c>
      <c r="D226" s="9">
        <v>39282</v>
      </c>
      <c r="E226" s="10" t="s">
        <v>10</v>
      </c>
      <c r="F226" s="10" t="s">
        <v>10</v>
      </c>
      <c r="G226" s="10" t="s">
        <v>9</v>
      </c>
      <c r="H226" s="10">
        <v>39</v>
      </c>
      <c r="I226" s="10">
        <v>10</v>
      </c>
      <c r="J226" s="10">
        <v>11</v>
      </c>
      <c r="K226" s="10"/>
    </row>
    <row r="227" spans="2:11" x14ac:dyDescent="0.25">
      <c r="B227" s="8"/>
      <c r="C227" s="9" t="s">
        <v>17</v>
      </c>
      <c r="D227" s="9">
        <v>39282</v>
      </c>
      <c r="E227" s="10" t="s">
        <v>9</v>
      </c>
      <c r="F227" s="10" t="s">
        <v>10</v>
      </c>
      <c r="G227" s="10" t="s">
        <v>9</v>
      </c>
      <c r="H227" s="10">
        <v>40</v>
      </c>
      <c r="I227" s="10">
        <v>8</v>
      </c>
      <c r="J227" s="10">
        <v>14</v>
      </c>
      <c r="K227" s="10">
        <v>6</v>
      </c>
    </row>
    <row r="228" spans="2:11" x14ac:dyDescent="0.25">
      <c r="B228" s="8"/>
      <c r="C228" s="9" t="s">
        <v>17</v>
      </c>
      <c r="D228" s="9">
        <v>39282</v>
      </c>
      <c r="E228" s="10" t="s">
        <v>11</v>
      </c>
      <c r="F228" s="10" t="s">
        <v>10</v>
      </c>
      <c r="G228" s="10" t="s">
        <v>10</v>
      </c>
      <c r="H228" s="10">
        <v>20</v>
      </c>
      <c r="I228" s="10">
        <v>6</v>
      </c>
      <c r="J228" s="10">
        <v>9</v>
      </c>
      <c r="K228" s="10"/>
    </row>
    <row r="229" spans="2:11" x14ac:dyDescent="0.25">
      <c r="B229" s="8"/>
      <c r="C229" s="9" t="s">
        <v>17</v>
      </c>
      <c r="D229" s="9">
        <v>39282</v>
      </c>
      <c r="E229" s="10" t="s">
        <v>9</v>
      </c>
      <c r="F229" s="10" t="s">
        <v>10</v>
      </c>
      <c r="G229" s="10" t="s">
        <v>9</v>
      </c>
      <c r="H229" s="10">
        <v>62</v>
      </c>
      <c r="I229" s="10">
        <v>8</v>
      </c>
      <c r="J229" s="10">
        <v>23</v>
      </c>
      <c r="K229" s="10"/>
    </row>
    <row r="230" spans="2:11" x14ac:dyDescent="0.25">
      <c r="B230" s="8"/>
      <c r="C230" s="9" t="s">
        <v>17</v>
      </c>
      <c r="D230" s="9">
        <v>39282</v>
      </c>
      <c r="E230" s="10" t="s">
        <v>9</v>
      </c>
      <c r="F230" s="10" t="s">
        <v>9</v>
      </c>
      <c r="G230" s="10" t="s">
        <v>9</v>
      </c>
      <c r="H230" s="10">
        <v>45</v>
      </c>
      <c r="I230" s="10">
        <v>6</v>
      </c>
      <c r="J230" s="10">
        <v>18</v>
      </c>
      <c r="K230" s="10"/>
    </row>
    <row r="231" spans="2:11" x14ac:dyDescent="0.25">
      <c r="B231" s="8"/>
      <c r="C231" s="9" t="s">
        <v>17</v>
      </c>
      <c r="D231" s="9">
        <v>39282</v>
      </c>
      <c r="E231" s="10" t="s">
        <v>9</v>
      </c>
      <c r="F231" s="10" t="s">
        <v>9</v>
      </c>
      <c r="G231" s="10" t="s">
        <v>10</v>
      </c>
      <c r="H231" s="10">
        <v>38</v>
      </c>
      <c r="I231" s="10">
        <v>5</v>
      </c>
      <c r="J231" s="10">
        <v>14</v>
      </c>
      <c r="K231" s="10"/>
    </row>
    <row r="232" spans="2:11" x14ac:dyDescent="0.25">
      <c r="B232" s="8"/>
      <c r="C232" s="9" t="s">
        <v>17</v>
      </c>
      <c r="D232" s="9">
        <v>39282</v>
      </c>
      <c r="E232" s="10" t="s">
        <v>10</v>
      </c>
      <c r="F232" s="10" t="s">
        <v>11</v>
      </c>
      <c r="G232" s="10" t="s">
        <v>11</v>
      </c>
      <c r="H232" s="10">
        <v>23</v>
      </c>
      <c r="I232" s="10">
        <v>5</v>
      </c>
      <c r="J232" s="10">
        <v>6</v>
      </c>
      <c r="K232" s="10"/>
    </row>
    <row r="233" spans="2:11" x14ac:dyDescent="0.25">
      <c r="B233" s="8"/>
      <c r="C233" s="9" t="s">
        <v>17</v>
      </c>
      <c r="D233" s="9">
        <v>39282</v>
      </c>
      <c r="E233" s="10" t="s">
        <v>10</v>
      </c>
      <c r="F233" s="10" t="s">
        <v>10</v>
      </c>
      <c r="G233" s="10" t="s">
        <v>9</v>
      </c>
      <c r="H233" s="10">
        <v>59</v>
      </c>
      <c r="I233" s="10">
        <v>8.5</v>
      </c>
      <c r="J233" s="10">
        <v>24</v>
      </c>
      <c r="K233" s="10">
        <v>12</v>
      </c>
    </row>
    <row r="234" spans="2:11" x14ac:dyDescent="0.25">
      <c r="B234" s="8"/>
      <c r="C234" s="9" t="s">
        <v>17</v>
      </c>
      <c r="D234" s="9">
        <v>39282</v>
      </c>
      <c r="E234" s="10" t="s">
        <v>9</v>
      </c>
      <c r="F234" s="10" t="s">
        <v>9</v>
      </c>
      <c r="G234" s="10" t="s">
        <v>9</v>
      </c>
      <c r="H234" s="10">
        <v>45</v>
      </c>
      <c r="I234" s="10">
        <v>7</v>
      </c>
      <c r="J234" s="10">
        <v>16</v>
      </c>
      <c r="K234" s="10"/>
    </row>
    <row r="235" spans="2:11" x14ac:dyDescent="0.25">
      <c r="B235" s="8"/>
      <c r="C235" s="9" t="s">
        <v>17</v>
      </c>
      <c r="D235" s="9">
        <v>39282</v>
      </c>
      <c r="E235" s="10" t="s">
        <v>9</v>
      </c>
      <c r="F235" s="10" t="s">
        <v>9</v>
      </c>
      <c r="G235" s="10" t="s">
        <v>9</v>
      </c>
      <c r="H235" s="10">
        <v>61</v>
      </c>
      <c r="I235" s="10">
        <v>10</v>
      </c>
      <c r="J235" s="10">
        <v>25</v>
      </c>
      <c r="K235" s="10"/>
    </row>
    <row r="236" spans="2:11" x14ac:dyDescent="0.25">
      <c r="B236" s="8"/>
      <c r="C236" s="9" t="s">
        <v>17</v>
      </c>
      <c r="D236" s="9">
        <v>39282</v>
      </c>
      <c r="E236" s="10" t="s">
        <v>9</v>
      </c>
      <c r="F236" s="10" t="s">
        <v>9</v>
      </c>
      <c r="G236" s="10" t="s">
        <v>9</v>
      </c>
      <c r="H236" s="10">
        <v>49</v>
      </c>
      <c r="I236" s="10">
        <v>6</v>
      </c>
      <c r="J236" s="10">
        <v>24</v>
      </c>
      <c r="K236" s="10"/>
    </row>
    <row r="237" spans="2:11" x14ac:dyDescent="0.25">
      <c r="B237" s="8"/>
      <c r="C237" s="9" t="s">
        <v>17</v>
      </c>
      <c r="D237" s="9">
        <v>39282</v>
      </c>
      <c r="E237" s="10" t="s">
        <v>9</v>
      </c>
      <c r="F237" s="10" t="s">
        <v>9</v>
      </c>
      <c r="G237" s="10" t="s">
        <v>10</v>
      </c>
      <c r="H237" s="10">
        <v>31</v>
      </c>
      <c r="I237" s="10">
        <v>5</v>
      </c>
      <c r="J237" s="10">
        <v>8</v>
      </c>
      <c r="K237" s="10"/>
    </row>
    <row r="238" spans="2:11" x14ac:dyDescent="0.25">
      <c r="B238" s="8"/>
      <c r="C238" s="9" t="s">
        <v>17</v>
      </c>
      <c r="D238" s="9">
        <v>39282</v>
      </c>
      <c r="E238" s="10" t="s">
        <v>9</v>
      </c>
      <c r="F238" s="10" t="s">
        <v>9</v>
      </c>
      <c r="G238" s="10" t="s">
        <v>9</v>
      </c>
      <c r="H238" s="10">
        <v>41</v>
      </c>
      <c r="I238" s="10">
        <v>7</v>
      </c>
      <c r="J238" s="10">
        <v>17</v>
      </c>
      <c r="K238" s="10"/>
    </row>
    <row r="239" spans="2:11" x14ac:dyDescent="0.25">
      <c r="B239" s="8"/>
      <c r="C239" s="9" t="s">
        <v>17</v>
      </c>
      <c r="D239" s="9">
        <v>39282</v>
      </c>
      <c r="E239" s="10" t="s">
        <v>9</v>
      </c>
      <c r="F239" s="10" t="s">
        <v>9</v>
      </c>
      <c r="G239" s="10" t="s">
        <v>9</v>
      </c>
      <c r="H239" s="10">
        <v>66</v>
      </c>
      <c r="I239" s="10">
        <v>10</v>
      </c>
      <c r="J239" s="10">
        <v>30</v>
      </c>
      <c r="K239" s="10">
        <v>18</v>
      </c>
    </row>
    <row r="240" spans="2:11" x14ac:dyDescent="0.25">
      <c r="B240" s="8"/>
      <c r="C240" s="9" t="s">
        <v>17</v>
      </c>
      <c r="D240" s="9">
        <v>39282</v>
      </c>
      <c r="E240" s="10" t="s">
        <v>9</v>
      </c>
      <c r="F240" s="10" t="s">
        <v>9</v>
      </c>
      <c r="G240" s="10" t="s">
        <v>10</v>
      </c>
      <c r="H240" s="10">
        <v>26</v>
      </c>
      <c r="I240" s="10">
        <v>6</v>
      </c>
      <c r="J240" s="10">
        <v>10</v>
      </c>
      <c r="K240" s="10"/>
    </row>
    <row r="241" spans="2:11" x14ac:dyDescent="0.25">
      <c r="B241" s="8"/>
      <c r="C241" s="9" t="s">
        <v>17</v>
      </c>
      <c r="D241" s="9">
        <v>39282</v>
      </c>
      <c r="E241" s="10" t="s">
        <v>9</v>
      </c>
      <c r="F241" s="10" t="s">
        <v>10</v>
      </c>
      <c r="G241" s="10" t="s">
        <v>13</v>
      </c>
      <c r="H241" s="10"/>
      <c r="I241" s="10"/>
      <c r="J241" s="10"/>
      <c r="K241" s="10"/>
    </row>
    <row r="242" spans="2:11" x14ac:dyDescent="0.25">
      <c r="B242" s="8"/>
      <c r="C242" s="9" t="s">
        <v>17</v>
      </c>
      <c r="D242" s="9">
        <v>39282</v>
      </c>
      <c r="E242" s="10" t="s">
        <v>14</v>
      </c>
      <c r="F242" s="10" t="s">
        <v>14</v>
      </c>
      <c r="G242" s="10" t="s">
        <v>14</v>
      </c>
      <c r="H242" s="10"/>
      <c r="I242" s="10"/>
      <c r="J242" s="10"/>
      <c r="K242" s="10" t="s">
        <v>39</v>
      </c>
    </row>
    <row r="243" spans="2:11" x14ac:dyDescent="0.25">
      <c r="B243" s="8"/>
      <c r="C243" s="9" t="s">
        <v>17</v>
      </c>
      <c r="D243" s="9">
        <v>39282</v>
      </c>
      <c r="E243" s="10" t="s">
        <v>10</v>
      </c>
      <c r="F243" s="10" t="s">
        <v>10</v>
      </c>
      <c r="G243" s="10" t="s">
        <v>12</v>
      </c>
      <c r="H243" s="10">
        <v>14</v>
      </c>
      <c r="I243" s="10">
        <v>2</v>
      </c>
      <c r="J243" s="10">
        <v>2</v>
      </c>
      <c r="K243" s="10"/>
    </row>
    <row r="244" spans="2:11" x14ac:dyDescent="0.25">
      <c r="B244" s="8"/>
      <c r="C244" s="9" t="s">
        <v>17</v>
      </c>
      <c r="D244" s="9">
        <v>39282</v>
      </c>
      <c r="E244" s="10" t="s">
        <v>13</v>
      </c>
      <c r="F244" s="10" t="s">
        <v>14</v>
      </c>
      <c r="G244" s="10" t="s">
        <v>14</v>
      </c>
      <c r="H244" s="10"/>
      <c r="I244" s="10"/>
      <c r="J244" s="10"/>
      <c r="K244" s="10" t="s">
        <v>40</v>
      </c>
    </row>
    <row r="245" spans="2:11" x14ac:dyDescent="0.25">
      <c r="B245" s="8"/>
      <c r="C245" s="9" t="s">
        <v>17</v>
      </c>
      <c r="D245" s="9">
        <v>39282</v>
      </c>
      <c r="E245" s="10" t="s">
        <v>13</v>
      </c>
      <c r="F245" s="10" t="s">
        <v>13</v>
      </c>
      <c r="G245" s="10" t="s">
        <v>13</v>
      </c>
      <c r="H245" s="10"/>
      <c r="I245" s="10"/>
      <c r="J245" s="10"/>
      <c r="K245" s="10">
        <v>24</v>
      </c>
    </row>
    <row r="246" spans="2:11" x14ac:dyDescent="0.25">
      <c r="B246" s="8"/>
      <c r="C246" s="9" t="s">
        <v>17</v>
      </c>
      <c r="D246" s="9">
        <v>39282</v>
      </c>
      <c r="E246" s="10" t="s">
        <v>9</v>
      </c>
      <c r="F246" s="10" t="s">
        <v>11</v>
      </c>
      <c r="G246" s="10" t="s">
        <v>9</v>
      </c>
      <c r="H246" s="10">
        <v>51</v>
      </c>
      <c r="I246" s="10">
        <v>6</v>
      </c>
      <c r="J246" s="10">
        <v>20</v>
      </c>
      <c r="K246" s="10"/>
    </row>
    <row r="247" spans="2:11" x14ac:dyDescent="0.25">
      <c r="B247" s="8"/>
      <c r="C247" s="9" t="s">
        <v>17</v>
      </c>
      <c r="D247" s="9">
        <v>39282</v>
      </c>
      <c r="E247" s="10" t="s">
        <v>10</v>
      </c>
      <c r="F247" s="10" t="s">
        <v>9</v>
      </c>
      <c r="G247" s="10" t="s">
        <v>9</v>
      </c>
      <c r="H247" s="10">
        <v>44</v>
      </c>
      <c r="I247" s="10">
        <v>7</v>
      </c>
      <c r="J247" s="10">
        <v>18</v>
      </c>
      <c r="K247" s="10"/>
    </row>
    <row r="248" spans="2:11" x14ac:dyDescent="0.25">
      <c r="B248" s="8"/>
      <c r="C248" s="9" t="s">
        <v>17</v>
      </c>
      <c r="D248" s="9">
        <v>39282</v>
      </c>
      <c r="E248" s="10" t="s">
        <v>10</v>
      </c>
      <c r="F248" s="10" t="s">
        <v>9</v>
      </c>
      <c r="G248" s="10" t="s">
        <v>12</v>
      </c>
      <c r="H248" s="10">
        <v>9</v>
      </c>
      <c r="I248" s="10">
        <v>2.5</v>
      </c>
      <c r="J248" s="10">
        <v>5</v>
      </c>
      <c r="K248" s="10"/>
    </row>
    <row r="249" spans="2:11" x14ac:dyDescent="0.25">
      <c r="B249" s="8"/>
      <c r="C249" s="9" t="s">
        <v>17</v>
      </c>
      <c r="D249" s="9">
        <v>39282</v>
      </c>
      <c r="E249" s="10" t="s">
        <v>13</v>
      </c>
      <c r="F249" s="10" t="s">
        <v>13</v>
      </c>
      <c r="G249" s="10" t="s">
        <v>13</v>
      </c>
      <c r="H249" s="10"/>
      <c r="I249" s="10"/>
      <c r="J249" s="10"/>
      <c r="K249" s="10" t="s">
        <v>40</v>
      </c>
    </row>
    <row r="250" spans="2:11" x14ac:dyDescent="0.25">
      <c r="B250" s="8"/>
      <c r="C250" s="9" t="s">
        <v>17</v>
      </c>
      <c r="D250" s="9">
        <v>39282</v>
      </c>
      <c r="E250" s="10" t="s">
        <v>10</v>
      </c>
      <c r="F250" s="10" t="s">
        <v>10</v>
      </c>
      <c r="G250" s="10" t="s">
        <v>10</v>
      </c>
      <c r="H250" s="10">
        <v>38</v>
      </c>
      <c r="I250" s="10">
        <v>9</v>
      </c>
      <c r="J250" s="10">
        <v>14</v>
      </c>
      <c r="K250" s="10"/>
    </row>
    <row r="251" spans="2:11" x14ac:dyDescent="0.25">
      <c r="B251" s="8"/>
      <c r="C251" s="9" t="s">
        <v>17</v>
      </c>
      <c r="D251" s="9">
        <v>39282</v>
      </c>
      <c r="E251" s="10" t="s">
        <v>9</v>
      </c>
      <c r="F251" s="10" t="s">
        <v>10</v>
      </c>
      <c r="G251" s="10" t="s">
        <v>9</v>
      </c>
      <c r="H251" s="10">
        <v>47</v>
      </c>
      <c r="I251" s="10">
        <v>8</v>
      </c>
      <c r="J251" s="10">
        <v>17</v>
      </c>
      <c r="K251" s="10">
        <v>30</v>
      </c>
    </row>
    <row r="252" spans="2:11" x14ac:dyDescent="0.25">
      <c r="B252" s="8"/>
      <c r="C252" s="9" t="s">
        <v>17</v>
      </c>
      <c r="D252" s="9">
        <v>39282</v>
      </c>
      <c r="E252" s="10" t="s">
        <v>9</v>
      </c>
      <c r="F252" s="10" t="s">
        <v>9</v>
      </c>
      <c r="G252" s="10" t="s">
        <v>9</v>
      </c>
      <c r="H252" s="10">
        <v>43</v>
      </c>
      <c r="I252" s="10">
        <v>8</v>
      </c>
      <c r="J252" s="10">
        <v>16</v>
      </c>
      <c r="K252" s="10"/>
    </row>
    <row r="253" spans="2:11" x14ac:dyDescent="0.25">
      <c r="B253" s="8"/>
      <c r="C253" s="9" t="s">
        <v>17</v>
      </c>
      <c r="D253" s="9">
        <v>39282</v>
      </c>
      <c r="E253" s="10" t="s">
        <v>9</v>
      </c>
      <c r="F253" s="10" t="s">
        <v>10</v>
      </c>
      <c r="G253" s="10" t="s">
        <v>12</v>
      </c>
      <c r="H253" s="10">
        <v>22</v>
      </c>
      <c r="I253" s="10">
        <v>2</v>
      </c>
      <c r="J253" s="10">
        <v>6</v>
      </c>
      <c r="K253" s="10"/>
    </row>
    <row r="254" spans="2:11" x14ac:dyDescent="0.25">
      <c r="B254" s="8"/>
      <c r="C254" s="9" t="s">
        <v>17</v>
      </c>
      <c r="D254" s="9">
        <v>39282</v>
      </c>
      <c r="E254" s="10" t="s">
        <v>9</v>
      </c>
      <c r="F254" s="10" t="s">
        <v>9</v>
      </c>
      <c r="G254" s="10" t="s">
        <v>9</v>
      </c>
      <c r="H254" s="10">
        <v>43</v>
      </c>
      <c r="I254" s="10">
        <v>5</v>
      </c>
      <c r="J254" s="10">
        <v>20</v>
      </c>
      <c r="K254" s="10"/>
    </row>
    <row r="255" spans="2:11" x14ac:dyDescent="0.25">
      <c r="B255" s="8"/>
      <c r="C255" s="9" t="s">
        <v>17</v>
      </c>
      <c r="D255" s="9">
        <v>39282</v>
      </c>
      <c r="E255" s="10" t="s">
        <v>13</v>
      </c>
      <c r="F255" s="10" t="s">
        <v>13</v>
      </c>
      <c r="G255" s="10" t="s">
        <v>13</v>
      </c>
      <c r="H255" s="10"/>
      <c r="I255" s="10"/>
      <c r="J255" s="10"/>
      <c r="K255" s="10" t="s">
        <v>40</v>
      </c>
    </row>
    <row r="256" spans="2:11" x14ac:dyDescent="0.25">
      <c r="B256" s="8"/>
      <c r="C256" s="9" t="s">
        <v>17</v>
      </c>
      <c r="D256" s="9">
        <v>39282</v>
      </c>
      <c r="E256" s="10" t="s">
        <v>9</v>
      </c>
      <c r="F256" s="10" t="s">
        <v>9</v>
      </c>
      <c r="G256" s="10" t="s">
        <v>9</v>
      </c>
      <c r="H256" s="10">
        <v>48</v>
      </c>
      <c r="I256" s="10">
        <v>9</v>
      </c>
      <c r="J256" s="10">
        <v>19</v>
      </c>
      <c r="K256" s="10"/>
    </row>
    <row r="257" spans="1:11" x14ac:dyDescent="0.25">
      <c r="B257" s="8"/>
      <c r="C257" s="9" t="s">
        <v>17</v>
      </c>
      <c r="D257" s="9">
        <v>39282</v>
      </c>
      <c r="E257" s="10" t="s">
        <v>9</v>
      </c>
      <c r="F257" s="10" t="s">
        <v>11</v>
      </c>
      <c r="G257" s="10" t="s">
        <v>10</v>
      </c>
      <c r="H257" s="10">
        <v>41</v>
      </c>
      <c r="I257" s="10">
        <v>5</v>
      </c>
      <c r="J257" s="10">
        <v>15</v>
      </c>
      <c r="K257" s="10">
        <v>36</v>
      </c>
    </row>
    <row r="258" spans="1:11" x14ac:dyDescent="0.25">
      <c r="A258">
        <v>1</v>
      </c>
      <c r="B258" s="8">
        <v>8</v>
      </c>
      <c r="C258" s="9" t="s">
        <v>17</v>
      </c>
      <c r="D258" s="9">
        <v>35192</v>
      </c>
      <c r="E258" s="10" t="s">
        <v>9</v>
      </c>
      <c r="F258" s="10" t="s">
        <v>11</v>
      </c>
      <c r="G258" s="10" t="s">
        <v>10</v>
      </c>
      <c r="H258" s="10">
        <v>33</v>
      </c>
      <c r="I258" s="10">
        <v>7</v>
      </c>
      <c r="J258" s="10">
        <v>19</v>
      </c>
      <c r="K258" s="10"/>
    </row>
    <row r="259" spans="1:11" x14ac:dyDescent="0.25">
      <c r="A259">
        <v>2</v>
      </c>
      <c r="B259" s="8"/>
      <c r="C259" s="9" t="s">
        <v>17</v>
      </c>
      <c r="D259" s="9">
        <v>35192</v>
      </c>
      <c r="E259" s="10" t="s">
        <v>9</v>
      </c>
      <c r="F259" s="10" t="s">
        <v>11</v>
      </c>
      <c r="G259" s="10" t="s">
        <v>9</v>
      </c>
      <c r="H259" s="10">
        <v>59</v>
      </c>
      <c r="I259" s="10">
        <v>11</v>
      </c>
      <c r="J259" s="10">
        <v>21</v>
      </c>
      <c r="K259" s="10"/>
    </row>
    <row r="260" spans="1:11" x14ac:dyDescent="0.25">
      <c r="A260">
        <v>3</v>
      </c>
      <c r="B260" s="8"/>
      <c r="C260" s="9" t="s">
        <v>17</v>
      </c>
      <c r="D260" s="9">
        <v>35192</v>
      </c>
      <c r="E260" s="10" t="s">
        <v>13</v>
      </c>
      <c r="F260" s="10" t="s">
        <v>14</v>
      </c>
      <c r="G260" s="10" t="s">
        <v>9</v>
      </c>
      <c r="H260" s="10">
        <v>55</v>
      </c>
      <c r="I260" s="10">
        <v>6</v>
      </c>
      <c r="J260" s="10">
        <v>24</v>
      </c>
      <c r="K260" s="10" t="s">
        <v>67</v>
      </c>
    </row>
    <row r="261" spans="1:11" x14ac:dyDescent="0.25">
      <c r="A261">
        <v>4</v>
      </c>
      <c r="B261" s="8"/>
      <c r="C261" s="9" t="s">
        <v>17</v>
      </c>
      <c r="D261" s="9">
        <v>35192</v>
      </c>
      <c r="E261" s="10" t="s">
        <v>13</v>
      </c>
      <c r="F261" s="10" t="s">
        <v>13</v>
      </c>
      <c r="G261" s="10" t="s">
        <v>13</v>
      </c>
      <c r="H261" s="10"/>
      <c r="I261" s="10"/>
      <c r="J261" s="10"/>
      <c r="K261" s="10"/>
    </row>
    <row r="262" spans="1:11" x14ac:dyDescent="0.25">
      <c r="A262">
        <v>5</v>
      </c>
      <c r="B262" s="8"/>
      <c r="C262" s="9" t="s">
        <v>17</v>
      </c>
      <c r="D262" s="9">
        <v>35192</v>
      </c>
      <c r="E262" s="10" t="s">
        <v>9</v>
      </c>
      <c r="F262" s="10" t="s">
        <v>9</v>
      </c>
      <c r="G262" s="10" t="s">
        <v>10</v>
      </c>
      <c r="H262" s="10">
        <v>39</v>
      </c>
      <c r="I262" s="10">
        <v>7</v>
      </c>
      <c r="J262" s="10">
        <v>10</v>
      </c>
      <c r="K262" s="10"/>
    </row>
    <row r="263" spans="1:11" x14ac:dyDescent="0.25">
      <c r="A263">
        <v>6</v>
      </c>
      <c r="B263" s="8"/>
      <c r="C263" s="9" t="s">
        <v>17</v>
      </c>
      <c r="D263" s="9">
        <v>35192</v>
      </c>
      <c r="E263" s="10" t="s">
        <v>9</v>
      </c>
      <c r="F263" s="10" t="s">
        <v>14</v>
      </c>
      <c r="G263" s="10" t="s">
        <v>14</v>
      </c>
      <c r="H263" s="10"/>
      <c r="I263" s="10"/>
      <c r="J263" s="10"/>
      <c r="K263" s="10">
        <v>6</v>
      </c>
    </row>
    <row r="264" spans="1:11" x14ac:dyDescent="0.25">
      <c r="A264">
        <v>7</v>
      </c>
      <c r="B264" s="8"/>
      <c r="C264" s="9" t="s">
        <v>17</v>
      </c>
      <c r="D264" s="9">
        <v>35192</v>
      </c>
      <c r="E264" s="10" t="s">
        <v>13</v>
      </c>
      <c r="F264" s="10" t="s">
        <v>10</v>
      </c>
      <c r="G264" s="10" t="s">
        <v>14</v>
      </c>
      <c r="H264" s="10"/>
      <c r="I264" s="10"/>
      <c r="J264" s="10"/>
      <c r="K264" s="10"/>
    </row>
    <row r="265" spans="1:11" x14ac:dyDescent="0.25">
      <c r="A265">
        <v>8</v>
      </c>
      <c r="B265" s="8"/>
      <c r="C265" s="9" t="s">
        <v>17</v>
      </c>
      <c r="D265" s="9">
        <v>35192</v>
      </c>
      <c r="E265" s="10" t="s">
        <v>9</v>
      </c>
      <c r="F265" s="10" t="s">
        <v>9</v>
      </c>
      <c r="G265" s="10" t="s">
        <v>9</v>
      </c>
      <c r="H265" s="10">
        <v>51</v>
      </c>
      <c r="I265" s="10">
        <v>8</v>
      </c>
      <c r="J265" s="10">
        <v>21</v>
      </c>
      <c r="K265" s="10"/>
    </row>
    <row r="266" spans="1:11" x14ac:dyDescent="0.25">
      <c r="A266">
        <v>9</v>
      </c>
      <c r="B266" s="8"/>
      <c r="C266" s="9" t="s">
        <v>17</v>
      </c>
      <c r="D266" s="9">
        <v>35192</v>
      </c>
      <c r="E266" s="10" t="s">
        <v>9</v>
      </c>
      <c r="F266" s="10" t="s">
        <v>11</v>
      </c>
      <c r="G266" s="10" t="s">
        <v>10</v>
      </c>
      <c r="H266" s="10">
        <v>28</v>
      </c>
      <c r="I266" s="10">
        <v>9</v>
      </c>
      <c r="J266" s="10">
        <v>9</v>
      </c>
      <c r="K266" s="10" t="s">
        <v>66</v>
      </c>
    </row>
    <row r="267" spans="1:11" x14ac:dyDescent="0.25">
      <c r="A267">
        <v>10</v>
      </c>
      <c r="B267" s="8"/>
      <c r="C267" s="9" t="s">
        <v>17</v>
      </c>
      <c r="D267" s="9">
        <v>35192</v>
      </c>
      <c r="E267" s="10" t="s">
        <v>14</v>
      </c>
      <c r="F267" s="10" t="s">
        <v>68</v>
      </c>
      <c r="G267" s="10" t="s">
        <v>14</v>
      </c>
      <c r="H267" s="10"/>
      <c r="I267" s="10"/>
      <c r="J267" s="10"/>
      <c r="K267" s="10" t="s">
        <v>41</v>
      </c>
    </row>
    <row r="268" spans="1:11" x14ac:dyDescent="0.25">
      <c r="A268">
        <v>11</v>
      </c>
      <c r="B268" s="8"/>
      <c r="C268" s="9" t="s">
        <v>17</v>
      </c>
      <c r="D268" s="9">
        <v>35192</v>
      </c>
      <c r="E268" s="10" t="s">
        <v>9</v>
      </c>
      <c r="F268" s="10" t="s">
        <v>9</v>
      </c>
      <c r="G268" s="10" t="s">
        <v>11</v>
      </c>
      <c r="H268" s="10">
        <v>24</v>
      </c>
      <c r="I268" s="10">
        <v>4</v>
      </c>
      <c r="J268" s="10">
        <v>10</v>
      </c>
      <c r="K268" s="10"/>
    </row>
    <row r="269" spans="1:11" x14ac:dyDescent="0.25">
      <c r="A269">
        <v>12</v>
      </c>
      <c r="B269" s="8"/>
      <c r="C269" s="9" t="s">
        <v>17</v>
      </c>
      <c r="D269" s="9">
        <v>35192</v>
      </c>
      <c r="E269" s="10" t="s">
        <v>9</v>
      </c>
      <c r="F269" s="10" t="s">
        <v>9</v>
      </c>
      <c r="G269" s="10" t="s">
        <v>9</v>
      </c>
      <c r="H269" s="10">
        <v>41</v>
      </c>
      <c r="I269" s="10">
        <v>9</v>
      </c>
      <c r="J269" s="10">
        <v>21</v>
      </c>
      <c r="K269" s="10">
        <v>12</v>
      </c>
    </row>
    <row r="270" spans="1:11" x14ac:dyDescent="0.25">
      <c r="A270">
        <v>13</v>
      </c>
      <c r="B270" s="8"/>
      <c r="C270" s="9" t="s">
        <v>17</v>
      </c>
      <c r="D270" s="9">
        <v>35192</v>
      </c>
      <c r="E270" s="10" t="s">
        <v>10</v>
      </c>
      <c r="F270" s="10" t="s">
        <v>12</v>
      </c>
      <c r="G270" s="10" t="s">
        <v>11</v>
      </c>
      <c r="H270" s="10">
        <v>26</v>
      </c>
      <c r="I270" s="10">
        <v>6</v>
      </c>
      <c r="J270" s="10">
        <v>9</v>
      </c>
      <c r="K270" s="10"/>
    </row>
    <row r="271" spans="1:11" x14ac:dyDescent="0.25">
      <c r="A271">
        <v>14</v>
      </c>
      <c r="B271" s="8"/>
      <c r="C271" s="9" t="s">
        <v>17</v>
      </c>
      <c r="D271" s="9">
        <v>35192</v>
      </c>
      <c r="E271" s="10" t="s">
        <v>9</v>
      </c>
      <c r="F271" s="10" t="s">
        <v>11</v>
      </c>
      <c r="G271" s="10" t="s">
        <v>10</v>
      </c>
      <c r="H271" s="10">
        <v>39</v>
      </c>
      <c r="I271" s="10">
        <v>7</v>
      </c>
      <c r="J271" s="10">
        <v>11</v>
      </c>
      <c r="K271" s="10"/>
    </row>
    <row r="272" spans="1:11" x14ac:dyDescent="0.25">
      <c r="A272">
        <v>15</v>
      </c>
      <c r="B272" s="8"/>
      <c r="C272" s="9" t="s">
        <v>17</v>
      </c>
      <c r="D272" s="9">
        <v>35192</v>
      </c>
      <c r="E272" s="10" t="s">
        <v>9</v>
      </c>
      <c r="F272" s="10" t="s">
        <v>10</v>
      </c>
      <c r="G272" s="10" t="s">
        <v>10</v>
      </c>
      <c r="H272" s="10">
        <v>32</v>
      </c>
      <c r="I272" s="10">
        <v>5</v>
      </c>
      <c r="J272" s="10">
        <v>8</v>
      </c>
      <c r="K272" s="10"/>
    </row>
    <row r="273" spans="1:11" x14ac:dyDescent="0.25">
      <c r="A273">
        <v>16</v>
      </c>
      <c r="B273" s="8"/>
      <c r="C273" s="9" t="s">
        <v>17</v>
      </c>
      <c r="D273" s="9">
        <v>35192</v>
      </c>
      <c r="E273" s="10" t="s">
        <v>9</v>
      </c>
      <c r="F273" s="10" t="s">
        <v>10</v>
      </c>
      <c r="G273" s="10" t="s">
        <v>10</v>
      </c>
      <c r="H273" s="10">
        <v>34</v>
      </c>
      <c r="I273" s="10">
        <v>9</v>
      </c>
      <c r="J273" s="10">
        <v>9</v>
      </c>
      <c r="K273" s="10"/>
    </row>
    <row r="274" spans="1:11" x14ac:dyDescent="0.25">
      <c r="A274">
        <v>17</v>
      </c>
      <c r="B274" s="8"/>
      <c r="C274" s="9" t="s">
        <v>17</v>
      </c>
      <c r="D274" s="9">
        <v>35192</v>
      </c>
      <c r="E274" s="10" t="s">
        <v>9</v>
      </c>
      <c r="F274" s="10" t="s">
        <v>10</v>
      </c>
      <c r="G274" s="10" t="s">
        <v>9</v>
      </c>
      <c r="H274" s="10">
        <v>48</v>
      </c>
      <c r="I274" s="10">
        <v>10</v>
      </c>
      <c r="J274" s="10">
        <v>18</v>
      </c>
      <c r="K274" s="10"/>
    </row>
    <row r="275" spans="1:11" x14ac:dyDescent="0.25">
      <c r="A275">
        <v>18</v>
      </c>
      <c r="B275" s="8"/>
      <c r="C275" s="9" t="s">
        <v>17</v>
      </c>
      <c r="D275" s="9">
        <v>35192</v>
      </c>
      <c r="E275" s="10" t="s">
        <v>9</v>
      </c>
      <c r="F275" s="10" t="s">
        <v>11</v>
      </c>
      <c r="G275" s="10" t="s">
        <v>11</v>
      </c>
      <c r="H275" s="10">
        <v>31</v>
      </c>
      <c r="I275" s="10">
        <v>6</v>
      </c>
      <c r="J275" s="10">
        <v>7</v>
      </c>
      <c r="K275" s="10">
        <v>18</v>
      </c>
    </row>
    <row r="276" spans="1:11" x14ac:dyDescent="0.25">
      <c r="A276">
        <v>19</v>
      </c>
      <c r="B276" s="8"/>
      <c r="C276" s="9" t="s">
        <v>17</v>
      </c>
      <c r="D276" s="9">
        <v>35192</v>
      </c>
      <c r="E276" s="10" t="s">
        <v>10</v>
      </c>
      <c r="F276" s="10" t="s">
        <v>11</v>
      </c>
      <c r="G276" s="10" t="s">
        <v>11</v>
      </c>
      <c r="H276" s="10">
        <v>26</v>
      </c>
      <c r="I276" s="10">
        <v>4</v>
      </c>
      <c r="J276" s="10">
        <v>12</v>
      </c>
      <c r="K276" s="10"/>
    </row>
    <row r="277" spans="1:11" x14ac:dyDescent="0.25">
      <c r="A277">
        <v>20</v>
      </c>
      <c r="B277" s="8"/>
      <c r="C277" s="9" t="s">
        <v>17</v>
      </c>
      <c r="D277" s="9">
        <v>35192</v>
      </c>
      <c r="E277" s="10" t="s">
        <v>9</v>
      </c>
      <c r="F277" s="10" t="s">
        <v>10</v>
      </c>
      <c r="G277" s="10" t="s">
        <v>10</v>
      </c>
      <c r="H277" s="10">
        <v>36</v>
      </c>
      <c r="I277" s="10">
        <v>8</v>
      </c>
      <c r="J277" s="10">
        <v>20</v>
      </c>
      <c r="K277" s="10"/>
    </row>
    <row r="278" spans="1:11" x14ac:dyDescent="0.25">
      <c r="A278">
        <v>21</v>
      </c>
      <c r="B278" s="8"/>
      <c r="C278" s="9" t="s">
        <v>17</v>
      </c>
      <c r="D278" s="9">
        <v>35192</v>
      </c>
      <c r="E278" s="10" t="s">
        <v>10</v>
      </c>
      <c r="F278" s="10" t="s">
        <v>11</v>
      </c>
      <c r="G278" s="10" t="s">
        <v>10</v>
      </c>
      <c r="H278" s="10">
        <v>35</v>
      </c>
      <c r="I278" s="10">
        <v>7</v>
      </c>
      <c r="J278" s="10">
        <v>12</v>
      </c>
      <c r="K278" s="10"/>
    </row>
    <row r="279" spans="1:11" x14ac:dyDescent="0.25">
      <c r="A279">
        <v>22</v>
      </c>
      <c r="B279" s="8"/>
      <c r="C279" s="9" t="s">
        <v>17</v>
      </c>
      <c r="D279" s="9">
        <v>35192</v>
      </c>
      <c r="E279" s="10" t="s">
        <v>10</v>
      </c>
      <c r="F279" s="10" t="s">
        <v>9</v>
      </c>
      <c r="G279" s="10" t="s">
        <v>9</v>
      </c>
      <c r="H279" s="10">
        <v>30</v>
      </c>
      <c r="I279" s="10">
        <v>7</v>
      </c>
      <c r="J279" s="10">
        <v>15</v>
      </c>
      <c r="K279" s="10"/>
    </row>
    <row r="280" spans="1:11" x14ac:dyDescent="0.25">
      <c r="A280">
        <v>23</v>
      </c>
      <c r="B280" s="8"/>
      <c r="C280" s="9" t="s">
        <v>17</v>
      </c>
      <c r="D280" s="9">
        <v>35192</v>
      </c>
      <c r="E280" s="10" t="s">
        <v>9</v>
      </c>
      <c r="F280" s="10" t="s">
        <v>11</v>
      </c>
      <c r="G280" s="10" t="s">
        <v>10</v>
      </c>
      <c r="H280" s="10">
        <v>39</v>
      </c>
      <c r="I280" s="10">
        <v>7</v>
      </c>
      <c r="J280" s="10">
        <v>22</v>
      </c>
      <c r="K280" s="10"/>
    </row>
    <row r="281" spans="1:11" x14ac:dyDescent="0.25">
      <c r="A281">
        <v>24</v>
      </c>
      <c r="B281" s="8"/>
      <c r="C281" s="9" t="s">
        <v>17</v>
      </c>
      <c r="D281" s="9">
        <v>35192</v>
      </c>
      <c r="E281" s="10" t="s">
        <v>9</v>
      </c>
      <c r="F281" s="10" t="s">
        <v>11</v>
      </c>
      <c r="G281" s="10" t="s">
        <v>12</v>
      </c>
      <c r="H281" s="10">
        <v>40</v>
      </c>
      <c r="I281" s="10">
        <v>7</v>
      </c>
      <c r="J281" s="10">
        <v>5</v>
      </c>
      <c r="K281" s="10">
        <v>24</v>
      </c>
    </row>
    <row r="282" spans="1:11" x14ac:dyDescent="0.25">
      <c r="A282">
        <v>25</v>
      </c>
      <c r="B282" s="8"/>
      <c r="C282" s="9" t="s">
        <v>17</v>
      </c>
      <c r="D282" s="9">
        <v>35192</v>
      </c>
      <c r="E282" s="10" t="s">
        <v>10</v>
      </c>
      <c r="F282" s="10" t="s">
        <v>12</v>
      </c>
      <c r="G282" s="10" t="s">
        <v>12</v>
      </c>
      <c r="H282" s="10">
        <v>33</v>
      </c>
      <c r="I282" s="10">
        <v>6</v>
      </c>
      <c r="J282" s="10">
        <v>18</v>
      </c>
      <c r="K282" s="10"/>
    </row>
    <row r="283" spans="1:11" x14ac:dyDescent="0.25">
      <c r="A283">
        <v>26</v>
      </c>
      <c r="B283" s="8"/>
      <c r="C283" s="9" t="s">
        <v>17</v>
      </c>
      <c r="D283" s="9">
        <v>35192</v>
      </c>
      <c r="E283" s="10" t="s">
        <v>9</v>
      </c>
      <c r="F283" s="10" t="s">
        <v>11</v>
      </c>
      <c r="G283" s="10" t="s">
        <v>11</v>
      </c>
      <c r="H283" s="10">
        <v>34</v>
      </c>
      <c r="I283" s="10">
        <v>10</v>
      </c>
      <c r="J283" s="10">
        <v>22</v>
      </c>
      <c r="K283" s="10"/>
    </row>
    <row r="284" spans="1:11" x14ac:dyDescent="0.25">
      <c r="A284">
        <v>27</v>
      </c>
      <c r="B284" s="8"/>
      <c r="C284" s="9" t="s">
        <v>17</v>
      </c>
      <c r="D284" s="9">
        <v>35192</v>
      </c>
      <c r="E284" s="10" t="s">
        <v>9</v>
      </c>
      <c r="F284" s="10" t="s">
        <v>9</v>
      </c>
      <c r="G284" s="10" t="s">
        <v>9</v>
      </c>
      <c r="H284" s="10">
        <v>57</v>
      </c>
      <c r="I284" s="10">
        <v>9</v>
      </c>
      <c r="J284" s="10">
        <v>28</v>
      </c>
      <c r="K284" s="10"/>
    </row>
    <row r="285" spans="1:11" x14ac:dyDescent="0.25">
      <c r="A285">
        <v>28</v>
      </c>
      <c r="B285" s="8"/>
      <c r="C285" s="9" t="s">
        <v>17</v>
      </c>
      <c r="D285" s="9">
        <v>35192</v>
      </c>
      <c r="E285" s="10" t="s">
        <v>10</v>
      </c>
      <c r="F285" s="10" t="s">
        <v>10</v>
      </c>
      <c r="G285" s="10" t="s">
        <v>10</v>
      </c>
      <c r="H285" s="10">
        <v>35</v>
      </c>
      <c r="I285" s="10">
        <v>5</v>
      </c>
      <c r="J285" s="10">
        <v>12</v>
      </c>
      <c r="K285" s="10"/>
    </row>
    <row r="286" spans="1:11" x14ac:dyDescent="0.25">
      <c r="A286">
        <v>29</v>
      </c>
      <c r="B286" s="8"/>
      <c r="C286" s="9" t="s">
        <v>17</v>
      </c>
      <c r="D286" s="9">
        <v>35192</v>
      </c>
      <c r="E286" s="10" t="s">
        <v>10</v>
      </c>
      <c r="F286" s="10" t="s">
        <v>11</v>
      </c>
      <c r="G286" s="10" t="s">
        <v>10</v>
      </c>
      <c r="H286" s="10">
        <v>41</v>
      </c>
      <c r="I286" s="10">
        <v>6</v>
      </c>
      <c r="J286" s="10">
        <v>16</v>
      </c>
      <c r="K286" s="10" t="s">
        <v>42</v>
      </c>
    </row>
    <row r="287" spans="1:11" x14ac:dyDescent="0.25">
      <c r="A287">
        <v>30</v>
      </c>
      <c r="B287" s="8"/>
      <c r="C287" s="9" t="s">
        <v>17</v>
      </c>
      <c r="D287" s="9">
        <v>35192</v>
      </c>
      <c r="E287" s="10" t="s">
        <v>10</v>
      </c>
      <c r="F287" s="10" t="s">
        <v>11</v>
      </c>
      <c r="G287" s="10" t="s">
        <v>10</v>
      </c>
      <c r="H287" s="10">
        <v>32</v>
      </c>
      <c r="I287" s="10">
        <v>8</v>
      </c>
      <c r="J287" s="10">
        <v>20</v>
      </c>
      <c r="K287" s="10">
        <v>30</v>
      </c>
    </row>
    <row r="288" spans="1:11" x14ac:dyDescent="0.25">
      <c r="A288">
        <v>31</v>
      </c>
      <c r="B288" s="8"/>
      <c r="C288" s="9" t="s">
        <v>17</v>
      </c>
      <c r="D288" s="9">
        <v>35192</v>
      </c>
      <c r="E288" s="10" t="s">
        <v>9</v>
      </c>
      <c r="F288" s="10" t="s">
        <v>11</v>
      </c>
      <c r="G288" s="10" t="s">
        <v>10</v>
      </c>
      <c r="H288" s="10">
        <v>34</v>
      </c>
      <c r="I288" s="10">
        <v>7</v>
      </c>
      <c r="J288" s="10">
        <v>19</v>
      </c>
      <c r="K288" s="10"/>
    </row>
    <row r="289" spans="1:11" x14ac:dyDescent="0.25">
      <c r="A289">
        <v>32</v>
      </c>
      <c r="B289" s="8"/>
      <c r="C289" s="9" t="s">
        <v>17</v>
      </c>
      <c r="D289" s="9">
        <v>35192</v>
      </c>
      <c r="E289" s="10" t="s">
        <v>9</v>
      </c>
      <c r="F289" s="10" t="s">
        <v>12</v>
      </c>
      <c r="G289" s="10" t="s">
        <v>13</v>
      </c>
      <c r="H289" s="10"/>
      <c r="I289" s="10"/>
      <c r="J289" s="10"/>
      <c r="K289" s="10"/>
    </row>
    <row r="290" spans="1:11" x14ac:dyDescent="0.25">
      <c r="A290">
        <v>33</v>
      </c>
      <c r="B290" s="8"/>
      <c r="C290" s="9" t="s">
        <v>17</v>
      </c>
      <c r="D290" s="9">
        <v>35192</v>
      </c>
      <c r="E290" s="10" t="s">
        <v>11</v>
      </c>
      <c r="F290" s="10" t="s">
        <v>9</v>
      </c>
      <c r="G290" s="10" t="s">
        <v>10</v>
      </c>
      <c r="H290" s="10">
        <v>26</v>
      </c>
      <c r="I290" s="10">
        <v>5</v>
      </c>
      <c r="J290" s="10">
        <v>12</v>
      </c>
      <c r="K290" s="10"/>
    </row>
    <row r="291" spans="1:11" x14ac:dyDescent="0.25">
      <c r="A291">
        <v>34</v>
      </c>
      <c r="B291" s="8"/>
      <c r="C291" s="9" t="s">
        <v>17</v>
      </c>
      <c r="D291" s="9">
        <v>35192</v>
      </c>
      <c r="E291" s="10" t="s">
        <v>10</v>
      </c>
      <c r="F291" s="10" t="s">
        <v>10</v>
      </c>
      <c r="G291" s="10" t="s">
        <v>10</v>
      </c>
      <c r="H291" s="10">
        <v>37</v>
      </c>
      <c r="I291" s="10">
        <v>7</v>
      </c>
      <c r="J291" s="10">
        <v>23</v>
      </c>
      <c r="K291" s="10"/>
    </row>
    <row r="292" spans="1:11" x14ac:dyDescent="0.25">
      <c r="A292">
        <v>35</v>
      </c>
      <c r="B292" s="8"/>
      <c r="C292" s="9" t="s">
        <v>17</v>
      </c>
      <c r="D292" s="9">
        <v>35192</v>
      </c>
      <c r="E292" s="10" t="s">
        <v>10</v>
      </c>
      <c r="F292" s="10" t="s">
        <v>9</v>
      </c>
      <c r="G292" s="10" t="s">
        <v>9</v>
      </c>
      <c r="H292" s="10">
        <v>46</v>
      </c>
      <c r="I292" s="10">
        <v>6</v>
      </c>
      <c r="J292" s="10">
        <v>25</v>
      </c>
      <c r="K292" s="10"/>
    </row>
    <row r="293" spans="1:11" x14ac:dyDescent="0.25">
      <c r="A293">
        <v>36</v>
      </c>
      <c r="B293" s="8"/>
      <c r="C293" s="9" t="s">
        <v>17</v>
      </c>
      <c r="D293" s="9">
        <v>35192</v>
      </c>
      <c r="E293" s="10" t="s">
        <v>9</v>
      </c>
      <c r="F293" s="10" t="s">
        <v>12</v>
      </c>
      <c r="G293" s="10" t="s">
        <v>13</v>
      </c>
      <c r="H293" s="10"/>
      <c r="I293" s="10"/>
      <c r="J293" s="10"/>
      <c r="K293" s="10">
        <v>36</v>
      </c>
    </row>
    <row r="294" spans="1:11" x14ac:dyDescent="0.25">
      <c r="A294">
        <v>1</v>
      </c>
      <c r="B294" s="8">
        <v>9</v>
      </c>
      <c r="C294" s="9" t="s">
        <v>17</v>
      </c>
      <c r="D294" s="9">
        <v>63578</v>
      </c>
      <c r="E294" s="10" t="s">
        <v>9</v>
      </c>
      <c r="F294" s="10" t="s">
        <v>10</v>
      </c>
      <c r="G294" s="10" t="s">
        <v>9</v>
      </c>
      <c r="H294" s="10">
        <v>37</v>
      </c>
      <c r="I294" s="10">
        <v>8</v>
      </c>
      <c r="J294" s="10">
        <v>18</v>
      </c>
      <c r="K294" s="10"/>
    </row>
    <row r="295" spans="1:11" x14ac:dyDescent="0.25">
      <c r="A295">
        <v>2</v>
      </c>
      <c r="B295" s="8"/>
      <c r="C295" s="9" t="s">
        <v>17</v>
      </c>
      <c r="D295" s="9">
        <v>63578</v>
      </c>
      <c r="E295" s="10" t="s">
        <v>9</v>
      </c>
      <c r="F295" s="10" t="s">
        <v>10</v>
      </c>
      <c r="G295" s="10" t="s">
        <v>10</v>
      </c>
      <c r="H295" s="10">
        <v>29</v>
      </c>
      <c r="I295" s="10">
        <v>9</v>
      </c>
      <c r="J295" s="10">
        <v>17</v>
      </c>
      <c r="K295" s="10"/>
    </row>
    <row r="296" spans="1:11" x14ac:dyDescent="0.25">
      <c r="A296">
        <v>3</v>
      </c>
      <c r="B296" s="8"/>
      <c r="C296" s="9" t="s">
        <v>17</v>
      </c>
      <c r="D296" s="9">
        <v>63578</v>
      </c>
      <c r="E296" s="10" t="s">
        <v>9</v>
      </c>
      <c r="F296" s="10" t="s">
        <v>10</v>
      </c>
      <c r="G296" s="10" t="s">
        <v>11</v>
      </c>
      <c r="H296" s="10">
        <v>18</v>
      </c>
      <c r="I296" s="10">
        <v>5</v>
      </c>
      <c r="J296" s="10">
        <v>9</v>
      </c>
      <c r="K296" s="10"/>
    </row>
    <row r="297" spans="1:11" x14ac:dyDescent="0.25">
      <c r="A297">
        <v>4</v>
      </c>
      <c r="B297" s="8"/>
      <c r="C297" s="9" t="s">
        <v>17</v>
      </c>
      <c r="D297" s="9">
        <v>63578</v>
      </c>
      <c r="E297" s="10" t="s">
        <v>10</v>
      </c>
      <c r="F297" s="10" t="s">
        <v>10</v>
      </c>
      <c r="G297" s="10" t="s">
        <v>10</v>
      </c>
      <c r="H297" s="10">
        <v>29</v>
      </c>
      <c r="I297" s="10">
        <v>6</v>
      </c>
      <c r="J297" s="10">
        <v>13</v>
      </c>
      <c r="K297" s="10"/>
    </row>
    <row r="298" spans="1:11" x14ac:dyDescent="0.25">
      <c r="A298">
        <v>5</v>
      </c>
      <c r="B298" s="8"/>
      <c r="C298" s="9" t="s">
        <v>17</v>
      </c>
      <c r="D298" s="9">
        <v>63578</v>
      </c>
      <c r="E298" s="10" t="s">
        <v>9</v>
      </c>
      <c r="F298" s="10" t="s">
        <v>9</v>
      </c>
      <c r="G298" s="10" t="s">
        <v>9</v>
      </c>
      <c r="H298" s="10">
        <v>56</v>
      </c>
      <c r="I298" s="10">
        <v>7</v>
      </c>
      <c r="J298" s="10">
        <v>24</v>
      </c>
      <c r="K298" s="10"/>
    </row>
    <row r="299" spans="1:11" x14ac:dyDescent="0.25">
      <c r="A299">
        <v>6</v>
      </c>
      <c r="B299" s="8"/>
      <c r="C299" s="9" t="s">
        <v>17</v>
      </c>
      <c r="D299" s="9">
        <v>63578</v>
      </c>
      <c r="E299" s="10" t="s">
        <v>10</v>
      </c>
      <c r="F299" s="10" t="s">
        <v>10</v>
      </c>
      <c r="G299" s="10" t="s">
        <v>10</v>
      </c>
      <c r="H299" s="10">
        <v>32</v>
      </c>
      <c r="I299" s="10">
        <v>6</v>
      </c>
      <c r="J299" s="10">
        <v>3</v>
      </c>
      <c r="K299" s="10">
        <v>6</v>
      </c>
    </row>
    <row r="300" spans="1:11" x14ac:dyDescent="0.25">
      <c r="A300">
        <v>7</v>
      </c>
      <c r="B300" s="8"/>
      <c r="C300" s="9" t="s">
        <v>17</v>
      </c>
      <c r="D300" s="9">
        <v>63578</v>
      </c>
      <c r="E300" s="10" t="s">
        <v>10</v>
      </c>
      <c r="F300" s="10" t="s">
        <v>9</v>
      </c>
      <c r="G300" s="10" t="s">
        <v>9</v>
      </c>
      <c r="H300" s="10">
        <v>38</v>
      </c>
      <c r="I300" s="10">
        <v>4</v>
      </c>
      <c r="J300" s="10">
        <v>14</v>
      </c>
      <c r="K300" s="10"/>
    </row>
    <row r="301" spans="1:11" x14ac:dyDescent="0.25">
      <c r="A301">
        <v>8</v>
      </c>
      <c r="B301" s="8"/>
      <c r="C301" s="9" t="s">
        <v>17</v>
      </c>
      <c r="D301" s="9">
        <v>63578</v>
      </c>
      <c r="E301" s="10" t="s">
        <v>9</v>
      </c>
      <c r="F301" s="10" t="s">
        <v>9</v>
      </c>
      <c r="G301" s="10" t="s">
        <v>10</v>
      </c>
      <c r="H301" s="10">
        <v>49</v>
      </c>
      <c r="I301" s="10">
        <v>9</v>
      </c>
      <c r="J301" s="10">
        <v>19</v>
      </c>
      <c r="K301" s="10"/>
    </row>
    <row r="302" spans="1:11" x14ac:dyDescent="0.25">
      <c r="A302">
        <v>9</v>
      </c>
      <c r="B302" s="8"/>
      <c r="C302" s="9" t="s">
        <v>17</v>
      </c>
      <c r="D302" s="9">
        <v>63578</v>
      </c>
      <c r="E302" s="10" t="s">
        <v>10</v>
      </c>
      <c r="F302" s="10" t="s">
        <v>11</v>
      </c>
      <c r="G302" s="10" t="s">
        <v>13</v>
      </c>
      <c r="H302" s="10"/>
      <c r="I302" s="10"/>
      <c r="J302" s="10"/>
      <c r="K302" s="10"/>
    </row>
    <row r="303" spans="1:11" x14ac:dyDescent="0.25">
      <c r="A303">
        <v>10</v>
      </c>
      <c r="B303" s="8"/>
      <c r="C303" s="9" t="s">
        <v>17</v>
      </c>
      <c r="D303" s="9">
        <v>63578</v>
      </c>
      <c r="E303" s="10" t="s">
        <v>9</v>
      </c>
      <c r="F303" s="10" t="s">
        <v>9</v>
      </c>
      <c r="G303" s="10" t="s">
        <v>10</v>
      </c>
      <c r="H303" s="10">
        <v>31</v>
      </c>
      <c r="I303" s="10">
        <v>7</v>
      </c>
      <c r="J303" s="10">
        <v>3</v>
      </c>
      <c r="K303" s="10"/>
    </row>
    <row r="304" spans="1:11" x14ac:dyDescent="0.25">
      <c r="A304">
        <v>11</v>
      </c>
      <c r="B304" s="8"/>
      <c r="C304" s="9" t="s">
        <v>17</v>
      </c>
      <c r="D304" s="9">
        <v>63578</v>
      </c>
      <c r="E304" s="10" t="s">
        <v>9</v>
      </c>
      <c r="F304" s="10" t="s">
        <v>9</v>
      </c>
      <c r="G304" s="10" t="s">
        <v>10</v>
      </c>
      <c r="H304" s="10">
        <v>60</v>
      </c>
      <c r="I304" s="10">
        <v>10</v>
      </c>
      <c r="J304" s="10">
        <v>17</v>
      </c>
      <c r="K304" s="10"/>
    </row>
    <row r="305" spans="1:11" x14ac:dyDescent="0.25">
      <c r="A305">
        <v>12</v>
      </c>
      <c r="B305" s="8"/>
      <c r="C305" s="9" t="s">
        <v>17</v>
      </c>
      <c r="D305" s="9">
        <v>63578</v>
      </c>
      <c r="E305" s="10" t="s">
        <v>9</v>
      </c>
      <c r="F305" s="10" t="s">
        <v>11</v>
      </c>
      <c r="G305" s="10" t="s">
        <v>13</v>
      </c>
      <c r="H305" s="10"/>
      <c r="I305" s="10"/>
      <c r="J305" s="10"/>
      <c r="K305" s="10">
        <v>12</v>
      </c>
    </row>
    <row r="306" spans="1:11" x14ac:dyDescent="0.25">
      <c r="A306">
        <v>13</v>
      </c>
      <c r="B306" s="8"/>
      <c r="C306" s="9" t="s">
        <v>17</v>
      </c>
      <c r="D306" s="9">
        <v>63578</v>
      </c>
      <c r="E306" s="10" t="s">
        <v>9</v>
      </c>
      <c r="F306" s="10" t="s">
        <v>10</v>
      </c>
      <c r="G306" s="10" t="s">
        <v>9</v>
      </c>
      <c r="H306" s="10">
        <v>45</v>
      </c>
      <c r="I306" s="10">
        <v>9</v>
      </c>
      <c r="J306" s="10">
        <v>18</v>
      </c>
      <c r="K306" s="10"/>
    </row>
    <row r="307" spans="1:11" x14ac:dyDescent="0.25">
      <c r="A307">
        <v>14</v>
      </c>
      <c r="B307" s="8"/>
      <c r="C307" s="9" t="s">
        <v>17</v>
      </c>
      <c r="D307" s="9">
        <v>63578</v>
      </c>
      <c r="E307" s="10" t="s">
        <v>9</v>
      </c>
      <c r="F307" s="10" t="s">
        <v>9</v>
      </c>
      <c r="G307" s="10" t="s">
        <v>9</v>
      </c>
      <c r="H307" s="10">
        <v>56</v>
      </c>
      <c r="I307" s="10">
        <v>10</v>
      </c>
      <c r="J307" s="10">
        <v>22</v>
      </c>
      <c r="K307" s="10"/>
    </row>
    <row r="308" spans="1:11" x14ac:dyDescent="0.25">
      <c r="A308">
        <v>15</v>
      </c>
      <c r="B308" s="8"/>
      <c r="C308" s="9" t="s">
        <v>17</v>
      </c>
      <c r="D308" s="9">
        <v>63578</v>
      </c>
      <c r="E308" s="10" t="s">
        <v>9</v>
      </c>
      <c r="F308" s="10" t="s">
        <v>9</v>
      </c>
      <c r="G308" s="10" t="s">
        <v>10</v>
      </c>
      <c r="H308" s="10">
        <v>29</v>
      </c>
      <c r="I308" s="10">
        <v>7</v>
      </c>
      <c r="J308" s="10">
        <v>9</v>
      </c>
      <c r="K308" s="10"/>
    </row>
    <row r="309" spans="1:11" x14ac:dyDescent="0.25">
      <c r="A309">
        <v>16</v>
      </c>
      <c r="B309" s="8"/>
      <c r="C309" s="9" t="s">
        <v>17</v>
      </c>
      <c r="D309" s="9">
        <v>63578</v>
      </c>
      <c r="E309" s="10" t="s">
        <v>10</v>
      </c>
      <c r="F309" s="10" t="s">
        <v>10</v>
      </c>
      <c r="G309" s="10" t="s">
        <v>9</v>
      </c>
      <c r="H309" s="10">
        <v>40</v>
      </c>
      <c r="I309" s="10">
        <v>6</v>
      </c>
      <c r="J309" s="10">
        <v>21</v>
      </c>
      <c r="K309" s="10"/>
    </row>
    <row r="310" spans="1:11" x14ac:dyDescent="0.25">
      <c r="A310">
        <v>17</v>
      </c>
      <c r="B310" s="8"/>
      <c r="C310" s="9" t="s">
        <v>17</v>
      </c>
      <c r="D310" s="9">
        <v>63578</v>
      </c>
      <c r="E310" s="10" t="s">
        <v>10</v>
      </c>
      <c r="F310" s="10" t="s">
        <v>9</v>
      </c>
      <c r="G310" s="10" t="s">
        <v>9</v>
      </c>
      <c r="H310" s="10">
        <v>27</v>
      </c>
      <c r="I310" s="10">
        <v>7</v>
      </c>
      <c r="J310" s="10">
        <v>6</v>
      </c>
      <c r="K310" s="10"/>
    </row>
    <row r="311" spans="1:11" x14ac:dyDescent="0.25">
      <c r="A311">
        <v>18</v>
      </c>
      <c r="B311" s="8"/>
      <c r="C311" s="9" t="s">
        <v>17</v>
      </c>
      <c r="D311" s="9">
        <v>63578</v>
      </c>
      <c r="E311" s="10" t="s">
        <v>9</v>
      </c>
      <c r="F311" s="10" t="s">
        <v>10</v>
      </c>
      <c r="G311" s="10" t="s">
        <v>9</v>
      </c>
      <c r="H311" s="10">
        <v>52</v>
      </c>
      <c r="I311" s="10">
        <v>9</v>
      </c>
      <c r="J311" s="10">
        <v>23</v>
      </c>
      <c r="K311" s="10">
        <v>18</v>
      </c>
    </row>
    <row r="312" spans="1:11" x14ac:dyDescent="0.25">
      <c r="A312">
        <v>19</v>
      </c>
      <c r="B312" s="8"/>
      <c r="C312" s="9" t="s">
        <v>17</v>
      </c>
      <c r="D312" s="9">
        <v>63578</v>
      </c>
      <c r="E312" s="10" t="s">
        <v>9</v>
      </c>
      <c r="F312" s="10" t="s">
        <v>9</v>
      </c>
      <c r="G312" s="10" t="s">
        <v>9</v>
      </c>
      <c r="H312" s="10">
        <v>45</v>
      </c>
      <c r="I312" s="10">
        <v>8</v>
      </c>
      <c r="J312" s="10">
        <v>17</v>
      </c>
      <c r="K312" s="10"/>
    </row>
    <row r="313" spans="1:11" x14ac:dyDescent="0.25">
      <c r="A313">
        <v>20</v>
      </c>
      <c r="B313" s="8"/>
      <c r="C313" s="9" t="s">
        <v>17</v>
      </c>
      <c r="D313" s="9">
        <v>63578</v>
      </c>
      <c r="E313" s="10" t="s">
        <v>10</v>
      </c>
      <c r="F313" s="10" t="s">
        <v>9</v>
      </c>
      <c r="G313" s="10" t="s">
        <v>11</v>
      </c>
      <c r="H313" s="10">
        <v>35</v>
      </c>
      <c r="I313" s="10">
        <v>7</v>
      </c>
      <c r="J313" s="10">
        <v>14</v>
      </c>
      <c r="K313" s="10"/>
    </row>
    <row r="314" spans="1:11" x14ac:dyDescent="0.25">
      <c r="A314">
        <v>21</v>
      </c>
      <c r="B314" s="8"/>
      <c r="C314" s="9" t="s">
        <v>17</v>
      </c>
      <c r="D314" s="9">
        <v>63578</v>
      </c>
      <c r="E314" s="10" t="s">
        <v>9</v>
      </c>
      <c r="F314" s="10" t="s">
        <v>9</v>
      </c>
      <c r="G314" s="10" t="s">
        <v>9</v>
      </c>
      <c r="H314" s="10">
        <v>49</v>
      </c>
      <c r="I314" s="10">
        <v>8</v>
      </c>
      <c r="J314" s="10">
        <v>21</v>
      </c>
      <c r="K314" s="10"/>
    </row>
    <row r="315" spans="1:11" x14ac:dyDescent="0.25">
      <c r="A315">
        <v>22</v>
      </c>
      <c r="B315" s="8"/>
      <c r="C315" s="9" t="s">
        <v>17</v>
      </c>
      <c r="D315" s="9">
        <v>63578</v>
      </c>
      <c r="E315" s="10" t="s">
        <v>10</v>
      </c>
      <c r="F315" s="10" t="s">
        <v>10</v>
      </c>
      <c r="G315" s="10" t="s">
        <v>10</v>
      </c>
      <c r="H315" s="10">
        <v>29</v>
      </c>
      <c r="I315" s="10">
        <v>3</v>
      </c>
      <c r="J315" s="10">
        <v>16</v>
      </c>
      <c r="K315" s="10"/>
    </row>
    <row r="316" spans="1:11" x14ac:dyDescent="0.25">
      <c r="A316">
        <v>23</v>
      </c>
      <c r="B316" s="8"/>
      <c r="C316" s="9" t="s">
        <v>17</v>
      </c>
      <c r="D316" s="9">
        <v>63578</v>
      </c>
      <c r="E316" s="10" t="s">
        <v>9</v>
      </c>
      <c r="F316" s="10" t="s">
        <v>10</v>
      </c>
      <c r="G316" s="10" t="s">
        <v>9</v>
      </c>
      <c r="H316" s="10">
        <v>38</v>
      </c>
      <c r="I316" s="10">
        <v>7</v>
      </c>
      <c r="J316" s="10">
        <v>16</v>
      </c>
      <c r="K316" s="10"/>
    </row>
    <row r="317" spans="1:11" x14ac:dyDescent="0.25">
      <c r="A317">
        <v>24</v>
      </c>
      <c r="B317" s="8"/>
      <c r="C317" s="9" t="s">
        <v>17</v>
      </c>
      <c r="D317" s="9">
        <v>63578</v>
      </c>
      <c r="E317" s="10" t="s">
        <v>10</v>
      </c>
      <c r="F317" s="10" t="s">
        <v>10</v>
      </c>
      <c r="G317" s="10" t="s">
        <v>9</v>
      </c>
      <c r="H317" s="10">
        <v>43</v>
      </c>
      <c r="I317" s="10">
        <v>6</v>
      </c>
      <c r="J317" s="10">
        <v>24</v>
      </c>
      <c r="K317" s="10">
        <v>24</v>
      </c>
    </row>
    <row r="318" spans="1:11" x14ac:dyDescent="0.25">
      <c r="A318">
        <v>25</v>
      </c>
      <c r="B318" s="8"/>
      <c r="C318" s="9" t="s">
        <v>17</v>
      </c>
      <c r="D318" s="9">
        <v>63578</v>
      </c>
      <c r="E318" s="10" t="s">
        <v>9</v>
      </c>
      <c r="F318" s="10" t="s">
        <v>10</v>
      </c>
      <c r="G318" s="10" t="s">
        <v>10</v>
      </c>
      <c r="H318" s="10">
        <v>29</v>
      </c>
      <c r="I318" s="10">
        <v>7</v>
      </c>
      <c r="J318" s="10">
        <v>15</v>
      </c>
      <c r="K318" s="10"/>
    </row>
    <row r="319" spans="1:11" x14ac:dyDescent="0.25">
      <c r="A319">
        <v>26</v>
      </c>
      <c r="B319" s="8"/>
      <c r="C319" s="9" t="s">
        <v>17</v>
      </c>
      <c r="D319" s="9">
        <v>63578</v>
      </c>
      <c r="E319" s="10" t="s">
        <v>9</v>
      </c>
      <c r="F319" s="10" t="s">
        <v>9</v>
      </c>
      <c r="G319" s="10" t="s">
        <v>9</v>
      </c>
      <c r="H319" s="10">
        <v>53</v>
      </c>
      <c r="I319" s="10">
        <v>9</v>
      </c>
      <c r="J319" s="10">
        <v>27</v>
      </c>
      <c r="K319" s="10"/>
    </row>
    <row r="320" spans="1:11" x14ac:dyDescent="0.25">
      <c r="A320">
        <v>27</v>
      </c>
      <c r="B320" s="8"/>
      <c r="C320" s="9" t="s">
        <v>17</v>
      </c>
      <c r="D320" s="9">
        <v>63578</v>
      </c>
      <c r="E320" s="10" t="s">
        <v>9</v>
      </c>
      <c r="F320" s="10" t="s">
        <v>10</v>
      </c>
      <c r="G320" s="10" t="s">
        <v>9</v>
      </c>
      <c r="H320" s="10">
        <v>42</v>
      </c>
      <c r="I320" s="10">
        <v>6</v>
      </c>
      <c r="J320" s="10">
        <v>18</v>
      </c>
      <c r="K320" s="10"/>
    </row>
    <row r="321" spans="1:11" x14ac:dyDescent="0.25">
      <c r="A321">
        <v>28</v>
      </c>
      <c r="B321" s="8"/>
      <c r="C321" s="9" t="s">
        <v>17</v>
      </c>
      <c r="D321" s="9">
        <v>63578</v>
      </c>
      <c r="E321" s="10" t="s">
        <v>9</v>
      </c>
      <c r="F321" s="10" t="s">
        <v>10</v>
      </c>
      <c r="G321" s="10" t="s">
        <v>9</v>
      </c>
      <c r="H321" s="10">
        <v>45</v>
      </c>
      <c r="I321" s="10">
        <v>6</v>
      </c>
      <c r="J321" s="10">
        <v>26</v>
      </c>
      <c r="K321" s="10"/>
    </row>
    <row r="322" spans="1:11" x14ac:dyDescent="0.25">
      <c r="A322">
        <v>29</v>
      </c>
      <c r="B322" s="8"/>
      <c r="C322" s="9" t="s">
        <v>17</v>
      </c>
      <c r="D322" s="9">
        <v>63578</v>
      </c>
      <c r="E322" s="10" t="s">
        <v>11</v>
      </c>
      <c r="F322" s="10" t="s">
        <v>10</v>
      </c>
      <c r="G322" s="10" t="s">
        <v>10</v>
      </c>
      <c r="H322" s="10">
        <v>23</v>
      </c>
      <c r="I322" s="10">
        <v>6</v>
      </c>
      <c r="J322" s="10">
        <v>4</v>
      </c>
      <c r="K322" s="10"/>
    </row>
    <row r="323" spans="1:11" x14ac:dyDescent="0.25">
      <c r="A323">
        <v>30</v>
      </c>
      <c r="B323" s="8"/>
      <c r="C323" s="9" t="s">
        <v>17</v>
      </c>
      <c r="D323" s="9">
        <v>63578</v>
      </c>
      <c r="E323" s="10" t="s">
        <v>10</v>
      </c>
      <c r="F323" s="10" t="s">
        <v>9</v>
      </c>
      <c r="G323" s="10" t="s">
        <v>9</v>
      </c>
      <c r="H323" s="10">
        <v>42</v>
      </c>
      <c r="I323" s="10">
        <v>8</v>
      </c>
      <c r="J323" s="10">
        <v>20</v>
      </c>
      <c r="K323" s="10">
        <v>30</v>
      </c>
    </row>
    <row r="324" spans="1:11" x14ac:dyDescent="0.25">
      <c r="A324">
        <v>31</v>
      </c>
      <c r="B324" s="8"/>
      <c r="C324" s="9" t="s">
        <v>17</v>
      </c>
      <c r="D324" s="9">
        <v>63578</v>
      </c>
      <c r="E324" s="10" t="s">
        <v>10</v>
      </c>
      <c r="F324" s="10" t="s">
        <v>10</v>
      </c>
      <c r="G324" s="10" t="s">
        <v>12</v>
      </c>
      <c r="H324" s="10">
        <v>24</v>
      </c>
      <c r="I324" s="10">
        <v>5</v>
      </c>
      <c r="J324" s="10">
        <v>11</v>
      </c>
      <c r="K324" s="10"/>
    </row>
    <row r="325" spans="1:11" x14ac:dyDescent="0.25">
      <c r="A325">
        <v>32</v>
      </c>
      <c r="B325" s="8"/>
      <c r="C325" s="9" t="s">
        <v>17</v>
      </c>
      <c r="D325" s="9">
        <v>63578</v>
      </c>
      <c r="E325" s="10" t="s">
        <v>9</v>
      </c>
      <c r="F325" s="10" t="s">
        <v>10</v>
      </c>
      <c r="G325" s="10" t="s">
        <v>10</v>
      </c>
      <c r="H325" s="10">
        <v>47</v>
      </c>
      <c r="I325" s="10">
        <v>8</v>
      </c>
      <c r="J325" s="10">
        <v>14</v>
      </c>
      <c r="K325" s="10"/>
    </row>
    <row r="326" spans="1:11" x14ac:dyDescent="0.25">
      <c r="A326">
        <v>33</v>
      </c>
      <c r="B326" s="8"/>
      <c r="C326" s="9" t="s">
        <v>17</v>
      </c>
      <c r="D326" s="9">
        <v>63578</v>
      </c>
      <c r="E326" s="10" t="s">
        <v>10</v>
      </c>
      <c r="F326" s="10" t="s">
        <v>9</v>
      </c>
      <c r="G326" s="10" t="s">
        <v>13</v>
      </c>
      <c r="H326" s="10"/>
      <c r="I326" s="10"/>
      <c r="J326" s="10"/>
      <c r="K326" s="10"/>
    </row>
    <row r="327" spans="1:11" x14ac:dyDescent="0.25">
      <c r="A327">
        <v>34</v>
      </c>
      <c r="B327" s="8"/>
      <c r="C327" s="9" t="s">
        <v>17</v>
      </c>
      <c r="D327" s="9">
        <v>63578</v>
      </c>
      <c r="E327" s="10" t="s">
        <v>11</v>
      </c>
      <c r="F327" s="10" t="s">
        <v>11</v>
      </c>
      <c r="G327" s="10" t="s">
        <v>11</v>
      </c>
      <c r="H327" s="10">
        <v>26</v>
      </c>
      <c r="I327" s="10">
        <v>5</v>
      </c>
      <c r="J327" s="10">
        <v>12</v>
      </c>
      <c r="K327" s="10"/>
    </row>
    <row r="328" spans="1:11" x14ac:dyDescent="0.25">
      <c r="A328">
        <v>35</v>
      </c>
      <c r="B328" s="8"/>
      <c r="C328" s="9" t="s">
        <v>17</v>
      </c>
      <c r="D328" s="9">
        <v>63578</v>
      </c>
      <c r="E328" s="10" t="s">
        <v>9</v>
      </c>
      <c r="F328" s="10" t="s">
        <v>10</v>
      </c>
      <c r="G328" s="10" t="s">
        <v>9</v>
      </c>
      <c r="H328" s="10">
        <v>36</v>
      </c>
      <c r="I328" s="10">
        <v>5</v>
      </c>
      <c r="J328" s="10">
        <v>15</v>
      </c>
      <c r="K328" s="10"/>
    </row>
    <row r="329" spans="1:11" x14ac:dyDescent="0.25">
      <c r="A329">
        <v>36</v>
      </c>
      <c r="B329" s="8"/>
      <c r="C329" s="9" t="s">
        <v>17</v>
      </c>
      <c r="D329" s="9">
        <v>63578</v>
      </c>
      <c r="E329" s="10" t="s">
        <v>9</v>
      </c>
      <c r="F329" s="10" t="s">
        <v>10</v>
      </c>
      <c r="G329" s="10" t="s">
        <v>9</v>
      </c>
      <c r="H329" s="10">
        <v>45</v>
      </c>
      <c r="I329" s="10">
        <v>9</v>
      </c>
      <c r="J329" s="10">
        <v>21</v>
      </c>
      <c r="K329" s="10">
        <v>36</v>
      </c>
    </row>
    <row r="330" spans="1:11" x14ac:dyDescent="0.25">
      <c r="A330">
        <v>1</v>
      </c>
      <c r="B330" s="8">
        <v>10</v>
      </c>
      <c r="C330" s="9" t="s">
        <v>19</v>
      </c>
      <c r="D330" s="9">
        <v>53977</v>
      </c>
      <c r="E330" s="10" t="s">
        <v>9</v>
      </c>
      <c r="F330" s="10" t="s">
        <v>10</v>
      </c>
      <c r="G330" s="10" t="s">
        <v>10</v>
      </c>
      <c r="H330" s="10">
        <v>37</v>
      </c>
      <c r="I330" s="10">
        <v>4</v>
      </c>
      <c r="J330" s="10">
        <v>9</v>
      </c>
      <c r="K330" s="10"/>
    </row>
    <row r="331" spans="1:11" x14ac:dyDescent="0.25">
      <c r="A331">
        <v>2</v>
      </c>
      <c r="B331" s="8"/>
      <c r="C331" s="9" t="s">
        <v>19</v>
      </c>
      <c r="D331" s="9">
        <v>53977</v>
      </c>
      <c r="E331" s="10" t="s">
        <v>10</v>
      </c>
      <c r="F331" s="10" t="s">
        <v>10</v>
      </c>
      <c r="G331" s="10" t="s">
        <v>9</v>
      </c>
      <c r="H331" s="10">
        <v>21</v>
      </c>
      <c r="I331" s="10">
        <v>5</v>
      </c>
      <c r="J331" s="10">
        <v>6</v>
      </c>
      <c r="K331" s="10"/>
    </row>
    <row r="332" spans="1:11" x14ac:dyDescent="0.25">
      <c r="A332">
        <v>3</v>
      </c>
      <c r="B332" s="8"/>
      <c r="C332" s="9" t="s">
        <v>19</v>
      </c>
      <c r="D332" s="9">
        <v>53977</v>
      </c>
      <c r="E332" s="10" t="s">
        <v>9</v>
      </c>
      <c r="F332" s="10" t="s">
        <v>10</v>
      </c>
      <c r="G332" s="10" t="s">
        <v>10</v>
      </c>
      <c r="H332" s="10">
        <v>31</v>
      </c>
      <c r="I332" s="10">
        <v>5</v>
      </c>
      <c r="J332" s="10">
        <v>8</v>
      </c>
      <c r="K332" s="10"/>
    </row>
    <row r="333" spans="1:11" x14ac:dyDescent="0.25">
      <c r="A333">
        <v>4</v>
      </c>
      <c r="B333" s="8"/>
      <c r="C333" s="9" t="s">
        <v>19</v>
      </c>
      <c r="D333" s="9">
        <v>53977</v>
      </c>
      <c r="E333" s="10" t="s">
        <v>9</v>
      </c>
      <c r="F333" s="10" t="s">
        <v>11</v>
      </c>
      <c r="G333" s="10" t="s">
        <v>11</v>
      </c>
      <c r="H333" s="10">
        <v>34</v>
      </c>
      <c r="I333" s="10">
        <v>6</v>
      </c>
      <c r="J333" s="10">
        <v>10</v>
      </c>
      <c r="K333" s="10"/>
    </row>
    <row r="334" spans="1:11" x14ac:dyDescent="0.25">
      <c r="A334">
        <v>5</v>
      </c>
      <c r="B334" s="8"/>
      <c r="C334" s="9" t="s">
        <v>19</v>
      </c>
      <c r="D334" s="9">
        <v>53977</v>
      </c>
      <c r="E334" s="10" t="s">
        <v>9</v>
      </c>
      <c r="F334" s="10" t="s">
        <v>10</v>
      </c>
      <c r="G334" s="10" t="s">
        <v>9</v>
      </c>
      <c r="H334" s="10">
        <v>46</v>
      </c>
      <c r="I334" s="10">
        <v>5</v>
      </c>
      <c r="J334" s="10">
        <v>12</v>
      </c>
      <c r="K334" s="10"/>
    </row>
    <row r="335" spans="1:11" x14ac:dyDescent="0.25">
      <c r="A335">
        <v>6</v>
      </c>
      <c r="B335" s="8"/>
      <c r="C335" s="9" t="s">
        <v>19</v>
      </c>
      <c r="D335" s="9">
        <v>53977</v>
      </c>
      <c r="E335" s="10" t="s">
        <v>9</v>
      </c>
      <c r="F335" s="10" t="s">
        <v>11</v>
      </c>
      <c r="G335" s="10" t="s">
        <v>13</v>
      </c>
      <c r="H335" s="10"/>
      <c r="I335" s="10"/>
      <c r="J335" s="10"/>
      <c r="K335" s="10">
        <v>6</v>
      </c>
    </row>
    <row r="336" spans="1:11" x14ac:dyDescent="0.25">
      <c r="A336">
        <v>7</v>
      </c>
      <c r="B336" s="8"/>
      <c r="C336" s="9" t="s">
        <v>19</v>
      </c>
      <c r="D336" s="9">
        <v>53977</v>
      </c>
      <c r="E336" s="10" t="s">
        <v>10</v>
      </c>
      <c r="F336" s="10" t="s">
        <v>12</v>
      </c>
      <c r="G336" s="10" t="s">
        <v>11</v>
      </c>
      <c r="H336" s="10">
        <v>22</v>
      </c>
      <c r="I336" s="10">
        <v>3</v>
      </c>
      <c r="J336" s="10">
        <v>6</v>
      </c>
      <c r="K336" s="10"/>
    </row>
    <row r="337" spans="1:11" x14ac:dyDescent="0.25">
      <c r="A337">
        <v>8</v>
      </c>
      <c r="B337" s="8"/>
      <c r="C337" s="9" t="s">
        <v>19</v>
      </c>
      <c r="D337" s="9">
        <v>53977</v>
      </c>
      <c r="E337" s="10" t="s">
        <v>9</v>
      </c>
      <c r="F337" s="10" t="s">
        <v>9</v>
      </c>
      <c r="G337" s="10" t="s">
        <v>9</v>
      </c>
      <c r="H337" s="10">
        <v>30</v>
      </c>
      <c r="I337" s="10">
        <v>14</v>
      </c>
      <c r="J337" s="10">
        <v>5</v>
      </c>
      <c r="K337" s="10" t="s">
        <v>64</v>
      </c>
    </row>
    <row r="338" spans="1:11" x14ac:dyDescent="0.25">
      <c r="A338">
        <v>9</v>
      </c>
      <c r="B338" s="8"/>
      <c r="C338" s="9" t="s">
        <v>19</v>
      </c>
      <c r="D338" s="9">
        <v>53977</v>
      </c>
      <c r="E338" s="10" t="s">
        <v>9</v>
      </c>
      <c r="F338" s="10" t="s">
        <v>10</v>
      </c>
      <c r="G338" s="10" t="s">
        <v>10</v>
      </c>
      <c r="H338" s="10">
        <v>32</v>
      </c>
      <c r="I338" s="10">
        <v>5</v>
      </c>
      <c r="J338" s="10">
        <v>10</v>
      </c>
      <c r="K338" s="10"/>
    </row>
    <row r="339" spans="1:11" x14ac:dyDescent="0.25">
      <c r="A339">
        <v>10</v>
      </c>
      <c r="B339" s="8"/>
      <c r="C339" s="9" t="s">
        <v>19</v>
      </c>
      <c r="D339" s="9">
        <v>53977</v>
      </c>
      <c r="E339" s="10" t="s">
        <v>9</v>
      </c>
      <c r="F339" s="10" t="s">
        <v>11</v>
      </c>
      <c r="G339" s="10" t="s">
        <v>9</v>
      </c>
      <c r="H339" s="10">
        <v>26</v>
      </c>
      <c r="I339" s="10">
        <v>5</v>
      </c>
      <c r="J339" s="10">
        <v>8</v>
      </c>
      <c r="K339" s="10"/>
    </row>
    <row r="340" spans="1:11" x14ac:dyDescent="0.25">
      <c r="A340">
        <v>11</v>
      </c>
      <c r="B340" s="8"/>
      <c r="C340" s="9" t="s">
        <v>19</v>
      </c>
      <c r="D340" s="9">
        <v>53977</v>
      </c>
      <c r="E340" s="10" t="s">
        <v>9</v>
      </c>
      <c r="F340" s="10" t="s">
        <v>10</v>
      </c>
      <c r="G340" s="10" t="s">
        <v>9</v>
      </c>
      <c r="H340" s="10">
        <v>39</v>
      </c>
      <c r="I340" s="10">
        <v>5</v>
      </c>
      <c r="J340" s="10">
        <v>10</v>
      </c>
      <c r="K340" s="10"/>
    </row>
    <row r="341" spans="1:11" x14ac:dyDescent="0.25">
      <c r="A341">
        <v>12</v>
      </c>
      <c r="B341" s="8"/>
      <c r="C341" s="9" t="s">
        <v>19</v>
      </c>
      <c r="D341" s="9">
        <v>53977</v>
      </c>
      <c r="E341" s="10" t="s">
        <v>9</v>
      </c>
      <c r="F341" s="10" t="s">
        <v>11</v>
      </c>
      <c r="G341" s="10" t="s">
        <v>10</v>
      </c>
      <c r="H341" s="10">
        <v>44</v>
      </c>
      <c r="I341" s="10">
        <v>5</v>
      </c>
      <c r="J341" s="10">
        <v>16</v>
      </c>
      <c r="K341" s="10">
        <v>12</v>
      </c>
    </row>
    <row r="342" spans="1:11" x14ac:dyDescent="0.25">
      <c r="A342">
        <v>13</v>
      </c>
      <c r="B342" s="8"/>
      <c r="C342" s="9" t="s">
        <v>19</v>
      </c>
      <c r="D342" s="9">
        <v>53977</v>
      </c>
      <c r="E342" s="10" t="s">
        <v>9</v>
      </c>
      <c r="F342" s="10" t="s">
        <v>11</v>
      </c>
      <c r="G342" s="10" t="s">
        <v>9</v>
      </c>
      <c r="H342" s="10">
        <v>37</v>
      </c>
      <c r="I342" s="10">
        <v>6</v>
      </c>
      <c r="J342" s="10">
        <v>10</v>
      </c>
      <c r="K342" s="10"/>
    </row>
    <row r="343" spans="1:11" x14ac:dyDescent="0.25">
      <c r="A343">
        <v>14</v>
      </c>
      <c r="B343" s="8"/>
      <c r="C343" s="9" t="s">
        <v>19</v>
      </c>
      <c r="D343" s="9">
        <v>53977</v>
      </c>
      <c r="E343" s="10" t="s">
        <v>9</v>
      </c>
      <c r="F343" s="10" t="s">
        <v>11</v>
      </c>
      <c r="G343" s="10" t="s">
        <v>10</v>
      </c>
      <c r="H343" s="10">
        <v>42</v>
      </c>
      <c r="I343" s="10">
        <v>6</v>
      </c>
      <c r="J343" s="10">
        <v>13</v>
      </c>
      <c r="K343" s="10"/>
    </row>
    <row r="344" spans="1:11" x14ac:dyDescent="0.25">
      <c r="A344">
        <v>15</v>
      </c>
      <c r="B344" s="8"/>
      <c r="C344" s="9" t="s">
        <v>19</v>
      </c>
      <c r="D344" s="9">
        <v>53977</v>
      </c>
      <c r="E344" s="10" t="s">
        <v>9</v>
      </c>
      <c r="F344" s="10" t="s">
        <v>11</v>
      </c>
      <c r="G344" s="10" t="s">
        <v>10</v>
      </c>
      <c r="H344" s="10">
        <v>30</v>
      </c>
      <c r="I344" s="10">
        <v>6</v>
      </c>
      <c r="J344" s="10">
        <v>3</v>
      </c>
      <c r="K344" s="10"/>
    </row>
    <row r="345" spans="1:11" x14ac:dyDescent="0.25">
      <c r="A345">
        <v>16</v>
      </c>
      <c r="B345" s="8"/>
      <c r="C345" s="9" t="s">
        <v>19</v>
      </c>
      <c r="D345" s="9">
        <v>53977</v>
      </c>
      <c r="E345" s="10" t="s">
        <v>9</v>
      </c>
      <c r="F345" s="10" t="s">
        <v>11</v>
      </c>
      <c r="G345" s="10" t="s">
        <v>10</v>
      </c>
      <c r="H345" s="10">
        <v>43</v>
      </c>
      <c r="I345" s="10">
        <v>8</v>
      </c>
      <c r="J345" s="10">
        <v>7</v>
      </c>
      <c r="K345" s="10"/>
    </row>
    <row r="346" spans="1:11" x14ac:dyDescent="0.25">
      <c r="A346">
        <v>17</v>
      </c>
      <c r="B346" s="8"/>
      <c r="C346" s="9" t="s">
        <v>19</v>
      </c>
      <c r="D346" s="9">
        <v>53977</v>
      </c>
      <c r="E346" s="10" t="s">
        <v>14</v>
      </c>
      <c r="F346" s="10" t="s">
        <v>10</v>
      </c>
      <c r="G346" s="10" t="s">
        <v>9</v>
      </c>
      <c r="H346" s="10">
        <v>30</v>
      </c>
      <c r="I346" s="10">
        <v>4</v>
      </c>
      <c r="J346" s="10">
        <v>13</v>
      </c>
      <c r="K346" s="10" t="s">
        <v>65</v>
      </c>
    </row>
    <row r="347" spans="1:11" x14ac:dyDescent="0.25">
      <c r="A347">
        <v>18</v>
      </c>
      <c r="B347" s="8"/>
      <c r="C347" s="9" t="s">
        <v>19</v>
      </c>
      <c r="D347" s="9">
        <v>53977</v>
      </c>
      <c r="E347" s="10" t="s">
        <v>9</v>
      </c>
      <c r="F347" s="10" t="s">
        <v>10</v>
      </c>
      <c r="G347" s="10" t="s">
        <v>10</v>
      </c>
      <c r="H347" s="10">
        <v>29</v>
      </c>
      <c r="I347" s="10">
        <v>5</v>
      </c>
      <c r="J347" s="10">
        <v>16</v>
      </c>
      <c r="K347" s="10">
        <v>18</v>
      </c>
    </row>
    <row r="348" spans="1:11" x14ac:dyDescent="0.25">
      <c r="A348">
        <v>19</v>
      </c>
      <c r="B348" s="8"/>
      <c r="C348" s="9" t="s">
        <v>19</v>
      </c>
      <c r="D348" s="9">
        <v>53977</v>
      </c>
      <c r="E348" s="10" t="s">
        <v>9</v>
      </c>
      <c r="F348" s="10" t="s">
        <v>10</v>
      </c>
      <c r="G348" s="10" t="s">
        <v>9</v>
      </c>
      <c r="H348" s="10">
        <v>38</v>
      </c>
      <c r="I348" s="10">
        <v>5</v>
      </c>
      <c r="J348" s="10">
        <v>11</v>
      </c>
      <c r="K348" s="10"/>
    </row>
    <row r="349" spans="1:11" x14ac:dyDescent="0.25">
      <c r="A349">
        <v>20</v>
      </c>
      <c r="B349" s="8"/>
      <c r="C349" s="9" t="s">
        <v>19</v>
      </c>
      <c r="D349" s="9">
        <v>53977</v>
      </c>
      <c r="E349" s="10" t="s">
        <v>11</v>
      </c>
      <c r="F349" s="10" t="s">
        <v>9</v>
      </c>
      <c r="G349" s="10" t="s">
        <v>9</v>
      </c>
      <c r="H349" s="10">
        <v>21</v>
      </c>
      <c r="I349" s="10">
        <v>4</v>
      </c>
      <c r="J349" s="10">
        <v>10</v>
      </c>
      <c r="K349" s="10" t="s">
        <v>38</v>
      </c>
    </row>
    <row r="350" spans="1:11" x14ac:dyDescent="0.25">
      <c r="A350">
        <v>21</v>
      </c>
      <c r="B350" s="8"/>
      <c r="C350" s="9" t="s">
        <v>19</v>
      </c>
      <c r="D350" s="9">
        <v>53977</v>
      </c>
      <c r="E350" s="10" t="s">
        <v>9</v>
      </c>
      <c r="F350" s="10" t="s">
        <v>10</v>
      </c>
      <c r="G350" s="10" t="s">
        <v>9</v>
      </c>
      <c r="H350" s="10">
        <v>38</v>
      </c>
      <c r="I350" s="10">
        <v>6</v>
      </c>
      <c r="J350" s="10">
        <v>12</v>
      </c>
      <c r="K350" s="10"/>
    </row>
    <row r="351" spans="1:11" x14ac:dyDescent="0.25">
      <c r="A351">
        <v>22</v>
      </c>
      <c r="B351" s="8"/>
      <c r="C351" s="9" t="s">
        <v>19</v>
      </c>
      <c r="D351" s="9">
        <v>53977</v>
      </c>
      <c r="E351" s="10" t="s">
        <v>9</v>
      </c>
      <c r="F351" s="10" t="s">
        <v>12</v>
      </c>
      <c r="G351" s="10" t="s">
        <v>11</v>
      </c>
      <c r="H351" s="10">
        <v>30</v>
      </c>
      <c r="I351" s="10">
        <v>4</v>
      </c>
      <c r="J351" s="10">
        <v>1</v>
      </c>
      <c r="K351" s="10"/>
    </row>
    <row r="352" spans="1:11" x14ac:dyDescent="0.25">
      <c r="A352">
        <v>23</v>
      </c>
      <c r="B352" s="8"/>
      <c r="C352" s="9" t="s">
        <v>19</v>
      </c>
      <c r="D352" s="9">
        <v>53977</v>
      </c>
      <c r="E352" s="10" t="s">
        <v>9</v>
      </c>
      <c r="F352" s="10" t="s">
        <v>10</v>
      </c>
      <c r="G352" s="10" t="s">
        <v>9</v>
      </c>
      <c r="H352" s="10">
        <v>44</v>
      </c>
      <c r="I352" s="10">
        <v>6</v>
      </c>
      <c r="J352" s="10">
        <v>13</v>
      </c>
      <c r="K352" s="10"/>
    </row>
    <row r="353" spans="1:11" x14ac:dyDescent="0.25">
      <c r="A353">
        <v>24</v>
      </c>
      <c r="B353" s="8"/>
      <c r="C353" s="9" t="s">
        <v>19</v>
      </c>
      <c r="D353" s="9">
        <v>53977</v>
      </c>
      <c r="E353" s="10" t="s">
        <v>10</v>
      </c>
      <c r="F353" s="10" t="s">
        <v>11</v>
      </c>
      <c r="G353" s="10" t="s">
        <v>10</v>
      </c>
      <c r="H353" s="10">
        <v>32</v>
      </c>
      <c r="I353" s="10">
        <v>6</v>
      </c>
      <c r="J353" s="10">
        <v>9</v>
      </c>
      <c r="K353" s="10">
        <v>24</v>
      </c>
    </row>
    <row r="354" spans="1:11" x14ac:dyDescent="0.25">
      <c r="A354">
        <v>25</v>
      </c>
      <c r="B354" s="8"/>
      <c r="C354" s="9" t="s">
        <v>19</v>
      </c>
      <c r="D354" s="9">
        <v>53977</v>
      </c>
      <c r="E354" s="10" t="s">
        <v>10</v>
      </c>
      <c r="F354" s="10" t="s">
        <v>11</v>
      </c>
      <c r="G354" s="10" t="s">
        <v>10</v>
      </c>
      <c r="H354" s="10">
        <v>34</v>
      </c>
      <c r="I354" s="10">
        <v>6</v>
      </c>
      <c r="J354" s="10">
        <v>14</v>
      </c>
      <c r="K354" s="10"/>
    </row>
    <row r="355" spans="1:11" x14ac:dyDescent="0.25">
      <c r="A355">
        <v>26</v>
      </c>
      <c r="B355" s="8"/>
      <c r="C355" s="9" t="s">
        <v>19</v>
      </c>
      <c r="D355" s="9">
        <v>53977</v>
      </c>
      <c r="E355" s="10" t="s">
        <v>10</v>
      </c>
      <c r="F355" s="10" t="s">
        <v>10</v>
      </c>
      <c r="G355" s="10" t="s">
        <v>9</v>
      </c>
      <c r="H355" s="10">
        <v>42</v>
      </c>
      <c r="I355" s="10">
        <v>4</v>
      </c>
      <c r="J355" s="10">
        <v>3</v>
      </c>
      <c r="K355" s="10"/>
    </row>
    <row r="356" spans="1:11" x14ac:dyDescent="0.25">
      <c r="A356">
        <v>27</v>
      </c>
      <c r="B356" s="8"/>
      <c r="C356" s="9" t="s">
        <v>19</v>
      </c>
      <c r="D356" s="9">
        <v>53977</v>
      </c>
      <c r="E356" s="10" t="s">
        <v>9</v>
      </c>
      <c r="F356" s="10" t="s">
        <v>10</v>
      </c>
      <c r="G356" s="10" t="s">
        <v>9</v>
      </c>
      <c r="H356" s="10">
        <v>47</v>
      </c>
      <c r="I356" s="10">
        <v>8</v>
      </c>
      <c r="J356" s="10">
        <v>15</v>
      </c>
      <c r="K356" s="10"/>
    </row>
    <row r="357" spans="1:11" x14ac:dyDescent="0.25">
      <c r="A357">
        <v>28</v>
      </c>
      <c r="B357" s="8"/>
      <c r="C357" s="9" t="s">
        <v>19</v>
      </c>
      <c r="D357" s="9">
        <v>53977</v>
      </c>
      <c r="E357" s="10" t="s">
        <v>9</v>
      </c>
      <c r="F357" s="10" t="s">
        <v>10</v>
      </c>
      <c r="G357" s="10" t="s">
        <v>10</v>
      </c>
      <c r="H357" s="10">
        <v>37</v>
      </c>
      <c r="I357" s="10">
        <v>4</v>
      </c>
      <c r="J357" s="10">
        <v>13</v>
      </c>
      <c r="K357" s="10"/>
    </row>
    <row r="358" spans="1:11" x14ac:dyDescent="0.25">
      <c r="A358">
        <v>29</v>
      </c>
      <c r="B358" s="8"/>
      <c r="C358" s="9" t="s">
        <v>19</v>
      </c>
      <c r="D358" s="9">
        <v>53977</v>
      </c>
      <c r="E358" s="10" t="s">
        <v>10</v>
      </c>
      <c r="F358" s="10" t="s">
        <v>9</v>
      </c>
      <c r="G358" s="10" t="s">
        <v>9</v>
      </c>
      <c r="H358" s="10">
        <v>32</v>
      </c>
      <c r="I358" s="10">
        <v>4</v>
      </c>
      <c r="J358" s="10">
        <v>12</v>
      </c>
      <c r="K358" s="10"/>
    </row>
    <row r="359" spans="1:11" x14ac:dyDescent="0.25">
      <c r="A359">
        <v>30</v>
      </c>
      <c r="B359" s="8"/>
      <c r="C359" s="9" t="s">
        <v>19</v>
      </c>
      <c r="D359" s="9">
        <v>53977</v>
      </c>
      <c r="E359" s="10" t="s">
        <v>11</v>
      </c>
      <c r="F359" s="10" t="s">
        <v>10</v>
      </c>
      <c r="G359" s="10" t="s">
        <v>11</v>
      </c>
      <c r="H359" s="10">
        <v>36</v>
      </c>
      <c r="I359" s="10">
        <v>5</v>
      </c>
      <c r="J359" s="10">
        <v>0</v>
      </c>
      <c r="K359" s="10">
        <v>30</v>
      </c>
    </row>
    <row r="360" spans="1:11" x14ac:dyDescent="0.25">
      <c r="A360">
        <v>31</v>
      </c>
      <c r="B360" s="8"/>
      <c r="C360" s="9" t="s">
        <v>19</v>
      </c>
      <c r="D360" s="9">
        <v>53977</v>
      </c>
      <c r="E360" s="10" t="s">
        <v>9</v>
      </c>
      <c r="F360" s="10" t="s">
        <v>9</v>
      </c>
      <c r="G360" s="10" t="s">
        <v>9</v>
      </c>
      <c r="H360" s="10">
        <v>35</v>
      </c>
      <c r="I360" s="10">
        <v>6</v>
      </c>
      <c r="J360" s="10">
        <v>14</v>
      </c>
      <c r="K360" s="10"/>
    </row>
    <row r="361" spans="1:11" x14ac:dyDescent="0.25">
      <c r="A361">
        <v>32</v>
      </c>
      <c r="B361" s="8"/>
      <c r="C361" s="9" t="s">
        <v>19</v>
      </c>
      <c r="D361" s="9">
        <v>53977</v>
      </c>
      <c r="E361" s="10" t="s">
        <v>9</v>
      </c>
      <c r="F361" s="10" t="s">
        <v>11</v>
      </c>
      <c r="G361" s="10" t="s">
        <v>9</v>
      </c>
      <c r="H361" s="10">
        <v>45</v>
      </c>
      <c r="I361" s="10">
        <v>5</v>
      </c>
      <c r="J361" s="10">
        <v>12</v>
      </c>
      <c r="K361" s="10"/>
    </row>
    <row r="362" spans="1:11" x14ac:dyDescent="0.25">
      <c r="A362">
        <v>33</v>
      </c>
      <c r="B362" s="8"/>
      <c r="C362" s="9" t="s">
        <v>19</v>
      </c>
      <c r="D362" s="9">
        <v>53977</v>
      </c>
      <c r="E362" s="10" t="s">
        <v>10</v>
      </c>
      <c r="F362" s="10" t="s">
        <v>10</v>
      </c>
      <c r="G362" s="10" t="s">
        <v>9</v>
      </c>
      <c r="H362" s="10">
        <v>32</v>
      </c>
      <c r="I362" s="10">
        <v>4</v>
      </c>
      <c r="J362" s="10">
        <v>11</v>
      </c>
      <c r="K362" s="10"/>
    </row>
    <row r="363" spans="1:11" x14ac:dyDescent="0.25">
      <c r="A363">
        <v>34</v>
      </c>
      <c r="B363" s="8"/>
      <c r="C363" s="9" t="s">
        <v>19</v>
      </c>
      <c r="D363" s="9">
        <v>53977</v>
      </c>
      <c r="E363" s="10" t="s">
        <v>9</v>
      </c>
      <c r="F363" s="10" t="s">
        <v>11</v>
      </c>
      <c r="G363" s="10" t="s">
        <v>10</v>
      </c>
      <c r="H363" s="10">
        <v>33</v>
      </c>
      <c r="I363" s="10">
        <v>5</v>
      </c>
      <c r="J363" s="10">
        <v>15</v>
      </c>
      <c r="K363" s="10"/>
    </row>
    <row r="364" spans="1:11" x14ac:dyDescent="0.25">
      <c r="A364">
        <v>35</v>
      </c>
      <c r="B364" s="8"/>
      <c r="C364" s="9" t="s">
        <v>19</v>
      </c>
      <c r="D364" s="9">
        <v>53977</v>
      </c>
      <c r="E364" s="10" t="s">
        <v>9</v>
      </c>
      <c r="F364" s="10" t="s">
        <v>11</v>
      </c>
      <c r="G364" s="10" t="s">
        <v>10</v>
      </c>
      <c r="H364" s="10">
        <v>39</v>
      </c>
      <c r="I364" s="10">
        <v>5</v>
      </c>
      <c r="J364" s="10">
        <v>15</v>
      </c>
      <c r="K364" s="10"/>
    </row>
    <row r="365" spans="1:11" x14ac:dyDescent="0.25">
      <c r="A365">
        <v>36</v>
      </c>
      <c r="B365" s="8"/>
      <c r="C365" s="9" t="s">
        <v>19</v>
      </c>
      <c r="D365" s="9">
        <v>53977</v>
      </c>
      <c r="E365" s="10" t="s">
        <v>9</v>
      </c>
      <c r="F365" s="10" t="s">
        <v>11</v>
      </c>
      <c r="G365" s="10" t="s">
        <v>9</v>
      </c>
      <c r="H365" s="10">
        <v>28</v>
      </c>
      <c r="I365" s="10">
        <v>4</v>
      </c>
      <c r="J365" s="10">
        <v>14</v>
      </c>
      <c r="K365" s="10">
        <v>36</v>
      </c>
    </row>
    <row r="366" spans="1:11" x14ac:dyDescent="0.25">
      <c r="A366">
        <v>1</v>
      </c>
      <c r="B366" s="8">
        <v>11</v>
      </c>
      <c r="C366" s="9" t="s">
        <v>19</v>
      </c>
      <c r="D366" s="9">
        <v>48519</v>
      </c>
      <c r="E366" s="10" t="s">
        <v>10</v>
      </c>
      <c r="F366" s="10" t="s">
        <v>11</v>
      </c>
      <c r="G366" s="10" t="s">
        <v>10</v>
      </c>
      <c r="H366" s="10">
        <v>27</v>
      </c>
      <c r="I366" s="10">
        <v>5</v>
      </c>
      <c r="J366" s="10">
        <v>15</v>
      </c>
      <c r="K366" s="10"/>
    </row>
    <row r="367" spans="1:11" x14ac:dyDescent="0.25">
      <c r="A367">
        <v>2</v>
      </c>
      <c r="B367" s="8"/>
      <c r="C367" s="9" t="s">
        <v>19</v>
      </c>
      <c r="D367" s="9">
        <v>48519</v>
      </c>
      <c r="E367" s="10" t="s">
        <v>10</v>
      </c>
      <c r="F367" s="10" t="s">
        <v>10</v>
      </c>
      <c r="G367" s="10" t="s">
        <v>10</v>
      </c>
      <c r="H367" s="10">
        <v>30</v>
      </c>
      <c r="I367" s="10">
        <v>4</v>
      </c>
      <c r="J367" s="10">
        <v>13</v>
      </c>
      <c r="K367" s="10"/>
    </row>
    <row r="368" spans="1:11" x14ac:dyDescent="0.25">
      <c r="A368">
        <v>3</v>
      </c>
      <c r="B368" s="8"/>
      <c r="C368" s="9" t="s">
        <v>19</v>
      </c>
      <c r="D368" s="9">
        <v>48519</v>
      </c>
      <c r="E368" s="10" t="s">
        <v>11</v>
      </c>
      <c r="F368" s="10" t="s">
        <v>10</v>
      </c>
      <c r="G368" s="10" t="s">
        <v>10</v>
      </c>
      <c r="H368" s="10">
        <v>33</v>
      </c>
      <c r="I368" s="10">
        <v>7</v>
      </c>
      <c r="J368" s="10">
        <v>17</v>
      </c>
      <c r="K368" s="10" t="s">
        <v>43</v>
      </c>
    </row>
    <row r="369" spans="1:12" x14ac:dyDescent="0.25">
      <c r="A369">
        <v>4</v>
      </c>
      <c r="B369" s="8"/>
      <c r="C369" s="9" t="s">
        <v>19</v>
      </c>
      <c r="D369" s="9">
        <v>48519</v>
      </c>
      <c r="E369" s="10" t="s">
        <v>10</v>
      </c>
      <c r="F369" s="10" t="s">
        <v>11</v>
      </c>
      <c r="G369" s="10" t="s">
        <v>10</v>
      </c>
      <c r="H369" s="10">
        <v>40</v>
      </c>
      <c r="I369" s="10">
        <v>5</v>
      </c>
      <c r="J369" s="10">
        <v>22</v>
      </c>
      <c r="K369" s="10"/>
    </row>
    <row r="370" spans="1:12" x14ac:dyDescent="0.25">
      <c r="A370">
        <v>5</v>
      </c>
      <c r="B370" s="8"/>
      <c r="C370" s="9" t="s">
        <v>19</v>
      </c>
      <c r="D370" s="9">
        <v>48519</v>
      </c>
      <c r="E370" s="10" t="s">
        <v>9</v>
      </c>
      <c r="F370" s="10" t="s">
        <v>11</v>
      </c>
      <c r="G370" s="10" t="s">
        <v>10</v>
      </c>
      <c r="H370" s="10">
        <v>50</v>
      </c>
      <c r="I370" s="10">
        <v>7</v>
      </c>
      <c r="J370" s="10">
        <v>28</v>
      </c>
      <c r="K370" s="10" t="s">
        <v>44</v>
      </c>
    </row>
    <row r="371" spans="1:12" x14ac:dyDescent="0.25">
      <c r="A371">
        <v>6</v>
      </c>
      <c r="B371" s="8"/>
      <c r="C371" s="9" t="s">
        <v>19</v>
      </c>
      <c r="D371" s="9">
        <v>48519</v>
      </c>
      <c r="E371" s="10" t="s">
        <v>10</v>
      </c>
      <c r="F371" s="10" t="s">
        <v>11</v>
      </c>
      <c r="G371" s="10" t="s">
        <v>11</v>
      </c>
      <c r="H371" s="10">
        <v>14</v>
      </c>
      <c r="I371" s="10">
        <v>7</v>
      </c>
      <c r="J371" s="10">
        <v>6</v>
      </c>
      <c r="K371" s="10">
        <v>6</v>
      </c>
      <c r="L371" t="s">
        <v>38</v>
      </c>
    </row>
    <row r="372" spans="1:12" x14ac:dyDescent="0.25">
      <c r="A372">
        <v>7</v>
      </c>
      <c r="B372" s="8"/>
      <c r="C372" s="9" t="s">
        <v>19</v>
      </c>
      <c r="D372" s="9">
        <v>48519</v>
      </c>
      <c r="E372" s="10" t="s">
        <v>10</v>
      </c>
      <c r="F372" s="10" t="s">
        <v>11</v>
      </c>
      <c r="G372" s="10" t="s">
        <v>11</v>
      </c>
      <c r="H372" s="10">
        <v>29</v>
      </c>
      <c r="I372" s="10">
        <v>4</v>
      </c>
      <c r="J372" s="10">
        <v>9</v>
      </c>
      <c r="K372" s="10"/>
    </row>
    <row r="373" spans="1:12" x14ac:dyDescent="0.25">
      <c r="A373">
        <v>8</v>
      </c>
      <c r="B373" s="8"/>
      <c r="C373" s="9" t="s">
        <v>19</v>
      </c>
      <c r="D373" s="9">
        <v>48519</v>
      </c>
      <c r="E373" s="10" t="s">
        <v>11</v>
      </c>
      <c r="F373" s="10" t="s">
        <v>11</v>
      </c>
      <c r="G373" s="10" t="s">
        <v>10</v>
      </c>
      <c r="H373" s="10">
        <v>46</v>
      </c>
      <c r="I373" s="10">
        <v>6</v>
      </c>
      <c r="J373" s="10">
        <v>26</v>
      </c>
      <c r="K373" s="10"/>
    </row>
    <row r="374" spans="1:12" x14ac:dyDescent="0.25">
      <c r="A374">
        <v>9</v>
      </c>
      <c r="B374" s="8"/>
      <c r="C374" s="9" t="s">
        <v>19</v>
      </c>
      <c r="D374" s="9">
        <v>48519</v>
      </c>
      <c r="E374" s="10" t="s">
        <v>10</v>
      </c>
      <c r="F374" s="10" t="s">
        <v>12</v>
      </c>
      <c r="G374" s="10" t="s">
        <v>12</v>
      </c>
      <c r="H374" s="10">
        <v>18</v>
      </c>
      <c r="I374" s="10">
        <v>7</v>
      </c>
      <c r="J374" s="10">
        <v>2</v>
      </c>
      <c r="K374" s="10"/>
    </row>
    <row r="375" spans="1:12" x14ac:dyDescent="0.25">
      <c r="A375">
        <v>10</v>
      </c>
      <c r="B375" s="8"/>
      <c r="C375" s="9" t="s">
        <v>19</v>
      </c>
      <c r="D375" s="9">
        <v>48519</v>
      </c>
      <c r="E375" s="10" t="s">
        <v>9</v>
      </c>
      <c r="F375" s="10" t="s">
        <v>11</v>
      </c>
      <c r="G375" s="10" t="s">
        <v>11</v>
      </c>
      <c r="H375" s="10">
        <v>19</v>
      </c>
      <c r="I375" s="10">
        <v>7</v>
      </c>
      <c r="J375" s="10">
        <v>10</v>
      </c>
      <c r="K375" s="10"/>
    </row>
    <row r="376" spans="1:12" x14ac:dyDescent="0.25">
      <c r="A376">
        <v>11</v>
      </c>
      <c r="B376" s="8"/>
      <c r="C376" s="9" t="s">
        <v>19</v>
      </c>
      <c r="D376" s="9">
        <v>48519</v>
      </c>
      <c r="E376" s="10" t="s">
        <v>10</v>
      </c>
      <c r="F376" s="10" t="s">
        <v>11</v>
      </c>
      <c r="G376" s="10" t="s">
        <v>12</v>
      </c>
      <c r="H376" s="10">
        <v>22</v>
      </c>
      <c r="I376" s="10">
        <v>3.5</v>
      </c>
      <c r="J376" s="10">
        <v>3</v>
      </c>
      <c r="K376" s="10"/>
    </row>
    <row r="377" spans="1:12" x14ac:dyDescent="0.25">
      <c r="A377">
        <v>12</v>
      </c>
      <c r="B377" s="8"/>
      <c r="C377" s="9" t="s">
        <v>19</v>
      </c>
      <c r="D377" s="9">
        <v>48519</v>
      </c>
      <c r="E377" s="10" t="s">
        <v>9</v>
      </c>
      <c r="F377" s="10" t="s">
        <v>10</v>
      </c>
      <c r="G377" s="10" t="s">
        <v>10</v>
      </c>
      <c r="H377" s="10">
        <v>33</v>
      </c>
      <c r="I377" s="10">
        <v>7</v>
      </c>
      <c r="J377" s="10">
        <v>17</v>
      </c>
      <c r="K377" s="10">
        <v>12</v>
      </c>
    </row>
    <row r="378" spans="1:12" x14ac:dyDescent="0.25">
      <c r="A378">
        <v>13</v>
      </c>
      <c r="B378" s="8"/>
      <c r="C378" s="9" t="s">
        <v>19</v>
      </c>
      <c r="D378" s="9">
        <v>48519</v>
      </c>
      <c r="E378" s="10" t="s">
        <v>9</v>
      </c>
      <c r="F378" s="10" t="s">
        <v>11</v>
      </c>
      <c r="G378" s="10" t="s">
        <v>11</v>
      </c>
      <c r="H378" s="10">
        <v>41</v>
      </c>
      <c r="I378" s="10">
        <v>5</v>
      </c>
      <c r="J378" s="10">
        <v>19</v>
      </c>
      <c r="K378" s="10"/>
    </row>
    <row r="379" spans="1:12" x14ac:dyDescent="0.25">
      <c r="A379">
        <v>14</v>
      </c>
      <c r="B379" s="8"/>
      <c r="C379" s="9" t="s">
        <v>19</v>
      </c>
      <c r="D379" s="9">
        <v>48519</v>
      </c>
      <c r="E379" s="10" t="s">
        <v>9</v>
      </c>
      <c r="F379" s="10" t="s">
        <v>10</v>
      </c>
      <c r="G379" s="10" t="s">
        <v>10</v>
      </c>
      <c r="H379" s="10">
        <v>42</v>
      </c>
      <c r="I379" s="10">
        <v>5</v>
      </c>
      <c r="J379" s="10">
        <v>21</v>
      </c>
      <c r="K379" s="10"/>
    </row>
    <row r="380" spans="1:12" x14ac:dyDescent="0.25">
      <c r="A380">
        <v>15</v>
      </c>
      <c r="B380" s="8"/>
      <c r="C380" s="9" t="s">
        <v>19</v>
      </c>
      <c r="D380" s="9">
        <v>48519</v>
      </c>
      <c r="E380" s="10" t="s">
        <v>9</v>
      </c>
      <c r="F380" s="10" t="s">
        <v>10</v>
      </c>
      <c r="G380" s="10" t="s">
        <v>10</v>
      </c>
      <c r="H380" s="10">
        <v>38</v>
      </c>
      <c r="I380" s="10">
        <v>5</v>
      </c>
      <c r="J380" s="10">
        <v>19</v>
      </c>
      <c r="K380" s="10"/>
    </row>
    <row r="381" spans="1:12" x14ac:dyDescent="0.25">
      <c r="A381">
        <v>16</v>
      </c>
      <c r="B381" s="8"/>
      <c r="C381" s="9" t="s">
        <v>19</v>
      </c>
      <c r="D381" s="9">
        <v>48519</v>
      </c>
      <c r="E381" s="10" t="s">
        <v>9</v>
      </c>
      <c r="F381" s="10" t="s">
        <v>11</v>
      </c>
      <c r="G381" s="10" t="s">
        <v>13</v>
      </c>
      <c r="H381" s="10"/>
      <c r="I381" s="10"/>
      <c r="J381" s="10"/>
      <c r="K381" s="10"/>
    </row>
    <row r="382" spans="1:12" x14ac:dyDescent="0.25">
      <c r="A382">
        <v>17</v>
      </c>
      <c r="B382" s="8"/>
      <c r="C382" s="9" t="s">
        <v>19</v>
      </c>
      <c r="D382" s="9">
        <v>48519</v>
      </c>
      <c r="E382" s="10" t="s">
        <v>10</v>
      </c>
      <c r="F382" s="10" t="s">
        <v>11</v>
      </c>
      <c r="G382" s="10" t="s">
        <v>11</v>
      </c>
      <c r="H382" s="10">
        <v>23</v>
      </c>
      <c r="I382" s="10">
        <v>4</v>
      </c>
      <c r="J382" s="10">
        <v>12</v>
      </c>
      <c r="K382" s="10"/>
    </row>
    <row r="383" spans="1:12" x14ac:dyDescent="0.25">
      <c r="A383">
        <v>18</v>
      </c>
      <c r="B383" s="8"/>
      <c r="C383" s="9" t="s">
        <v>19</v>
      </c>
      <c r="D383" s="9">
        <v>48519</v>
      </c>
      <c r="E383" s="10" t="s">
        <v>9</v>
      </c>
      <c r="F383" s="10" t="s">
        <v>11</v>
      </c>
      <c r="G383" s="10" t="s">
        <v>11</v>
      </c>
      <c r="H383" s="10">
        <v>30</v>
      </c>
      <c r="I383" s="10">
        <v>4.5</v>
      </c>
      <c r="J383" s="10">
        <v>16</v>
      </c>
      <c r="K383" s="10">
        <v>18</v>
      </c>
    </row>
    <row r="384" spans="1:12" x14ac:dyDescent="0.25">
      <c r="A384">
        <v>19</v>
      </c>
      <c r="B384" s="8"/>
      <c r="C384" s="9" t="s">
        <v>19</v>
      </c>
      <c r="D384" s="9">
        <v>48519</v>
      </c>
      <c r="E384" s="10" t="s">
        <v>9</v>
      </c>
      <c r="F384" s="10" t="s">
        <v>11</v>
      </c>
      <c r="G384" s="10" t="s">
        <v>10</v>
      </c>
      <c r="H384" s="10">
        <v>43</v>
      </c>
      <c r="I384" s="10">
        <v>5</v>
      </c>
      <c r="J384" s="10">
        <v>19</v>
      </c>
      <c r="K384" s="10"/>
    </row>
    <row r="385" spans="1:11" x14ac:dyDescent="0.25">
      <c r="A385">
        <v>20</v>
      </c>
      <c r="B385" s="8"/>
      <c r="C385" s="9" t="s">
        <v>19</v>
      </c>
      <c r="D385" s="9">
        <v>48519</v>
      </c>
      <c r="E385" s="10" t="s">
        <v>10</v>
      </c>
      <c r="F385" s="10" t="s">
        <v>10</v>
      </c>
      <c r="G385" s="10" t="s">
        <v>11</v>
      </c>
      <c r="H385" s="10">
        <v>19</v>
      </c>
      <c r="I385" s="10">
        <v>5</v>
      </c>
      <c r="J385" s="10">
        <v>4</v>
      </c>
      <c r="K385" s="10"/>
    </row>
    <row r="386" spans="1:11" x14ac:dyDescent="0.25">
      <c r="A386">
        <v>21</v>
      </c>
      <c r="B386" s="8"/>
      <c r="C386" s="9" t="s">
        <v>19</v>
      </c>
      <c r="D386" s="9">
        <v>48519</v>
      </c>
      <c r="E386" s="10" t="s">
        <v>9</v>
      </c>
      <c r="F386" s="10" t="s">
        <v>11</v>
      </c>
      <c r="G386" s="10" t="s">
        <v>11</v>
      </c>
      <c r="H386" s="10">
        <v>35</v>
      </c>
      <c r="I386" s="10">
        <v>5</v>
      </c>
      <c r="J386" s="10">
        <v>17</v>
      </c>
      <c r="K386" s="10"/>
    </row>
    <row r="387" spans="1:11" x14ac:dyDescent="0.25">
      <c r="A387">
        <v>22</v>
      </c>
      <c r="B387" s="8"/>
      <c r="C387" s="9" t="s">
        <v>19</v>
      </c>
      <c r="D387" s="9">
        <v>48519</v>
      </c>
      <c r="E387" s="10" t="s">
        <v>9</v>
      </c>
      <c r="F387" s="10" t="s">
        <v>12</v>
      </c>
      <c r="G387" s="10" t="s">
        <v>13</v>
      </c>
      <c r="H387" s="10"/>
      <c r="I387" s="10"/>
      <c r="J387" s="10"/>
      <c r="K387" s="10"/>
    </row>
    <row r="388" spans="1:11" x14ac:dyDescent="0.25">
      <c r="A388">
        <v>23</v>
      </c>
      <c r="B388" s="8"/>
      <c r="C388" s="9" t="s">
        <v>19</v>
      </c>
      <c r="D388" s="9">
        <v>48519</v>
      </c>
      <c r="E388" s="10" t="s">
        <v>10</v>
      </c>
      <c r="F388" s="10" t="s">
        <v>11</v>
      </c>
      <c r="G388" s="10" t="s">
        <v>12</v>
      </c>
      <c r="H388" s="10">
        <v>26</v>
      </c>
      <c r="I388" s="10">
        <v>3.5</v>
      </c>
      <c r="J388" s="10">
        <v>15</v>
      </c>
      <c r="K388" s="10"/>
    </row>
    <row r="389" spans="1:11" x14ac:dyDescent="0.25">
      <c r="A389">
        <v>24</v>
      </c>
      <c r="B389" s="8"/>
      <c r="C389" s="9" t="s">
        <v>19</v>
      </c>
      <c r="D389" s="9">
        <v>48519</v>
      </c>
      <c r="E389" s="10" t="s">
        <v>9</v>
      </c>
      <c r="F389" s="10" t="s">
        <v>10</v>
      </c>
      <c r="G389" s="10" t="s">
        <v>10</v>
      </c>
      <c r="H389" s="10">
        <v>34</v>
      </c>
      <c r="I389" s="10">
        <v>10</v>
      </c>
      <c r="J389" s="10">
        <v>14</v>
      </c>
      <c r="K389" s="10">
        <v>24</v>
      </c>
    </row>
    <row r="390" spans="1:11" x14ac:dyDescent="0.25">
      <c r="A390">
        <v>25</v>
      </c>
      <c r="B390" s="8"/>
      <c r="C390" s="9" t="s">
        <v>19</v>
      </c>
      <c r="D390" s="9">
        <v>48519</v>
      </c>
      <c r="E390" s="10" t="s">
        <v>9</v>
      </c>
      <c r="F390" s="10" t="s">
        <v>10</v>
      </c>
      <c r="G390" s="10" t="s">
        <v>10</v>
      </c>
      <c r="H390" s="10">
        <v>39</v>
      </c>
      <c r="I390" s="10">
        <v>7</v>
      </c>
      <c r="J390" s="10">
        <v>15</v>
      </c>
      <c r="K390" s="10"/>
    </row>
    <row r="391" spans="1:11" x14ac:dyDescent="0.25">
      <c r="A391">
        <v>26</v>
      </c>
      <c r="B391" s="8"/>
      <c r="C391" s="9" t="s">
        <v>19</v>
      </c>
      <c r="D391" s="9">
        <v>48519</v>
      </c>
      <c r="E391" s="10" t="s">
        <v>9</v>
      </c>
      <c r="F391" s="10" t="s">
        <v>10</v>
      </c>
      <c r="G391" s="10" t="s">
        <v>9</v>
      </c>
      <c r="H391" s="10">
        <v>34</v>
      </c>
      <c r="I391" s="10">
        <v>5</v>
      </c>
      <c r="J391" s="10">
        <v>13</v>
      </c>
      <c r="K391" s="10"/>
    </row>
    <row r="392" spans="1:11" x14ac:dyDescent="0.25">
      <c r="A392">
        <v>27</v>
      </c>
      <c r="B392" s="8"/>
      <c r="C392" s="9" t="s">
        <v>19</v>
      </c>
      <c r="D392" s="9">
        <v>48519</v>
      </c>
      <c r="E392" s="10" t="s">
        <v>9</v>
      </c>
      <c r="F392" s="10" t="s">
        <v>11</v>
      </c>
      <c r="G392" s="10" t="s">
        <v>10</v>
      </c>
      <c r="H392" s="10">
        <v>36</v>
      </c>
      <c r="I392" s="10">
        <v>8</v>
      </c>
      <c r="J392" s="10">
        <v>16</v>
      </c>
      <c r="K392" s="10"/>
    </row>
    <row r="393" spans="1:11" x14ac:dyDescent="0.25">
      <c r="A393">
        <v>28</v>
      </c>
      <c r="B393" s="8"/>
      <c r="C393" s="9" t="s">
        <v>19</v>
      </c>
      <c r="D393" s="9">
        <v>48519</v>
      </c>
      <c r="E393" s="10" t="s">
        <v>9</v>
      </c>
      <c r="F393" s="10" t="s">
        <v>10</v>
      </c>
      <c r="G393" s="10" t="s">
        <v>10</v>
      </c>
      <c r="H393" s="10">
        <v>43</v>
      </c>
      <c r="I393" s="10">
        <v>7</v>
      </c>
      <c r="J393" s="10">
        <v>20</v>
      </c>
      <c r="K393" s="10"/>
    </row>
    <row r="394" spans="1:11" x14ac:dyDescent="0.25">
      <c r="A394">
        <v>29</v>
      </c>
      <c r="B394" s="8"/>
      <c r="C394" s="9" t="s">
        <v>19</v>
      </c>
      <c r="D394" s="9">
        <v>48519</v>
      </c>
      <c r="E394" s="10" t="s">
        <v>9</v>
      </c>
      <c r="F394" s="10" t="s">
        <v>10</v>
      </c>
      <c r="G394" s="10" t="s">
        <v>10</v>
      </c>
      <c r="H394" s="10">
        <v>55</v>
      </c>
      <c r="I394" s="10">
        <v>7</v>
      </c>
      <c r="J394" s="10">
        <v>29</v>
      </c>
      <c r="K394" s="10"/>
    </row>
    <row r="395" spans="1:11" x14ac:dyDescent="0.25">
      <c r="A395">
        <v>30</v>
      </c>
      <c r="B395" s="8"/>
      <c r="C395" s="9" t="s">
        <v>19</v>
      </c>
      <c r="D395" s="9">
        <v>48519</v>
      </c>
      <c r="E395" s="10" t="s">
        <v>9</v>
      </c>
      <c r="F395" s="10" t="s">
        <v>11</v>
      </c>
      <c r="G395" s="10" t="s">
        <v>10</v>
      </c>
      <c r="H395" s="10">
        <v>36</v>
      </c>
      <c r="I395" s="10">
        <v>6</v>
      </c>
      <c r="J395" s="10">
        <v>18</v>
      </c>
      <c r="K395" s="10">
        <v>30</v>
      </c>
    </row>
    <row r="396" spans="1:11" x14ac:dyDescent="0.25">
      <c r="A396">
        <v>31</v>
      </c>
      <c r="B396" s="8"/>
      <c r="C396" s="9" t="s">
        <v>19</v>
      </c>
      <c r="D396" s="9">
        <v>48519</v>
      </c>
      <c r="E396" s="10" t="s">
        <v>9</v>
      </c>
      <c r="F396" s="10" t="s">
        <v>10</v>
      </c>
      <c r="G396" s="10" t="s">
        <v>10</v>
      </c>
      <c r="H396" s="10">
        <v>25</v>
      </c>
      <c r="I396" s="10">
        <v>6</v>
      </c>
      <c r="J396" s="10">
        <v>10</v>
      </c>
      <c r="K396" s="10"/>
    </row>
    <row r="397" spans="1:11" x14ac:dyDescent="0.25">
      <c r="A397">
        <v>32</v>
      </c>
      <c r="B397" s="8"/>
      <c r="C397" s="9" t="s">
        <v>19</v>
      </c>
      <c r="D397" s="9">
        <v>48519</v>
      </c>
      <c r="E397" s="10" t="s">
        <v>9</v>
      </c>
      <c r="F397" s="10" t="s">
        <v>11</v>
      </c>
      <c r="G397" s="10" t="s">
        <v>10</v>
      </c>
      <c r="H397" s="10">
        <v>34</v>
      </c>
      <c r="I397" s="10">
        <v>7</v>
      </c>
      <c r="J397" s="10">
        <v>16</v>
      </c>
      <c r="K397" s="10"/>
    </row>
    <row r="398" spans="1:11" x14ac:dyDescent="0.25">
      <c r="A398">
        <v>33</v>
      </c>
      <c r="B398" s="8"/>
      <c r="C398" s="9" t="s">
        <v>19</v>
      </c>
      <c r="D398" s="9">
        <v>48519</v>
      </c>
      <c r="E398" s="10" t="s">
        <v>9</v>
      </c>
      <c r="F398" s="10" t="s">
        <v>10</v>
      </c>
      <c r="G398" s="10" t="s">
        <v>9</v>
      </c>
      <c r="H398" s="10">
        <v>27</v>
      </c>
      <c r="I398" s="10">
        <v>6</v>
      </c>
      <c r="J398" s="10">
        <v>16</v>
      </c>
      <c r="K398" s="10"/>
    </row>
    <row r="399" spans="1:11" x14ac:dyDescent="0.25">
      <c r="A399">
        <v>34</v>
      </c>
      <c r="B399" s="8"/>
      <c r="C399" s="9" t="s">
        <v>19</v>
      </c>
      <c r="D399" s="9">
        <v>48519</v>
      </c>
      <c r="E399" s="10" t="s">
        <v>9</v>
      </c>
      <c r="F399" s="10" t="s">
        <v>10</v>
      </c>
      <c r="G399" s="10" t="s">
        <v>9</v>
      </c>
      <c r="H399" s="10">
        <v>37</v>
      </c>
      <c r="I399" s="10">
        <v>6</v>
      </c>
      <c r="J399" s="10">
        <v>16</v>
      </c>
      <c r="K399" s="10"/>
    </row>
    <row r="400" spans="1:11" x14ac:dyDescent="0.25">
      <c r="A400">
        <v>35</v>
      </c>
      <c r="B400" s="8"/>
      <c r="C400" s="9" t="s">
        <v>19</v>
      </c>
      <c r="D400" s="9">
        <v>48519</v>
      </c>
      <c r="E400" s="10" t="s">
        <v>9</v>
      </c>
      <c r="F400" s="10" t="s">
        <v>10</v>
      </c>
      <c r="G400" s="10" t="s">
        <v>9</v>
      </c>
      <c r="H400" s="10">
        <v>56</v>
      </c>
      <c r="I400" s="10">
        <v>7</v>
      </c>
      <c r="J400" s="10">
        <v>23</v>
      </c>
      <c r="K400" s="10"/>
    </row>
    <row r="401" spans="1:11" x14ac:dyDescent="0.25">
      <c r="A401">
        <v>36</v>
      </c>
      <c r="B401" s="8"/>
      <c r="C401" s="9" t="s">
        <v>19</v>
      </c>
      <c r="D401" s="9">
        <v>48519</v>
      </c>
      <c r="E401" s="10" t="s">
        <v>9</v>
      </c>
      <c r="F401" s="10" t="s">
        <v>10</v>
      </c>
      <c r="G401" s="10" t="s">
        <v>9</v>
      </c>
      <c r="H401" s="10">
        <v>34</v>
      </c>
      <c r="I401" s="10">
        <v>8</v>
      </c>
      <c r="J401" s="10">
        <v>14</v>
      </c>
      <c r="K401" s="10">
        <v>36</v>
      </c>
    </row>
    <row r="402" spans="1:11" x14ac:dyDescent="0.25">
      <c r="A402">
        <v>1</v>
      </c>
      <c r="B402" s="8">
        <v>12</v>
      </c>
      <c r="C402" s="9" t="s">
        <v>19</v>
      </c>
      <c r="D402" s="9">
        <v>40106</v>
      </c>
      <c r="E402" s="10" t="s">
        <v>9</v>
      </c>
      <c r="F402" s="10" t="s">
        <v>10</v>
      </c>
      <c r="G402" s="10" t="s">
        <v>10</v>
      </c>
      <c r="H402" s="10">
        <v>33</v>
      </c>
      <c r="I402" s="10">
        <v>5</v>
      </c>
      <c r="J402" s="10">
        <v>14</v>
      </c>
      <c r="K402" s="10"/>
    </row>
    <row r="403" spans="1:11" x14ac:dyDescent="0.25">
      <c r="A403">
        <v>2</v>
      </c>
      <c r="B403" s="8"/>
      <c r="C403" s="9" t="s">
        <v>19</v>
      </c>
      <c r="D403" s="9">
        <v>40106</v>
      </c>
      <c r="E403" s="10" t="s">
        <v>9</v>
      </c>
      <c r="F403" s="10" t="s">
        <v>10</v>
      </c>
      <c r="G403" s="10" t="s">
        <v>10</v>
      </c>
      <c r="H403" s="10">
        <v>45</v>
      </c>
      <c r="I403" s="10">
        <v>7</v>
      </c>
      <c r="J403" s="10">
        <v>20</v>
      </c>
      <c r="K403" s="10"/>
    </row>
    <row r="404" spans="1:11" x14ac:dyDescent="0.25">
      <c r="A404">
        <v>3</v>
      </c>
      <c r="B404" s="8"/>
      <c r="C404" s="9" t="s">
        <v>19</v>
      </c>
      <c r="D404" s="9">
        <v>40106</v>
      </c>
      <c r="E404" s="10" t="s">
        <v>9</v>
      </c>
      <c r="F404" s="10" t="s">
        <v>10</v>
      </c>
      <c r="G404" s="10" t="s">
        <v>9</v>
      </c>
      <c r="H404" s="10">
        <v>29</v>
      </c>
      <c r="I404" s="10">
        <v>4</v>
      </c>
      <c r="J404" s="10">
        <v>15</v>
      </c>
      <c r="K404" s="10"/>
    </row>
    <row r="405" spans="1:11" x14ac:dyDescent="0.25">
      <c r="A405">
        <v>4</v>
      </c>
      <c r="B405" s="8"/>
      <c r="C405" s="9" t="s">
        <v>19</v>
      </c>
      <c r="D405" s="9">
        <v>40106</v>
      </c>
      <c r="E405" s="10" t="s">
        <v>10</v>
      </c>
      <c r="F405" s="10" t="s">
        <v>11</v>
      </c>
      <c r="G405" s="10" t="s">
        <v>11</v>
      </c>
      <c r="H405" s="10">
        <v>18</v>
      </c>
      <c r="I405" s="10">
        <v>5</v>
      </c>
      <c r="J405" s="10">
        <v>10</v>
      </c>
      <c r="K405" s="10"/>
    </row>
    <row r="406" spans="1:11" x14ac:dyDescent="0.25">
      <c r="A406">
        <v>5</v>
      </c>
      <c r="B406" s="8"/>
      <c r="C406" s="9" t="s">
        <v>19</v>
      </c>
      <c r="D406" s="9">
        <v>40106</v>
      </c>
      <c r="E406" s="10" t="s">
        <v>9</v>
      </c>
      <c r="F406" s="10" t="s">
        <v>9</v>
      </c>
      <c r="G406" s="10" t="s">
        <v>9</v>
      </c>
      <c r="H406" s="10">
        <v>24</v>
      </c>
      <c r="I406" s="10">
        <v>5</v>
      </c>
      <c r="J406" s="10">
        <v>15</v>
      </c>
      <c r="K406" s="10"/>
    </row>
    <row r="407" spans="1:11" x14ac:dyDescent="0.25">
      <c r="A407">
        <v>6</v>
      </c>
      <c r="B407" s="8"/>
      <c r="C407" s="9" t="s">
        <v>19</v>
      </c>
      <c r="D407" s="9">
        <v>40106</v>
      </c>
      <c r="E407" s="10" t="s">
        <v>10</v>
      </c>
      <c r="F407" s="10" t="s">
        <v>10</v>
      </c>
      <c r="G407" s="10" t="s">
        <v>9</v>
      </c>
      <c r="H407" s="10">
        <v>34</v>
      </c>
      <c r="I407" s="10">
        <v>7</v>
      </c>
      <c r="J407" s="10">
        <v>13</v>
      </c>
      <c r="K407" s="10">
        <v>6</v>
      </c>
    </row>
    <row r="408" spans="1:11" x14ac:dyDescent="0.25">
      <c r="A408">
        <v>7</v>
      </c>
      <c r="B408" s="8"/>
      <c r="C408" s="9" t="s">
        <v>19</v>
      </c>
      <c r="D408" s="9">
        <v>40106</v>
      </c>
      <c r="E408" s="10" t="s">
        <v>10</v>
      </c>
      <c r="F408" s="10" t="s">
        <v>10</v>
      </c>
      <c r="G408" s="10" t="s">
        <v>10</v>
      </c>
      <c r="H408" s="10">
        <v>17</v>
      </c>
      <c r="I408" s="10">
        <v>4</v>
      </c>
      <c r="J408" s="10">
        <v>4</v>
      </c>
      <c r="K408" s="10"/>
    </row>
    <row r="409" spans="1:11" x14ac:dyDescent="0.25">
      <c r="A409">
        <v>8</v>
      </c>
      <c r="B409" s="8"/>
      <c r="C409" s="9" t="s">
        <v>19</v>
      </c>
      <c r="D409" s="9">
        <v>40106</v>
      </c>
      <c r="E409" s="10" t="s">
        <v>11</v>
      </c>
      <c r="F409" s="10" t="s">
        <v>11</v>
      </c>
      <c r="G409" s="10" t="s">
        <v>10</v>
      </c>
      <c r="H409" s="10">
        <v>18</v>
      </c>
      <c r="I409" s="10">
        <v>4</v>
      </c>
      <c r="J409" s="10">
        <v>6</v>
      </c>
      <c r="K409" s="10"/>
    </row>
    <row r="410" spans="1:11" x14ac:dyDescent="0.25">
      <c r="A410">
        <v>9</v>
      </c>
      <c r="B410" s="8"/>
      <c r="C410" s="9" t="s">
        <v>19</v>
      </c>
      <c r="D410" s="9">
        <v>40106</v>
      </c>
      <c r="E410" s="10" t="s">
        <v>10</v>
      </c>
      <c r="F410" s="10" t="s">
        <v>9</v>
      </c>
      <c r="G410" s="10" t="s">
        <v>9</v>
      </c>
      <c r="H410" s="10">
        <v>26</v>
      </c>
      <c r="I410" s="10">
        <v>5</v>
      </c>
      <c r="J410" s="10">
        <v>9</v>
      </c>
      <c r="K410" s="10"/>
    </row>
    <row r="411" spans="1:11" x14ac:dyDescent="0.25">
      <c r="A411">
        <v>10</v>
      </c>
      <c r="B411" s="8"/>
      <c r="C411" s="9" t="s">
        <v>19</v>
      </c>
      <c r="D411" s="9">
        <v>40106</v>
      </c>
      <c r="E411" s="10" t="s">
        <v>10</v>
      </c>
      <c r="F411" s="10" t="s">
        <v>10</v>
      </c>
      <c r="G411" s="10" t="s">
        <v>9</v>
      </c>
      <c r="H411" s="10">
        <v>23</v>
      </c>
      <c r="I411" s="10">
        <v>5</v>
      </c>
      <c r="J411" s="10">
        <v>10</v>
      </c>
      <c r="K411" s="10"/>
    </row>
    <row r="412" spans="1:11" x14ac:dyDescent="0.25">
      <c r="A412">
        <v>11</v>
      </c>
      <c r="B412" s="8"/>
      <c r="C412" s="9" t="s">
        <v>19</v>
      </c>
      <c r="D412" s="9">
        <v>40106</v>
      </c>
      <c r="E412" s="10" t="s">
        <v>11</v>
      </c>
      <c r="F412" s="10" t="s">
        <v>10</v>
      </c>
      <c r="G412" s="10" t="s">
        <v>9</v>
      </c>
      <c r="H412" s="10">
        <v>35</v>
      </c>
      <c r="I412" s="10">
        <v>5</v>
      </c>
      <c r="J412" s="10">
        <v>14</v>
      </c>
      <c r="K412" s="10" t="s">
        <v>45</v>
      </c>
    </row>
    <row r="413" spans="1:11" x14ac:dyDescent="0.25">
      <c r="A413">
        <v>12</v>
      </c>
      <c r="B413" s="8"/>
      <c r="C413" s="9" t="s">
        <v>19</v>
      </c>
      <c r="D413" s="9">
        <v>40106</v>
      </c>
      <c r="E413" s="10" t="s">
        <v>9</v>
      </c>
      <c r="F413" s="10" t="s">
        <v>9</v>
      </c>
      <c r="G413" s="10" t="s">
        <v>9</v>
      </c>
      <c r="H413" s="10">
        <v>37</v>
      </c>
      <c r="I413" s="10">
        <v>5</v>
      </c>
      <c r="J413" s="10">
        <v>16</v>
      </c>
      <c r="K413" s="10">
        <v>12</v>
      </c>
    </row>
    <row r="414" spans="1:11" x14ac:dyDescent="0.25">
      <c r="A414">
        <v>13</v>
      </c>
      <c r="B414" s="8"/>
      <c r="C414" s="9" t="s">
        <v>19</v>
      </c>
      <c r="D414" s="9">
        <v>40106</v>
      </c>
      <c r="E414" s="10" t="s">
        <v>9</v>
      </c>
      <c r="F414" s="10" t="s">
        <v>10</v>
      </c>
      <c r="G414" s="10" t="s">
        <v>10</v>
      </c>
      <c r="H414" s="10">
        <v>36</v>
      </c>
      <c r="I414" s="10">
        <v>5</v>
      </c>
      <c r="J414" s="10">
        <v>17</v>
      </c>
      <c r="K414" s="10"/>
    </row>
    <row r="415" spans="1:11" x14ac:dyDescent="0.25">
      <c r="A415">
        <v>14</v>
      </c>
      <c r="B415" s="8"/>
      <c r="C415" s="9" t="s">
        <v>19</v>
      </c>
      <c r="D415" s="9">
        <v>40106</v>
      </c>
      <c r="E415" s="10" t="s">
        <v>11</v>
      </c>
      <c r="F415" s="10" t="s">
        <v>11</v>
      </c>
      <c r="G415" s="10" t="s">
        <v>11</v>
      </c>
      <c r="H415" s="10">
        <v>19</v>
      </c>
      <c r="I415" s="10">
        <v>4</v>
      </c>
      <c r="J415" s="10">
        <v>3</v>
      </c>
      <c r="K415" s="10" t="s">
        <v>46</v>
      </c>
    </row>
    <row r="416" spans="1:11" x14ac:dyDescent="0.25">
      <c r="A416">
        <v>15</v>
      </c>
      <c r="B416" s="8"/>
      <c r="C416" s="9" t="s">
        <v>19</v>
      </c>
      <c r="D416" s="9">
        <v>40106</v>
      </c>
      <c r="E416" s="10" t="s">
        <v>10</v>
      </c>
      <c r="F416" s="10" t="s">
        <v>10</v>
      </c>
      <c r="G416" s="10" t="s">
        <v>10</v>
      </c>
      <c r="H416" s="10">
        <v>30</v>
      </c>
      <c r="I416" s="10">
        <v>5</v>
      </c>
      <c r="J416" s="10">
        <v>9</v>
      </c>
      <c r="K416" s="10"/>
    </row>
    <row r="417" spans="1:11" x14ac:dyDescent="0.25">
      <c r="A417">
        <v>16</v>
      </c>
      <c r="B417" s="8"/>
      <c r="C417" s="9" t="s">
        <v>19</v>
      </c>
      <c r="D417" s="9">
        <v>40106</v>
      </c>
      <c r="E417" s="10" t="s">
        <v>10</v>
      </c>
      <c r="F417" s="10" t="s">
        <v>9</v>
      </c>
      <c r="G417" s="10" t="s">
        <v>9</v>
      </c>
      <c r="H417" s="10">
        <v>24</v>
      </c>
      <c r="I417" s="10">
        <v>3</v>
      </c>
      <c r="J417" s="10">
        <v>12</v>
      </c>
      <c r="K417" s="10"/>
    </row>
    <row r="418" spans="1:11" x14ac:dyDescent="0.25">
      <c r="A418">
        <v>17</v>
      </c>
      <c r="B418" s="8"/>
      <c r="C418" s="9" t="s">
        <v>19</v>
      </c>
      <c r="D418" s="9">
        <v>40106</v>
      </c>
      <c r="E418" s="10" t="s">
        <v>10</v>
      </c>
      <c r="F418" s="10" t="s">
        <v>10</v>
      </c>
      <c r="G418" s="10" t="s">
        <v>9</v>
      </c>
      <c r="H418" s="10">
        <v>22</v>
      </c>
      <c r="I418" s="10">
        <v>5</v>
      </c>
      <c r="J418" s="10">
        <v>9</v>
      </c>
      <c r="K418" s="10"/>
    </row>
    <row r="419" spans="1:11" x14ac:dyDescent="0.25">
      <c r="A419">
        <v>18</v>
      </c>
      <c r="B419" s="8"/>
      <c r="C419" s="9" t="s">
        <v>19</v>
      </c>
      <c r="D419" s="9">
        <v>40106</v>
      </c>
      <c r="E419" s="10" t="s">
        <v>10</v>
      </c>
      <c r="F419" s="10" t="s">
        <v>10</v>
      </c>
      <c r="G419" s="10" t="s">
        <v>10</v>
      </c>
      <c r="H419" s="10">
        <v>27</v>
      </c>
      <c r="I419" s="10">
        <v>6</v>
      </c>
      <c r="J419" s="10">
        <v>13</v>
      </c>
      <c r="K419" s="10">
        <v>18</v>
      </c>
    </row>
    <row r="420" spans="1:11" x14ac:dyDescent="0.25">
      <c r="A420">
        <v>19</v>
      </c>
      <c r="B420" s="8"/>
      <c r="C420" s="9" t="s">
        <v>19</v>
      </c>
      <c r="D420" s="9">
        <v>40106</v>
      </c>
      <c r="E420" s="10" t="s">
        <v>10</v>
      </c>
      <c r="F420" s="10" t="s">
        <v>10</v>
      </c>
      <c r="G420" s="10" t="s">
        <v>10</v>
      </c>
      <c r="H420" s="10">
        <v>23</v>
      </c>
      <c r="I420" s="10">
        <v>6</v>
      </c>
      <c r="J420" s="10">
        <v>9</v>
      </c>
      <c r="K420" s="10"/>
    </row>
    <row r="421" spans="1:11" x14ac:dyDescent="0.25">
      <c r="A421">
        <v>20</v>
      </c>
      <c r="B421" s="8"/>
      <c r="C421" s="9" t="s">
        <v>19</v>
      </c>
      <c r="D421" s="9">
        <v>40106</v>
      </c>
      <c r="E421" s="10" t="s">
        <v>11</v>
      </c>
      <c r="F421" s="10" t="s">
        <v>12</v>
      </c>
      <c r="G421" s="10" t="s">
        <v>11</v>
      </c>
      <c r="H421" s="10">
        <v>23</v>
      </c>
      <c r="I421" s="10">
        <v>5</v>
      </c>
      <c r="J421" s="10">
        <v>10</v>
      </c>
      <c r="K421" s="10"/>
    </row>
    <row r="422" spans="1:11" x14ac:dyDescent="0.25">
      <c r="A422">
        <v>21</v>
      </c>
      <c r="B422" s="8"/>
      <c r="C422" s="9" t="s">
        <v>19</v>
      </c>
      <c r="D422" s="9">
        <v>40106</v>
      </c>
      <c r="E422" s="10" t="s">
        <v>10</v>
      </c>
      <c r="F422" s="10" t="s">
        <v>10</v>
      </c>
      <c r="G422" s="10" t="s">
        <v>11</v>
      </c>
      <c r="H422" s="10">
        <v>18</v>
      </c>
      <c r="I422" s="10">
        <v>4</v>
      </c>
      <c r="J422" s="10">
        <v>9</v>
      </c>
      <c r="K422" s="10"/>
    </row>
    <row r="423" spans="1:11" x14ac:dyDescent="0.25">
      <c r="A423">
        <v>22</v>
      </c>
      <c r="B423" s="8"/>
      <c r="C423" s="9" t="s">
        <v>19</v>
      </c>
      <c r="D423" s="9">
        <v>40106</v>
      </c>
      <c r="E423" s="10" t="s">
        <v>11</v>
      </c>
      <c r="F423" s="10" t="s">
        <v>11</v>
      </c>
      <c r="G423" s="10" t="s">
        <v>11</v>
      </c>
      <c r="H423" s="10">
        <v>23</v>
      </c>
      <c r="I423" s="10">
        <v>5</v>
      </c>
      <c r="J423" s="10">
        <v>9</v>
      </c>
      <c r="K423" s="10" t="s">
        <v>46</v>
      </c>
    </row>
    <row r="424" spans="1:11" x14ac:dyDescent="0.25">
      <c r="A424">
        <v>23</v>
      </c>
      <c r="B424" s="8"/>
      <c r="C424" s="9" t="s">
        <v>19</v>
      </c>
      <c r="D424" s="9">
        <v>40106</v>
      </c>
      <c r="E424" s="10" t="s">
        <v>9</v>
      </c>
      <c r="F424" s="10" t="s">
        <v>10</v>
      </c>
      <c r="G424" s="10" t="s">
        <v>10</v>
      </c>
      <c r="H424" s="10">
        <v>31</v>
      </c>
      <c r="I424" s="10">
        <v>6</v>
      </c>
      <c r="J424" s="10">
        <v>12</v>
      </c>
      <c r="K424" s="10"/>
    </row>
    <row r="425" spans="1:11" x14ac:dyDescent="0.25">
      <c r="A425">
        <v>24</v>
      </c>
      <c r="B425" s="8"/>
      <c r="C425" s="9" t="s">
        <v>19</v>
      </c>
      <c r="D425" s="9">
        <v>40106</v>
      </c>
      <c r="E425" s="10" t="s">
        <v>10</v>
      </c>
      <c r="F425" s="10" t="s">
        <v>10</v>
      </c>
      <c r="G425" s="10" t="s">
        <v>10</v>
      </c>
      <c r="H425" s="10">
        <v>27</v>
      </c>
      <c r="I425" s="10">
        <v>6</v>
      </c>
      <c r="J425" s="10">
        <v>11</v>
      </c>
      <c r="K425" s="10">
        <v>24</v>
      </c>
    </row>
    <row r="426" spans="1:11" x14ac:dyDescent="0.25">
      <c r="A426">
        <v>25</v>
      </c>
      <c r="B426" s="8"/>
      <c r="C426" s="9" t="s">
        <v>19</v>
      </c>
      <c r="D426" s="9">
        <v>40106</v>
      </c>
      <c r="E426" s="10" t="s">
        <v>9</v>
      </c>
      <c r="F426" s="10" t="s">
        <v>10</v>
      </c>
      <c r="G426" s="10" t="s">
        <v>11</v>
      </c>
      <c r="H426" s="10">
        <v>23</v>
      </c>
      <c r="I426" s="10">
        <v>3</v>
      </c>
      <c r="J426" s="10">
        <v>14</v>
      </c>
      <c r="K426" s="10"/>
    </row>
    <row r="427" spans="1:11" x14ac:dyDescent="0.25">
      <c r="A427">
        <v>26</v>
      </c>
      <c r="B427" s="8"/>
      <c r="C427" s="9" t="s">
        <v>19</v>
      </c>
      <c r="D427" s="9">
        <v>40106</v>
      </c>
      <c r="E427" s="10" t="s">
        <v>9</v>
      </c>
      <c r="F427" s="10" t="s">
        <v>10</v>
      </c>
      <c r="G427" s="10" t="s">
        <v>9</v>
      </c>
      <c r="H427" s="10">
        <v>25</v>
      </c>
      <c r="I427" s="10">
        <v>5</v>
      </c>
      <c r="J427" s="10">
        <v>10</v>
      </c>
      <c r="K427" s="10"/>
    </row>
    <row r="428" spans="1:11" x14ac:dyDescent="0.25">
      <c r="A428">
        <v>27</v>
      </c>
      <c r="B428" s="8"/>
      <c r="C428" s="9" t="s">
        <v>19</v>
      </c>
      <c r="D428" s="9">
        <v>40106</v>
      </c>
      <c r="E428" s="10" t="s">
        <v>10</v>
      </c>
      <c r="F428" s="10" t="s">
        <v>9</v>
      </c>
      <c r="G428" s="10" t="s">
        <v>10</v>
      </c>
      <c r="H428" s="10">
        <v>25</v>
      </c>
      <c r="I428" s="10">
        <v>3</v>
      </c>
      <c r="J428" s="10">
        <v>10</v>
      </c>
      <c r="K428" s="10"/>
    </row>
    <row r="429" spans="1:11" x14ac:dyDescent="0.25">
      <c r="A429">
        <v>28</v>
      </c>
      <c r="B429" s="8"/>
      <c r="C429" s="9" t="s">
        <v>19</v>
      </c>
      <c r="D429" s="9">
        <v>40106</v>
      </c>
      <c r="E429" s="10" t="s">
        <v>9</v>
      </c>
      <c r="F429" s="10" t="s">
        <v>10</v>
      </c>
      <c r="G429" s="10" t="s">
        <v>10</v>
      </c>
      <c r="H429" s="10">
        <v>33</v>
      </c>
      <c r="I429" s="10">
        <v>4</v>
      </c>
      <c r="J429" s="10">
        <v>12</v>
      </c>
      <c r="K429" s="10"/>
    </row>
    <row r="430" spans="1:11" x14ac:dyDescent="0.25">
      <c r="A430">
        <v>29</v>
      </c>
      <c r="B430" s="8"/>
      <c r="C430" s="9" t="s">
        <v>19</v>
      </c>
      <c r="D430" s="9">
        <v>40106</v>
      </c>
      <c r="E430" s="10" t="s">
        <v>10</v>
      </c>
      <c r="F430" s="10" t="s">
        <v>10</v>
      </c>
      <c r="G430" s="10" t="s">
        <v>11</v>
      </c>
      <c r="H430" s="10">
        <v>22</v>
      </c>
      <c r="I430" s="10">
        <v>4</v>
      </c>
      <c r="J430" s="10">
        <v>3</v>
      </c>
      <c r="K430" s="10"/>
    </row>
    <row r="431" spans="1:11" x14ac:dyDescent="0.25">
      <c r="A431">
        <v>30</v>
      </c>
      <c r="B431" s="8"/>
      <c r="C431" s="9" t="s">
        <v>19</v>
      </c>
      <c r="D431" s="9">
        <v>40106</v>
      </c>
      <c r="E431" s="10" t="s">
        <v>10</v>
      </c>
      <c r="F431" s="10" t="s">
        <v>10</v>
      </c>
      <c r="G431" s="10" t="s">
        <v>10</v>
      </c>
      <c r="H431" s="10">
        <v>20</v>
      </c>
      <c r="I431" s="10">
        <v>5</v>
      </c>
      <c r="J431" s="10">
        <v>8</v>
      </c>
      <c r="K431" s="10">
        <v>30</v>
      </c>
    </row>
    <row r="432" spans="1:11" x14ac:dyDescent="0.25">
      <c r="A432">
        <v>31</v>
      </c>
      <c r="B432" s="8"/>
      <c r="C432" s="9" t="s">
        <v>19</v>
      </c>
      <c r="D432" s="9">
        <v>40106</v>
      </c>
      <c r="E432" s="10" t="s">
        <v>10</v>
      </c>
      <c r="F432" s="10" t="s">
        <v>10</v>
      </c>
      <c r="G432" s="10" t="s">
        <v>11</v>
      </c>
      <c r="H432" s="10">
        <v>19</v>
      </c>
      <c r="I432" s="10">
        <v>3</v>
      </c>
      <c r="J432" s="10">
        <v>4</v>
      </c>
      <c r="K432" s="10"/>
    </row>
    <row r="433" spans="1:11" x14ac:dyDescent="0.25">
      <c r="A433">
        <v>32</v>
      </c>
      <c r="B433" s="8"/>
      <c r="C433" s="9" t="s">
        <v>19</v>
      </c>
      <c r="D433" s="9">
        <v>40106</v>
      </c>
      <c r="E433" s="10" t="s">
        <v>10</v>
      </c>
      <c r="F433" s="10" t="s">
        <v>11</v>
      </c>
      <c r="G433" s="10" t="s">
        <v>11</v>
      </c>
      <c r="H433" s="10">
        <v>23</v>
      </c>
      <c r="I433" s="10">
        <v>4</v>
      </c>
      <c r="J433" s="10">
        <v>8</v>
      </c>
      <c r="K433" s="10"/>
    </row>
    <row r="434" spans="1:11" x14ac:dyDescent="0.25">
      <c r="A434">
        <v>33</v>
      </c>
      <c r="B434" s="8"/>
      <c r="C434" s="9" t="s">
        <v>19</v>
      </c>
      <c r="D434" s="9">
        <v>40106</v>
      </c>
      <c r="E434" s="10" t="s">
        <v>10</v>
      </c>
      <c r="F434" s="10" t="s">
        <v>11</v>
      </c>
      <c r="G434" s="10" t="s">
        <v>10</v>
      </c>
      <c r="H434" s="10">
        <v>26</v>
      </c>
      <c r="I434" s="10">
        <v>3</v>
      </c>
      <c r="J434" s="10">
        <v>8</v>
      </c>
      <c r="K434" s="10"/>
    </row>
    <row r="435" spans="1:11" x14ac:dyDescent="0.25">
      <c r="A435">
        <v>34</v>
      </c>
      <c r="B435" s="8"/>
      <c r="C435" s="9" t="s">
        <v>19</v>
      </c>
      <c r="D435" s="9">
        <v>40106</v>
      </c>
      <c r="E435" s="10" t="s">
        <v>9</v>
      </c>
      <c r="F435" s="10" t="s">
        <v>11</v>
      </c>
      <c r="G435" s="10" t="s">
        <v>11</v>
      </c>
      <c r="H435" s="10">
        <v>25</v>
      </c>
      <c r="I435" s="10">
        <v>7</v>
      </c>
      <c r="J435" s="10">
        <v>9</v>
      </c>
      <c r="K435" s="10"/>
    </row>
    <row r="436" spans="1:11" x14ac:dyDescent="0.25">
      <c r="A436">
        <v>35</v>
      </c>
      <c r="B436" s="8"/>
      <c r="C436" s="9" t="s">
        <v>19</v>
      </c>
      <c r="D436" s="9">
        <v>40106</v>
      </c>
      <c r="E436" s="10" t="s">
        <v>9</v>
      </c>
      <c r="F436" s="10" t="s">
        <v>10</v>
      </c>
      <c r="G436" s="10" t="s">
        <v>12</v>
      </c>
      <c r="H436" s="10">
        <v>30</v>
      </c>
      <c r="I436" s="10">
        <v>5</v>
      </c>
      <c r="J436" s="10">
        <v>13</v>
      </c>
      <c r="K436" s="10"/>
    </row>
    <row r="437" spans="1:11" x14ac:dyDescent="0.25">
      <c r="A437">
        <v>36</v>
      </c>
      <c r="B437" s="8"/>
      <c r="C437" s="9" t="s">
        <v>19</v>
      </c>
      <c r="D437" s="9">
        <v>40106</v>
      </c>
      <c r="E437" s="10" t="s">
        <v>9</v>
      </c>
      <c r="F437" s="10" t="s">
        <v>11</v>
      </c>
      <c r="G437" s="10" t="s">
        <v>11</v>
      </c>
      <c r="H437" s="10">
        <v>33</v>
      </c>
      <c r="I437" s="10">
        <v>4</v>
      </c>
      <c r="J437" s="10">
        <v>12</v>
      </c>
      <c r="K437" s="10">
        <v>36</v>
      </c>
    </row>
    <row r="438" spans="1:11" x14ac:dyDescent="0.25">
      <c r="A438">
        <v>1</v>
      </c>
      <c r="B438" s="8">
        <v>13</v>
      </c>
      <c r="C438" s="9" t="s">
        <v>18</v>
      </c>
      <c r="D438" s="9">
        <v>48678</v>
      </c>
      <c r="E438" s="10" t="s">
        <v>10</v>
      </c>
      <c r="F438" s="10" t="s">
        <v>10</v>
      </c>
      <c r="G438" s="10" t="s">
        <v>9</v>
      </c>
      <c r="H438" s="10">
        <v>25</v>
      </c>
      <c r="I438" s="10">
        <v>5</v>
      </c>
      <c r="J438" s="10">
        <v>10</v>
      </c>
      <c r="K438" s="10"/>
    </row>
    <row r="439" spans="1:11" x14ac:dyDescent="0.25">
      <c r="A439">
        <v>2</v>
      </c>
      <c r="B439" s="8"/>
      <c r="C439" s="9" t="s">
        <v>18</v>
      </c>
      <c r="D439" s="9">
        <v>48678</v>
      </c>
      <c r="E439" s="10" t="s">
        <v>10</v>
      </c>
      <c r="F439" s="10" t="s">
        <v>11</v>
      </c>
      <c r="G439" s="10" t="s">
        <v>10</v>
      </c>
      <c r="H439" s="10">
        <v>23</v>
      </c>
      <c r="I439" s="10">
        <v>8</v>
      </c>
      <c r="J439" s="10">
        <v>5</v>
      </c>
      <c r="K439" s="10"/>
    </row>
    <row r="440" spans="1:11" x14ac:dyDescent="0.25">
      <c r="A440">
        <v>3</v>
      </c>
      <c r="B440" s="8"/>
      <c r="C440" s="9" t="s">
        <v>18</v>
      </c>
      <c r="D440" s="9">
        <v>48678</v>
      </c>
      <c r="E440" s="10" t="s">
        <v>10</v>
      </c>
      <c r="F440" s="10" t="s">
        <v>10</v>
      </c>
      <c r="G440" s="10" t="s">
        <v>9</v>
      </c>
      <c r="H440" s="10">
        <v>19</v>
      </c>
      <c r="I440" s="10">
        <v>5</v>
      </c>
      <c r="J440" s="10">
        <v>5</v>
      </c>
      <c r="K440" s="10"/>
    </row>
    <row r="441" spans="1:11" x14ac:dyDescent="0.25">
      <c r="A441">
        <v>4</v>
      </c>
      <c r="B441" s="8"/>
      <c r="C441" s="9" t="s">
        <v>18</v>
      </c>
      <c r="D441" s="9">
        <v>48678</v>
      </c>
      <c r="E441" s="10" t="s">
        <v>11</v>
      </c>
      <c r="F441" s="10" t="s">
        <v>10</v>
      </c>
      <c r="G441" s="10" t="s">
        <v>9</v>
      </c>
      <c r="H441" s="10">
        <v>17</v>
      </c>
      <c r="I441" s="10">
        <v>6</v>
      </c>
      <c r="J441" s="10">
        <v>8</v>
      </c>
      <c r="K441" s="10"/>
    </row>
    <row r="442" spans="1:11" x14ac:dyDescent="0.25">
      <c r="A442">
        <v>5</v>
      </c>
      <c r="B442" s="8"/>
      <c r="C442" s="9" t="s">
        <v>18</v>
      </c>
      <c r="D442" s="9">
        <v>48678</v>
      </c>
      <c r="E442" s="10" t="s">
        <v>9</v>
      </c>
      <c r="F442" s="10" t="s">
        <v>9</v>
      </c>
      <c r="G442" s="10" t="s">
        <v>9</v>
      </c>
      <c r="H442" s="10">
        <v>39</v>
      </c>
      <c r="I442" s="10">
        <v>7</v>
      </c>
      <c r="J442" s="10">
        <v>10</v>
      </c>
      <c r="K442" s="10"/>
    </row>
    <row r="443" spans="1:11" x14ac:dyDescent="0.25">
      <c r="A443">
        <v>6</v>
      </c>
      <c r="B443" s="8"/>
      <c r="C443" s="9" t="s">
        <v>18</v>
      </c>
      <c r="D443" s="9">
        <v>48678</v>
      </c>
      <c r="E443" s="10" t="s">
        <v>11</v>
      </c>
      <c r="F443" s="10" t="s">
        <v>10</v>
      </c>
      <c r="G443" s="10" t="s">
        <v>10</v>
      </c>
      <c r="H443" s="10">
        <v>23</v>
      </c>
      <c r="I443" s="10">
        <v>7</v>
      </c>
      <c r="J443" s="10">
        <v>3</v>
      </c>
      <c r="K443" s="10">
        <v>6</v>
      </c>
    </row>
    <row r="444" spans="1:11" x14ac:dyDescent="0.25">
      <c r="A444">
        <v>7</v>
      </c>
      <c r="B444" s="8"/>
      <c r="C444" s="9" t="s">
        <v>18</v>
      </c>
      <c r="D444" s="9">
        <v>48678</v>
      </c>
      <c r="E444" s="10" t="s">
        <v>10</v>
      </c>
      <c r="F444" s="10" t="s">
        <v>9</v>
      </c>
      <c r="G444" s="10" t="s">
        <v>10</v>
      </c>
      <c r="H444" s="10">
        <v>18</v>
      </c>
      <c r="I444" s="10">
        <v>6</v>
      </c>
      <c r="J444" s="10">
        <v>3</v>
      </c>
      <c r="K444" s="10"/>
    </row>
    <row r="445" spans="1:11" x14ac:dyDescent="0.25">
      <c r="A445">
        <v>8</v>
      </c>
      <c r="B445" s="8"/>
      <c r="C445" s="9" t="s">
        <v>18</v>
      </c>
      <c r="D445" s="9">
        <v>48678</v>
      </c>
      <c r="E445" s="10" t="s">
        <v>11</v>
      </c>
      <c r="F445" s="10" t="s">
        <v>10</v>
      </c>
      <c r="G445" s="10" t="s">
        <v>10</v>
      </c>
      <c r="H445" s="10">
        <v>18</v>
      </c>
      <c r="I445" s="10">
        <v>6</v>
      </c>
      <c r="J445" s="10">
        <v>5</v>
      </c>
      <c r="K445" s="10"/>
    </row>
    <row r="446" spans="1:11" x14ac:dyDescent="0.25">
      <c r="A446">
        <v>9</v>
      </c>
      <c r="B446" s="8"/>
      <c r="C446" s="9" t="s">
        <v>18</v>
      </c>
      <c r="D446" s="9">
        <v>48678</v>
      </c>
      <c r="E446" s="10" t="s">
        <v>10</v>
      </c>
      <c r="F446" s="10" t="s">
        <v>9</v>
      </c>
      <c r="G446" s="10" t="s">
        <v>10</v>
      </c>
      <c r="H446" s="10">
        <v>18</v>
      </c>
      <c r="I446" s="10">
        <v>6</v>
      </c>
      <c r="J446" s="10">
        <v>6</v>
      </c>
      <c r="K446" s="10"/>
    </row>
    <row r="447" spans="1:11" x14ac:dyDescent="0.25">
      <c r="A447">
        <v>10</v>
      </c>
      <c r="B447" s="8"/>
      <c r="C447" s="9" t="s">
        <v>18</v>
      </c>
      <c r="D447" s="9">
        <v>48678</v>
      </c>
      <c r="E447" s="10" t="s">
        <v>10</v>
      </c>
      <c r="F447" s="10" t="s">
        <v>10</v>
      </c>
      <c r="G447" s="10" t="s">
        <v>10</v>
      </c>
      <c r="H447" s="10">
        <v>15</v>
      </c>
      <c r="I447" s="10">
        <v>5</v>
      </c>
      <c r="J447" s="10">
        <v>6</v>
      </c>
      <c r="K447" s="10"/>
    </row>
    <row r="448" spans="1:11" x14ac:dyDescent="0.25">
      <c r="A448">
        <v>11</v>
      </c>
      <c r="B448" s="8"/>
      <c r="C448" s="9" t="s">
        <v>18</v>
      </c>
      <c r="D448" s="9">
        <v>48678</v>
      </c>
      <c r="E448" s="10" t="s">
        <v>11</v>
      </c>
      <c r="F448" s="10" t="s">
        <v>10</v>
      </c>
      <c r="G448" s="10" t="s">
        <v>10</v>
      </c>
      <c r="H448" s="10">
        <v>15</v>
      </c>
      <c r="I448" s="10">
        <v>6</v>
      </c>
      <c r="J448" s="10">
        <v>4</v>
      </c>
      <c r="K448" s="10"/>
    </row>
    <row r="449" spans="1:11" x14ac:dyDescent="0.25">
      <c r="A449">
        <v>12</v>
      </c>
      <c r="B449" s="8"/>
      <c r="C449" s="9" t="s">
        <v>18</v>
      </c>
      <c r="D449" s="9">
        <v>48678</v>
      </c>
      <c r="E449" s="10" t="s">
        <v>11</v>
      </c>
      <c r="F449" s="10" t="s">
        <v>11</v>
      </c>
      <c r="G449" s="10" t="s">
        <v>12</v>
      </c>
      <c r="H449" s="10">
        <v>16</v>
      </c>
      <c r="I449" s="10">
        <v>3</v>
      </c>
      <c r="J449" s="10">
        <v>7</v>
      </c>
      <c r="K449" s="10">
        <v>12</v>
      </c>
    </row>
    <row r="450" spans="1:11" x14ac:dyDescent="0.25">
      <c r="A450">
        <v>13</v>
      </c>
      <c r="B450" s="8"/>
      <c r="C450" s="9" t="s">
        <v>18</v>
      </c>
      <c r="D450" s="9">
        <v>48678</v>
      </c>
      <c r="E450" s="10" t="s">
        <v>10</v>
      </c>
      <c r="F450" s="10" t="s">
        <v>9</v>
      </c>
      <c r="G450" s="10" t="s">
        <v>9</v>
      </c>
      <c r="H450" s="10">
        <v>29</v>
      </c>
      <c r="I450" s="10">
        <v>5</v>
      </c>
      <c r="J450" s="10">
        <v>14</v>
      </c>
      <c r="K450" s="10"/>
    </row>
    <row r="451" spans="1:11" x14ac:dyDescent="0.25">
      <c r="A451">
        <v>14</v>
      </c>
      <c r="B451" s="8"/>
      <c r="C451" s="9" t="s">
        <v>18</v>
      </c>
      <c r="D451" s="9">
        <v>48678</v>
      </c>
      <c r="E451" s="10" t="s">
        <v>9</v>
      </c>
      <c r="F451" s="10" t="s">
        <v>9</v>
      </c>
      <c r="G451" s="10" t="s">
        <v>9</v>
      </c>
      <c r="H451" s="10">
        <v>42</v>
      </c>
      <c r="I451" s="10">
        <v>8</v>
      </c>
      <c r="J451" s="10">
        <v>8</v>
      </c>
      <c r="K451" s="10"/>
    </row>
    <row r="452" spans="1:11" x14ac:dyDescent="0.25">
      <c r="A452">
        <v>15</v>
      </c>
      <c r="B452" s="8"/>
      <c r="C452" s="9" t="s">
        <v>18</v>
      </c>
      <c r="D452" s="9">
        <v>48678</v>
      </c>
      <c r="E452" s="10" t="s">
        <v>9</v>
      </c>
      <c r="F452" s="10" t="s">
        <v>10</v>
      </c>
      <c r="G452" s="10" t="s">
        <v>13</v>
      </c>
      <c r="H452" s="10"/>
      <c r="I452" s="10"/>
      <c r="J452" s="10"/>
      <c r="K452" s="10"/>
    </row>
    <row r="453" spans="1:11" x14ac:dyDescent="0.25">
      <c r="A453">
        <v>16</v>
      </c>
      <c r="B453" s="8"/>
      <c r="C453" s="9" t="s">
        <v>18</v>
      </c>
      <c r="D453" s="9">
        <v>48678</v>
      </c>
      <c r="E453" s="10" t="s">
        <v>9</v>
      </c>
      <c r="F453" s="10" t="s">
        <v>10</v>
      </c>
      <c r="G453" s="10" t="s">
        <v>9</v>
      </c>
      <c r="H453" s="10">
        <v>32</v>
      </c>
      <c r="I453" s="10">
        <v>10</v>
      </c>
      <c r="J453" s="10">
        <v>3</v>
      </c>
      <c r="K453" s="10"/>
    </row>
    <row r="454" spans="1:11" x14ac:dyDescent="0.25">
      <c r="A454">
        <v>17</v>
      </c>
      <c r="B454" s="8"/>
      <c r="C454" s="9" t="s">
        <v>18</v>
      </c>
      <c r="D454" s="9">
        <v>48678</v>
      </c>
      <c r="E454" s="10" t="s">
        <v>9</v>
      </c>
      <c r="F454" s="10" t="s">
        <v>9</v>
      </c>
      <c r="G454" s="10" t="s">
        <v>9</v>
      </c>
      <c r="H454" s="10">
        <v>40</v>
      </c>
      <c r="I454" s="10">
        <v>9</v>
      </c>
      <c r="J454" s="10">
        <v>8</v>
      </c>
      <c r="K454" s="10"/>
    </row>
    <row r="455" spans="1:11" x14ac:dyDescent="0.25">
      <c r="A455">
        <v>18</v>
      </c>
      <c r="B455" s="8"/>
      <c r="C455" s="9" t="s">
        <v>18</v>
      </c>
      <c r="D455" s="9">
        <v>48678</v>
      </c>
      <c r="E455" s="10" t="s">
        <v>10</v>
      </c>
      <c r="F455" s="10" t="s">
        <v>11</v>
      </c>
      <c r="G455" s="10" t="s">
        <v>11</v>
      </c>
      <c r="H455" s="10">
        <v>15</v>
      </c>
      <c r="I455" s="10">
        <v>5</v>
      </c>
      <c r="J455" s="10">
        <v>7</v>
      </c>
      <c r="K455" s="10">
        <v>18</v>
      </c>
    </row>
    <row r="456" spans="1:11" x14ac:dyDescent="0.25">
      <c r="A456">
        <v>19</v>
      </c>
      <c r="B456" s="8"/>
      <c r="C456" s="9" t="s">
        <v>18</v>
      </c>
      <c r="D456" s="9">
        <v>48678</v>
      </c>
      <c r="E456" s="10" t="s">
        <v>10</v>
      </c>
      <c r="F456" s="10" t="s">
        <v>10</v>
      </c>
      <c r="G456" s="10" t="s">
        <v>9</v>
      </c>
      <c r="H456" s="10">
        <v>31</v>
      </c>
      <c r="I456" s="10">
        <v>5</v>
      </c>
      <c r="J456" s="10">
        <v>5</v>
      </c>
      <c r="K456" s="10"/>
    </row>
    <row r="457" spans="1:11" x14ac:dyDescent="0.25">
      <c r="A457">
        <v>20</v>
      </c>
      <c r="B457" s="8"/>
      <c r="C457" s="9" t="s">
        <v>18</v>
      </c>
      <c r="D457" s="9">
        <v>48678</v>
      </c>
      <c r="E457" s="10" t="s">
        <v>10</v>
      </c>
      <c r="F457" s="10" t="s">
        <v>10</v>
      </c>
      <c r="G457" s="10" t="s">
        <v>9</v>
      </c>
      <c r="H457" s="10">
        <v>22</v>
      </c>
      <c r="I457" s="10">
        <v>6</v>
      </c>
      <c r="J457" s="10">
        <v>5</v>
      </c>
      <c r="K457" s="10"/>
    </row>
    <row r="458" spans="1:11" x14ac:dyDescent="0.25">
      <c r="A458">
        <v>21</v>
      </c>
      <c r="B458" s="8"/>
      <c r="C458" s="9" t="s">
        <v>18</v>
      </c>
      <c r="D458" s="9">
        <v>48678</v>
      </c>
      <c r="E458" s="10" t="s">
        <v>10</v>
      </c>
      <c r="F458" s="10" t="s">
        <v>10</v>
      </c>
      <c r="G458" s="10" t="s">
        <v>10</v>
      </c>
      <c r="H458" s="10">
        <v>19</v>
      </c>
      <c r="I458" s="10">
        <v>5</v>
      </c>
      <c r="J458" s="10">
        <v>3</v>
      </c>
      <c r="K458" s="10"/>
    </row>
    <row r="459" spans="1:11" x14ac:dyDescent="0.25">
      <c r="A459">
        <v>22</v>
      </c>
      <c r="B459" s="8"/>
      <c r="C459" s="9" t="s">
        <v>18</v>
      </c>
      <c r="D459" s="9">
        <v>48678</v>
      </c>
      <c r="E459" s="10" t="s">
        <v>9</v>
      </c>
      <c r="F459" s="10" t="s">
        <v>10</v>
      </c>
      <c r="G459" s="10" t="s">
        <v>9</v>
      </c>
      <c r="H459" s="10">
        <v>39</v>
      </c>
      <c r="I459" s="10">
        <v>7</v>
      </c>
      <c r="J459" s="10">
        <v>16</v>
      </c>
      <c r="K459" s="10"/>
    </row>
    <row r="460" spans="1:11" x14ac:dyDescent="0.25">
      <c r="A460">
        <v>23</v>
      </c>
      <c r="B460" s="8"/>
      <c r="C460" s="9" t="s">
        <v>18</v>
      </c>
      <c r="D460" s="9">
        <v>48678</v>
      </c>
      <c r="E460" s="10" t="s">
        <v>10</v>
      </c>
      <c r="F460" s="10" t="s">
        <v>10</v>
      </c>
      <c r="G460" s="10" t="s">
        <v>9</v>
      </c>
      <c r="H460" s="10">
        <v>30</v>
      </c>
      <c r="I460" s="10">
        <v>6</v>
      </c>
      <c r="J460" s="10">
        <v>12</v>
      </c>
      <c r="K460" s="10"/>
    </row>
    <row r="461" spans="1:11" x14ac:dyDescent="0.25">
      <c r="A461">
        <v>24</v>
      </c>
      <c r="B461" s="8"/>
      <c r="C461" s="9" t="s">
        <v>18</v>
      </c>
      <c r="D461" s="9">
        <v>48678</v>
      </c>
      <c r="E461" s="10" t="s">
        <v>10</v>
      </c>
      <c r="F461" s="10" t="s">
        <v>11</v>
      </c>
      <c r="G461" s="10" t="s">
        <v>13</v>
      </c>
      <c r="H461" s="10"/>
      <c r="I461" s="10"/>
      <c r="J461" s="10"/>
      <c r="K461" s="10">
        <v>24</v>
      </c>
    </row>
    <row r="462" spans="1:11" x14ac:dyDescent="0.25">
      <c r="A462">
        <v>25</v>
      </c>
      <c r="B462" s="8"/>
      <c r="C462" s="9" t="s">
        <v>18</v>
      </c>
      <c r="D462" s="9">
        <v>48678</v>
      </c>
      <c r="E462" s="10" t="s">
        <v>10</v>
      </c>
      <c r="F462" s="10" t="s">
        <v>9</v>
      </c>
      <c r="G462" s="10" t="s">
        <v>9</v>
      </c>
      <c r="H462" s="10">
        <v>19</v>
      </c>
      <c r="I462" s="10">
        <v>7</v>
      </c>
      <c r="J462" s="10">
        <v>5</v>
      </c>
      <c r="K462" s="10"/>
    </row>
    <row r="463" spans="1:11" x14ac:dyDescent="0.25">
      <c r="A463">
        <v>26</v>
      </c>
      <c r="B463" s="8"/>
      <c r="C463" s="9" t="s">
        <v>18</v>
      </c>
      <c r="D463" s="9">
        <v>48678</v>
      </c>
      <c r="E463" s="10" t="s">
        <v>9</v>
      </c>
      <c r="F463" s="10" t="s">
        <v>9</v>
      </c>
      <c r="G463" s="10" t="s">
        <v>10</v>
      </c>
      <c r="H463" s="10">
        <v>19</v>
      </c>
      <c r="I463" s="10">
        <v>10</v>
      </c>
      <c r="J463" s="10">
        <v>10</v>
      </c>
      <c r="K463" s="10"/>
    </row>
    <row r="464" spans="1:11" x14ac:dyDescent="0.25">
      <c r="A464">
        <v>27</v>
      </c>
      <c r="B464" s="8"/>
      <c r="C464" s="9" t="s">
        <v>18</v>
      </c>
      <c r="D464" s="9">
        <v>48678</v>
      </c>
      <c r="E464" s="10" t="s">
        <v>11</v>
      </c>
      <c r="F464" s="10" t="s">
        <v>10</v>
      </c>
      <c r="G464" s="10" t="s">
        <v>11</v>
      </c>
      <c r="H464" s="10">
        <v>13</v>
      </c>
      <c r="I464" s="10">
        <v>4</v>
      </c>
      <c r="J464" s="10">
        <v>5</v>
      </c>
      <c r="K464" s="10"/>
    </row>
    <row r="465" spans="1:11" x14ac:dyDescent="0.25">
      <c r="A465">
        <v>28</v>
      </c>
      <c r="B465" s="8"/>
      <c r="C465" s="9" t="s">
        <v>18</v>
      </c>
      <c r="D465" s="9">
        <v>48678</v>
      </c>
      <c r="E465" s="10" t="s">
        <v>10</v>
      </c>
      <c r="F465" s="10" t="s">
        <v>11</v>
      </c>
      <c r="G465" s="10" t="s">
        <v>10</v>
      </c>
      <c r="H465" s="10">
        <v>20</v>
      </c>
      <c r="I465" s="10">
        <v>8</v>
      </c>
      <c r="J465" s="10">
        <v>4</v>
      </c>
      <c r="K465" s="10"/>
    </row>
    <row r="466" spans="1:11" x14ac:dyDescent="0.25">
      <c r="A466">
        <v>29</v>
      </c>
      <c r="B466" s="8"/>
      <c r="C466" s="9" t="s">
        <v>18</v>
      </c>
      <c r="D466" s="9">
        <v>48678</v>
      </c>
      <c r="E466" s="10" t="s">
        <v>10</v>
      </c>
      <c r="F466" s="10" t="s">
        <v>10</v>
      </c>
      <c r="G466" s="10" t="s">
        <v>9</v>
      </c>
      <c r="H466" s="10">
        <v>21</v>
      </c>
      <c r="I466" s="10">
        <v>4</v>
      </c>
      <c r="J466" s="10">
        <v>6</v>
      </c>
      <c r="K466" s="10"/>
    </row>
    <row r="467" spans="1:11" x14ac:dyDescent="0.25">
      <c r="A467">
        <v>30</v>
      </c>
      <c r="B467" s="8"/>
      <c r="C467" s="9" t="s">
        <v>18</v>
      </c>
      <c r="D467" s="9">
        <v>48678</v>
      </c>
      <c r="E467" s="10" t="s">
        <v>11</v>
      </c>
      <c r="F467" s="10" t="s">
        <v>11</v>
      </c>
      <c r="G467" s="10" t="s">
        <v>11</v>
      </c>
      <c r="H467" s="10">
        <v>12</v>
      </c>
      <c r="I467" s="10">
        <v>5</v>
      </c>
      <c r="J467" s="10">
        <v>4</v>
      </c>
      <c r="K467" s="10">
        <v>30</v>
      </c>
    </row>
    <row r="468" spans="1:11" x14ac:dyDescent="0.25">
      <c r="A468">
        <v>31</v>
      </c>
      <c r="B468" s="8"/>
      <c r="C468" s="9" t="s">
        <v>18</v>
      </c>
      <c r="D468" s="9">
        <v>48678</v>
      </c>
      <c r="E468" s="10" t="s">
        <v>10</v>
      </c>
      <c r="F468" s="10" t="s">
        <v>10</v>
      </c>
      <c r="G468" s="10" t="s">
        <v>10</v>
      </c>
      <c r="H468" s="10">
        <v>23</v>
      </c>
      <c r="I468" s="10">
        <v>6</v>
      </c>
      <c r="J468" s="10">
        <v>5</v>
      </c>
      <c r="K468" s="10"/>
    </row>
    <row r="469" spans="1:11" x14ac:dyDescent="0.25">
      <c r="A469">
        <v>32</v>
      </c>
      <c r="B469" s="8"/>
      <c r="C469" s="9" t="s">
        <v>18</v>
      </c>
      <c r="D469" s="9">
        <v>48678</v>
      </c>
      <c r="E469" s="10" t="s">
        <v>10</v>
      </c>
      <c r="F469" s="10" t="s">
        <v>10</v>
      </c>
      <c r="G469" s="10" t="s">
        <v>10</v>
      </c>
      <c r="H469" s="10">
        <v>23</v>
      </c>
      <c r="I469" s="10">
        <v>5</v>
      </c>
      <c r="J469" s="10">
        <v>7</v>
      </c>
      <c r="K469" s="10"/>
    </row>
    <row r="470" spans="1:11" x14ac:dyDescent="0.25">
      <c r="A470">
        <v>33</v>
      </c>
      <c r="B470" s="8"/>
      <c r="C470" s="9" t="s">
        <v>18</v>
      </c>
      <c r="D470" s="9">
        <v>48678</v>
      </c>
      <c r="E470" s="10" t="s">
        <v>10</v>
      </c>
      <c r="F470" s="10" t="s">
        <v>9</v>
      </c>
      <c r="G470" s="10" t="s">
        <v>9</v>
      </c>
      <c r="H470" s="10">
        <v>31</v>
      </c>
      <c r="I470" s="10">
        <v>5</v>
      </c>
      <c r="J470" s="10">
        <v>7</v>
      </c>
      <c r="K470" s="10"/>
    </row>
    <row r="471" spans="1:11" x14ac:dyDescent="0.25">
      <c r="A471">
        <v>34</v>
      </c>
      <c r="B471" s="8"/>
      <c r="C471" s="9" t="s">
        <v>18</v>
      </c>
      <c r="D471" s="9">
        <v>48678</v>
      </c>
      <c r="E471" s="10" t="s">
        <v>11</v>
      </c>
      <c r="F471" s="10" t="s">
        <v>10</v>
      </c>
      <c r="G471" s="10" t="s">
        <v>10</v>
      </c>
      <c r="H471" s="10">
        <v>14</v>
      </c>
      <c r="I471" s="10">
        <v>7</v>
      </c>
      <c r="J471" s="10">
        <v>4</v>
      </c>
      <c r="K471" s="10"/>
    </row>
    <row r="472" spans="1:11" x14ac:dyDescent="0.25">
      <c r="A472">
        <v>35</v>
      </c>
      <c r="B472" s="8"/>
      <c r="C472" s="9" t="s">
        <v>18</v>
      </c>
      <c r="D472" s="9">
        <v>48678</v>
      </c>
      <c r="E472" s="10" t="s">
        <v>10</v>
      </c>
      <c r="F472" s="10" t="s">
        <v>10</v>
      </c>
      <c r="G472" s="10" t="s">
        <v>10</v>
      </c>
      <c r="H472" s="10">
        <v>16</v>
      </c>
      <c r="I472" s="10">
        <v>7</v>
      </c>
      <c r="J472" s="10">
        <v>4</v>
      </c>
      <c r="K472" s="10"/>
    </row>
    <row r="473" spans="1:11" x14ac:dyDescent="0.25">
      <c r="A473">
        <v>36</v>
      </c>
      <c r="B473" s="8"/>
      <c r="C473" s="9" t="s">
        <v>18</v>
      </c>
      <c r="D473" s="9">
        <v>48678</v>
      </c>
      <c r="E473" s="10" t="s">
        <v>10</v>
      </c>
      <c r="F473" s="10" t="s">
        <v>10</v>
      </c>
      <c r="G473" s="10" t="s">
        <v>10</v>
      </c>
      <c r="H473" s="10">
        <v>17</v>
      </c>
      <c r="I473" s="10">
        <v>7</v>
      </c>
      <c r="J473" s="10">
        <v>6</v>
      </c>
      <c r="K473" s="10">
        <v>36</v>
      </c>
    </row>
    <row r="474" spans="1:11" x14ac:dyDescent="0.25">
      <c r="A474">
        <v>1</v>
      </c>
      <c r="B474" s="8">
        <v>14</v>
      </c>
      <c r="C474" s="9" t="s">
        <v>18</v>
      </c>
      <c r="D474" s="9">
        <v>8492</v>
      </c>
      <c r="E474" s="10" t="s">
        <v>10</v>
      </c>
      <c r="F474" s="10" t="s">
        <v>10</v>
      </c>
      <c r="G474" s="10" t="s">
        <v>11</v>
      </c>
      <c r="H474" s="10">
        <v>12</v>
      </c>
      <c r="I474" s="10">
        <v>6</v>
      </c>
      <c r="J474" s="10">
        <v>3</v>
      </c>
      <c r="K474" s="10"/>
    </row>
    <row r="475" spans="1:11" x14ac:dyDescent="0.25">
      <c r="A475">
        <v>2</v>
      </c>
      <c r="B475" s="8"/>
      <c r="C475" s="9" t="s">
        <v>18</v>
      </c>
      <c r="D475" s="9">
        <v>8492</v>
      </c>
      <c r="E475" s="10" t="s">
        <v>10</v>
      </c>
      <c r="F475" s="10" t="s">
        <v>10</v>
      </c>
      <c r="G475" s="10" t="s">
        <v>10</v>
      </c>
      <c r="H475" s="10">
        <v>21</v>
      </c>
      <c r="I475" s="10">
        <v>7</v>
      </c>
      <c r="J475" s="10">
        <v>4</v>
      </c>
      <c r="K475" s="10"/>
    </row>
    <row r="476" spans="1:11" x14ac:dyDescent="0.25">
      <c r="A476">
        <v>3</v>
      </c>
      <c r="B476" s="8"/>
      <c r="C476" s="9" t="s">
        <v>18</v>
      </c>
      <c r="D476" s="9">
        <v>8492</v>
      </c>
      <c r="E476" s="10" t="s">
        <v>10</v>
      </c>
      <c r="F476" s="10" t="s">
        <v>10</v>
      </c>
      <c r="G476" s="10" t="s">
        <v>10</v>
      </c>
      <c r="H476" s="10">
        <v>22</v>
      </c>
      <c r="I476" s="10">
        <v>6</v>
      </c>
      <c r="J476" s="10">
        <v>5</v>
      </c>
      <c r="K476" s="10"/>
    </row>
    <row r="477" spans="1:11" x14ac:dyDescent="0.25">
      <c r="A477">
        <v>4</v>
      </c>
      <c r="B477" s="8"/>
      <c r="C477" s="9" t="s">
        <v>18</v>
      </c>
      <c r="D477" s="9">
        <v>8492</v>
      </c>
      <c r="E477" s="10" t="s">
        <v>10</v>
      </c>
      <c r="F477" s="10" t="s">
        <v>10</v>
      </c>
      <c r="G477" s="10" t="s">
        <v>9</v>
      </c>
      <c r="H477" s="10">
        <v>27</v>
      </c>
      <c r="I477" s="10">
        <v>8</v>
      </c>
      <c r="J477" s="10">
        <v>9</v>
      </c>
      <c r="K477" s="10"/>
    </row>
    <row r="478" spans="1:11" x14ac:dyDescent="0.25">
      <c r="A478">
        <v>5</v>
      </c>
      <c r="B478" s="8"/>
      <c r="C478" s="9" t="s">
        <v>18</v>
      </c>
      <c r="D478" s="9">
        <v>8492</v>
      </c>
      <c r="E478" s="10" t="s">
        <v>9</v>
      </c>
      <c r="F478" s="10" t="s">
        <v>9</v>
      </c>
      <c r="G478" s="10" t="s">
        <v>9</v>
      </c>
      <c r="H478" s="10">
        <v>31</v>
      </c>
      <c r="I478" s="10">
        <v>6</v>
      </c>
      <c r="J478" s="10">
        <v>9</v>
      </c>
      <c r="K478" s="10"/>
    </row>
    <row r="479" spans="1:11" x14ac:dyDescent="0.25">
      <c r="A479">
        <v>6</v>
      </c>
      <c r="B479" s="8"/>
      <c r="C479" s="9" t="s">
        <v>18</v>
      </c>
      <c r="D479" s="9">
        <v>8492</v>
      </c>
      <c r="E479" s="10" t="s">
        <v>9</v>
      </c>
      <c r="F479" s="10" t="s">
        <v>9</v>
      </c>
      <c r="G479" s="10" t="s">
        <v>10</v>
      </c>
      <c r="H479" s="10">
        <v>20</v>
      </c>
      <c r="I479" s="10">
        <v>8</v>
      </c>
      <c r="J479" s="10">
        <v>5</v>
      </c>
      <c r="K479" s="10">
        <v>6</v>
      </c>
    </row>
    <row r="480" spans="1:11" x14ac:dyDescent="0.25">
      <c r="A480">
        <v>7</v>
      </c>
      <c r="B480" s="8"/>
      <c r="C480" s="9" t="s">
        <v>18</v>
      </c>
      <c r="D480" s="9">
        <v>8492</v>
      </c>
      <c r="E480" s="10" t="s">
        <v>10</v>
      </c>
      <c r="F480" s="10" t="s">
        <v>10</v>
      </c>
      <c r="G480" s="10" t="s">
        <v>10</v>
      </c>
      <c r="H480" s="10">
        <v>17</v>
      </c>
      <c r="I480" s="10">
        <v>8</v>
      </c>
      <c r="J480" s="10">
        <v>6</v>
      </c>
      <c r="K480" s="10"/>
    </row>
    <row r="481" spans="1:11" x14ac:dyDescent="0.25">
      <c r="A481">
        <v>8</v>
      </c>
      <c r="B481" s="8"/>
      <c r="C481" s="9" t="s">
        <v>18</v>
      </c>
      <c r="D481" s="9">
        <v>8492</v>
      </c>
      <c r="E481" s="10" t="s">
        <v>9</v>
      </c>
      <c r="F481" s="10" t="s">
        <v>9</v>
      </c>
      <c r="G481" s="10" t="s">
        <v>10</v>
      </c>
      <c r="H481" s="10">
        <v>20</v>
      </c>
      <c r="I481" s="10">
        <v>9</v>
      </c>
      <c r="J481" s="10">
        <v>1</v>
      </c>
      <c r="K481" s="10"/>
    </row>
    <row r="482" spans="1:11" x14ac:dyDescent="0.25">
      <c r="A482">
        <v>9</v>
      </c>
      <c r="B482" s="8"/>
      <c r="C482" s="9" t="s">
        <v>18</v>
      </c>
      <c r="D482" s="9">
        <v>8492</v>
      </c>
      <c r="E482" s="10" t="s">
        <v>9</v>
      </c>
      <c r="F482" s="10" t="s">
        <v>10</v>
      </c>
      <c r="G482" s="10" t="s">
        <v>10</v>
      </c>
      <c r="H482" s="10">
        <v>29</v>
      </c>
      <c r="I482" s="10">
        <v>6</v>
      </c>
      <c r="J482" s="10">
        <v>9</v>
      </c>
      <c r="K482" s="10"/>
    </row>
    <row r="483" spans="1:11" x14ac:dyDescent="0.25">
      <c r="A483">
        <v>10</v>
      </c>
      <c r="B483" s="8"/>
      <c r="C483" s="9" t="s">
        <v>18</v>
      </c>
      <c r="D483" s="9">
        <v>8492</v>
      </c>
      <c r="E483" s="10" t="s">
        <v>10</v>
      </c>
      <c r="F483" s="10" t="s">
        <v>10</v>
      </c>
      <c r="G483" s="10" t="s">
        <v>10</v>
      </c>
      <c r="H483" s="10">
        <v>23</v>
      </c>
      <c r="I483" s="10">
        <v>7</v>
      </c>
      <c r="J483" s="10">
        <v>6</v>
      </c>
      <c r="K483" s="10"/>
    </row>
    <row r="484" spans="1:11" x14ac:dyDescent="0.25">
      <c r="A484">
        <v>11</v>
      </c>
      <c r="B484" s="8"/>
      <c r="C484" s="9" t="s">
        <v>18</v>
      </c>
      <c r="D484" s="9">
        <v>8492</v>
      </c>
      <c r="E484" s="10" t="s">
        <v>10</v>
      </c>
      <c r="F484" s="10" t="s">
        <v>10</v>
      </c>
      <c r="G484" s="10" t="s">
        <v>10</v>
      </c>
      <c r="H484" s="10">
        <v>29</v>
      </c>
      <c r="I484" s="10">
        <v>7</v>
      </c>
      <c r="J484" s="10">
        <v>4</v>
      </c>
      <c r="K484" s="10"/>
    </row>
    <row r="485" spans="1:11" x14ac:dyDescent="0.25">
      <c r="A485">
        <v>12</v>
      </c>
      <c r="B485" s="8"/>
      <c r="C485" s="9" t="s">
        <v>18</v>
      </c>
      <c r="D485" s="9">
        <v>8492</v>
      </c>
      <c r="E485" s="10" t="s">
        <v>9</v>
      </c>
      <c r="F485" s="10" t="s">
        <v>9</v>
      </c>
      <c r="G485" s="10" t="s">
        <v>9</v>
      </c>
      <c r="H485" s="10">
        <v>30</v>
      </c>
      <c r="I485" s="10">
        <v>6</v>
      </c>
      <c r="J485" s="10">
        <v>12</v>
      </c>
      <c r="K485" s="10">
        <v>12</v>
      </c>
    </row>
    <row r="486" spans="1:11" x14ac:dyDescent="0.25">
      <c r="A486">
        <v>13</v>
      </c>
      <c r="B486" s="8"/>
      <c r="C486" s="9" t="s">
        <v>18</v>
      </c>
      <c r="D486" s="9">
        <v>8492</v>
      </c>
      <c r="E486" s="10" t="s">
        <v>9</v>
      </c>
      <c r="F486" s="10" t="s">
        <v>9</v>
      </c>
      <c r="G486" s="10" t="s">
        <v>9</v>
      </c>
      <c r="H486" s="10">
        <v>32</v>
      </c>
      <c r="I486" s="10">
        <v>6</v>
      </c>
      <c r="J486" s="10">
        <v>13</v>
      </c>
      <c r="K486" s="10"/>
    </row>
    <row r="487" spans="1:11" x14ac:dyDescent="0.25">
      <c r="A487">
        <v>14</v>
      </c>
      <c r="B487" s="8"/>
      <c r="C487" s="9" t="s">
        <v>18</v>
      </c>
      <c r="D487" s="9">
        <v>8492</v>
      </c>
      <c r="E487" s="10" t="s">
        <v>10</v>
      </c>
      <c r="F487" s="10" t="s">
        <v>10</v>
      </c>
      <c r="G487" s="10" t="s">
        <v>11</v>
      </c>
      <c r="H487" s="10">
        <v>26</v>
      </c>
      <c r="I487" s="10">
        <v>7</v>
      </c>
      <c r="J487" s="10">
        <v>3</v>
      </c>
      <c r="K487" s="10"/>
    </row>
    <row r="488" spans="1:11" x14ac:dyDescent="0.25">
      <c r="A488">
        <v>15</v>
      </c>
      <c r="B488" s="8"/>
      <c r="C488" s="9" t="s">
        <v>18</v>
      </c>
      <c r="D488" s="9">
        <v>8492</v>
      </c>
      <c r="E488" s="10" t="s">
        <v>10</v>
      </c>
      <c r="F488" s="10" t="s">
        <v>11</v>
      </c>
      <c r="G488" s="10" t="s">
        <v>11</v>
      </c>
      <c r="H488" s="10">
        <v>14</v>
      </c>
      <c r="I488" s="10">
        <v>4</v>
      </c>
      <c r="J488" s="10">
        <v>1</v>
      </c>
      <c r="K488" s="10"/>
    </row>
    <row r="489" spans="1:11" x14ac:dyDescent="0.25">
      <c r="A489">
        <v>16</v>
      </c>
      <c r="B489" s="8"/>
      <c r="C489" s="9" t="s">
        <v>18</v>
      </c>
      <c r="D489" s="9">
        <v>8492</v>
      </c>
      <c r="E489" s="10" t="s">
        <v>9</v>
      </c>
      <c r="F489" s="10" t="s">
        <v>9</v>
      </c>
      <c r="G489" s="10" t="s">
        <v>9</v>
      </c>
      <c r="H489" s="10">
        <v>40</v>
      </c>
      <c r="I489" s="10">
        <v>6</v>
      </c>
      <c r="J489" s="10">
        <v>14</v>
      </c>
      <c r="K489" s="10"/>
    </row>
    <row r="490" spans="1:11" x14ac:dyDescent="0.25">
      <c r="A490">
        <v>17</v>
      </c>
      <c r="B490" s="8"/>
      <c r="C490" s="9" t="s">
        <v>18</v>
      </c>
      <c r="D490" s="9">
        <v>8492</v>
      </c>
      <c r="E490" s="10" t="s">
        <v>9</v>
      </c>
      <c r="F490" s="10" t="s">
        <v>9</v>
      </c>
      <c r="G490" s="10" t="s">
        <v>10</v>
      </c>
      <c r="H490" s="10">
        <v>34</v>
      </c>
      <c r="I490" s="10">
        <v>7</v>
      </c>
      <c r="J490" s="10">
        <v>13</v>
      </c>
      <c r="K490" s="10"/>
    </row>
    <row r="491" spans="1:11" x14ac:dyDescent="0.25">
      <c r="A491">
        <v>18</v>
      </c>
      <c r="B491" s="8"/>
      <c r="C491" s="9" t="s">
        <v>18</v>
      </c>
      <c r="D491" s="9">
        <v>8492</v>
      </c>
      <c r="E491" s="10" t="s">
        <v>11</v>
      </c>
      <c r="F491" s="10" t="s">
        <v>11</v>
      </c>
      <c r="G491" s="10" t="s">
        <v>11</v>
      </c>
      <c r="H491" s="10">
        <v>17</v>
      </c>
      <c r="I491" s="10">
        <v>6</v>
      </c>
      <c r="J491" s="10">
        <v>7</v>
      </c>
      <c r="K491" s="10">
        <v>18</v>
      </c>
    </row>
    <row r="492" spans="1:11" x14ac:dyDescent="0.25">
      <c r="A492">
        <v>19</v>
      </c>
      <c r="B492" s="8"/>
      <c r="C492" s="9" t="s">
        <v>18</v>
      </c>
      <c r="D492" s="9">
        <v>8492</v>
      </c>
      <c r="E492" s="10" t="s">
        <v>10</v>
      </c>
      <c r="F492" s="10" t="s">
        <v>9</v>
      </c>
      <c r="G492" s="10" t="s">
        <v>10</v>
      </c>
      <c r="H492" s="10">
        <v>19</v>
      </c>
      <c r="I492" s="10">
        <v>6</v>
      </c>
      <c r="J492" s="10">
        <v>4</v>
      </c>
      <c r="K492" s="10"/>
    </row>
    <row r="493" spans="1:11" x14ac:dyDescent="0.25">
      <c r="A493">
        <v>20</v>
      </c>
      <c r="B493" s="8"/>
      <c r="C493" s="9" t="s">
        <v>18</v>
      </c>
      <c r="D493" s="9">
        <v>8492</v>
      </c>
      <c r="E493" s="10" t="s">
        <v>9</v>
      </c>
      <c r="F493" s="10" t="s">
        <v>11</v>
      </c>
      <c r="G493" s="10" t="s">
        <v>13</v>
      </c>
      <c r="H493" s="10"/>
      <c r="I493" s="10"/>
      <c r="J493" s="10"/>
      <c r="K493" s="10"/>
    </row>
    <row r="494" spans="1:11" x14ac:dyDescent="0.25">
      <c r="A494">
        <v>21</v>
      </c>
      <c r="B494" s="8"/>
      <c r="C494" s="9" t="s">
        <v>18</v>
      </c>
      <c r="D494" s="9">
        <v>8492</v>
      </c>
      <c r="E494" s="10" t="s">
        <v>9</v>
      </c>
      <c r="F494" s="10" t="s">
        <v>9</v>
      </c>
      <c r="G494" s="10" t="s">
        <v>9</v>
      </c>
      <c r="H494" s="10">
        <v>39</v>
      </c>
      <c r="I494" s="10">
        <v>6</v>
      </c>
      <c r="J494" s="10">
        <v>9</v>
      </c>
      <c r="K494" s="10"/>
    </row>
    <row r="495" spans="1:11" x14ac:dyDescent="0.25">
      <c r="A495">
        <v>22</v>
      </c>
      <c r="B495" s="8"/>
      <c r="C495" s="9" t="s">
        <v>18</v>
      </c>
      <c r="D495" s="9">
        <v>8492</v>
      </c>
      <c r="E495" s="10" t="s">
        <v>9</v>
      </c>
      <c r="F495" s="10" t="s">
        <v>9</v>
      </c>
      <c r="G495" s="10" t="s">
        <v>9</v>
      </c>
      <c r="H495" s="10">
        <v>40</v>
      </c>
      <c r="I495" s="10">
        <v>7</v>
      </c>
      <c r="J495" s="10">
        <v>19</v>
      </c>
      <c r="K495" s="10"/>
    </row>
    <row r="496" spans="1:11" x14ac:dyDescent="0.25">
      <c r="A496">
        <v>23</v>
      </c>
      <c r="B496" s="8"/>
      <c r="C496" s="9" t="s">
        <v>18</v>
      </c>
      <c r="D496" s="9">
        <v>8492</v>
      </c>
      <c r="E496" s="10" t="s">
        <v>10</v>
      </c>
      <c r="F496" s="10" t="s">
        <v>10</v>
      </c>
      <c r="G496" s="10" t="s">
        <v>10</v>
      </c>
      <c r="H496" s="10">
        <v>30</v>
      </c>
      <c r="I496" s="10">
        <v>8</v>
      </c>
      <c r="J496" s="10">
        <v>10</v>
      </c>
      <c r="K496" s="10"/>
    </row>
    <row r="497" spans="1:11" x14ac:dyDescent="0.25">
      <c r="A497">
        <v>24</v>
      </c>
      <c r="B497" s="8"/>
      <c r="C497" s="9" t="s">
        <v>18</v>
      </c>
      <c r="D497" s="9">
        <v>8492</v>
      </c>
      <c r="E497" s="10" t="s">
        <v>10</v>
      </c>
      <c r="F497" s="10" t="s">
        <v>9</v>
      </c>
      <c r="G497" s="10" t="s">
        <v>13</v>
      </c>
      <c r="H497" s="10"/>
      <c r="I497" s="10"/>
      <c r="J497" s="10"/>
      <c r="K497" s="10">
        <v>24</v>
      </c>
    </row>
    <row r="498" spans="1:11" x14ac:dyDescent="0.25">
      <c r="A498">
        <v>25</v>
      </c>
      <c r="B498" s="8"/>
      <c r="C498" s="9" t="s">
        <v>18</v>
      </c>
      <c r="D498" s="9">
        <v>8492</v>
      </c>
      <c r="E498" s="10" t="s">
        <v>9</v>
      </c>
      <c r="F498" s="10" t="s">
        <v>11</v>
      </c>
      <c r="G498" s="10" t="s">
        <v>11</v>
      </c>
      <c r="H498" s="10">
        <v>26</v>
      </c>
      <c r="I498" s="10">
        <v>4</v>
      </c>
      <c r="J498" s="10">
        <v>2</v>
      </c>
      <c r="K498" s="10"/>
    </row>
    <row r="499" spans="1:11" x14ac:dyDescent="0.25">
      <c r="A499">
        <v>26</v>
      </c>
      <c r="B499" s="8"/>
      <c r="C499" s="9" t="s">
        <v>18</v>
      </c>
      <c r="D499" s="9">
        <v>8492</v>
      </c>
      <c r="E499" s="10" t="s">
        <v>9</v>
      </c>
      <c r="F499" s="10" t="s">
        <v>10</v>
      </c>
      <c r="G499" s="10" t="s">
        <v>10</v>
      </c>
      <c r="H499" s="10">
        <v>40</v>
      </c>
      <c r="I499" s="10">
        <v>10</v>
      </c>
      <c r="J499" s="10">
        <v>19</v>
      </c>
      <c r="K499" s="10"/>
    </row>
    <row r="500" spans="1:11" x14ac:dyDescent="0.25">
      <c r="A500">
        <v>27</v>
      </c>
      <c r="B500" s="8"/>
      <c r="C500" s="9" t="s">
        <v>18</v>
      </c>
      <c r="D500" s="9">
        <v>8492</v>
      </c>
      <c r="E500" s="10" t="s">
        <v>11</v>
      </c>
      <c r="F500" s="10" t="s">
        <v>11</v>
      </c>
      <c r="G500" s="10" t="s">
        <v>11</v>
      </c>
      <c r="H500" s="10">
        <v>10</v>
      </c>
      <c r="I500" s="10">
        <v>2</v>
      </c>
      <c r="J500" s="10">
        <v>1</v>
      </c>
      <c r="K500" s="10"/>
    </row>
    <row r="501" spans="1:11" x14ac:dyDescent="0.25">
      <c r="A501">
        <v>28</v>
      </c>
      <c r="B501" s="8"/>
      <c r="C501" s="9" t="s">
        <v>18</v>
      </c>
      <c r="D501" s="9">
        <v>8492</v>
      </c>
      <c r="E501" s="10" t="s">
        <v>10</v>
      </c>
      <c r="F501" s="10" t="s">
        <v>9</v>
      </c>
      <c r="G501" s="10" t="s">
        <v>9</v>
      </c>
      <c r="H501" s="10">
        <v>32</v>
      </c>
      <c r="I501" s="10">
        <v>6</v>
      </c>
      <c r="J501" s="10">
        <v>10</v>
      </c>
      <c r="K501" s="10"/>
    </row>
    <row r="502" spans="1:11" x14ac:dyDescent="0.25">
      <c r="A502">
        <v>29</v>
      </c>
      <c r="B502" s="8"/>
      <c r="C502" s="9" t="s">
        <v>18</v>
      </c>
      <c r="D502" s="9">
        <v>8492</v>
      </c>
      <c r="E502" s="10" t="s">
        <v>9</v>
      </c>
      <c r="F502" s="10" t="s">
        <v>9</v>
      </c>
      <c r="G502" s="10" t="s">
        <v>10</v>
      </c>
      <c r="H502" s="10">
        <v>22</v>
      </c>
      <c r="I502" s="10">
        <v>8</v>
      </c>
      <c r="J502" s="10">
        <v>1</v>
      </c>
      <c r="K502" s="10"/>
    </row>
    <row r="503" spans="1:11" x14ac:dyDescent="0.25">
      <c r="A503">
        <v>30</v>
      </c>
      <c r="B503" s="8"/>
      <c r="C503" s="9" t="s">
        <v>18</v>
      </c>
      <c r="D503" s="9">
        <v>8492</v>
      </c>
      <c r="E503" s="10" t="s">
        <v>10</v>
      </c>
      <c r="F503" s="10" t="s">
        <v>11</v>
      </c>
      <c r="G503" s="10" t="s">
        <v>13</v>
      </c>
      <c r="H503" s="10"/>
      <c r="I503" s="10"/>
      <c r="J503" s="10"/>
      <c r="K503" s="10">
        <v>30</v>
      </c>
    </row>
    <row r="504" spans="1:11" x14ac:dyDescent="0.25">
      <c r="A504">
        <v>31</v>
      </c>
      <c r="B504" s="8"/>
      <c r="C504" s="9" t="s">
        <v>18</v>
      </c>
      <c r="D504" s="9">
        <v>8492</v>
      </c>
      <c r="E504" s="10" t="s">
        <v>10</v>
      </c>
      <c r="F504" s="10" t="s">
        <v>10</v>
      </c>
      <c r="G504" s="10" t="s">
        <v>13</v>
      </c>
      <c r="H504" s="10"/>
      <c r="I504" s="10"/>
      <c r="J504" s="10"/>
      <c r="K504" s="10"/>
    </row>
    <row r="505" spans="1:11" x14ac:dyDescent="0.25">
      <c r="A505">
        <v>32</v>
      </c>
      <c r="B505" s="8"/>
      <c r="C505" s="9" t="s">
        <v>18</v>
      </c>
      <c r="D505" s="9">
        <v>8492</v>
      </c>
      <c r="E505" s="10" t="s">
        <v>11</v>
      </c>
      <c r="F505" s="10" t="s">
        <v>11</v>
      </c>
      <c r="G505" s="10" t="s">
        <v>12</v>
      </c>
      <c r="H505" s="10">
        <v>27</v>
      </c>
      <c r="I505" s="10">
        <v>7</v>
      </c>
      <c r="J505" s="10">
        <v>7</v>
      </c>
      <c r="K505" s="10"/>
    </row>
    <row r="506" spans="1:11" x14ac:dyDescent="0.25">
      <c r="A506">
        <v>33</v>
      </c>
      <c r="B506" s="8"/>
      <c r="C506" s="9" t="s">
        <v>18</v>
      </c>
      <c r="D506" s="9">
        <v>8492</v>
      </c>
      <c r="E506" s="10" t="s">
        <v>10</v>
      </c>
      <c r="F506" s="10" t="s">
        <v>10</v>
      </c>
      <c r="G506" s="10" t="s">
        <v>10</v>
      </c>
      <c r="H506" s="10">
        <v>15</v>
      </c>
      <c r="I506" s="10">
        <v>7</v>
      </c>
      <c r="J506" s="10">
        <v>5</v>
      </c>
      <c r="K506" s="10"/>
    </row>
    <row r="507" spans="1:11" x14ac:dyDescent="0.25">
      <c r="A507">
        <v>34</v>
      </c>
      <c r="B507" s="8"/>
      <c r="C507" s="9" t="s">
        <v>18</v>
      </c>
      <c r="D507" s="9">
        <v>8492</v>
      </c>
      <c r="E507" s="10" t="s">
        <v>10</v>
      </c>
      <c r="F507" s="10" t="s">
        <v>9</v>
      </c>
      <c r="G507" s="10" t="s">
        <v>10</v>
      </c>
      <c r="H507" s="10">
        <v>17</v>
      </c>
      <c r="I507" s="10">
        <v>7</v>
      </c>
      <c r="J507" s="10">
        <v>2</v>
      </c>
      <c r="K507" s="10"/>
    </row>
    <row r="508" spans="1:11" x14ac:dyDescent="0.25">
      <c r="A508">
        <v>35</v>
      </c>
      <c r="B508" s="8"/>
      <c r="C508" s="9" t="s">
        <v>18</v>
      </c>
      <c r="D508" s="9">
        <v>8492</v>
      </c>
      <c r="E508" s="10" t="s">
        <v>10</v>
      </c>
      <c r="F508" s="10" t="s">
        <v>9</v>
      </c>
      <c r="G508" s="10" t="s">
        <v>9</v>
      </c>
      <c r="H508" s="10">
        <v>37</v>
      </c>
      <c r="I508" s="10">
        <v>7</v>
      </c>
      <c r="J508" s="10">
        <v>14</v>
      </c>
      <c r="K508" s="10"/>
    </row>
    <row r="509" spans="1:11" x14ac:dyDescent="0.25">
      <c r="A509">
        <v>36</v>
      </c>
      <c r="B509" s="8"/>
      <c r="C509" s="9" t="s">
        <v>18</v>
      </c>
      <c r="D509" s="9">
        <v>8492</v>
      </c>
      <c r="E509" s="10" t="s">
        <v>9</v>
      </c>
      <c r="F509" s="10" t="s">
        <v>9</v>
      </c>
      <c r="G509" s="10" t="s">
        <v>9</v>
      </c>
      <c r="H509" s="10">
        <v>45</v>
      </c>
      <c r="I509" s="10">
        <v>12</v>
      </c>
      <c r="J509" s="10">
        <v>11</v>
      </c>
      <c r="K509" s="10">
        <v>36</v>
      </c>
    </row>
    <row r="510" spans="1:11" x14ac:dyDescent="0.25">
      <c r="A510">
        <v>1</v>
      </c>
      <c r="B510" s="8"/>
      <c r="C510" s="9" t="s">
        <v>18</v>
      </c>
      <c r="D510" s="9">
        <v>63540</v>
      </c>
      <c r="E510" s="10" t="s">
        <v>11</v>
      </c>
      <c r="F510" s="10" t="s">
        <v>10</v>
      </c>
      <c r="G510" s="10" t="s">
        <v>11</v>
      </c>
      <c r="H510" s="10">
        <v>12</v>
      </c>
      <c r="I510" s="10">
        <v>4</v>
      </c>
      <c r="J510" s="10">
        <v>5</v>
      </c>
      <c r="K510" s="10" t="s">
        <v>47</v>
      </c>
    </row>
    <row r="511" spans="1:11" x14ac:dyDescent="0.25">
      <c r="A511">
        <v>2</v>
      </c>
      <c r="B511" s="8"/>
      <c r="C511" s="9" t="s">
        <v>18</v>
      </c>
      <c r="D511" s="9">
        <v>63540</v>
      </c>
      <c r="E511" s="10" t="s">
        <v>10</v>
      </c>
      <c r="F511" s="10" t="s">
        <v>11</v>
      </c>
      <c r="G511" s="10" t="s">
        <v>11</v>
      </c>
      <c r="H511" s="10">
        <v>13</v>
      </c>
      <c r="I511" s="10">
        <v>3.5</v>
      </c>
      <c r="J511" s="10">
        <v>6.5</v>
      </c>
      <c r="K511" s="10" t="s">
        <v>48</v>
      </c>
    </row>
    <row r="512" spans="1:11" x14ac:dyDescent="0.25">
      <c r="A512">
        <v>3</v>
      </c>
      <c r="B512" s="8"/>
      <c r="C512" s="9" t="s">
        <v>18</v>
      </c>
      <c r="D512" s="9">
        <v>63540</v>
      </c>
      <c r="E512" s="10" t="s">
        <v>10</v>
      </c>
      <c r="F512" s="10" t="s">
        <v>10</v>
      </c>
      <c r="G512" s="10" t="s">
        <v>10</v>
      </c>
      <c r="H512" s="10">
        <v>17</v>
      </c>
      <c r="I512" s="10">
        <v>5.5</v>
      </c>
      <c r="J512" s="10">
        <v>2.5</v>
      </c>
      <c r="K512" s="10"/>
    </row>
    <row r="513" spans="1:11" x14ac:dyDescent="0.25">
      <c r="A513">
        <v>4</v>
      </c>
      <c r="B513" s="8"/>
      <c r="C513" s="9" t="s">
        <v>18</v>
      </c>
      <c r="D513" s="9">
        <v>63540</v>
      </c>
      <c r="E513" s="10" t="s">
        <v>11</v>
      </c>
      <c r="F513" s="10" t="s">
        <v>11</v>
      </c>
      <c r="G513" s="10" t="s">
        <v>11</v>
      </c>
      <c r="H513" s="10">
        <v>16</v>
      </c>
      <c r="I513" s="10">
        <v>3.5</v>
      </c>
      <c r="J513" s="10">
        <v>3</v>
      </c>
      <c r="K513" s="10"/>
    </row>
    <row r="514" spans="1:11" x14ac:dyDescent="0.25">
      <c r="A514">
        <v>5</v>
      </c>
      <c r="B514" s="8"/>
      <c r="C514" s="9" t="s">
        <v>18</v>
      </c>
      <c r="D514" s="9">
        <v>63540</v>
      </c>
      <c r="E514" s="10" t="s">
        <v>11</v>
      </c>
      <c r="F514" s="10" t="s">
        <v>10</v>
      </c>
      <c r="G514" s="10" t="s">
        <v>10</v>
      </c>
      <c r="H514" s="10">
        <v>18</v>
      </c>
      <c r="I514" s="10">
        <v>7</v>
      </c>
      <c r="J514" s="10">
        <v>1.5</v>
      </c>
      <c r="K514" s="10"/>
    </row>
    <row r="515" spans="1:11" x14ac:dyDescent="0.25">
      <c r="A515">
        <v>6</v>
      </c>
      <c r="B515" s="8"/>
      <c r="C515" s="9" t="s">
        <v>18</v>
      </c>
      <c r="D515" s="9">
        <v>63540</v>
      </c>
      <c r="E515" s="10" t="s">
        <v>9</v>
      </c>
      <c r="F515" s="10" t="s">
        <v>10</v>
      </c>
      <c r="G515" s="10" t="s">
        <v>11</v>
      </c>
      <c r="H515" s="10">
        <v>9</v>
      </c>
      <c r="I515" s="10">
        <v>3.5</v>
      </c>
      <c r="J515" s="10">
        <v>2</v>
      </c>
      <c r="K515" s="10">
        <v>6</v>
      </c>
    </row>
    <row r="516" spans="1:11" x14ac:dyDescent="0.25">
      <c r="A516">
        <v>7</v>
      </c>
      <c r="B516" s="8"/>
      <c r="C516" s="9" t="s">
        <v>18</v>
      </c>
      <c r="D516" s="9">
        <v>63540</v>
      </c>
      <c r="E516" s="10" t="s">
        <v>10</v>
      </c>
      <c r="F516" s="10" t="s">
        <v>10</v>
      </c>
      <c r="G516" s="10" t="s">
        <v>10</v>
      </c>
      <c r="H516" s="10">
        <v>13</v>
      </c>
      <c r="I516" s="10">
        <v>4</v>
      </c>
      <c r="J516" s="10">
        <v>3.5</v>
      </c>
      <c r="K516" s="10"/>
    </row>
    <row r="517" spans="1:11" x14ac:dyDescent="0.25">
      <c r="A517">
        <v>8</v>
      </c>
      <c r="B517" s="8"/>
      <c r="C517" s="9" t="s">
        <v>18</v>
      </c>
      <c r="D517" s="9">
        <v>63540</v>
      </c>
      <c r="E517" s="10" t="s">
        <v>10</v>
      </c>
      <c r="F517" s="10" t="s">
        <v>10</v>
      </c>
      <c r="G517" s="10" t="s">
        <v>11</v>
      </c>
      <c r="H517" s="10">
        <v>17</v>
      </c>
      <c r="I517" s="10">
        <v>4</v>
      </c>
      <c r="J517" s="10">
        <v>1</v>
      </c>
      <c r="K517" s="10" t="s">
        <v>76</v>
      </c>
    </row>
    <row r="518" spans="1:11" x14ac:dyDescent="0.25">
      <c r="A518">
        <v>9</v>
      </c>
      <c r="B518" s="8"/>
      <c r="C518" s="9" t="s">
        <v>18</v>
      </c>
      <c r="D518" s="9">
        <v>63540</v>
      </c>
      <c r="E518" s="10" t="s">
        <v>10</v>
      </c>
      <c r="F518" s="10" t="s">
        <v>11</v>
      </c>
      <c r="G518" s="10" t="s">
        <v>11</v>
      </c>
      <c r="H518" s="10">
        <v>14</v>
      </c>
      <c r="I518" s="10">
        <v>5.5</v>
      </c>
      <c r="J518" s="10">
        <v>6</v>
      </c>
      <c r="K518" s="10"/>
    </row>
    <row r="519" spans="1:11" x14ac:dyDescent="0.25">
      <c r="A519">
        <v>10</v>
      </c>
      <c r="B519" s="8"/>
      <c r="C519" s="9" t="s">
        <v>18</v>
      </c>
      <c r="D519" s="9">
        <v>63540</v>
      </c>
      <c r="E519" s="10" t="s">
        <v>11</v>
      </c>
      <c r="F519" s="10" t="s">
        <v>11</v>
      </c>
      <c r="G519" s="10" t="s">
        <v>11</v>
      </c>
      <c r="H519" s="10">
        <v>12</v>
      </c>
      <c r="I519" s="10">
        <v>5.5</v>
      </c>
      <c r="J519" s="10">
        <v>2</v>
      </c>
      <c r="K519" s="10"/>
    </row>
    <row r="520" spans="1:11" x14ac:dyDescent="0.25">
      <c r="A520">
        <v>11</v>
      </c>
      <c r="B520" s="8"/>
      <c r="C520" s="9" t="s">
        <v>18</v>
      </c>
      <c r="D520" s="9">
        <v>63540</v>
      </c>
      <c r="E520" s="10" t="s">
        <v>11</v>
      </c>
      <c r="F520" s="10" t="s">
        <v>11</v>
      </c>
      <c r="G520" s="10" t="s">
        <v>11</v>
      </c>
      <c r="H520" s="10">
        <v>14</v>
      </c>
      <c r="I520" s="10">
        <v>3.5</v>
      </c>
      <c r="J520" s="10">
        <v>3.5</v>
      </c>
      <c r="K520" s="10"/>
    </row>
    <row r="521" spans="1:11" x14ac:dyDescent="0.25">
      <c r="A521">
        <v>12</v>
      </c>
      <c r="B521" s="8"/>
      <c r="C521" s="9" t="s">
        <v>18</v>
      </c>
      <c r="D521" s="9">
        <v>63540</v>
      </c>
      <c r="E521" s="10" t="s">
        <v>11</v>
      </c>
      <c r="F521" s="10" t="s">
        <v>10</v>
      </c>
      <c r="G521" s="10" t="s">
        <v>11</v>
      </c>
      <c r="H521" s="10">
        <v>13</v>
      </c>
      <c r="I521" s="10">
        <v>5</v>
      </c>
      <c r="J521" s="10">
        <v>2</v>
      </c>
      <c r="K521" s="10">
        <v>12</v>
      </c>
    </row>
    <row r="522" spans="1:11" x14ac:dyDescent="0.25">
      <c r="A522">
        <v>13</v>
      </c>
      <c r="B522" s="8"/>
      <c r="C522" s="9" t="s">
        <v>18</v>
      </c>
      <c r="D522" s="9">
        <v>63540</v>
      </c>
      <c r="E522" s="10" t="s">
        <v>10</v>
      </c>
      <c r="F522" s="10" t="s">
        <v>10</v>
      </c>
      <c r="G522" s="10" t="s">
        <v>10</v>
      </c>
      <c r="H522" s="10">
        <v>14</v>
      </c>
      <c r="I522" s="10">
        <v>4</v>
      </c>
      <c r="J522" s="10">
        <v>1</v>
      </c>
      <c r="K522" s="10"/>
    </row>
    <row r="523" spans="1:11" x14ac:dyDescent="0.25">
      <c r="A523">
        <v>14</v>
      </c>
      <c r="B523" s="8"/>
      <c r="C523" s="9" t="s">
        <v>18</v>
      </c>
      <c r="D523" s="9">
        <v>63540</v>
      </c>
      <c r="E523" s="10" t="s">
        <v>10</v>
      </c>
      <c r="F523" s="10" t="s">
        <v>10</v>
      </c>
      <c r="G523" s="10" t="s">
        <v>9</v>
      </c>
      <c r="H523" s="10">
        <v>18</v>
      </c>
      <c r="I523" s="10">
        <v>4.5</v>
      </c>
      <c r="J523" s="10">
        <v>7.5</v>
      </c>
      <c r="K523" s="10"/>
    </row>
    <row r="524" spans="1:11" x14ac:dyDescent="0.25">
      <c r="A524">
        <v>15</v>
      </c>
      <c r="B524" s="8"/>
      <c r="C524" s="9" t="s">
        <v>18</v>
      </c>
      <c r="D524" s="9">
        <v>63540</v>
      </c>
      <c r="E524" s="10" t="s">
        <v>10</v>
      </c>
      <c r="F524" s="10" t="s">
        <v>11</v>
      </c>
      <c r="G524" s="10" t="s">
        <v>10</v>
      </c>
      <c r="H524" s="10">
        <v>16</v>
      </c>
      <c r="I524" s="10">
        <v>4</v>
      </c>
      <c r="J524" s="10">
        <v>6</v>
      </c>
      <c r="K524" s="10"/>
    </row>
    <row r="525" spans="1:11" x14ac:dyDescent="0.25">
      <c r="A525">
        <v>16</v>
      </c>
      <c r="B525" s="8"/>
      <c r="C525" s="9" t="s">
        <v>18</v>
      </c>
      <c r="D525" s="9">
        <v>63540</v>
      </c>
      <c r="E525" s="10" t="s">
        <v>11</v>
      </c>
      <c r="F525" s="10" t="s">
        <v>11</v>
      </c>
      <c r="G525" s="10" t="s">
        <v>10</v>
      </c>
      <c r="H525" s="10">
        <v>17</v>
      </c>
      <c r="I525" s="10">
        <v>5</v>
      </c>
      <c r="J525" s="10">
        <v>8</v>
      </c>
      <c r="K525" s="10"/>
    </row>
    <row r="526" spans="1:11" x14ac:dyDescent="0.25">
      <c r="A526">
        <v>17</v>
      </c>
      <c r="B526" s="8"/>
      <c r="C526" s="9" t="s">
        <v>18</v>
      </c>
      <c r="D526" s="9">
        <v>63540</v>
      </c>
      <c r="E526" s="10" t="s">
        <v>10</v>
      </c>
      <c r="F526" s="10" t="s">
        <v>11</v>
      </c>
      <c r="G526" s="10" t="s">
        <v>11</v>
      </c>
      <c r="H526" s="10">
        <v>13</v>
      </c>
      <c r="I526" s="10">
        <v>3</v>
      </c>
      <c r="J526" s="10">
        <v>1</v>
      </c>
      <c r="K526" s="10" t="s">
        <v>49</v>
      </c>
    </row>
    <row r="527" spans="1:11" x14ac:dyDescent="0.25">
      <c r="A527">
        <v>18</v>
      </c>
      <c r="B527" s="8"/>
      <c r="C527" s="9" t="s">
        <v>18</v>
      </c>
      <c r="D527" s="9">
        <v>63540</v>
      </c>
      <c r="E527" s="10" t="s">
        <v>10</v>
      </c>
      <c r="F527" s="10" t="s">
        <v>11</v>
      </c>
      <c r="G527" s="10" t="s">
        <v>10</v>
      </c>
      <c r="H527" s="10">
        <v>18</v>
      </c>
      <c r="I527" s="10">
        <v>3</v>
      </c>
      <c r="J527" s="10">
        <v>8</v>
      </c>
      <c r="K527" s="10">
        <v>18</v>
      </c>
    </row>
    <row r="528" spans="1:11" x14ac:dyDescent="0.25">
      <c r="A528">
        <v>19</v>
      </c>
      <c r="B528" s="8"/>
      <c r="C528" s="9" t="s">
        <v>18</v>
      </c>
      <c r="D528" s="9">
        <v>63540</v>
      </c>
      <c r="E528" s="10" t="s">
        <v>10</v>
      </c>
      <c r="F528" s="10" t="s">
        <v>11</v>
      </c>
      <c r="G528" s="10" t="s">
        <v>13</v>
      </c>
      <c r="H528" s="10"/>
      <c r="I528" s="10"/>
      <c r="J528" s="10"/>
      <c r="K528" s="10"/>
    </row>
    <row r="529" spans="1:11" x14ac:dyDescent="0.25">
      <c r="A529">
        <v>20</v>
      </c>
      <c r="B529" s="8"/>
      <c r="C529" s="9" t="s">
        <v>18</v>
      </c>
      <c r="D529" s="9">
        <v>63540</v>
      </c>
      <c r="E529" s="10" t="s">
        <v>10</v>
      </c>
      <c r="F529" s="10" t="s">
        <v>10</v>
      </c>
      <c r="G529" s="10" t="s">
        <v>10</v>
      </c>
      <c r="H529" s="10">
        <v>13</v>
      </c>
      <c r="I529" s="10">
        <v>3</v>
      </c>
      <c r="J529" s="10">
        <v>3</v>
      </c>
      <c r="K529" s="10" t="s">
        <v>77</v>
      </c>
    </row>
    <row r="530" spans="1:11" x14ac:dyDescent="0.25">
      <c r="A530">
        <v>21</v>
      </c>
      <c r="B530" s="8"/>
      <c r="C530" s="9" t="s">
        <v>18</v>
      </c>
      <c r="D530" s="9">
        <v>63540</v>
      </c>
      <c r="E530" s="10" t="s">
        <v>10</v>
      </c>
      <c r="F530" s="10" t="s">
        <v>10</v>
      </c>
      <c r="G530" s="10" t="s">
        <v>11</v>
      </c>
      <c r="H530" s="10">
        <v>14</v>
      </c>
      <c r="I530" s="10">
        <v>4</v>
      </c>
      <c r="J530" s="10">
        <v>1</v>
      </c>
      <c r="K530" s="10"/>
    </row>
    <row r="531" spans="1:11" x14ac:dyDescent="0.25">
      <c r="A531">
        <v>22</v>
      </c>
      <c r="B531" s="8"/>
      <c r="C531" s="9" t="s">
        <v>18</v>
      </c>
      <c r="D531" s="9">
        <v>63540</v>
      </c>
      <c r="E531" s="10" t="s">
        <v>11</v>
      </c>
      <c r="F531" s="10" t="s">
        <v>11</v>
      </c>
      <c r="G531" s="10" t="s">
        <v>11</v>
      </c>
      <c r="H531" s="10">
        <v>12</v>
      </c>
      <c r="I531" s="10">
        <v>3</v>
      </c>
      <c r="J531" s="10">
        <v>2</v>
      </c>
      <c r="K531" s="10"/>
    </row>
    <row r="532" spans="1:11" x14ac:dyDescent="0.25">
      <c r="A532">
        <v>23</v>
      </c>
      <c r="B532" s="8"/>
      <c r="C532" s="9" t="s">
        <v>18</v>
      </c>
      <c r="D532" s="9">
        <v>63540</v>
      </c>
      <c r="E532" s="10" t="s">
        <v>11</v>
      </c>
      <c r="F532" s="10" t="s">
        <v>11</v>
      </c>
      <c r="G532" s="10" t="s">
        <v>11</v>
      </c>
      <c r="H532" s="10">
        <v>14</v>
      </c>
      <c r="I532" s="10">
        <v>3</v>
      </c>
      <c r="J532" s="10">
        <v>7</v>
      </c>
      <c r="K532" s="10"/>
    </row>
    <row r="533" spans="1:11" x14ac:dyDescent="0.25">
      <c r="A533">
        <v>24</v>
      </c>
      <c r="B533" s="8"/>
      <c r="C533" s="9" t="s">
        <v>18</v>
      </c>
      <c r="D533" s="9">
        <v>63540</v>
      </c>
      <c r="E533" s="10" t="s">
        <v>11</v>
      </c>
      <c r="F533" s="10" t="s">
        <v>10</v>
      </c>
      <c r="G533" s="10" t="s">
        <v>10</v>
      </c>
      <c r="H533" s="10">
        <v>13</v>
      </c>
      <c r="I533" s="10">
        <v>4.5</v>
      </c>
      <c r="J533" s="10">
        <v>4</v>
      </c>
      <c r="K533" s="10">
        <v>24</v>
      </c>
    </row>
    <row r="534" spans="1:11" x14ac:dyDescent="0.25">
      <c r="A534">
        <v>25</v>
      </c>
      <c r="B534" s="8"/>
      <c r="C534" s="9" t="s">
        <v>18</v>
      </c>
      <c r="D534" s="9">
        <v>63540</v>
      </c>
      <c r="E534" s="10" t="s">
        <v>10</v>
      </c>
      <c r="F534" s="10" t="s">
        <v>11</v>
      </c>
      <c r="G534" s="10" t="s">
        <v>13</v>
      </c>
      <c r="H534" s="10"/>
      <c r="I534" s="10"/>
      <c r="J534" s="10"/>
      <c r="K534" s="10"/>
    </row>
    <row r="535" spans="1:11" x14ac:dyDescent="0.25">
      <c r="A535">
        <v>26</v>
      </c>
      <c r="B535" s="8"/>
      <c r="C535" s="9" t="s">
        <v>18</v>
      </c>
      <c r="D535" s="9">
        <v>63540</v>
      </c>
      <c r="E535" s="10" t="s">
        <v>10</v>
      </c>
      <c r="F535" s="10" t="s">
        <v>11</v>
      </c>
      <c r="G535" s="10" t="s">
        <v>11</v>
      </c>
      <c r="H535" s="10">
        <v>13</v>
      </c>
      <c r="I535" s="10">
        <v>5.5</v>
      </c>
      <c r="J535" s="10">
        <v>5</v>
      </c>
      <c r="K535" s="10" t="s">
        <v>78</v>
      </c>
    </row>
    <row r="536" spans="1:11" x14ac:dyDescent="0.25">
      <c r="A536">
        <v>27</v>
      </c>
      <c r="B536" s="8"/>
      <c r="C536" s="9" t="s">
        <v>18</v>
      </c>
      <c r="D536" s="9">
        <v>63540</v>
      </c>
      <c r="E536" s="10" t="s">
        <v>11</v>
      </c>
      <c r="F536" s="10" t="s">
        <v>11</v>
      </c>
      <c r="G536" s="10" t="s">
        <v>11</v>
      </c>
      <c r="H536" s="10">
        <v>13</v>
      </c>
      <c r="I536" s="10">
        <v>2.5</v>
      </c>
      <c r="J536" s="10">
        <v>5</v>
      </c>
      <c r="K536" s="10"/>
    </row>
    <row r="537" spans="1:11" x14ac:dyDescent="0.25">
      <c r="A537">
        <v>28</v>
      </c>
      <c r="B537" s="8"/>
      <c r="C537" s="9" t="s">
        <v>18</v>
      </c>
      <c r="D537" s="9">
        <v>63540</v>
      </c>
      <c r="E537" s="10" t="s">
        <v>11</v>
      </c>
      <c r="F537" s="10" t="s">
        <v>10</v>
      </c>
      <c r="G537" s="10" t="s">
        <v>10</v>
      </c>
      <c r="H537" s="10">
        <v>15</v>
      </c>
      <c r="I537" s="10">
        <v>4</v>
      </c>
      <c r="J537" s="10">
        <v>0</v>
      </c>
      <c r="K537" s="10"/>
    </row>
    <row r="538" spans="1:11" x14ac:dyDescent="0.25">
      <c r="A538">
        <v>29</v>
      </c>
      <c r="B538" s="8"/>
      <c r="C538" s="9" t="s">
        <v>18</v>
      </c>
      <c r="D538" s="9">
        <v>63540</v>
      </c>
      <c r="E538" s="10" t="s">
        <v>10</v>
      </c>
      <c r="F538" s="10" t="s">
        <v>11</v>
      </c>
      <c r="G538" s="10" t="s">
        <v>12</v>
      </c>
      <c r="H538" s="10">
        <v>13</v>
      </c>
      <c r="I538" s="10">
        <v>2</v>
      </c>
      <c r="J538" s="10">
        <v>3</v>
      </c>
      <c r="K538" s="10"/>
    </row>
    <row r="539" spans="1:11" x14ac:dyDescent="0.25">
      <c r="A539">
        <v>30</v>
      </c>
      <c r="B539" s="8"/>
      <c r="C539" s="9" t="s">
        <v>18</v>
      </c>
      <c r="D539" s="9">
        <v>63540</v>
      </c>
      <c r="E539" s="10" t="s">
        <v>10</v>
      </c>
      <c r="F539" s="10" t="s">
        <v>11</v>
      </c>
      <c r="G539" s="10" t="s">
        <v>11</v>
      </c>
      <c r="H539" s="10">
        <v>16</v>
      </c>
      <c r="I539" s="10">
        <v>3.5</v>
      </c>
      <c r="J539" s="10">
        <v>5</v>
      </c>
      <c r="K539" s="10">
        <v>30</v>
      </c>
    </row>
    <row r="540" spans="1:11" x14ac:dyDescent="0.25">
      <c r="A540">
        <v>31</v>
      </c>
      <c r="B540" s="8"/>
      <c r="C540" s="9" t="s">
        <v>18</v>
      </c>
      <c r="D540" s="9">
        <v>63540</v>
      </c>
      <c r="E540" s="10" t="s">
        <v>11</v>
      </c>
      <c r="F540" s="10" t="s">
        <v>11</v>
      </c>
      <c r="G540" s="10" t="s">
        <v>11</v>
      </c>
      <c r="H540" s="10">
        <v>15</v>
      </c>
      <c r="I540" s="10">
        <v>3</v>
      </c>
      <c r="J540" s="10">
        <v>2.5</v>
      </c>
      <c r="K540" s="10"/>
    </row>
    <row r="541" spans="1:11" x14ac:dyDescent="0.25">
      <c r="A541">
        <v>32</v>
      </c>
      <c r="B541" s="8"/>
      <c r="C541" s="9" t="s">
        <v>18</v>
      </c>
      <c r="D541" s="9">
        <v>63540</v>
      </c>
      <c r="E541" s="10" t="s">
        <v>11</v>
      </c>
      <c r="F541" s="10" t="s">
        <v>11</v>
      </c>
      <c r="G541" s="10" t="s">
        <v>11</v>
      </c>
      <c r="H541" s="10">
        <v>13</v>
      </c>
      <c r="I541" s="10">
        <v>3</v>
      </c>
      <c r="J541" s="10">
        <v>2</v>
      </c>
      <c r="K541" s="10"/>
    </row>
    <row r="542" spans="1:11" x14ac:dyDescent="0.25">
      <c r="A542">
        <v>33</v>
      </c>
      <c r="B542" s="8"/>
      <c r="C542" s="9" t="s">
        <v>18</v>
      </c>
      <c r="D542" s="9">
        <v>63540</v>
      </c>
      <c r="E542" s="10" t="s">
        <v>10</v>
      </c>
      <c r="F542" s="10" t="s">
        <v>11</v>
      </c>
      <c r="G542" s="10" t="s">
        <v>11</v>
      </c>
      <c r="H542" s="10">
        <v>12</v>
      </c>
      <c r="I542" s="10">
        <v>4</v>
      </c>
      <c r="J542" s="10">
        <v>2</v>
      </c>
      <c r="K542" s="10"/>
    </row>
    <row r="543" spans="1:11" x14ac:dyDescent="0.25">
      <c r="A543">
        <v>34</v>
      </c>
      <c r="B543" s="8"/>
      <c r="C543" s="9" t="s">
        <v>18</v>
      </c>
      <c r="D543" s="9">
        <v>63540</v>
      </c>
      <c r="E543" s="10" t="s">
        <v>9</v>
      </c>
      <c r="F543" s="10" t="s">
        <v>9</v>
      </c>
      <c r="G543" s="10" t="s">
        <v>10</v>
      </c>
      <c r="H543" s="10">
        <v>16</v>
      </c>
      <c r="I543" s="10">
        <v>6</v>
      </c>
      <c r="J543" s="10">
        <v>1</v>
      </c>
      <c r="K543" s="10"/>
    </row>
    <row r="544" spans="1:11" x14ac:dyDescent="0.25">
      <c r="A544">
        <v>35</v>
      </c>
      <c r="B544" s="8"/>
      <c r="C544" s="9" t="s">
        <v>18</v>
      </c>
      <c r="D544" s="9">
        <v>63540</v>
      </c>
      <c r="E544" s="10" t="s">
        <v>10</v>
      </c>
      <c r="F544" s="10" t="s">
        <v>11</v>
      </c>
      <c r="G544" s="10" t="s">
        <v>12</v>
      </c>
      <c r="H544" s="10">
        <v>22</v>
      </c>
      <c r="I544" s="10">
        <v>4</v>
      </c>
      <c r="J544" s="10">
        <v>7</v>
      </c>
      <c r="K544" s="10"/>
    </row>
    <row r="545" spans="1:11" x14ac:dyDescent="0.25">
      <c r="A545">
        <v>36</v>
      </c>
      <c r="B545" s="8"/>
      <c r="C545" s="9" t="s">
        <v>18</v>
      </c>
      <c r="D545" s="9">
        <v>63540</v>
      </c>
      <c r="E545" s="10" t="s">
        <v>10</v>
      </c>
      <c r="F545" s="10" t="s">
        <v>11</v>
      </c>
      <c r="G545" s="35" t="s">
        <v>13</v>
      </c>
      <c r="H545" s="10"/>
      <c r="I545" s="10"/>
      <c r="J545" s="10"/>
      <c r="K545" s="10">
        <v>36</v>
      </c>
    </row>
    <row r="546" spans="1:11" x14ac:dyDescent="0.25">
      <c r="B546" s="11"/>
      <c r="C546" s="12"/>
      <c r="D546" s="12"/>
      <c r="E546" s="13"/>
      <c r="F546" s="13"/>
      <c r="G546" s="50"/>
      <c r="H546" s="13"/>
      <c r="I546" s="13"/>
      <c r="J546" s="13"/>
      <c r="K546" s="13"/>
    </row>
    <row r="547" spans="1:11" x14ac:dyDescent="0.25">
      <c r="G547" s="10"/>
      <c r="H547" s="10"/>
      <c r="I547" s="10"/>
      <c r="J547" s="10"/>
    </row>
    <row r="548" spans="1:11" x14ac:dyDescent="0.25">
      <c r="G548" s="10"/>
      <c r="H548" s="10"/>
      <c r="I548" s="10"/>
      <c r="J548" s="10"/>
    </row>
    <row r="549" spans="1:11" x14ac:dyDescent="0.25">
      <c r="G549" s="10"/>
      <c r="H549" s="10"/>
      <c r="I549" s="10"/>
      <c r="J549" s="10"/>
    </row>
    <row r="550" spans="1:11" x14ac:dyDescent="0.25">
      <c r="G550" s="10"/>
      <c r="H550" s="10"/>
      <c r="I550" s="10"/>
      <c r="J550" s="10"/>
    </row>
    <row r="551" spans="1:11" x14ac:dyDescent="0.25">
      <c r="G551" s="10"/>
      <c r="H551" s="10"/>
      <c r="I551" s="10"/>
      <c r="J551" s="10"/>
    </row>
    <row r="552" spans="1:11" x14ac:dyDescent="0.25">
      <c r="G552" s="10"/>
      <c r="H552" s="10"/>
      <c r="I552" s="10"/>
      <c r="J552" s="10"/>
    </row>
    <row r="553" spans="1:11" x14ac:dyDescent="0.25">
      <c r="G553" s="10"/>
      <c r="H553" s="10"/>
      <c r="I553" s="10"/>
      <c r="J553" s="10"/>
    </row>
    <row r="554" spans="1:11" x14ac:dyDescent="0.25">
      <c r="G554" s="10"/>
      <c r="H554" s="10"/>
      <c r="I554" s="10"/>
      <c r="J554" s="10"/>
    </row>
    <row r="555" spans="1:11" x14ac:dyDescent="0.25">
      <c r="G555" s="10"/>
      <c r="H555" s="10"/>
      <c r="I555" s="10"/>
      <c r="J555" s="10"/>
    </row>
    <row r="556" spans="1:11" x14ac:dyDescent="0.25">
      <c r="G556" s="10"/>
      <c r="H556" s="10"/>
      <c r="I556" s="10"/>
      <c r="J556" s="10"/>
    </row>
    <row r="557" spans="1:11" x14ac:dyDescent="0.25">
      <c r="G557" s="10"/>
      <c r="H557" s="10"/>
      <c r="I557" s="10"/>
      <c r="J557" s="10"/>
    </row>
    <row r="558" spans="1:11" x14ac:dyDescent="0.25">
      <c r="G558" s="10"/>
      <c r="H558" s="10"/>
      <c r="I558" s="10"/>
      <c r="J558" s="10"/>
    </row>
    <row r="559" spans="1:11" x14ac:dyDescent="0.25">
      <c r="G559" s="10"/>
      <c r="H559" s="10"/>
      <c r="I559" s="10"/>
      <c r="J559" s="10"/>
    </row>
    <row r="560" spans="1:11" x14ac:dyDescent="0.25">
      <c r="G560" s="10"/>
      <c r="H560" s="10"/>
      <c r="I560" s="10"/>
      <c r="J560" s="10"/>
    </row>
    <row r="561" spans="7:10" x14ac:dyDescent="0.25">
      <c r="G561" s="10"/>
      <c r="H561" s="10"/>
      <c r="I561" s="10"/>
      <c r="J561" s="10"/>
    </row>
    <row r="562" spans="7:10" x14ac:dyDescent="0.25">
      <c r="G562" s="10"/>
      <c r="H562" s="10"/>
      <c r="I562" s="10"/>
      <c r="J562" s="10"/>
    </row>
    <row r="563" spans="7:10" x14ac:dyDescent="0.25">
      <c r="G563" s="10"/>
      <c r="H563" s="10"/>
      <c r="I563" s="10"/>
      <c r="J563" s="10"/>
    </row>
    <row r="564" spans="7:10" x14ac:dyDescent="0.25">
      <c r="G564" s="10"/>
      <c r="H564" s="10"/>
      <c r="I564" s="10"/>
      <c r="J564" s="10"/>
    </row>
    <row r="565" spans="7:10" x14ac:dyDescent="0.25">
      <c r="G565" s="10"/>
      <c r="H565" s="10"/>
      <c r="I565" s="10"/>
      <c r="J565" s="10"/>
    </row>
    <row r="566" spans="7:10" x14ac:dyDescent="0.25">
      <c r="G566" s="10"/>
      <c r="H566" s="10"/>
      <c r="I566" s="10"/>
      <c r="J566" s="10"/>
    </row>
    <row r="567" spans="7:10" x14ac:dyDescent="0.25">
      <c r="G567" s="10"/>
      <c r="H567" s="10"/>
      <c r="I567" s="10"/>
      <c r="J567" s="10"/>
    </row>
    <row r="568" spans="7:10" x14ac:dyDescent="0.25">
      <c r="G568" s="10"/>
      <c r="H568" s="10"/>
      <c r="I568" s="10"/>
      <c r="J568" s="10"/>
    </row>
    <row r="569" spans="7:10" x14ac:dyDescent="0.25">
      <c r="G569" s="10"/>
      <c r="H569" s="10"/>
      <c r="I569" s="10"/>
      <c r="J569" s="10"/>
    </row>
    <row r="570" spans="7:10" x14ac:dyDescent="0.25">
      <c r="G570" s="10"/>
      <c r="H570" s="10"/>
      <c r="I570" s="10"/>
      <c r="J570" s="10"/>
    </row>
    <row r="571" spans="7:10" x14ac:dyDescent="0.25">
      <c r="G571" s="10"/>
      <c r="H571" s="10"/>
      <c r="I571" s="10"/>
      <c r="J571" s="10"/>
    </row>
    <row r="572" spans="7:10" x14ac:dyDescent="0.25">
      <c r="G572" s="10"/>
      <c r="H572" s="10"/>
      <c r="I572" s="10"/>
      <c r="J572" s="10"/>
    </row>
    <row r="573" spans="7:10" x14ac:dyDescent="0.25">
      <c r="G573" s="10"/>
      <c r="H573" s="10"/>
      <c r="I573" s="10"/>
      <c r="J573" s="10"/>
    </row>
    <row r="574" spans="7:10" x14ac:dyDescent="0.25">
      <c r="G574" s="10"/>
      <c r="H574" s="10"/>
      <c r="I574" s="10"/>
      <c r="J574" s="10"/>
    </row>
    <row r="575" spans="7:10" x14ac:dyDescent="0.25">
      <c r="G575" s="10"/>
      <c r="H575" s="10"/>
      <c r="I575" s="10"/>
      <c r="J575" s="10"/>
    </row>
    <row r="576" spans="7:10" x14ac:dyDescent="0.25">
      <c r="G576" s="10"/>
      <c r="H576" s="10"/>
      <c r="I576" s="10"/>
      <c r="J576" s="10"/>
    </row>
    <row r="577" spans="7:10" x14ac:dyDescent="0.25">
      <c r="G577" s="10"/>
      <c r="H577" s="10"/>
      <c r="I577" s="10"/>
      <c r="J577" s="10"/>
    </row>
    <row r="578" spans="7:10" x14ac:dyDescent="0.25">
      <c r="G578" s="10"/>
      <c r="H578" s="10"/>
      <c r="I578" s="10"/>
      <c r="J578" s="10"/>
    </row>
    <row r="579" spans="7:10" x14ac:dyDescent="0.25">
      <c r="G579" s="10"/>
      <c r="H579" s="10"/>
      <c r="I579" s="10"/>
      <c r="J579" s="10"/>
    </row>
    <row r="580" spans="7:10" x14ac:dyDescent="0.25">
      <c r="G580" s="10"/>
      <c r="H580" s="10"/>
      <c r="I580" s="10"/>
      <c r="J580" s="10"/>
    </row>
    <row r="581" spans="7:10" x14ac:dyDescent="0.25">
      <c r="G581" s="10"/>
      <c r="H581" s="10"/>
      <c r="I581" s="10"/>
      <c r="J581" s="10"/>
    </row>
    <row r="582" spans="7:10" x14ac:dyDescent="0.25">
      <c r="G582" s="10"/>
      <c r="H582" s="10"/>
      <c r="I582" s="10"/>
      <c r="J582" s="10"/>
    </row>
    <row r="583" spans="7:10" x14ac:dyDescent="0.25">
      <c r="G583" s="10"/>
      <c r="H583" s="10"/>
      <c r="I583" s="10"/>
      <c r="J583" s="10"/>
    </row>
    <row r="584" spans="7:10" x14ac:dyDescent="0.25">
      <c r="G584" s="10"/>
      <c r="H584" s="10"/>
      <c r="I584" s="10"/>
      <c r="J584" s="10"/>
    </row>
    <row r="585" spans="7:10" x14ac:dyDescent="0.25">
      <c r="G585" s="10"/>
      <c r="H585" s="10"/>
      <c r="I585" s="10"/>
      <c r="J585" s="10"/>
    </row>
    <row r="586" spans="7:10" x14ac:dyDescent="0.25">
      <c r="G586" s="10"/>
      <c r="H586" s="10"/>
      <c r="I586" s="10"/>
      <c r="J586" s="10"/>
    </row>
    <row r="587" spans="7:10" x14ac:dyDescent="0.25">
      <c r="G587" s="10"/>
      <c r="H587" s="10"/>
      <c r="I587" s="10"/>
      <c r="J587" s="10"/>
    </row>
    <row r="588" spans="7:10" x14ac:dyDescent="0.25">
      <c r="G588" s="10"/>
      <c r="H588" s="10"/>
      <c r="I588" s="10"/>
      <c r="J588" s="10"/>
    </row>
    <row r="589" spans="7:10" x14ac:dyDescent="0.25">
      <c r="G589" s="10"/>
      <c r="H589" s="10"/>
      <c r="I589" s="10"/>
      <c r="J589" s="10"/>
    </row>
    <row r="590" spans="7:10" x14ac:dyDescent="0.25">
      <c r="G590" s="10"/>
      <c r="H590" s="10"/>
      <c r="I590" s="10"/>
      <c r="J590" s="10"/>
    </row>
    <row r="591" spans="7:10" x14ac:dyDescent="0.25">
      <c r="G591" s="10"/>
      <c r="H591" s="10"/>
      <c r="I591" s="10"/>
      <c r="J591" s="10"/>
    </row>
    <row r="592" spans="7:10" x14ac:dyDescent="0.25">
      <c r="G592" s="10"/>
      <c r="H592" s="10"/>
      <c r="I592" s="10"/>
      <c r="J592" s="10"/>
    </row>
    <row r="593" spans="7:10" x14ac:dyDescent="0.25">
      <c r="G593" s="10"/>
      <c r="H593" s="10"/>
      <c r="I593" s="10"/>
      <c r="J593" s="10"/>
    </row>
    <row r="594" spans="7:10" x14ac:dyDescent="0.25">
      <c r="G594" s="10"/>
      <c r="H594" s="10"/>
      <c r="I594" s="10"/>
      <c r="J594" s="10"/>
    </row>
    <row r="595" spans="7:10" x14ac:dyDescent="0.25">
      <c r="G595" s="10"/>
      <c r="H595" s="10"/>
      <c r="I595" s="10"/>
      <c r="J595" s="10"/>
    </row>
    <row r="596" spans="7:10" x14ac:dyDescent="0.25">
      <c r="G596" s="10"/>
      <c r="H596" s="10"/>
      <c r="I596" s="10"/>
      <c r="J596" s="10"/>
    </row>
    <row r="597" spans="7:10" x14ac:dyDescent="0.25">
      <c r="G597" s="10"/>
      <c r="H597" s="10"/>
      <c r="I597" s="10"/>
      <c r="J597" s="10"/>
    </row>
    <row r="598" spans="7:10" x14ac:dyDescent="0.25">
      <c r="G598" s="10"/>
      <c r="H598" s="10"/>
      <c r="I598" s="10"/>
      <c r="J598" s="10"/>
    </row>
    <row r="599" spans="7:10" x14ac:dyDescent="0.25">
      <c r="G599" s="10"/>
      <c r="H599" s="10"/>
      <c r="I599" s="10"/>
      <c r="J599" s="10"/>
    </row>
    <row r="600" spans="7:10" x14ac:dyDescent="0.25">
      <c r="G600" s="10"/>
      <c r="H600" s="10"/>
      <c r="I600" s="10"/>
      <c r="J600" s="10"/>
    </row>
    <row r="601" spans="7:10" x14ac:dyDescent="0.25">
      <c r="G601" s="10"/>
      <c r="H601" s="10"/>
      <c r="I601" s="10"/>
      <c r="J601" s="10"/>
    </row>
    <row r="602" spans="7:10" x14ac:dyDescent="0.25">
      <c r="G602" s="10"/>
      <c r="H602" s="10"/>
      <c r="I602" s="10"/>
      <c r="J602" s="10"/>
    </row>
    <row r="603" spans="7:10" x14ac:dyDescent="0.25">
      <c r="G603" s="10"/>
      <c r="H603" s="10"/>
      <c r="I603" s="10"/>
      <c r="J603" s="10"/>
    </row>
    <row r="604" spans="7:10" x14ac:dyDescent="0.25">
      <c r="G604" s="10"/>
      <c r="H604" s="10"/>
      <c r="I604" s="10"/>
      <c r="J604" s="10"/>
    </row>
    <row r="605" spans="7:10" x14ac:dyDescent="0.25">
      <c r="G605" s="10"/>
      <c r="H605" s="10"/>
      <c r="I605" s="10"/>
      <c r="J605" s="10"/>
    </row>
    <row r="606" spans="7:10" x14ac:dyDescent="0.25">
      <c r="G606" s="10"/>
      <c r="H606" s="10"/>
      <c r="I606" s="10"/>
      <c r="J606" s="10"/>
    </row>
    <row r="607" spans="7:10" x14ac:dyDescent="0.25">
      <c r="G607" s="10"/>
      <c r="H607" s="10"/>
      <c r="I607" s="10"/>
      <c r="J607" s="10"/>
    </row>
    <row r="608" spans="7:10" x14ac:dyDescent="0.25">
      <c r="G608" s="10"/>
      <c r="H608" s="10"/>
      <c r="I608" s="10"/>
      <c r="J608" s="10"/>
    </row>
    <row r="609" spans="7:10" x14ac:dyDescent="0.25">
      <c r="G609" s="10"/>
      <c r="H609" s="10"/>
      <c r="I609" s="10"/>
      <c r="J609" s="10"/>
    </row>
    <row r="610" spans="7:10" x14ac:dyDescent="0.25">
      <c r="G610" s="10"/>
      <c r="H610" s="10"/>
      <c r="I610" s="10"/>
      <c r="J610" s="10"/>
    </row>
    <row r="611" spans="7:10" x14ac:dyDescent="0.25">
      <c r="G611" s="10"/>
      <c r="H611" s="10"/>
      <c r="I611" s="10"/>
      <c r="J611" s="10"/>
    </row>
    <row r="612" spans="7:10" x14ac:dyDescent="0.25">
      <c r="G612" s="10"/>
      <c r="H612" s="10"/>
      <c r="I612" s="10"/>
      <c r="J612" s="10"/>
    </row>
    <row r="613" spans="7:10" x14ac:dyDescent="0.25">
      <c r="G613" s="10"/>
      <c r="H613" s="10"/>
      <c r="I613" s="10"/>
      <c r="J613" s="10"/>
    </row>
    <row r="614" spans="7:10" x14ac:dyDescent="0.25">
      <c r="G614" s="10"/>
      <c r="H614" s="10"/>
      <c r="I614" s="10"/>
      <c r="J614" s="10"/>
    </row>
    <row r="615" spans="7:10" x14ac:dyDescent="0.25">
      <c r="G615" s="10"/>
      <c r="H615" s="10"/>
      <c r="I615" s="10"/>
      <c r="J615" s="10"/>
    </row>
    <row r="616" spans="7:10" x14ac:dyDescent="0.25">
      <c r="G616" s="10"/>
      <c r="H616" s="10"/>
      <c r="I616" s="10"/>
      <c r="J616" s="10"/>
    </row>
    <row r="617" spans="7:10" x14ac:dyDescent="0.25">
      <c r="G617" s="10"/>
      <c r="H617" s="10"/>
      <c r="I617" s="10"/>
      <c r="J617" s="10"/>
    </row>
    <row r="618" spans="7:10" x14ac:dyDescent="0.25">
      <c r="G618" s="10"/>
      <c r="H618" s="10"/>
      <c r="I618" s="10"/>
      <c r="J618" s="10"/>
    </row>
    <row r="619" spans="7:10" x14ac:dyDescent="0.25">
      <c r="G619" s="10"/>
      <c r="H619" s="10"/>
      <c r="I619" s="10"/>
      <c r="J619" s="10"/>
    </row>
    <row r="620" spans="7:10" x14ac:dyDescent="0.25">
      <c r="G620" s="10"/>
      <c r="H620" s="10"/>
      <c r="I620" s="10"/>
      <c r="J620" s="10"/>
    </row>
    <row r="621" spans="7:10" x14ac:dyDescent="0.25">
      <c r="G621" s="10"/>
      <c r="H621" s="10"/>
      <c r="I621" s="10"/>
      <c r="J621" s="10"/>
    </row>
    <row r="622" spans="7:10" x14ac:dyDescent="0.25">
      <c r="G622" s="10"/>
      <c r="H622" s="10"/>
      <c r="I622" s="10"/>
      <c r="J622" s="10"/>
    </row>
    <row r="623" spans="7:10" x14ac:dyDescent="0.25">
      <c r="G623" s="10"/>
      <c r="H623" s="10"/>
      <c r="I623" s="10"/>
      <c r="J623" s="10"/>
    </row>
    <row r="624" spans="7:10" x14ac:dyDescent="0.25">
      <c r="G624" s="10"/>
      <c r="H624" s="10"/>
      <c r="I624" s="10"/>
      <c r="J624" s="10"/>
    </row>
    <row r="625" spans="7:10" x14ac:dyDescent="0.25">
      <c r="G625" s="10"/>
      <c r="H625" s="10"/>
      <c r="I625" s="10"/>
      <c r="J625" s="10"/>
    </row>
    <row r="626" spans="7:10" x14ac:dyDescent="0.25">
      <c r="G626" s="10"/>
      <c r="H626" s="10"/>
      <c r="I626" s="10"/>
      <c r="J626" s="10"/>
    </row>
    <row r="627" spans="7:10" x14ac:dyDescent="0.25">
      <c r="G627" s="10"/>
      <c r="H627" s="10"/>
      <c r="I627" s="10"/>
      <c r="J627" s="10"/>
    </row>
    <row r="628" spans="7:10" x14ac:dyDescent="0.25">
      <c r="G628" s="10"/>
      <c r="H628" s="10"/>
      <c r="I628" s="10"/>
      <c r="J628" s="10"/>
    </row>
    <row r="629" spans="7:10" x14ac:dyDescent="0.25">
      <c r="G629" s="10"/>
      <c r="H629" s="10"/>
      <c r="I629" s="10"/>
      <c r="J629" s="10"/>
    </row>
    <row r="630" spans="7:10" x14ac:dyDescent="0.25">
      <c r="G630" s="10"/>
      <c r="H630" s="10"/>
      <c r="I630" s="10"/>
      <c r="J630" s="10"/>
    </row>
    <row r="631" spans="7:10" x14ac:dyDescent="0.25">
      <c r="G631" s="10"/>
      <c r="H631" s="10"/>
      <c r="I631" s="10"/>
      <c r="J631" s="10"/>
    </row>
    <row r="632" spans="7:10" x14ac:dyDescent="0.25">
      <c r="G632" s="10"/>
      <c r="H632" s="10"/>
      <c r="I632" s="10"/>
      <c r="J632" s="10"/>
    </row>
    <row r="633" spans="7:10" x14ac:dyDescent="0.25">
      <c r="G633" s="10"/>
      <c r="H633" s="10"/>
      <c r="I633" s="10"/>
      <c r="J633" s="10"/>
    </row>
    <row r="634" spans="7:10" x14ac:dyDescent="0.25">
      <c r="G634" s="10"/>
      <c r="H634" s="10"/>
      <c r="I634" s="10"/>
      <c r="J634" s="10"/>
    </row>
    <row r="635" spans="7:10" x14ac:dyDescent="0.25">
      <c r="G635" s="10"/>
      <c r="H635" s="10"/>
      <c r="I635" s="10"/>
      <c r="J635" s="10"/>
    </row>
    <row r="636" spans="7:10" x14ac:dyDescent="0.25">
      <c r="G636" s="10"/>
      <c r="H636" s="10"/>
      <c r="I636" s="10"/>
      <c r="J636" s="10"/>
    </row>
    <row r="637" spans="7:10" x14ac:dyDescent="0.25">
      <c r="G637" s="10"/>
      <c r="H637" s="10"/>
      <c r="I637" s="10"/>
      <c r="J637" s="10"/>
    </row>
    <row r="638" spans="7:10" x14ac:dyDescent="0.25">
      <c r="G638" s="10"/>
      <c r="H638" s="10"/>
      <c r="I638" s="10"/>
      <c r="J638" s="10"/>
    </row>
    <row r="639" spans="7:10" x14ac:dyDescent="0.25">
      <c r="G639" s="10"/>
      <c r="H639" s="10"/>
      <c r="I639" s="10"/>
      <c r="J639" s="10"/>
    </row>
    <row r="640" spans="7:10" x14ac:dyDescent="0.25">
      <c r="G640" s="10"/>
      <c r="H640" s="10"/>
      <c r="I640" s="10"/>
      <c r="J640" s="10"/>
    </row>
    <row r="641" spans="7:10" x14ac:dyDescent="0.25">
      <c r="G641" s="10"/>
      <c r="H641" s="10"/>
      <c r="I641" s="10"/>
      <c r="J641" s="10"/>
    </row>
    <row r="642" spans="7:10" x14ac:dyDescent="0.25">
      <c r="G642" s="10"/>
      <c r="H642" s="10"/>
      <c r="I642" s="10"/>
      <c r="J642" s="10"/>
    </row>
    <row r="643" spans="7:10" x14ac:dyDescent="0.25">
      <c r="G643" s="10"/>
      <c r="H643" s="10"/>
      <c r="I643" s="10"/>
      <c r="J643" s="10"/>
    </row>
    <row r="644" spans="7:10" x14ac:dyDescent="0.25">
      <c r="G644" s="10"/>
      <c r="H644" s="10"/>
      <c r="I644" s="10"/>
      <c r="J644" s="10"/>
    </row>
    <row r="645" spans="7:10" x14ac:dyDescent="0.25">
      <c r="G645" s="10"/>
      <c r="H645" s="10"/>
      <c r="I645" s="10"/>
      <c r="J645" s="10"/>
    </row>
    <row r="646" spans="7:10" x14ac:dyDescent="0.25">
      <c r="G646" s="10"/>
      <c r="H646" s="10"/>
      <c r="I646" s="10"/>
      <c r="J646" s="10"/>
    </row>
    <row r="647" spans="7:10" x14ac:dyDescent="0.25">
      <c r="G647" s="10"/>
      <c r="H647" s="10"/>
      <c r="I647" s="10"/>
      <c r="J647" s="10"/>
    </row>
    <row r="648" spans="7:10" x14ac:dyDescent="0.25">
      <c r="G648" s="10"/>
      <c r="H648" s="10"/>
      <c r="I648" s="10"/>
      <c r="J648" s="10"/>
    </row>
    <row r="649" spans="7:10" x14ac:dyDescent="0.25">
      <c r="G649" s="10"/>
      <c r="H649" s="10"/>
      <c r="I649" s="10"/>
      <c r="J649" s="10"/>
    </row>
    <row r="650" spans="7:10" x14ac:dyDescent="0.25">
      <c r="G650" s="10"/>
      <c r="H650" s="10"/>
      <c r="I650" s="10"/>
      <c r="J650" s="10"/>
    </row>
    <row r="651" spans="7:10" x14ac:dyDescent="0.25">
      <c r="G651" s="10"/>
      <c r="H651" s="10"/>
      <c r="I651" s="10"/>
      <c r="J651" s="10"/>
    </row>
    <row r="652" spans="7:10" x14ac:dyDescent="0.25">
      <c r="G652" s="10"/>
      <c r="H652" s="10"/>
      <c r="I652" s="10"/>
      <c r="J652" s="10"/>
    </row>
    <row r="653" spans="7:10" x14ac:dyDescent="0.25">
      <c r="G653" s="10"/>
      <c r="H653" s="10"/>
      <c r="I653" s="10"/>
      <c r="J653" s="10"/>
    </row>
    <row r="654" spans="7:10" x14ac:dyDescent="0.25">
      <c r="G654" s="10"/>
      <c r="H654" s="10"/>
      <c r="I654" s="10"/>
      <c r="J654" s="10"/>
    </row>
    <row r="655" spans="7:10" x14ac:dyDescent="0.25">
      <c r="G655" s="10"/>
      <c r="H655" s="10"/>
      <c r="I655" s="10"/>
      <c r="J655" s="10"/>
    </row>
    <row r="656" spans="7:10" x14ac:dyDescent="0.25">
      <c r="G656" s="10"/>
      <c r="H656" s="10"/>
      <c r="I656" s="10"/>
      <c r="J656" s="10"/>
    </row>
    <row r="657" spans="7:10" x14ac:dyDescent="0.25">
      <c r="G657" s="10"/>
      <c r="H657" s="10"/>
      <c r="I657" s="10"/>
      <c r="J657" s="10"/>
    </row>
    <row r="658" spans="7:10" x14ac:dyDescent="0.25">
      <c r="G658" s="10"/>
      <c r="H658" s="10"/>
      <c r="I658" s="10"/>
      <c r="J658" s="10"/>
    </row>
    <row r="659" spans="7:10" x14ac:dyDescent="0.25">
      <c r="G659" s="10"/>
      <c r="H659" s="10"/>
      <c r="I659" s="10"/>
      <c r="J659" s="10"/>
    </row>
    <row r="660" spans="7:10" x14ac:dyDescent="0.25">
      <c r="G660" s="10"/>
      <c r="H660" s="10"/>
      <c r="I660" s="10"/>
      <c r="J660" s="10"/>
    </row>
    <row r="661" spans="7:10" x14ac:dyDescent="0.25">
      <c r="G661" s="10"/>
      <c r="H661" s="10"/>
      <c r="I661" s="10"/>
      <c r="J661" s="10"/>
    </row>
    <row r="662" spans="7:10" x14ac:dyDescent="0.25">
      <c r="G662" s="10"/>
      <c r="H662" s="10"/>
      <c r="I662" s="10"/>
      <c r="J662" s="10"/>
    </row>
    <row r="663" spans="7:10" x14ac:dyDescent="0.25">
      <c r="G663" s="10"/>
      <c r="H663" s="10"/>
      <c r="I663" s="10"/>
      <c r="J663" s="10"/>
    </row>
    <row r="664" spans="7:10" x14ac:dyDescent="0.25">
      <c r="G664" s="10"/>
      <c r="H664" s="10"/>
      <c r="I664" s="10"/>
      <c r="J664" s="10"/>
    </row>
    <row r="665" spans="7:10" x14ac:dyDescent="0.25">
      <c r="G665" s="10"/>
      <c r="H665" s="10"/>
      <c r="I665" s="10"/>
      <c r="J665" s="10"/>
    </row>
    <row r="666" spans="7:10" x14ac:dyDescent="0.25">
      <c r="G666" s="10"/>
      <c r="H666" s="10"/>
      <c r="I666" s="10"/>
      <c r="J666" s="10"/>
    </row>
    <row r="667" spans="7:10" x14ac:dyDescent="0.25">
      <c r="G667" s="10"/>
      <c r="H667" s="10"/>
      <c r="I667" s="10"/>
      <c r="J667" s="10"/>
    </row>
    <row r="668" spans="7:10" x14ac:dyDescent="0.25">
      <c r="G668" s="10"/>
      <c r="H668" s="10"/>
      <c r="I668" s="10"/>
      <c r="J668" s="10"/>
    </row>
    <row r="669" spans="7:10" x14ac:dyDescent="0.25">
      <c r="G669" s="10"/>
      <c r="H669" s="10"/>
      <c r="I669" s="10"/>
      <c r="J669" s="10"/>
    </row>
    <row r="670" spans="7:10" x14ac:dyDescent="0.25">
      <c r="G670" s="10"/>
      <c r="H670" s="10"/>
      <c r="I670" s="10"/>
      <c r="J670" s="10"/>
    </row>
    <row r="671" spans="7:10" x14ac:dyDescent="0.25">
      <c r="G671" s="10"/>
      <c r="H671" s="10"/>
      <c r="I671" s="10"/>
      <c r="J671" s="10"/>
    </row>
    <row r="672" spans="7:10" x14ac:dyDescent="0.25">
      <c r="G672" s="10"/>
      <c r="H672" s="10"/>
      <c r="I672" s="10"/>
      <c r="J672" s="10"/>
    </row>
    <row r="673" spans="7:10" x14ac:dyDescent="0.25">
      <c r="G673" s="10"/>
      <c r="H673" s="10"/>
      <c r="I673" s="10"/>
      <c r="J673" s="10"/>
    </row>
    <row r="674" spans="7:10" x14ac:dyDescent="0.25">
      <c r="G674" s="10"/>
      <c r="H674" s="10"/>
      <c r="I674" s="10"/>
      <c r="J674" s="10"/>
    </row>
    <row r="675" spans="7:10" x14ac:dyDescent="0.25">
      <c r="G675" s="10"/>
      <c r="H675" s="10"/>
      <c r="I675" s="10"/>
      <c r="J675" s="10"/>
    </row>
    <row r="676" spans="7:10" x14ac:dyDescent="0.25">
      <c r="G676" s="10"/>
      <c r="H676" s="10"/>
      <c r="I676" s="10"/>
      <c r="J676" s="10"/>
    </row>
    <row r="677" spans="7:10" x14ac:dyDescent="0.25">
      <c r="G677" s="10"/>
      <c r="H677" s="10"/>
      <c r="I677" s="10"/>
      <c r="J677" s="10"/>
    </row>
    <row r="678" spans="7:10" x14ac:dyDescent="0.25">
      <c r="G678" s="10"/>
      <c r="H678" s="10"/>
      <c r="I678" s="10"/>
      <c r="J678" s="10"/>
    </row>
    <row r="679" spans="7:10" x14ac:dyDescent="0.25">
      <c r="G679" s="10"/>
      <c r="H679" s="10"/>
      <c r="I679" s="10"/>
      <c r="J679" s="10"/>
    </row>
    <row r="680" spans="7:10" x14ac:dyDescent="0.25">
      <c r="G680" s="10"/>
      <c r="H680" s="10"/>
      <c r="I680" s="10"/>
      <c r="J680" s="10"/>
    </row>
    <row r="681" spans="7:10" x14ac:dyDescent="0.25">
      <c r="G681" s="10"/>
      <c r="H681" s="10"/>
      <c r="I681" s="10"/>
      <c r="J681" s="10"/>
    </row>
    <row r="682" spans="7:10" x14ac:dyDescent="0.25">
      <c r="G682" s="10"/>
      <c r="H682" s="10"/>
      <c r="I682" s="10"/>
      <c r="J682" s="10"/>
    </row>
    <row r="683" spans="7:10" x14ac:dyDescent="0.25">
      <c r="G683" s="10"/>
      <c r="H683" s="10"/>
      <c r="I683" s="10"/>
      <c r="J683" s="10"/>
    </row>
    <row r="684" spans="7:10" x14ac:dyDescent="0.25">
      <c r="G684" s="10"/>
      <c r="H684" s="10"/>
      <c r="I684" s="10"/>
      <c r="J684" s="10"/>
    </row>
    <row r="685" spans="7:10" x14ac:dyDescent="0.25">
      <c r="G685" s="10"/>
      <c r="H685" s="10"/>
      <c r="I685" s="10"/>
      <c r="J685" s="10"/>
    </row>
    <row r="686" spans="7:10" x14ac:dyDescent="0.25">
      <c r="G686" s="10"/>
      <c r="H686" s="10"/>
      <c r="I686" s="10"/>
      <c r="J686" s="10"/>
    </row>
    <row r="687" spans="7:10" x14ac:dyDescent="0.25">
      <c r="G687" s="10"/>
      <c r="H687" s="10"/>
      <c r="I687" s="10"/>
      <c r="J687" s="10"/>
    </row>
    <row r="688" spans="7:10" x14ac:dyDescent="0.25">
      <c r="G688" s="10"/>
      <c r="H688" s="10"/>
      <c r="I688" s="10"/>
      <c r="J688" s="10"/>
    </row>
    <row r="689" spans="7:10" x14ac:dyDescent="0.25">
      <c r="G689" s="10"/>
      <c r="H689" s="10"/>
      <c r="I689" s="10"/>
      <c r="J689" s="10"/>
    </row>
    <row r="690" spans="7:10" x14ac:dyDescent="0.25">
      <c r="G690" s="10"/>
      <c r="H690" s="10"/>
      <c r="I690" s="10"/>
      <c r="J690" s="10"/>
    </row>
    <row r="691" spans="7:10" x14ac:dyDescent="0.25">
      <c r="G691" s="10"/>
      <c r="H691" s="10"/>
      <c r="I691" s="10"/>
      <c r="J691" s="10"/>
    </row>
    <row r="692" spans="7:10" x14ac:dyDescent="0.25">
      <c r="G692" s="10"/>
      <c r="H692" s="10"/>
      <c r="I692" s="10"/>
      <c r="J692" s="10"/>
    </row>
    <row r="693" spans="7:10" x14ac:dyDescent="0.25">
      <c r="G693" s="10"/>
      <c r="H693" s="10"/>
      <c r="I693" s="10"/>
      <c r="J693" s="10"/>
    </row>
    <row r="694" spans="7:10" x14ac:dyDescent="0.25">
      <c r="G694" s="10"/>
      <c r="H694" s="10"/>
      <c r="I694" s="10"/>
      <c r="J694" s="10"/>
    </row>
    <row r="695" spans="7:10" x14ac:dyDescent="0.25">
      <c r="G695" s="10"/>
      <c r="H695" s="10"/>
      <c r="I695" s="10"/>
      <c r="J695" s="10"/>
    </row>
    <row r="696" spans="7:10" x14ac:dyDescent="0.25">
      <c r="G696" s="10"/>
      <c r="H696" s="10"/>
      <c r="I696" s="10"/>
      <c r="J696" s="10"/>
    </row>
    <row r="697" spans="7:10" x14ac:dyDescent="0.25">
      <c r="G697" s="10"/>
      <c r="H697" s="10"/>
      <c r="I697" s="10"/>
      <c r="J697" s="10"/>
    </row>
    <row r="698" spans="7:10" x14ac:dyDescent="0.25">
      <c r="G698" s="10"/>
      <c r="H698" s="10"/>
      <c r="I698" s="10"/>
      <c r="J698" s="10"/>
    </row>
    <row r="699" spans="7:10" x14ac:dyDescent="0.25">
      <c r="G699" s="10"/>
      <c r="H699" s="10"/>
      <c r="I699" s="10"/>
      <c r="J699" s="10"/>
    </row>
    <row r="700" spans="7:10" x14ac:dyDescent="0.25">
      <c r="G700" s="10"/>
      <c r="H700" s="10"/>
      <c r="I700" s="10"/>
      <c r="J700" s="10"/>
    </row>
    <row r="701" spans="7:10" x14ac:dyDescent="0.25">
      <c r="G701" s="10"/>
      <c r="H701" s="10"/>
      <c r="I701" s="10"/>
      <c r="J701" s="10"/>
    </row>
    <row r="702" spans="7:10" x14ac:dyDescent="0.25">
      <c r="G702" s="10"/>
      <c r="H702" s="10"/>
      <c r="I702" s="10"/>
      <c r="J702" s="10"/>
    </row>
    <row r="703" spans="7:10" x14ac:dyDescent="0.25">
      <c r="G703" s="10"/>
      <c r="H703" s="10"/>
      <c r="I703" s="10"/>
      <c r="J703" s="10"/>
    </row>
    <row r="704" spans="7:10" x14ac:dyDescent="0.25">
      <c r="G704" s="10"/>
      <c r="H704" s="10"/>
      <c r="I704" s="10"/>
      <c r="J704" s="10"/>
    </row>
    <row r="705" spans="7:10" x14ac:dyDescent="0.25">
      <c r="G705" s="10"/>
      <c r="H705" s="10"/>
      <c r="I705" s="10"/>
      <c r="J705" s="10"/>
    </row>
    <row r="706" spans="7:10" x14ac:dyDescent="0.25">
      <c r="G706" s="10"/>
      <c r="H706" s="10"/>
      <c r="I706" s="10"/>
      <c r="J706" s="10"/>
    </row>
    <row r="707" spans="7:10" x14ac:dyDescent="0.25">
      <c r="G707" s="10"/>
      <c r="H707" s="10"/>
      <c r="I707" s="10"/>
      <c r="J707" s="10"/>
    </row>
    <row r="708" spans="7:10" x14ac:dyDescent="0.25">
      <c r="G708" s="10"/>
      <c r="H708" s="10"/>
      <c r="I708" s="10"/>
      <c r="J708" s="10"/>
    </row>
    <row r="709" spans="7:10" x14ac:dyDescent="0.25">
      <c r="G709" s="10"/>
      <c r="H709" s="10"/>
      <c r="I709" s="10"/>
      <c r="J709" s="10"/>
    </row>
    <row r="710" spans="7:10" x14ac:dyDescent="0.25">
      <c r="G710" s="10"/>
      <c r="H710" s="10"/>
      <c r="I710" s="10"/>
      <c r="J710" s="10"/>
    </row>
    <row r="711" spans="7:10" x14ac:dyDescent="0.25">
      <c r="G711" s="10"/>
      <c r="H711" s="10"/>
      <c r="I711" s="10"/>
      <c r="J711" s="10"/>
    </row>
    <row r="712" spans="7:10" x14ac:dyDescent="0.25">
      <c r="G712" s="10"/>
      <c r="H712" s="10"/>
      <c r="I712" s="10"/>
      <c r="J712" s="10"/>
    </row>
    <row r="713" spans="7:10" x14ac:dyDescent="0.25">
      <c r="G713" s="10"/>
      <c r="H713" s="10"/>
      <c r="I713" s="10"/>
      <c r="J713" s="10"/>
    </row>
    <row r="714" spans="7:10" x14ac:dyDescent="0.25">
      <c r="G714" s="10"/>
      <c r="H714" s="10"/>
      <c r="I714" s="10"/>
      <c r="J714" s="10"/>
    </row>
    <row r="715" spans="7:10" x14ac:dyDescent="0.25">
      <c r="G715" s="10"/>
      <c r="H715" s="10"/>
      <c r="I715" s="10"/>
      <c r="J715" s="10"/>
    </row>
    <row r="716" spans="7:10" x14ac:dyDescent="0.25">
      <c r="G716" s="10"/>
      <c r="H716" s="10"/>
      <c r="I716" s="10"/>
      <c r="J716" s="10"/>
    </row>
    <row r="717" spans="7:10" x14ac:dyDescent="0.25">
      <c r="G717" s="10"/>
      <c r="H717" s="10"/>
      <c r="I717" s="10"/>
      <c r="J717" s="10"/>
    </row>
    <row r="718" spans="7:10" x14ac:dyDescent="0.25">
      <c r="G718" s="10"/>
      <c r="H718" s="10"/>
      <c r="I718" s="10"/>
      <c r="J718" s="10"/>
    </row>
    <row r="719" spans="7:10" x14ac:dyDescent="0.25">
      <c r="G719" s="10"/>
      <c r="H719" s="10"/>
      <c r="I719" s="10"/>
      <c r="J719" s="10"/>
    </row>
    <row r="720" spans="7:10" x14ac:dyDescent="0.25">
      <c r="G720" s="10"/>
      <c r="H720" s="10"/>
      <c r="I720" s="10"/>
      <c r="J720" s="10"/>
    </row>
    <row r="721" spans="7:10" x14ac:dyDescent="0.25">
      <c r="G721" s="10"/>
      <c r="H721" s="10"/>
      <c r="I721" s="10"/>
      <c r="J721" s="10"/>
    </row>
    <row r="722" spans="7:10" x14ac:dyDescent="0.25">
      <c r="G722" s="10"/>
      <c r="H722" s="10"/>
      <c r="I722" s="10"/>
      <c r="J722" s="10"/>
    </row>
    <row r="723" spans="7:10" x14ac:dyDescent="0.25">
      <c r="G723" s="10"/>
      <c r="H723" s="10"/>
      <c r="I723" s="10"/>
      <c r="J723" s="10"/>
    </row>
    <row r="724" spans="7:10" x14ac:dyDescent="0.25">
      <c r="G724" s="10"/>
      <c r="H724" s="10"/>
      <c r="I724" s="10"/>
      <c r="J724" s="10"/>
    </row>
    <row r="725" spans="7:10" x14ac:dyDescent="0.25">
      <c r="G725" s="10"/>
      <c r="H725" s="10"/>
      <c r="I725" s="10"/>
      <c r="J725" s="10"/>
    </row>
    <row r="726" spans="7:10" x14ac:dyDescent="0.25">
      <c r="G726" s="10"/>
      <c r="H726" s="10"/>
      <c r="I726" s="10"/>
      <c r="J726" s="10"/>
    </row>
    <row r="727" spans="7:10" x14ac:dyDescent="0.25">
      <c r="G727" s="10"/>
      <c r="H727" s="10"/>
      <c r="I727" s="10"/>
      <c r="J727" s="10"/>
    </row>
    <row r="728" spans="7:10" x14ac:dyDescent="0.25">
      <c r="G728" s="10"/>
      <c r="H728" s="10"/>
      <c r="I728" s="10"/>
      <c r="J728" s="10"/>
    </row>
    <row r="729" spans="7:10" x14ac:dyDescent="0.25">
      <c r="G729" s="10"/>
      <c r="H729" s="10"/>
      <c r="I729" s="10"/>
      <c r="J729" s="10"/>
    </row>
    <row r="730" spans="7:10" x14ac:dyDescent="0.25">
      <c r="G730" s="10"/>
      <c r="H730" s="10"/>
      <c r="I730" s="10"/>
      <c r="J730" s="10"/>
    </row>
    <row r="731" spans="7:10" x14ac:dyDescent="0.25">
      <c r="G731" s="10"/>
      <c r="H731" s="10"/>
      <c r="I731" s="10"/>
      <c r="J731" s="10"/>
    </row>
    <row r="732" spans="7:10" x14ac:dyDescent="0.25">
      <c r="G732" s="10"/>
      <c r="H732" s="10"/>
      <c r="I732" s="10"/>
      <c r="J732" s="10"/>
    </row>
    <row r="733" spans="7:10" x14ac:dyDescent="0.25">
      <c r="G733" s="10"/>
      <c r="H733" s="10"/>
      <c r="I733" s="10"/>
      <c r="J733" s="10"/>
    </row>
    <row r="734" spans="7:10" x14ac:dyDescent="0.25">
      <c r="G734" s="10"/>
      <c r="H734" s="10"/>
      <c r="I734" s="10"/>
      <c r="J734" s="10"/>
    </row>
    <row r="735" spans="7:10" x14ac:dyDescent="0.25">
      <c r="G735" s="10"/>
      <c r="H735" s="10"/>
      <c r="I735" s="10"/>
      <c r="J735" s="10"/>
    </row>
    <row r="736" spans="7:10" x14ac:dyDescent="0.25">
      <c r="G736" s="10"/>
      <c r="H736" s="10"/>
      <c r="I736" s="10"/>
      <c r="J736" s="10"/>
    </row>
    <row r="737" spans="7:10" x14ac:dyDescent="0.25">
      <c r="G737" s="10"/>
      <c r="H737" s="10"/>
      <c r="I737" s="10"/>
      <c r="J737" s="10"/>
    </row>
    <row r="738" spans="7:10" x14ac:dyDescent="0.25">
      <c r="G738" s="10"/>
      <c r="H738" s="10"/>
      <c r="I738" s="10"/>
      <c r="J738" s="10"/>
    </row>
    <row r="739" spans="7:10" x14ac:dyDescent="0.25">
      <c r="G739" s="10"/>
      <c r="H739" s="10"/>
      <c r="I739" s="10"/>
      <c r="J739" s="10"/>
    </row>
    <row r="740" spans="7:10" x14ac:dyDescent="0.25">
      <c r="G740" s="10"/>
      <c r="H740" s="10"/>
      <c r="I740" s="10"/>
      <c r="J740" s="10"/>
    </row>
    <row r="741" spans="7:10" x14ac:dyDescent="0.25">
      <c r="G741" s="10"/>
      <c r="H741" s="10"/>
      <c r="I741" s="10"/>
      <c r="J741" s="10"/>
    </row>
    <row r="742" spans="7:10" x14ac:dyDescent="0.25">
      <c r="G742" s="10"/>
      <c r="H742" s="10"/>
      <c r="I742" s="10"/>
      <c r="J742" s="10"/>
    </row>
    <row r="743" spans="7:10" x14ac:dyDescent="0.25">
      <c r="G743" s="10"/>
      <c r="H743" s="10"/>
      <c r="I743" s="10"/>
      <c r="J743" s="10"/>
    </row>
    <row r="744" spans="7:10" x14ac:dyDescent="0.25">
      <c r="G744" s="10"/>
      <c r="H744" s="10"/>
      <c r="I744" s="10"/>
      <c r="J744" s="10"/>
    </row>
    <row r="745" spans="7:10" x14ac:dyDescent="0.25">
      <c r="G745" s="10"/>
      <c r="H745" s="10"/>
      <c r="I745" s="10"/>
      <c r="J745" s="10"/>
    </row>
    <row r="746" spans="7:10" x14ac:dyDescent="0.25">
      <c r="G746" s="10"/>
      <c r="H746" s="10"/>
      <c r="I746" s="10"/>
      <c r="J746" s="10"/>
    </row>
    <row r="747" spans="7:10" x14ac:dyDescent="0.25">
      <c r="G747" s="10"/>
      <c r="H747" s="10"/>
      <c r="I747" s="10"/>
      <c r="J747" s="10"/>
    </row>
    <row r="748" spans="7:10" x14ac:dyDescent="0.25">
      <c r="G748" s="10"/>
      <c r="H748" s="10"/>
      <c r="I748" s="10"/>
      <c r="J748" s="10"/>
    </row>
    <row r="749" spans="7:10" x14ac:dyDescent="0.25">
      <c r="G749" s="10"/>
      <c r="H749" s="10"/>
      <c r="I749" s="10"/>
      <c r="J749" s="10"/>
    </row>
    <row r="750" spans="7:10" x14ac:dyDescent="0.25">
      <c r="G750" s="10"/>
      <c r="H750" s="10"/>
      <c r="I750" s="10"/>
      <c r="J750" s="10"/>
    </row>
    <row r="751" spans="7:10" x14ac:dyDescent="0.25">
      <c r="G751" s="10"/>
      <c r="H751" s="10"/>
      <c r="I751" s="10"/>
      <c r="J751" s="10"/>
    </row>
    <row r="752" spans="7:10" x14ac:dyDescent="0.25">
      <c r="G752" s="10"/>
      <c r="H752" s="10"/>
      <c r="I752" s="10"/>
      <c r="J752" s="10"/>
    </row>
    <row r="753" spans="7:10" x14ac:dyDescent="0.25">
      <c r="G753" s="10"/>
      <c r="H753" s="10"/>
      <c r="I753" s="10"/>
      <c r="J753" s="10"/>
    </row>
    <row r="754" spans="7:10" x14ac:dyDescent="0.25">
      <c r="G754" s="10"/>
      <c r="H754" s="10"/>
      <c r="I754" s="10"/>
      <c r="J754" s="10"/>
    </row>
    <row r="755" spans="7:10" x14ac:dyDescent="0.25">
      <c r="G755" s="10"/>
      <c r="H755" s="10"/>
      <c r="I755" s="10"/>
      <c r="J755" s="10"/>
    </row>
    <row r="756" spans="7:10" x14ac:dyDescent="0.25">
      <c r="G756" s="10"/>
      <c r="H756" s="10"/>
      <c r="I756" s="10"/>
      <c r="J756" s="10"/>
    </row>
    <row r="757" spans="7:10" x14ac:dyDescent="0.25">
      <c r="G757" s="10"/>
      <c r="H757" s="10"/>
      <c r="I757" s="10"/>
      <c r="J757" s="10"/>
    </row>
    <row r="758" spans="7:10" x14ac:dyDescent="0.25">
      <c r="G758" s="10"/>
      <c r="H758" s="10"/>
      <c r="I758" s="10"/>
      <c r="J758" s="10"/>
    </row>
    <row r="759" spans="7:10" x14ac:dyDescent="0.25">
      <c r="G759" s="10"/>
      <c r="H759" s="10"/>
      <c r="I759" s="10"/>
      <c r="J759" s="10"/>
    </row>
    <row r="760" spans="7:10" x14ac:dyDescent="0.25">
      <c r="G760" s="10"/>
      <c r="H760" s="10"/>
      <c r="I760" s="10"/>
      <c r="J760" s="10"/>
    </row>
    <row r="761" spans="7:10" x14ac:dyDescent="0.25">
      <c r="G761" s="10"/>
      <c r="H761" s="10"/>
      <c r="I761" s="10"/>
      <c r="J761" s="10"/>
    </row>
    <row r="762" spans="7:10" x14ac:dyDescent="0.25">
      <c r="G762" s="10"/>
      <c r="H762" s="10"/>
      <c r="I762" s="10"/>
      <c r="J762" s="10"/>
    </row>
    <row r="763" spans="7:10" x14ac:dyDescent="0.25">
      <c r="G763" s="10"/>
      <c r="H763" s="10"/>
      <c r="I763" s="10"/>
      <c r="J763" s="10"/>
    </row>
    <row r="764" spans="7:10" x14ac:dyDescent="0.25">
      <c r="G764" s="10"/>
      <c r="H764" s="10"/>
      <c r="I764" s="10"/>
      <c r="J764" s="10"/>
    </row>
    <row r="765" spans="7:10" x14ac:dyDescent="0.25">
      <c r="G765" s="10"/>
      <c r="H765" s="10"/>
      <c r="I765" s="10"/>
      <c r="J765" s="10"/>
    </row>
    <row r="766" spans="7:10" x14ac:dyDescent="0.25">
      <c r="G766" s="10"/>
      <c r="H766" s="10"/>
      <c r="I766" s="10"/>
      <c r="J766" s="10"/>
    </row>
    <row r="767" spans="7:10" x14ac:dyDescent="0.25">
      <c r="G767" s="10"/>
      <c r="H767" s="10"/>
      <c r="I767" s="10"/>
      <c r="J767" s="10"/>
    </row>
    <row r="768" spans="7:10" x14ac:dyDescent="0.25">
      <c r="G768" s="10"/>
      <c r="H768" s="10"/>
      <c r="I768" s="10"/>
      <c r="J768" s="10"/>
    </row>
    <row r="769" spans="7:10" x14ac:dyDescent="0.25">
      <c r="G769" s="10"/>
      <c r="H769" s="10"/>
      <c r="I769" s="10"/>
      <c r="J769" s="10"/>
    </row>
    <row r="770" spans="7:10" x14ac:dyDescent="0.25">
      <c r="G770" s="10"/>
      <c r="H770" s="10"/>
      <c r="I770" s="10"/>
      <c r="J770" s="10"/>
    </row>
    <row r="771" spans="7:10" x14ac:dyDescent="0.25">
      <c r="G771" s="10"/>
      <c r="H771" s="10"/>
      <c r="I771" s="10"/>
      <c r="J771" s="10"/>
    </row>
    <row r="772" spans="7:10" x14ac:dyDescent="0.25">
      <c r="G772" s="10"/>
      <c r="H772" s="10"/>
      <c r="I772" s="10"/>
      <c r="J772" s="10"/>
    </row>
    <row r="773" spans="7:10" x14ac:dyDescent="0.25">
      <c r="G773" s="10"/>
      <c r="H773" s="10"/>
      <c r="I773" s="10"/>
      <c r="J773" s="10"/>
    </row>
    <row r="774" spans="7:10" x14ac:dyDescent="0.25">
      <c r="G774" s="10"/>
      <c r="H774" s="10"/>
      <c r="I774" s="10"/>
      <c r="J774" s="10"/>
    </row>
    <row r="775" spans="7:10" x14ac:dyDescent="0.25">
      <c r="G775" s="10"/>
      <c r="H775" s="10"/>
      <c r="I775" s="10"/>
      <c r="J775" s="10"/>
    </row>
    <row r="776" spans="7:10" x14ac:dyDescent="0.25">
      <c r="G776" s="10"/>
      <c r="H776" s="10"/>
      <c r="I776" s="10"/>
      <c r="J776" s="10"/>
    </row>
    <row r="777" spans="7:10" x14ac:dyDescent="0.25">
      <c r="G777" s="10"/>
      <c r="H777" s="10"/>
      <c r="I777" s="10"/>
      <c r="J777" s="10"/>
    </row>
    <row r="803" spans="7:10" x14ac:dyDescent="0.25">
      <c r="G803" s="10"/>
      <c r="H803" s="10"/>
      <c r="I803" s="10"/>
      <c r="J803" s="10"/>
    </row>
    <row r="804" spans="7:10" x14ac:dyDescent="0.25">
      <c r="G804" s="10"/>
      <c r="H804" s="10"/>
      <c r="I804" s="10"/>
      <c r="J804" s="10"/>
    </row>
    <row r="805" spans="7:10" x14ac:dyDescent="0.25">
      <c r="G805" s="10"/>
      <c r="H805" s="10"/>
      <c r="I805" s="10"/>
      <c r="J805" s="10"/>
    </row>
    <row r="806" spans="7:10" x14ac:dyDescent="0.25">
      <c r="G806" s="10"/>
      <c r="H806" s="10"/>
      <c r="I806" s="10"/>
      <c r="J806" s="10"/>
    </row>
    <row r="807" spans="7:10" x14ac:dyDescent="0.25">
      <c r="G807" s="10"/>
      <c r="H807" s="10"/>
      <c r="I807" s="10"/>
      <c r="J807" s="10"/>
    </row>
    <row r="808" spans="7:10" x14ac:dyDescent="0.25">
      <c r="G808" s="10"/>
      <c r="H808" s="10"/>
      <c r="I808" s="10"/>
      <c r="J808" s="10"/>
    </row>
    <row r="809" spans="7:10" x14ac:dyDescent="0.25">
      <c r="G809" s="10"/>
      <c r="H809" s="10"/>
      <c r="I809" s="10"/>
      <c r="J809" s="10"/>
    </row>
    <row r="810" spans="7:10" x14ac:dyDescent="0.25">
      <c r="G810" s="10"/>
      <c r="H810" s="10"/>
      <c r="I810" s="10"/>
      <c r="J810" s="10"/>
    </row>
    <row r="811" spans="7:10" x14ac:dyDescent="0.25">
      <c r="G811" s="10"/>
      <c r="H811" s="10"/>
      <c r="I811" s="10"/>
      <c r="J811" s="10"/>
    </row>
    <row r="812" spans="7:10" x14ac:dyDescent="0.25">
      <c r="G812" s="10"/>
      <c r="H812" s="10"/>
      <c r="I812" s="10"/>
      <c r="J812" s="10"/>
    </row>
    <row r="813" spans="7:10" x14ac:dyDescent="0.25">
      <c r="G813" s="10"/>
      <c r="H813" s="10"/>
      <c r="I813" s="10"/>
      <c r="J813" s="10"/>
    </row>
    <row r="814" spans="7:10" x14ac:dyDescent="0.25">
      <c r="G814" s="10"/>
      <c r="H814" s="10"/>
      <c r="I814" s="10"/>
      <c r="J814" s="10"/>
    </row>
    <row r="815" spans="7:10" x14ac:dyDescent="0.25">
      <c r="G815" s="10"/>
      <c r="H815" s="10"/>
      <c r="I815" s="10"/>
      <c r="J815" s="10"/>
    </row>
    <row r="816" spans="7:10" x14ac:dyDescent="0.25">
      <c r="G816" s="10"/>
      <c r="H816" s="10"/>
      <c r="I816" s="10"/>
      <c r="J816" s="10"/>
    </row>
    <row r="817" spans="7:10" x14ac:dyDescent="0.25">
      <c r="G817" s="10"/>
      <c r="H817" s="10"/>
      <c r="I817" s="10"/>
      <c r="J817" s="10"/>
    </row>
    <row r="818" spans="7:10" x14ac:dyDescent="0.25">
      <c r="G818" s="10"/>
      <c r="H818" s="10"/>
      <c r="I818" s="10"/>
      <c r="J818" s="10"/>
    </row>
    <row r="819" spans="7:10" x14ac:dyDescent="0.25">
      <c r="G819" s="10"/>
      <c r="H819" s="10"/>
      <c r="I819" s="10"/>
      <c r="J819" s="10"/>
    </row>
    <row r="820" spans="7:10" x14ac:dyDescent="0.25">
      <c r="G820" s="10"/>
      <c r="H820" s="10"/>
      <c r="I820" s="10"/>
      <c r="J820" s="10"/>
    </row>
    <row r="821" spans="7:10" x14ac:dyDescent="0.25">
      <c r="G821" s="10"/>
      <c r="H821" s="10"/>
      <c r="I821" s="10"/>
      <c r="J821" s="10"/>
    </row>
    <row r="822" spans="7:10" x14ac:dyDescent="0.25">
      <c r="G822" s="10"/>
      <c r="H822" s="10"/>
      <c r="I822" s="10"/>
      <c r="J822" s="10"/>
    </row>
    <row r="823" spans="7:10" x14ac:dyDescent="0.25">
      <c r="G823" s="10"/>
      <c r="H823" s="10"/>
      <c r="I823" s="10"/>
      <c r="J823" s="10"/>
    </row>
    <row r="824" spans="7:10" x14ac:dyDescent="0.25">
      <c r="G824" s="10"/>
      <c r="H824" s="10"/>
      <c r="I824" s="10"/>
      <c r="J824" s="10"/>
    </row>
    <row r="825" spans="7:10" x14ac:dyDescent="0.25">
      <c r="G825" s="10"/>
      <c r="H825" s="10"/>
      <c r="I825" s="10"/>
      <c r="J825" s="10"/>
    </row>
    <row r="826" spans="7:10" x14ac:dyDescent="0.25">
      <c r="G826" s="10"/>
      <c r="H826" s="10"/>
      <c r="I826" s="10"/>
      <c r="J826" s="10"/>
    </row>
    <row r="827" spans="7:10" x14ac:dyDescent="0.25">
      <c r="G827" s="10"/>
      <c r="H827" s="10"/>
      <c r="I827" s="10"/>
      <c r="J827" s="10"/>
    </row>
    <row r="828" spans="7:10" x14ac:dyDescent="0.25">
      <c r="G828" s="10"/>
      <c r="H828" s="10"/>
      <c r="I828" s="10"/>
      <c r="J828" s="10"/>
    </row>
    <row r="829" spans="7:10" x14ac:dyDescent="0.25">
      <c r="G829" s="10"/>
      <c r="H829" s="10"/>
      <c r="I829" s="10"/>
      <c r="J829" s="10"/>
    </row>
    <row r="830" spans="7:10" x14ac:dyDescent="0.25">
      <c r="G830" s="10"/>
      <c r="H830" s="10"/>
      <c r="I830" s="10"/>
      <c r="J830" s="10"/>
    </row>
    <row r="831" spans="7:10" x14ac:dyDescent="0.25">
      <c r="G831" s="10"/>
      <c r="H831" s="10"/>
      <c r="I831" s="10"/>
      <c r="J831" s="10"/>
    </row>
    <row r="832" spans="7:10" x14ac:dyDescent="0.25">
      <c r="G832" s="10"/>
      <c r="H832" s="10"/>
      <c r="I832" s="10"/>
      <c r="J832" s="10"/>
    </row>
    <row r="833" spans="7:10" x14ac:dyDescent="0.25">
      <c r="G833" s="10"/>
      <c r="H833" s="10"/>
      <c r="I833" s="10"/>
      <c r="J833" s="10"/>
    </row>
    <row r="834" spans="7:10" x14ac:dyDescent="0.25">
      <c r="G834" s="10"/>
      <c r="H834" s="10"/>
      <c r="I834" s="10"/>
      <c r="J834" s="10"/>
    </row>
    <row r="835" spans="7:10" x14ac:dyDescent="0.25">
      <c r="G835" s="10"/>
      <c r="H835" s="10"/>
      <c r="I835" s="10"/>
      <c r="J835" s="10"/>
    </row>
    <row r="836" spans="7:10" x14ac:dyDescent="0.25">
      <c r="G836" s="10"/>
      <c r="H836" s="10"/>
      <c r="I836" s="10"/>
      <c r="J836" s="10"/>
    </row>
    <row r="837" spans="7:10" x14ac:dyDescent="0.25">
      <c r="G837" s="10"/>
      <c r="H837" s="10"/>
      <c r="I837" s="10"/>
      <c r="J837" s="10"/>
    </row>
    <row r="838" spans="7:10" x14ac:dyDescent="0.25">
      <c r="G838" s="10"/>
      <c r="H838" s="10"/>
      <c r="I838" s="10"/>
      <c r="J838" s="10"/>
    </row>
    <row r="839" spans="7:10" x14ac:dyDescent="0.25">
      <c r="G839" s="10"/>
      <c r="H839" s="10"/>
      <c r="I839" s="10"/>
      <c r="J839" s="10"/>
    </row>
    <row r="840" spans="7:10" x14ac:dyDescent="0.25">
      <c r="G840" s="10"/>
      <c r="H840" s="10"/>
      <c r="I840" s="10"/>
      <c r="J840" s="10"/>
    </row>
    <row r="841" spans="7:10" x14ac:dyDescent="0.25">
      <c r="G841" s="10"/>
      <c r="H841" s="10"/>
      <c r="I841" s="10"/>
      <c r="J841" s="10"/>
    </row>
    <row r="842" spans="7:10" x14ac:dyDescent="0.25">
      <c r="G842" s="10"/>
      <c r="H842" s="10"/>
      <c r="I842" s="10"/>
      <c r="J842" s="10"/>
    </row>
    <row r="843" spans="7:10" x14ac:dyDescent="0.25">
      <c r="G843" s="10"/>
      <c r="H843" s="10"/>
      <c r="I843" s="10"/>
      <c r="J843" s="10"/>
    </row>
    <row r="844" spans="7:10" x14ac:dyDescent="0.25">
      <c r="G844" s="10"/>
      <c r="H844" s="10"/>
      <c r="I844" s="10"/>
      <c r="J844" s="10"/>
    </row>
    <row r="845" spans="7:10" x14ac:dyDescent="0.25">
      <c r="G845" s="10"/>
      <c r="H845" s="10"/>
      <c r="I845" s="10"/>
      <c r="J845" s="10"/>
    </row>
    <row r="846" spans="7:10" x14ac:dyDescent="0.25">
      <c r="G846" s="10"/>
      <c r="H846" s="10"/>
      <c r="I846" s="10"/>
      <c r="J846" s="10"/>
    </row>
    <row r="847" spans="7:10" x14ac:dyDescent="0.25">
      <c r="G847" s="10"/>
      <c r="H847" s="10"/>
      <c r="I847" s="10"/>
      <c r="J847" s="10"/>
    </row>
    <row r="848" spans="7:10" x14ac:dyDescent="0.25">
      <c r="G848" s="10"/>
      <c r="H848" s="10"/>
      <c r="I848" s="10"/>
      <c r="J848" s="10"/>
    </row>
    <row r="849" spans="7:10" x14ac:dyDescent="0.25">
      <c r="G849" s="10"/>
      <c r="H849" s="10"/>
      <c r="I849" s="10"/>
      <c r="J849" s="10"/>
    </row>
    <row r="850" spans="7:10" x14ac:dyDescent="0.25">
      <c r="G850" s="10"/>
      <c r="H850" s="10"/>
      <c r="I850" s="10"/>
      <c r="J850" s="10"/>
    </row>
    <row r="851" spans="7:10" x14ac:dyDescent="0.25">
      <c r="G851" s="10"/>
      <c r="H851" s="10"/>
      <c r="I851" s="10"/>
      <c r="J851" s="10"/>
    </row>
    <row r="852" spans="7:10" x14ac:dyDescent="0.25">
      <c r="G852" s="10"/>
      <c r="H852" s="10"/>
      <c r="I852" s="10"/>
      <c r="J852" s="10"/>
    </row>
    <row r="853" spans="7:10" x14ac:dyDescent="0.25">
      <c r="G853" s="10"/>
      <c r="H853" s="10"/>
      <c r="I853" s="10"/>
      <c r="J853" s="10"/>
    </row>
    <row r="854" spans="7:10" x14ac:dyDescent="0.25">
      <c r="G854" s="10"/>
      <c r="H854" s="10"/>
      <c r="I854" s="10"/>
      <c r="J854" s="10"/>
    </row>
    <row r="855" spans="7:10" x14ac:dyDescent="0.25">
      <c r="G855" s="10"/>
      <c r="H855" s="10"/>
      <c r="I855" s="10"/>
      <c r="J855" s="10"/>
    </row>
    <row r="856" spans="7:10" x14ac:dyDescent="0.25">
      <c r="G856" s="10"/>
      <c r="H856" s="10"/>
      <c r="I856" s="10"/>
      <c r="J856" s="10"/>
    </row>
    <row r="857" spans="7:10" x14ac:dyDescent="0.25">
      <c r="G857" s="10"/>
      <c r="H857" s="10"/>
      <c r="I857" s="10"/>
      <c r="J857" s="10"/>
    </row>
    <row r="858" spans="7:10" x14ac:dyDescent="0.25">
      <c r="G858" s="10"/>
      <c r="H858" s="10"/>
      <c r="I858" s="10"/>
      <c r="J858" s="10"/>
    </row>
    <row r="859" spans="7:10" x14ac:dyDescent="0.25">
      <c r="G859" s="10"/>
      <c r="H859" s="10"/>
      <c r="I859" s="10"/>
      <c r="J859" s="10"/>
    </row>
    <row r="860" spans="7:10" x14ac:dyDescent="0.25">
      <c r="G860" s="10"/>
      <c r="H860" s="10"/>
      <c r="I860" s="10"/>
      <c r="J860" s="10"/>
    </row>
    <row r="861" spans="7:10" x14ac:dyDescent="0.25">
      <c r="G861" s="10"/>
      <c r="H861" s="10"/>
      <c r="I861" s="10"/>
      <c r="J861" s="10"/>
    </row>
    <row r="862" spans="7:10" x14ac:dyDescent="0.25">
      <c r="G862" s="10"/>
      <c r="H862" s="10"/>
      <c r="I862" s="10"/>
      <c r="J862" s="10"/>
    </row>
    <row r="863" spans="7:10" x14ac:dyDescent="0.25">
      <c r="G863" s="10"/>
      <c r="H863" s="10"/>
      <c r="I863" s="10"/>
      <c r="J863" s="10"/>
    </row>
    <row r="864" spans="7:10" x14ac:dyDescent="0.25">
      <c r="G864" s="10"/>
      <c r="H864" s="10"/>
      <c r="I864" s="10"/>
      <c r="J864" s="10"/>
    </row>
    <row r="865" spans="7:10" x14ac:dyDescent="0.25">
      <c r="G865" s="10"/>
      <c r="H865" s="10"/>
      <c r="I865" s="10"/>
      <c r="J865" s="10"/>
    </row>
    <row r="866" spans="7:10" x14ac:dyDescent="0.25">
      <c r="G866" s="10"/>
      <c r="H866" s="10"/>
      <c r="I866" s="10"/>
      <c r="J866" s="10"/>
    </row>
    <row r="867" spans="7:10" x14ac:dyDescent="0.25">
      <c r="G867" s="10"/>
      <c r="H867" s="10"/>
      <c r="I867" s="10"/>
      <c r="J867" s="10"/>
    </row>
    <row r="868" spans="7:10" x14ac:dyDescent="0.25">
      <c r="G868" s="10"/>
      <c r="H868" s="10"/>
      <c r="I868" s="10"/>
      <c r="J868" s="10"/>
    </row>
    <row r="869" spans="7:10" x14ac:dyDescent="0.25">
      <c r="G869" s="10"/>
      <c r="H869" s="10"/>
      <c r="I869" s="10"/>
      <c r="J869" s="10"/>
    </row>
    <row r="870" spans="7:10" x14ac:dyDescent="0.25">
      <c r="G870" s="10"/>
      <c r="H870" s="10"/>
      <c r="I870" s="10"/>
      <c r="J870" s="10"/>
    </row>
    <row r="871" spans="7:10" x14ac:dyDescent="0.25">
      <c r="G871" s="10"/>
      <c r="H871" s="10"/>
      <c r="I871" s="10"/>
      <c r="J871" s="10"/>
    </row>
    <row r="872" spans="7:10" x14ac:dyDescent="0.25">
      <c r="G872" s="10"/>
      <c r="H872" s="10"/>
      <c r="I872" s="10"/>
      <c r="J872" s="10"/>
    </row>
    <row r="873" spans="7:10" x14ac:dyDescent="0.25">
      <c r="G873" s="10"/>
      <c r="H873" s="10"/>
      <c r="I873" s="10"/>
      <c r="J873" s="10"/>
    </row>
    <row r="874" spans="7:10" x14ac:dyDescent="0.25">
      <c r="G874" s="10"/>
      <c r="H874" s="10"/>
      <c r="I874" s="10"/>
      <c r="J874" s="10"/>
    </row>
    <row r="875" spans="7:10" x14ac:dyDescent="0.25">
      <c r="G875" s="10"/>
      <c r="H875" s="10"/>
      <c r="I875" s="10"/>
      <c r="J875" s="10"/>
    </row>
    <row r="876" spans="7:10" x14ac:dyDescent="0.25">
      <c r="G876" s="10"/>
      <c r="H876" s="10"/>
      <c r="I876" s="10"/>
      <c r="J876" s="10"/>
    </row>
    <row r="877" spans="7:10" x14ac:dyDescent="0.25">
      <c r="G877" s="10"/>
      <c r="H877" s="10"/>
      <c r="I877" s="10"/>
      <c r="J877" s="10"/>
    </row>
    <row r="878" spans="7:10" x14ac:dyDescent="0.25">
      <c r="G878" s="10"/>
      <c r="H878" s="10"/>
      <c r="I878" s="10"/>
      <c r="J878" s="10"/>
    </row>
    <row r="879" spans="7:10" x14ac:dyDescent="0.25">
      <c r="G879" s="10"/>
      <c r="H879" s="10"/>
      <c r="I879" s="10"/>
      <c r="J879" s="10"/>
    </row>
    <row r="880" spans="7:10" x14ac:dyDescent="0.25">
      <c r="G880" s="10"/>
      <c r="H880" s="10"/>
      <c r="I880" s="10"/>
      <c r="J880" s="10"/>
    </row>
    <row r="881" spans="7:10" x14ac:dyDescent="0.25">
      <c r="G881" s="10"/>
      <c r="H881" s="10"/>
      <c r="I881" s="10"/>
      <c r="J881" s="10"/>
    </row>
    <row r="882" spans="7:10" x14ac:dyDescent="0.25">
      <c r="G882" s="10"/>
      <c r="H882" s="10"/>
      <c r="I882" s="10"/>
      <c r="J882" s="10"/>
    </row>
    <row r="883" spans="7:10" x14ac:dyDescent="0.25">
      <c r="G883" s="10"/>
      <c r="H883" s="10"/>
      <c r="I883" s="10"/>
      <c r="J883" s="10"/>
    </row>
    <row r="884" spans="7:10" x14ac:dyDescent="0.25">
      <c r="G884" s="10"/>
      <c r="H884" s="10"/>
      <c r="I884" s="10"/>
      <c r="J884" s="10"/>
    </row>
    <row r="885" spans="7:10" x14ac:dyDescent="0.25">
      <c r="G885" s="10"/>
      <c r="H885" s="10"/>
      <c r="I885" s="10"/>
      <c r="J885" s="10"/>
    </row>
    <row r="886" spans="7:10" x14ac:dyDescent="0.25">
      <c r="G886" s="10"/>
      <c r="H886" s="10"/>
      <c r="I886" s="10"/>
      <c r="J886" s="10"/>
    </row>
    <row r="887" spans="7:10" x14ac:dyDescent="0.25">
      <c r="G887" s="10"/>
      <c r="H887" s="10"/>
      <c r="I887" s="10"/>
      <c r="J887" s="10"/>
    </row>
    <row r="888" spans="7:10" x14ac:dyDescent="0.25">
      <c r="G888" s="10"/>
      <c r="H888" s="10"/>
      <c r="I888" s="10"/>
      <c r="J888" s="10"/>
    </row>
    <row r="889" spans="7:10" x14ac:dyDescent="0.25">
      <c r="G889" s="10"/>
      <c r="H889" s="10"/>
      <c r="I889" s="10"/>
      <c r="J889" s="10"/>
    </row>
    <row r="890" spans="7:10" x14ac:dyDescent="0.25">
      <c r="G890" s="10"/>
      <c r="H890" s="10"/>
      <c r="I890" s="10"/>
      <c r="J890" s="10"/>
    </row>
    <row r="891" spans="7:10" x14ac:dyDescent="0.25">
      <c r="G891" s="10"/>
      <c r="H891" s="10"/>
      <c r="I891" s="10"/>
      <c r="J891" s="10"/>
    </row>
    <row r="892" spans="7:10" x14ac:dyDescent="0.25">
      <c r="G892" s="10"/>
      <c r="H892" s="10"/>
      <c r="I892" s="10"/>
      <c r="J892" s="10"/>
    </row>
    <row r="893" spans="7:10" x14ac:dyDescent="0.25">
      <c r="G893" s="10"/>
      <c r="H893" s="10"/>
      <c r="I893" s="10"/>
      <c r="J893" s="10"/>
    </row>
    <row r="894" spans="7:10" x14ac:dyDescent="0.25">
      <c r="G894" s="10"/>
      <c r="H894" s="10"/>
      <c r="I894" s="10"/>
      <c r="J894" s="10"/>
    </row>
    <row r="895" spans="7:10" x14ac:dyDescent="0.25">
      <c r="G895" s="10"/>
      <c r="H895" s="10"/>
      <c r="I895" s="10"/>
      <c r="J895" s="10"/>
    </row>
    <row r="896" spans="7:10" x14ac:dyDescent="0.25">
      <c r="G896" s="10"/>
      <c r="H896" s="10"/>
      <c r="I896" s="10"/>
      <c r="J896" s="10"/>
    </row>
    <row r="897" spans="7:10" x14ac:dyDescent="0.25">
      <c r="G897" s="10"/>
      <c r="H897" s="10"/>
      <c r="I897" s="10"/>
      <c r="J897" s="10"/>
    </row>
    <row r="898" spans="7:10" x14ac:dyDescent="0.25">
      <c r="G898" s="10"/>
      <c r="H898" s="10"/>
      <c r="I898" s="10"/>
      <c r="J898" s="10"/>
    </row>
    <row r="899" spans="7:10" x14ac:dyDescent="0.25">
      <c r="G899" s="10"/>
      <c r="H899" s="10"/>
      <c r="I899" s="10"/>
      <c r="J899" s="10"/>
    </row>
    <row r="900" spans="7:10" x14ac:dyDescent="0.25">
      <c r="G900" s="10"/>
      <c r="H900" s="10"/>
      <c r="I900" s="10"/>
      <c r="J900" s="10"/>
    </row>
    <row r="901" spans="7:10" x14ac:dyDescent="0.25">
      <c r="G901" s="10"/>
      <c r="H901" s="10"/>
      <c r="I901" s="10"/>
      <c r="J901" s="10"/>
    </row>
    <row r="902" spans="7:10" x14ac:dyDescent="0.25">
      <c r="G902" s="10"/>
      <c r="H902" s="10"/>
      <c r="I902" s="10"/>
      <c r="J902" s="10"/>
    </row>
    <row r="903" spans="7:10" x14ac:dyDescent="0.25">
      <c r="G903" s="10"/>
      <c r="H903" s="10"/>
      <c r="I903" s="10"/>
      <c r="J903" s="10"/>
    </row>
    <row r="904" spans="7:10" x14ac:dyDescent="0.25">
      <c r="G904" s="10"/>
      <c r="H904" s="10"/>
      <c r="I904" s="10"/>
      <c r="J904" s="10"/>
    </row>
    <row r="905" spans="7:10" x14ac:dyDescent="0.25">
      <c r="G905" s="10"/>
      <c r="H905" s="10"/>
      <c r="I905" s="10"/>
      <c r="J905" s="10"/>
    </row>
    <row r="906" spans="7:10" x14ac:dyDescent="0.25">
      <c r="G906" s="10"/>
      <c r="H906" s="10"/>
      <c r="I906" s="10"/>
      <c r="J906" s="10"/>
    </row>
    <row r="907" spans="7:10" x14ac:dyDescent="0.25">
      <c r="G907" s="10"/>
      <c r="H907" s="10"/>
      <c r="I907" s="10"/>
      <c r="J907" s="10"/>
    </row>
    <row r="908" spans="7:10" x14ac:dyDescent="0.25">
      <c r="G908" s="10"/>
      <c r="H908" s="10"/>
      <c r="I908" s="10"/>
      <c r="J908" s="10"/>
    </row>
    <row r="909" spans="7:10" x14ac:dyDescent="0.25">
      <c r="G909" s="10"/>
      <c r="H909" s="10"/>
      <c r="I909" s="10"/>
      <c r="J909" s="10"/>
    </row>
    <row r="910" spans="7:10" x14ac:dyDescent="0.25">
      <c r="G910" s="10"/>
      <c r="H910" s="10"/>
      <c r="I910" s="10"/>
      <c r="J910" s="10"/>
    </row>
    <row r="911" spans="7:10" x14ac:dyDescent="0.25">
      <c r="G911" s="10"/>
      <c r="H911" s="10"/>
      <c r="I911" s="10"/>
      <c r="J911" s="10"/>
    </row>
    <row r="912" spans="7:10" x14ac:dyDescent="0.25">
      <c r="G912" s="10"/>
      <c r="H912" s="10"/>
      <c r="I912" s="10"/>
      <c r="J912" s="10"/>
    </row>
    <row r="913" spans="7:10" x14ac:dyDescent="0.25">
      <c r="G913" s="10"/>
      <c r="H913" s="10"/>
      <c r="I913" s="10"/>
      <c r="J913" s="10"/>
    </row>
    <row r="914" spans="7:10" x14ac:dyDescent="0.25">
      <c r="G914" s="10"/>
      <c r="H914" s="10"/>
      <c r="I914" s="10"/>
      <c r="J914" s="10"/>
    </row>
    <row r="915" spans="7:10" x14ac:dyDescent="0.25">
      <c r="G915" s="10"/>
      <c r="H915" s="10"/>
      <c r="I915" s="10"/>
      <c r="J915" s="10"/>
    </row>
    <row r="916" spans="7:10" x14ac:dyDescent="0.25">
      <c r="G916" s="10"/>
      <c r="H916" s="10"/>
      <c r="I916" s="10"/>
      <c r="J916" s="10"/>
    </row>
    <row r="917" spans="7:10" x14ac:dyDescent="0.25">
      <c r="G917" s="10"/>
      <c r="H917" s="10"/>
      <c r="I917" s="10"/>
      <c r="J917" s="10"/>
    </row>
    <row r="918" spans="7:10" x14ac:dyDescent="0.25">
      <c r="G918" s="10"/>
      <c r="H918" s="10"/>
      <c r="I918" s="10"/>
      <c r="J918" s="10"/>
    </row>
    <row r="919" spans="7:10" x14ac:dyDescent="0.25">
      <c r="G919" s="10"/>
      <c r="H919" s="10"/>
      <c r="I919" s="10"/>
      <c r="J919" s="10"/>
    </row>
    <row r="920" spans="7:10" x14ac:dyDescent="0.25">
      <c r="G920" s="10"/>
      <c r="H920" s="10"/>
      <c r="I920" s="10"/>
      <c r="J920" s="10"/>
    </row>
    <row r="921" spans="7:10" x14ac:dyDescent="0.25">
      <c r="G921" s="10"/>
      <c r="H921" s="10"/>
      <c r="I921" s="10"/>
      <c r="J921" s="10"/>
    </row>
    <row r="922" spans="7:10" x14ac:dyDescent="0.25">
      <c r="G922" s="10"/>
      <c r="H922" s="10"/>
      <c r="I922" s="10"/>
      <c r="J922" s="10"/>
    </row>
    <row r="923" spans="7:10" x14ac:dyDescent="0.25">
      <c r="G923" s="10"/>
      <c r="H923" s="10"/>
      <c r="I923" s="10"/>
      <c r="J923" s="10"/>
    </row>
    <row r="924" spans="7:10" x14ac:dyDescent="0.25">
      <c r="G924" s="10"/>
      <c r="H924" s="10"/>
      <c r="I924" s="10"/>
      <c r="J924" s="10"/>
    </row>
    <row r="925" spans="7:10" x14ac:dyDescent="0.25">
      <c r="G925" s="10"/>
      <c r="H925" s="10"/>
      <c r="I925" s="10"/>
      <c r="J925" s="10"/>
    </row>
    <row r="926" spans="7:10" x14ac:dyDescent="0.25">
      <c r="G926" s="10"/>
      <c r="H926" s="10"/>
      <c r="I926" s="10"/>
      <c r="J926" s="10"/>
    </row>
    <row r="927" spans="7:10" x14ac:dyDescent="0.25">
      <c r="G927" s="10"/>
      <c r="H927" s="10"/>
      <c r="I927" s="10"/>
      <c r="J927" s="10"/>
    </row>
    <row r="928" spans="7:10" x14ac:dyDescent="0.25">
      <c r="G928" s="10"/>
      <c r="H928" s="10"/>
      <c r="I928" s="10"/>
      <c r="J928" s="10"/>
    </row>
    <row r="929" spans="7:10" x14ac:dyDescent="0.25">
      <c r="G929" s="10"/>
      <c r="H929" s="10"/>
      <c r="I929" s="10"/>
      <c r="J929" s="10"/>
    </row>
    <row r="930" spans="7:10" x14ac:dyDescent="0.25">
      <c r="G930" s="10"/>
      <c r="H930" s="10"/>
      <c r="I930" s="10"/>
      <c r="J930" s="10"/>
    </row>
    <row r="931" spans="7:10" x14ac:dyDescent="0.25">
      <c r="G931" s="10"/>
      <c r="H931" s="10"/>
      <c r="I931" s="10"/>
      <c r="J931" s="10"/>
    </row>
    <row r="932" spans="7:10" x14ac:dyDescent="0.25">
      <c r="G932" s="10"/>
      <c r="H932" s="10"/>
      <c r="I932" s="10"/>
      <c r="J932" s="10"/>
    </row>
    <row r="933" spans="7:10" x14ac:dyDescent="0.25">
      <c r="G933" s="10"/>
      <c r="H933" s="10"/>
      <c r="I933" s="10"/>
      <c r="J933" s="10"/>
    </row>
    <row r="934" spans="7:10" x14ac:dyDescent="0.25">
      <c r="G934" s="10"/>
      <c r="H934" s="10"/>
      <c r="I934" s="10"/>
      <c r="J934" s="10"/>
    </row>
    <row r="935" spans="7:10" x14ac:dyDescent="0.25">
      <c r="G935" s="10"/>
      <c r="H935" s="10"/>
      <c r="I935" s="10"/>
      <c r="J935" s="10"/>
    </row>
    <row r="936" spans="7:10" x14ac:dyDescent="0.25">
      <c r="G936" s="10"/>
      <c r="H936" s="10"/>
      <c r="I936" s="10"/>
      <c r="J936" s="10"/>
    </row>
    <row r="937" spans="7:10" x14ac:dyDescent="0.25">
      <c r="G937" s="10"/>
      <c r="H937" s="10"/>
      <c r="I937" s="10"/>
      <c r="J937" s="10"/>
    </row>
    <row r="938" spans="7:10" x14ac:dyDescent="0.25">
      <c r="G938" s="10"/>
      <c r="H938" s="10"/>
      <c r="I938" s="10"/>
      <c r="J938" s="10"/>
    </row>
    <row r="939" spans="7:10" x14ac:dyDescent="0.25">
      <c r="G939" s="10"/>
      <c r="H939" s="10"/>
      <c r="I939" s="10"/>
      <c r="J939" s="10"/>
    </row>
    <row r="940" spans="7:10" x14ac:dyDescent="0.25">
      <c r="G940" s="10"/>
      <c r="H940" s="10"/>
      <c r="I940" s="10"/>
      <c r="J940" s="10"/>
    </row>
    <row r="941" spans="7:10" x14ac:dyDescent="0.25">
      <c r="G941" s="10"/>
      <c r="H941" s="10"/>
      <c r="I941" s="10"/>
      <c r="J941" s="10"/>
    </row>
    <row r="942" spans="7:10" x14ac:dyDescent="0.25">
      <c r="G942" s="10"/>
      <c r="H942" s="10"/>
      <c r="I942" s="10"/>
      <c r="J942" s="10"/>
    </row>
    <row r="943" spans="7:10" x14ac:dyDescent="0.25">
      <c r="G943" s="10"/>
      <c r="H943" s="10"/>
      <c r="I943" s="10"/>
      <c r="J943" s="10"/>
    </row>
    <row r="944" spans="7:10" x14ac:dyDescent="0.25">
      <c r="G944" s="10"/>
      <c r="H944" s="10"/>
      <c r="I944" s="10"/>
      <c r="J944" s="10"/>
    </row>
    <row r="945" spans="7:10" x14ac:dyDescent="0.25">
      <c r="G945" s="10"/>
      <c r="H945" s="10"/>
      <c r="I945" s="10"/>
      <c r="J945" s="10"/>
    </row>
    <row r="946" spans="7:10" x14ac:dyDescent="0.25">
      <c r="G946" s="10"/>
      <c r="H946" s="10"/>
      <c r="I946" s="10"/>
      <c r="J946" s="10"/>
    </row>
    <row r="947" spans="7:10" x14ac:dyDescent="0.25">
      <c r="G947" s="10"/>
      <c r="H947" s="10"/>
      <c r="I947" s="10"/>
      <c r="J947" s="10"/>
    </row>
    <row r="948" spans="7:10" x14ac:dyDescent="0.25">
      <c r="G948" s="10"/>
      <c r="H948" s="10"/>
      <c r="I948" s="10"/>
      <c r="J948" s="10"/>
    </row>
    <row r="949" spans="7:10" x14ac:dyDescent="0.25">
      <c r="G949" s="10"/>
      <c r="H949" s="10"/>
      <c r="I949" s="10"/>
      <c r="J949" s="10"/>
    </row>
    <row r="950" spans="7:10" x14ac:dyDescent="0.25">
      <c r="G950" s="10"/>
      <c r="H950" s="10"/>
      <c r="I950" s="10"/>
      <c r="J950" s="10"/>
    </row>
    <row r="951" spans="7:10" x14ac:dyDescent="0.25">
      <c r="G951" s="10"/>
      <c r="H951" s="10"/>
      <c r="I951" s="10"/>
      <c r="J951" s="10"/>
    </row>
    <row r="952" spans="7:10" x14ac:dyDescent="0.25">
      <c r="G952" s="10"/>
      <c r="H952" s="10"/>
      <c r="I952" s="10"/>
      <c r="J952" s="10"/>
    </row>
    <row r="953" spans="7:10" x14ac:dyDescent="0.25">
      <c r="G953" s="10"/>
      <c r="H953" s="10"/>
      <c r="I953" s="10"/>
      <c r="J953" s="10"/>
    </row>
    <row r="954" spans="7:10" x14ac:dyDescent="0.25">
      <c r="G954" s="10"/>
      <c r="H954" s="10"/>
      <c r="I954" s="10"/>
      <c r="J954" s="10"/>
    </row>
    <row r="955" spans="7:10" x14ac:dyDescent="0.25">
      <c r="G955" s="10"/>
      <c r="H955" s="10"/>
      <c r="I955" s="10"/>
      <c r="J955" s="10"/>
    </row>
    <row r="956" spans="7:10" x14ac:dyDescent="0.25">
      <c r="G956" s="10"/>
      <c r="H956" s="10"/>
      <c r="I956" s="10"/>
      <c r="J956" s="10"/>
    </row>
    <row r="957" spans="7:10" x14ac:dyDescent="0.25">
      <c r="G957" s="10"/>
      <c r="H957" s="10"/>
      <c r="I957" s="10"/>
      <c r="J957" s="10"/>
    </row>
    <row r="958" spans="7:10" x14ac:dyDescent="0.25">
      <c r="G958" s="10"/>
      <c r="H958" s="10"/>
      <c r="I958" s="10"/>
      <c r="J958" s="10"/>
    </row>
    <row r="959" spans="7:10" x14ac:dyDescent="0.25">
      <c r="G959" s="10"/>
      <c r="H959" s="10"/>
      <c r="I959" s="10"/>
      <c r="J959" s="10"/>
    </row>
    <row r="960" spans="7:10" x14ac:dyDescent="0.25">
      <c r="G960" s="10"/>
      <c r="H960" s="10"/>
      <c r="I960" s="10"/>
      <c r="J960" s="10"/>
    </row>
    <row r="961" spans="7:10" x14ac:dyDescent="0.25">
      <c r="G961" s="10"/>
      <c r="H961" s="10"/>
      <c r="I961" s="10"/>
      <c r="J961" s="10"/>
    </row>
    <row r="962" spans="7:10" x14ac:dyDescent="0.25">
      <c r="G962" s="10"/>
      <c r="H962" s="10"/>
      <c r="I962" s="10"/>
      <c r="J962" s="10"/>
    </row>
    <row r="963" spans="7:10" x14ac:dyDescent="0.25">
      <c r="G963" s="10"/>
      <c r="H963" s="10"/>
      <c r="I963" s="10"/>
      <c r="J963" s="10"/>
    </row>
    <row r="964" spans="7:10" x14ac:dyDescent="0.25">
      <c r="G964" s="10"/>
      <c r="H964" s="10"/>
      <c r="I964" s="10"/>
      <c r="J964" s="10"/>
    </row>
    <row r="965" spans="7:10" x14ac:dyDescent="0.25">
      <c r="G965" s="10"/>
      <c r="H965" s="10"/>
      <c r="I965" s="10"/>
      <c r="J965" s="10"/>
    </row>
    <row r="966" spans="7:10" x14ac:dyDescent="0.25">
      <c r="G966" s="10"/>
      <c r="H966" s="10"/>
      <c r="I966" s="10"/>
      <c r="J966" s="10"/>
    </row>
    <row r="967" spans="7:10" x14ac:dyDescent="0.25">
      <c r="G967" s="10"/>
      <c r="H967" s="10"/>
      <c r="I967" s="10"/>
      <c r="J967" s="10"/>
    </row>
    <row r="968" spans="7:10" x14ac:dyDescent="0.25">
      <c r="G968" s="10"/>
      <c r="H968" s="10"/>
      <c r="I968" s="10"/>
      <c r="J968" s="10"/>
    </row>
    <row r="969" spans="7:10" x14ac:dyDescent="0.25">
      <c r="G969" s="10"/>
      <c r="H969" s="10"/>
      <c r="I969" s="10"/>
      <c r="J969" s="10"/>
    </row>
    <row r="970" spans="7:10" x14ac:dyDescent="0.25">
      <c r="G970" s="10"/>
      <c r="H970" s="10"/>
      <c r="I970" s="10"/>
      <c r="J970" s="10"/>
    </row>
    <row r="971" spans="7:10" x14ac:dyDescent="0.25">
      <c r="G971" s="10"/>
      <c r="H971" s="10"/>
      <c r="I971" s="10"/>
      <c r="J971" s="10"/>
    </row>
    <row r="972" spans="7:10" x14ac:dyDescent="0.25">
      <c r="G972" s="10"/>
      <c r="H972" s="10"/>
      <c r="I972" s="10"/>
      <c r="J972" s="10"/>
    </row>
    <row r="973" spans="7:10" x14ac:dyDescent="0.25">
      <c r="G973" s="10"/>
      <c r="H973" s="10"/>
      <c r="I973" s="10"/>
      <c r="J973" s="10"/>
    </row>
    <row r="974" spans="7:10" x14ac:dyDescent="0.25">
      <c r="G974" s="10"/>
      <c r="H974" s="10"/>
      <c r="I974" s="10"/>
      <c r="J974" s="10"/>
    </row>
    <row r="975" spans="7:10" x14ac:dyDescent="0.25">
      <c r="G975" s="10"/>
      <c r="H975" s="10"/>
      <c r="I975" s="10"/>
      <c r="J975" s="10"/>
    </row>
    <row r="976" spans="7:10" x14ac:dyDescent="0.25">
      <c r="G976" s="10"/>
      <c r="H976" s="10"/>
      <c r="I976" s="10"/>
      <c r="J976" s="10"/>
    </row>
    <row r="977" spans="7:10" x14ac:dyDescent="0.25">
      <c r="G977" s="10"/>
      <c r="H977" s="10"/>
      <c r="I977" s="10"/>
      <c r="J977" s="10"/>
    </row>
    <row r="978" spans="7:10" x14ac:dyDescent="0.25">
      <c r="G978" s="10"/>
      <c r="H978" s="10"/>
      <c r="I978" s="10"/>
      <c r="J978" s="10"/>
    </row>
    <row r="979" spans="7:10" x14ac:dyDescent="0.25">
      <c r="G979" s="10"/>
      <c r="H979" s="10"/>
      <c r="I979" s="10"/>
      <c r="J979" s="10"/>
    </row>
    <row r="980" spans="7:10" x14ac:dyDescent="0.25">
      <c r="G980" s="10"/>
      <c r="H980" s="10"/>
      <c r="I980" s="10"/>
      <c r="J980" s="10"/>
    </row>
    <row r="981" spans="7:10" x14ac:dyDescent="0.25">
      <c r="G981" s="10"/>
      <c r="H981" s="10"/>
      <c r="I981" s="10"/>
      <c r="J981" s="10"/>
    </row>
    <row r="982" spans="7:10" x14ac:dyDescent="0.25">
      <c r="G982" s="10"/>
      <c r="H982" s="10"/>
      <c r="I982" s="10"/>
      <c r="J982" s="10"/>
    </row>
    <row r="983" spans="7:10" x14ac:dyDescent="0.25">
      <c r="G983" s="10"/>
      <c r="H983" s="10"/>
      <c r="I983" s="10"/>
      <c r="J983" s="10"/>
    </row>
    <row r="984" spans="7:10" x14ac:dyDescent="0.25">
      <c r="G984" s="10"/>
      <c r="H984" s="10"/>
      <c r="I984" s="10"/>
      <c r="J984" s="10"/>
    </row>
    <row r="985" spans="7:10" x14ac:dyDescent="0.25">
      <c r="G985" s="10"/>
      <c r="H985" s="10"/>
      <c r="I985" s="10"/>
      <c r="J985" s="10"/>
    </row>
    <row r="986" spans="7:10" x14ac:dyDescent="0.25">
      <c r="G986" s="10"/>
      <c r="H986" s="10"/>
      <c r="I986" s="10"/>
      <c r="J986" s="10"/>
    </row>
    <row r="987" spans="7:10" x14ac:dyDescent="0.25">
      <c r="G987" s="10"/>
      <c r="H987" s="10"/>
      <c r="I987" s="10"/>
      <c r="J987" s="10"/>
    </row>
    <row r="988" spans="7:10" x14ac:dyDescent="0.25">
      <c r="G988" s="10"/>
      <c r="H988" s="10"/>
      <c r="I988" s="10"/>
      <c r="J988" s="10"/>
    </row>
    <row r="989" spans="7:10" x14ac:dyDescent="0.25">
      <c r="G989" s="10"/>
      <c r="H989" s="10"/>
      <c r="I989" s="10"/>
      <c r="J989" s="10"/>
    </row>
    <row r="990" spans="7:10" x14ac:dyDescent="0.25">
      <c r="G990" s="10"/>
      <c r="H990" s="10"/>
      <c r="I990" s="10"/>
      <c r="J990" s="10"/>
    </row>
    <row r="991" spans="7:10" x14ac:dyDescent="0.25">
      <c r="G991" s="10"/>
      <c r="H991" s="10"/>
      <c r="I991" s="10"/>
      <c r="J991" s="10"/>
    </row>
    <row r="992" spans="7:10" x14ac:dyDescent="0.25">
      <c r="G992" s="10"/>
      <c r="H992" s="10"/>
      <c r="I992" s="10"/>
      <c r="J992" s="10"/>
    </row>
    <row r="993" spans="7:10" x14ac:dyDescent="0.25">
      <c r="G993" s="10"/>
      <c r="H993" s="10"/>
      <c r="I993" s="10"/>
      <c r="J993" s="10"/>
    </row>
    <row r="994" spans="7:10" x14ac:dyDescent="0.25">
      <c r="G994" s="10"/>
      <c r="H994" s="10"/>
      <c r="I994" s="10"/>
      <c r="J994" s="10"/>
    </row>
    <row r="995" spans="7:10" x14ac:dyDescent="0.25">
      <c r="G995" s="10"/>
      <c r="H995" s="10"/>
      <c r="I995" s="10"/>
      <c r="J995" s="10"/>
    </row>
    <row r="996" spans="7:10" x14ac:dyDescent="0.25">
      <c r="G996" s="10"/>
      <c r="H996" s="10"/>
      <c r="I996" s="10"/>
      <c r="J996" s="10"/>
    </row>
    <row r="997" spans="7:10" x14ac:dyDescent="0.25">
      <c r="G997" s="10"/>
      <c r="H997" s="10"/>
      <c r="I997" s="10"/>
      <c r="J997" s="10"/>
    </row>
    <row r="998" spans="7:10" x14ac:dyDescent="0.25">
      <c r="G998" s="10"/>
      <c r="H998" s="10"/>
      <c r="I998" s="10"/>
      <c r="J998" s="10"/>
    </row>
    <row r="999" spans="7:10" x14ac:dyDescent="0.25">
      <c r="G999" s="10"/>
      <c r="H999" s="10"/>
      <c r="I999" s="10"/>
      <c r="J999" s="10"/>
    </row>
    <row r="1000" spans="7:10" x14ac:dyDescent="0.25">
      <c r="G1000" s="10"/>
      <c r="H1000" s="10"/>
      <c r="I1000" s="10"/>
      <c r="J1000" s="10"/>
    </row>
    <row r="1001" spans="7:10" x14ac:dyDescent="0.25">
      <c r="G1001" s="10"/>
      <c r="H1001" s="10"/>
      <c r="I1001" s="10"/>
      <c r="J1001" s="10"/>
    </row>
    <row r="1002" spans="7:10" x14ac:dyDescent="0.25">
      <c r="G1002" s="10"/>
      <c r="H1002" s="10"/>
      <c r="I1002" s="10"/>
      <c r="J1002" s="10"/>
    </row>
    <row r="1003" spans="7:10" x14ac:dyDescent="0.25">
      <c r="G1003" s="10"/>
      <c r="H1003" s="10"/>
      <c r="I1003" s="10"/>
      <c r="J1003" s="10"/>
    </row>
    <row r="1004" spans="7:10" x14ac:dyDescent="0.25">
      <c r="G1004" s="10"/>
      <c r="H1004" s="10"/>
      <c r="I1004" s="10"/>
      <c r="J1004" s="10"/>
    </row>
    <row r="1005" spans="7:10" x14ac:dyDescent="0.25">
      <c r="G1005" s="10"/>
      <c r="H1005" s="10"/>
      <c r="I1005" s="10"/>
      <c r="J1005" s="10"/>
    </row>
    <row r="1006" spans="7:10" x14ac:dyDescent="0.25">
      <c r="G1006" s="10"/>
      <c r="H1006" s="10"/>
      <c r="I1006" s="10"/>
      <c r="J1006" s="10"/>
    </row>
    <row r="1007" spans="7:10" x14ac:dyDescent="0.25">
      <c r="G1007" s="10"/>
      <c r="H1007" s="10"/>
      <c r="I1007" s="10"/>
      <c r="J1007" s="10"/>
    </row>
    <row r="1008" spans="7:10" x14ac:dyDescent="0.25">
      <c r="G1008" s="10"/>
      <c r="H1008" s="10"/>
      <c r="I1008" s="10"/>
      <c r="J1008" s="10"/>
    </row>
    <row r="1009" spans="7:10" x14ac:dyDescent="0.25">
      <c r="G1009" s="10"/>
      <c r="H1009" s="10"/>
      <c r="I1009" s="10"/>
      <c r="J1009" s="10"/>
    </row>
    <row r="1010" spans="7:10" x14ac:dyDescent="0.25">
      <c r="G1010" s="10"/>
      <c r="H1010" s="10"/>
      <c r="I1010" s="10"/>
      <c r="J1010" s="10"/>
    </row>
    <row r="1011" spans="7:10" x14ac:dyDescent="0.25">
      <c r="G1011" s="10"/>
      <c r="H1011" s="10"/>
      <c r="I1011" s="10"/>
      <c r="J1011" s="10"/>
    </row>
    <row r="1012" spans="7:10" x14ac:dyDescent="0.25">
      <c r="G1012" s="10"/>
      <c r="H1012" s="10"/>
      <c r="I1012" s="10"/>
      <c r="J1012" s="10"/>
    </row>
    <row r="1013" spans="7:10" x14ac:dyDescent="0.25">
      <c r="G1013" s="10"/>
      <c r="H1013" s="10"/>
      <c r="I1013" s="10"/>
      <c r="J1013" s="10"/>
    </row>
    <row r="1014" spans="7:10" x14ac:dyDescent="0.25">
      <c r="G1014" s="10"/>
      <c r="H1014" s="10"/>
      <c r="I1014" s="10"/>
      <c r="J1014" s="10"/>
    </row>
    <row r="1015" spans="7:10" x14ac:dyDescent="0.25">
      <c r="G1015" s="10"/>
      <c r="H1015" s="10"/>
      <c r="I1015" s="10"/>
      <c r="J1015" s="10"/>
    </row>
    <row r="1016" spans="7:10" x14ac:dyDescent="0.25">
      <c r="G1016" s="10"/>
      <c r="H1016" s="10"/>
      <c r="I1016" s="10"/>
      <c r="J1016" s="10"/>
    </row>
    <row r="1017" spans="7:10" x14ac:dyDescent="0.25">
      <c r="G1017" s="10"/>
      <c r="H1017" s="10"/>
      <c r="I1017" s="10"/>
      <c r="J1017" s="10"/>
    </row>
    <row r="1018" spans="7:10" x14ac:dyDescent="0.25">
      <c r="G1018" s="10"/>
      <c r="H1018" s="10"/>
      <c r="I1018" s="10"/>
      <c r="J1018" s="10"/>
    </row>
    <row r="1019" spans="7:10" x14ac:dyDescent="0.25">
      <c r="G1019" s="10"/>
      <c r="H1019" s="10"/>
      <c r="I1019" s="10"/>
      <c r="J1019" s="10"/>
    </row>
    <row r="1020" spans="7:10" x14ac:dyDescent="0.25">
      <c r="G1020" s="10"/>
      <c r="H1020" s="10"/>
      <c r="I1020" s="10"/>
      <c r="J1020" s="10"/>
    </row>
    <row r="1021" spans="7:10" x14ac:dyDescent="0.25">
      <c r="G1021" s="10"/>
      <c r="H1021" s="10"/>
      <c r="I1021" s="10"/>
      <c r="J1021" s="10"/>
    </row>
    <row r="1022" spans="7:10" x14ac:dyDescent="0.25">
      <c r="G1022" s="10"/>
      <c r="H1022" s="10"/>
      <c r="I1022" s="10"/>
      <c r="J1022" s="10"/>
    </row>
    <row r="1023" spans="7:10" x14ac:dyDescent="0.25">
      <c r="G1023" s="10"/>
      <c r="H1023" s="10"/>
      <c r="I1023" s="10"/>
      <c r="J1023" s="10"/>
    </row>
    <row r="1024" spans="7:10" x14ac:dyDescent="0.25">
      <c r="G1024" s="10"/>
      <c r="H1024" s="10"/>
      <c r="I1024" s="10"/>
      <c r="J1024" s="10"/>
    </row>
    <row r="1025" spans="7:10" x14ac:dyDescent="0.25">
      <c r="G1025" s="10"/>
      <c r="H1025" s="10"/>
      <c r="I1025" s="10"/>
      <c r="J1025" s="10"/>
    </row>
    <row r="1026" spans="7:10" x14ac:dyDescent="0.25">
      <c r="G1026" s="10"/>
      <c r="H1026" s="10"/>
      <c r="I1026" s="10"/>
      <c r="J1026" s="10"/>
    </row>
    <row r="1027" spans="7:10" x14ac:dyDescent="0.25">
      <c r="G1027" s="10"/>
      <c r="H1027" s="10"/>
      <c r="I1027" s="10"/>
      <c r="J1027" s="10"/>
    </row>
    <row r="1028" spans="7:10" x14ac:dyDescent="0.25">
      <c r="G1028" s="10"/>
      <c r="H1028" s="10"/>
      <c r="I1028" s="10"/>
      <c r="J1028" s="10"/>
    </row>
    <row r="1029" spans="7:10" x14ac:dyDescent="0.25">
      <c r="G1029" s="10"/>
      <c r="H1029" s="10"/>
      <c r="I1029" s="10"/>
      <c r="J1029" s="10"/>
    </row>
    <row r="1030" spans="7:10" x14ac:dyDescent="0.25">
      <c r="G1030" s="10"/>
      <c r="H1030" s="10"/>
      <c r="I1030" s="10"/>
      <c r="J1030" s="10"/>
    </row>
    <row r="1031" spans="7:10" x14ac:dyDescent="0.25">
      <c r="G1031" s="10"/>
      <c r="H1031" s="10"/>
      <c r="I1031" s="10"/>
      <c r="J1031" s="10"/>
    </row>
    <row r="1032" spans="7:10" x14ac:dyDescent="0.25">
      <c r="G1032" s="10"/>
      <c r="H1032" s="10"/>
      <c r="I1032" s="10"/>
      <c r="J1032" s="10"/>
    </row>
    <row r="1033" spans="7:10" x14ac:dyDescent="0.25">
      <c r="G1033" s="10"/>
      <c r="H1033" s="10"/>
      <c r="I1033" s="10"/>
      <c r="J1033" s="10"/>
    </row>
    <row r="1034" spans="7:10" x14ac:dyDescent="0.25">
      <c r="G1034" s="10"/>
      <c r="H1034" s="10"/>
      <c r="I1034" s="10"/>
      <c r="J1034" s="10"/>
    </row>
    <row r="1035" spans="7:10" x14ac:dyDescent="0.25">
      <c r="G1035" s="10"/>
      <c r="H1035" s="10"/>
      <c r="I1035" s="10"/>
      <c r="J1035" s="10"/>
    </row>
    <row r="1036" spans="7:10" x14ac:dyDescent="0.25">
      <c r="G1036" s="10"/>
      <c r="H1036" s="10"/>
      <c r="I1036" s="10"/>
      <c r="J1036" s="10"/>
    </row>
    <row r="1037" spans="7:10" x14ac:dyDescent="0.25">
      <c r="G1037" s="10"/>
      <c r="H1037" s="10"/>
      <c r="I1037" s="10"/>
      <c r="J1037" s="10"/>
    </row>
    <row r="1038" spans="7:10" x14ac:dyDescent="0.25">
      <c r="G1038" s="10"/>
      <c r="H1038" s="10"/>
      <c r="I1038" s="10"/>
      <c r="J1038" s="10"/>
    </row>
    <row r="1039" spans="7:10" x14ac:dyDescent="0.25">
      <c r="G1039" s="10"/>
      <c r="H1039" s="10"/>
      <c r="I1039" s="10"/>
      <c r="J1039" s="10"/>
    </row>
    <row r="1040" spans="7:10" x14ac:dyDescent="0.25">
      <c r="G1040" s="10"/>
      <c r="H1040" s="10"/>
      <c r="I1040" s="10"/>
      <c r="J1040" s="10"/>
    </row>
    <row r="1041" spans="7:10" x14ac:dyDescent="0.25">
      <c r="G1041" s="10"/>
      <c r="H1041" s="10"/>
      <c r="I1041" s="10"/>
      <c r="J1041" s="10"/>
    </row>
    <row r="1042" spans="7:10" x14ac:dyDescent="0.25">
      <c r="G1042" s="10"/>
      <c r="H1042" s="10"/>
      <c r="I1042" s="10"/>
      <c r="J1042" s="10"/>
    </row>
    <row r="1043" spans="7:10" x14ac:dyDescent="0.25">
      <c r="G1043" s="10"/>
      <c r="H1043" s="10"/>
      <c r="I1043" s="10"/>
      <c r="J1043" s="10"/>
    </row>
    <row r="1044" spans="7:10" x14ac:dyDescent="0.25">
      <c r="G1044" s="10"/>
      <c r="H1044" s="10"/>
      <c r="I1044" s="10"/>
      <c r="J1044" s="10"/>
    </row>
    <row r="1045" spans="7:10" x14ac:dyDescent="0.25">
      <c r="G1045" s="10"/>
      <c r="H1045" s="10"/>
      <c r="I1045" s="10"/>
      <c r="J1045" s="10"/>
    </row>
    <row r="1046" spans="7:10" x14ac:dyDescent="0.25">
      <c r="G1046" s="10"/>
      <c r="H1046" s="10"/>
      <c r="I1046" s="10"/>
      <c r="J1046" s="10"/>
    </row>
    <row r="1047" spans="7:10" x14ac:dyDescent="0.25">
      <c r="G1047" s="10"/>
      <c r="H1047" s="10"/>
      <c r="I1047" s="10"/>
      <c r="J1047" s="10"/>
    </row>
    <row r="1048" spans="7:10" x14ac:dyDescent="0.25">
      <c r="G1048" s="10"/>
      <c r="H1048" s="10"/>
      <c r="I1048" s="10"/>
      <c r="J1048" s="10"/>
    </row>
    <row r="1049" spans="7:10" x14ac:dyDescent="0.25">
      <c r="G1049" s="10"/>
      <c r="H1049" s="10"/>
      <c r="I1049" s="10"/>
      <c r="J1049" s="10"/>
    </row>
    <row r="1050" spans="7:10" x14ac:dyDescent="0.25">
      <c r="G1050" s="10"/>
      <c r="H1050" s="10"/>
      <c r="I1050" s="10"/>
      <c r="J1050" s="10"/>
    </row>
    <row r="1051" spans="7:10" x14ac:dyDescent="0.25">
      <c r="G1051" s="10"/>
      <c r="H1051" s="10"/>
      <c r="I1051" s="10"/>
      <c r="J1051" s="10"/>
    </row>
    <row r="1052" spans="7:10" x14ac:dyDescent="0.25">
      <c r="G1052" s="10"/>
      <c r="H1052" s="10"/>
      <c r="I1052" s="10"/>
      <c r="J1052" s="10"/>
    </row>
    <row r="1053" spans="7:10" x14ac:dyDescent="0.25">
      <c r="G1053" s="10"/>
      <c r="H1053" s="10"/>
      <c r="I1053" s="10"/>
      <c r="J1053" s="10"/>
    </row>
    <row r="1054" spans="7:10" x14ac:dyDescent="0.25">
      <c r="G1054" s="10"/>
      <c r="H1054" s="10"/>
      <c r="I1054" s="10"/>
      <c r="J1054" s="10"/>
    </row>
    <row r="1055" spans="7:10" x14ac:dyDescent="0.25">
      <c r="G1055" s="10"/>
      <c r="H1055" s="10"/>
      <c r="I1055" s="10"/>
      <c r="J1055" s="10"/>
    </row>
    <row r="1056" spans="7:10" x14ac:dyDescent="0.25">
      <c r="G1056" s="10"/>
      <c r="H1056" s="10"/>
      <c r="I1056" s="10"/>
      <c r="J1056" s="10"/>
    </row>
    <row r="1057" spans="7:10" x14ac:dyDescent="0.25">
      <c r="G1057" s="10"/>
      <c r="H1057" s="10"/>
      <c r="I1057" s="10"/>
      <c r="J1057" s="10"/>
    </row>
    <row r="1058" spans="7:10" x14ac:dyDescent="0.25">
      <c r="G1058" s="10"/>
      <c r="H1058" s="10"/>
      <c r="I1058" s="10"/>
      <c r="J1058" s="10"/>
    </row>
    <row r="1059" spans="7:10" x14ac:dyDescent="0.25">
      <c r="G1059" s="10"/>
      <c r="H1059" s="10"/>
      <c r="I1059" s="10"/>
      <c r="J1059" s="10"/>
    </row>
    <row r="1060" spans="7:10" x14ac:dyDescent="0.25">
      <c r="G1060" s="10"/>
      <c r="H1060" s="10"/>
      <c r="I1060" s="10"/>
      <c r="J1060" s="10"/>
    </row>
    <row r="1061" spans="7:10" x14ac:dyDescent="0.25">
      <c r="G1061" s="10"/>
      <c r="H1061" s="10"/>
      <c r="I1061" s="10"/>
      <c r="J1061" s="10"/>
    </row>
    <row r="1062" spans="7:10" x14ac:dyDescent="0.25">
      <c r="G1062" s="10"/>
      <c r="H1062" s="10"/>
      <c r="I1062" s="10"/>
      <c r="J1062" s="10"/>
    </row>
    <row r="1063" spans="7:10" x14ac:dyDescent="0.25">
      <c r="G1063" s="10"/>
      <c r="H1063" s="10"/>
      <c r="I1063" s="10"/>
      <c r="J1063" s="10"/>
    </row>
    <row r="1064" spans="7:10" x14ac:dyDescent="0.25">
      <c r="G1064" s="10"/>
      <c r="H1064" s="10"/>
      <c r="I1064" s="10"/>
      <c r="J1064" s="10"/>
    </row>
    <row r="1065" spans="7:10" x14ac:dyDescent="0.25">
      <c r="G1065" s="10"/>
      <c r="H1065" s="10"/>
      <c r="I1065" s="10"/>
      <c r="J1065" s="10"/>
    </row>
    <row r="1066" spans="7:10" x14ac:dyDescent="0.25">
      <c r="G1066" s="10"/>
      <c r="H1066" s="10"/>
      <c r="I1066" s="10"/>
      <c r="J1066" s="10"/>
    </row>
    <row r="1067" spans="7:10" x14ac:dyDescent="0.25">
      <c r="G1067" s="10"/>
      <c r="H1067" s="10"/>
      <c r="I1067" s="10"/>
      <c r="J1067" s="10"/>
    </row>
    <row r="1068" spans="7:10" x14ac:dyDescent="0.25">
      <c r="G1068" s="10"/>
      <c r="H1068" s="10"/>
      <c r="I1068" s="10"/>
      <c r="J1068" s="10"/>
    </row>
    <row r="1069" spans="7:10" x14ac:dyDescent="0.25">
      <c r="G1069" s="10"/>
      <c r="H1069" s="10"/>
      <c r="I1069" s="10"/>
      <c r="J1069" s="10"/>
    </row>
    <row r="1070" spans="7:10" x14ac:dyDescent="0.25">
      <c r="G1070" s="10"/>
      <c r="H1070" s="10"/>
      <c r="I1070" s="10"/>
      <c r="J1070" s="10"/>
    </row>
    <row r="1071" spans="7:10" x14ac:dyDescent="0.25">
      <c r="G1071" s="10"/>
      <c r="H1071" s="10"/>
      <c r="I1071" s="10"/>
      <c r="J1071" s="10"/>
    </row>
    <row r="1072" spans="7:10" x14ac:dyDescent="0.25">
      <c r="G1072" s="10"/>
      <c r="H1072" s="10"/>
      <c r="I1072" s="10"/>
      <c r="J1072" s="10"/>
    </row>
    <row r="1073" spans="7:10" x14ac:dyDescent="0.25">
      <c r="G1073" s="10"/>
      <c r="H1073" s="10"/>
      <c r="I1073" s="10"/>
      <c r="J1073" s="10"/>
    </row>
    <row r="1074" spans="7:10" x14ac:dyDescent="0.25">
      <c r="G1074" s="10"/>
      <c r="H1074" s="10"/>
      <c r="I1074" s="10"/>
      <c r="J1074" s="10"/>
    </row>
    <row r="1075" spans="7:10" x14ac:dyDescent="0.25">
      <c r="G1075" s="10"/>
      <c r="H1075" s="10"/>
      <c r="I1075" s="10"/>
      <c r="J1075" s="10"/>
    </row>
    <row r="1076" spans="7:10" x14ac:dyDescent="0.25">
      <c r="G1076" s="10"/>
      <c r="H1076" s="10"/>
      <c r="I1076" s="10"/>
      <c r="J1076" s="10"/>
    </row>
    <row r="1077" spans="7:10" x14ac:dyDescent="0.25">
      <c r="G1077" s="10"/>
      <c r="H1077" s="10"/>
      <c r="I1077" s="10"/>
      <c r="J1077" s="10"/>
    </row>
    <row r="1078" spans="7:10" x14ac:dyDescent="0.25">
      <c r="G1078" s="10"/>
      <c r="H1078" s="10"/>
      <c r="I1078" s="10"/>
      <c r="J1078" s="10"/>
    </row>
    <row r="1079" spans="7:10" x14ac:dyDescent="0.25">
      <c r="G1079" s="10"/>
      <c r="H1079" s="10"/>
      <c r="I1079" s="10"/>
      <c r="J1079" s="10"/>
    </row>
    <row r="1080" spans="7:10" x14ac:dyDescent="0.25">
      <c r="G1080" s="10"/>
      <c r="H1080" s="10"/>
      <c r="I1080" s="10"/>
      <c r="J1080" s="10"/>
    </row>
    <row r="1081" spans="7:10" x14ac:dyDescent="0.25">
      <c r="G1081" s="10"/>
      <c r="H1081" s="10"/>
      <c r="I1081" s="10"/>
      <c r="J1081" s="10"/>
    </row>
    <row r="1082" spans="7:10" x14ac:dyDescent="0.25">
      <c r="G1082" s="10"/>
      <c r="H1082" s="10"/>
      <c r="I1082" s="10"/>
      <c r="J1082" s="10"/>
    </row>
    <row r="1083" spans="7:10" x14ac:dyDescent="0.25">
      <c r="G1083" s="10"/>
      <c r="H1083" s="10"/>
      <c r="I1083" s="10"/>
      <c r="J1083" s="10"/>
    </row>
    <row r="1084" spans="7:10" x14ac:dyDescent="0.25">
      <c r="G1084" s="10"/>
      <c r="H1084" s="10"/>
      <c r="I1084" s="10"/>
      <c r="J1084" s="10"/>
    </row>
    <row r="1085" spans="7:10" x14ac:dyDescent="0.25">
      <c r="G1085" s="10"/>
      <c r="H1085" s="10"/>
      <c r="I1085" s="10"/>
      <c r="J1085" s="10"/>
    </row>
    <row r="1086" spans="7:10" x14ac:dyDescent="0.25">
      <c r="G1086" s="10"/>
      <c r="H1086" s="10"/>
      <c r="I1086" s="10"/>
      <c r="J1086" s="10"/>
    </row>
    <row r="1087" spans="7:10" x14ac:dyDescent="0.25">
      <c r="G1087" s="10"/>
      <c r="H1087" s="10"/>
      <c r="I1087" s="10"/>
      <c r="J1087" s="10"/>
    </row>
    <row r="1088" spans="7:10" x14ac:dyDescent="0.25">
      <c r="G1088" s="10"/>
      <c r="H1088" s="10"/>
      <c r="I1088" s="10"/>
      <c r="J1088" s="10"/>
    </row>
    <row r="1089" spans="7:10" x14ac:dyDescent="0.25">
      <c r="G1089" s="10"/>
      <c r="H1089" s="10"/>
      <c r="I1089" s="10"/>
      <c r="J1089" s="10"/>
    </row>
    <row r="1090" spans="7:10" x14ac:dyDescent="0.25">
      <c r="G1090" s="10"/>
      <c r="H1090" s="10"/>
      <c r="I1090" s="10"/>
      <c r="J1090" s="10"/>
    </row>
    <row r="1091" spans="7:10" x14ac:dyDescent="0.25">
      <c r="G1091" s="10"/>
      <c r="H1091" s="10"/>
      <c r="I1091" s="10"/>
      <c r="J1091" s="10"/>
    </row>
    <row r="1092" spans="7:10" x14ac:dyDescent="0.25">
      <c r="G1092" s="10"/>
      <c r="H1092" s="10"/>
      <c r="I1092" s="10"/>
      <c r="J1092" s="10"/>
    </row>
    <row r="1093" spans="7:10" x14ac:dyDescent="0.25">
      <c r="G1093" s="10"/>
      <c r="H1093" s="10"/>
      <c r="I1093" s="10"/>
      <c r="J1093" s="10"/>
    </row>
    <row r="1094" spans="7:10" x14ac:dyDescent="0.25">
      <c r="G1094" s="10"/>
      <c r="H1094" s="10"/>
      <c r="I1094" s="10"/>
      <c r="J1094" s="10"/>
    </row>
    <row r="1095" spans="7:10" x14ac:dyDescent="0.25">
      <c r="G1095" s="10"/>
      <c r="H1095" s="10"/>
      <c r="I1095" s="10"/>
      <c r="J1095" s="10"/>
    </row>
    <row r="1096" spans="7:10" x14ac:dyDescent="0.25">
      <c r="G1096" s="10"/>
      <c r="H1096" s="10"/>
      <c r="I1096" s="10"/>
      <c r="J1096" s="10"/>
    </row>
    <row r="1097" spans="7:10" x14ac:dyDescent="0.25">
      <c r="G1097" s="10"/>
      <c r="H1097" s="10"/>
      <c r="I1097" s="10"/>
      <c r="J1097" s="10"/>
    </row>
    <row r="1098" spans="7:10" x14ac:dyDescent="0.25">
      <c r="G1098" s="10"/>
      <c r="H1098" s="10"/>
      <c r="I1098" s="10"/>
      <c r="J1098" s="10"/>
    </row>
    <row r="1099" spans="7:10" x14ac:dyDescent="0.25">
      <c r="G1099" s="10"/>
      <c r="H1099" s="10"/>
      <c r="I1099" s="10"/>
      <c r="J1099" s="10"/>
    </row>
    <row r="1100" spans="7:10" x14ac:dyDescent="0.25">
      <c r="G1100" s="10"/>
      <c r="H1100" s="10"/>
      <c r="I1100" s="10"/>
      <c r="J1100" s="10"/>
    </row>
    <row r="1101" spans="7:10" x14ac:dyDescent="0.25">
      <c r="G1101" s="10"/>
      <c r="H1101" s="10"/>
      <c r="I1101" s="10"/>
      <c r="J1101" s="10"/>
    </row>
    <row r="1102" spans="7:10" x14ac:dyDescent="0.25">
      <c r="G1102" s="10"/>
      <c r="H1102" s="10"/>
      <c r="I1102" s="10"/>
      <c r="J1102" s="10"/>
    </row>
    <row r="1103" spans="7:10" x14ac:dyDescent="0.25">
      <c r="G1103" s="10"/>
      <c r="H1103" s="10"/>
      <c r="I1103" s="10"/>
      <c r="J1103" s="10"/>
    </row>
    <row r="1104" spans="7:10" x14ac:dyDescent="0.25">
      <c r="G1104" s="10"/>
      <c r="H1104" s="10"/>
      <c r="I1104" s="10"/>
      <c r="J1104" s="10"/>
    </row>
    <row r="1105" spans="7:10" x14ac:dyDescent="0.25">
      <c r="G1105" s="10"/>
      <c r="H1105" s="10"/>
      <c r="I1105" s="10"/>
      <c r="J1105" s="10"/>
    </row>
    <row r="1106" spans="7:10" x14ac:dyDescent="0.25">
      <c r="G1106" s="10"/>
      <c r="H1106" s="10"/>
      <c r="I1106" s="10"/>
      <c r="J1106" s="10"/>
    </row>
    <row r="1107" spans="7:10" x14ac:dyDescent="0.25">
      <c r="G1107" s="10"/>
      <c r="H1107" s="10"/>
      <c r="I1107" s="10"/>
      <c r="J1107" s="10"/>
    </row>
    <row r="1108" spans="7:10" x14ac:dyDescent="0.25">
      <c r="G1108" s="10"/>
      <c r="H1108" s="10"/>
      <c r="I1108" s="10"/>
      <c r="J1108" s="10"/>
    </row>
    <row r="1109" spans="7:10" x14ac:dyDescent="0.25">
      <c r="G1109" s="10"/>
      <c r="H1109" s="10"/>
      <c r="I1109" s="10"/>
      <c r="J1109" s="10"/>
    </row>
    <row r="1110" spans="7:10" x14ac:dyDescent="0.25">
      <c r="G1110" s="10"/>
      <c r="H1110" s="10"/>
      <c r="I1110" s="10"/>
      <c r="J1110" s="10"/>
    </row>
    <row r="1111" spans="7:10" x14ac:dyDescent="0.25">
      <c r="G1111" s="10"/>
      <c r="H1111" s="10"/>
      <c r="I1111" s="10"/>
      <c r="J1111" s="10"/>
    </row>
    <row r="1112" spans="7:10" x14ac:dyDescent="0.25">
      <c r="G1112" s="10"/>
      <c r="H1112" s="10"/>
      <c r="I1112" s="10"/>
      <c r="J1112" s="10"/>
    </row>
    <row r="1113" spans="7:10" x14ac:dyDescent="0.25">
      <c r="G1113" s="10"/>
      <c r="H1113" s="10"/>
      <c r="I1113" s="10"/>
      <c r="J1113" s="10"/>
    </row>
    <row r="1114" spans="7:10" x14ac:dyDescent="0.25">
      <c r="G1114" s="10"/>
      <c r="H1114" s="10"/>
      <c r="I1114" s="10"/>
      <c r="J1114" s="10"/>
    </row>
    <row r="1115" spans="7:10" x14ac:dyDescent="0.25">
      <c r="G1115" s="10"/>
      <c r="H1115" s="10"/>
      <c r="I1115" s="10"/>
      <c r="J1115" s="10"/>
    </row>
    <row r="1116" spans="7:10" x14ac:dyDescent="0.25">
      <c r="G1116" s="10"/>
      <c r="H1116" s="10"/>
      <c r="I1116" s="10"/>
      <c r="J1116" s="10"/>
    </row>
    <row r="1117" spans="7:10" x14ac:dyDescent="0.25">
      <c r="G1117" s="10"/>
      <c r="H1117" s="10"/>
      <c r="I1117" s="10"/>
      <c r="J1117" s="10"/>
    </row>
    <row r="1118" spans="7:10" x14ac:dyDescent="0.25">
      <c r="G1118" s="10"/>
      <c r="H1118" s="10"/>
      <c r="I1118" s="10"/>
      <c r="J1118" s="10"/>
    </row>
    <row r="1119" spans="7:10" x14ac:dyDescent="0.25">
      <c r="G1119" s="10"/>
      <c r="H1119" s="10"/>
      <c r="I1119" s="10"/>
      <c r="J1119" s="10"/>
    </row>
    <row r="1120" spans="7:10" x14ac:dyDescent="0.25">
      <c r="G1120" s="10"/>
      <c r="H1120" s="10"/>
      <c r="I1120" s="10"/>
      <c r="J1120" s="10"/>
    </row>
    <row r="1121" spans="7:10" x14ac:dyDescent="0.25">
      <c r="G1121" s="10"/>
      <c r="H1121" s="10"/>
      <c r="I1121" s="10"/>
      <c r="J1121" s="10"/>
    </row>
    <row r="1122" spans="7:10" x14ac:dyDescent="0.25">
      <c r="G1122" s="10"/>
      <c r="H1122" s="10"/>
      <c r="I1122" s="10"/>
      <c r="J1122" s="10"/>
    </row>
    <row r="1123" spans="7:10" x14ac:dyDescent="0.25">
      <c r="G1123" s="10"/>
      <c r="H1123" s="10"/>
      <c r="I1123" s="10"/>
      <c r="J1123" s="10"/>
    </row>
    <row r="1124" spans="7:10" x14ac:dyDescent="0.25">
      <c r="G1124" s="10"/>
      <c r="H1124" s="10"/>
      <c r="I1124" s="10"/>
      <c r="J1124" s="10"/>
    </row>
    <row r="1125" spans="7:10" x14ac:dyDescent="0.25">
      <c r="G1125" s="10"/>
      <c r="H1125" s="10"/>
      <c r="I1125" s="10"/>
      <c r="J1125" s="10"/>
    </row>
    <row r="1126" spans="7:10" x14ac:dyDescent="0.25">
      <c r="G1126" s="10"/>
      <c r="H1126" s="10"/>
      <c r="I1126" s="10"/>
      <c r="J1126" s="10"/>
    </row>
    <row r="1127" spans="7:10" x14ac:dyDescent="0.25">
      <c r="G1127" s="10"/>
      <c r="H1127" s="10"/>
      <c r="I1127" s="10"/>
      <c r="J1127" s="10"/>
    </row>
    <row r="1128" spans="7:10" x14ac:dyDescent="0.25">
      <c r="G1128" s="10"/>
      <c r="H1128" s="10"/>
      <c r="I1128" s="10"/>
      <c r="J1128" s="10"/>
    </row>
    <row r="1129" spans="7:10" x14ac:dyDescent="0.25">
      <c r="G1129" s="10"/>
      <c r="H1129" s="10"/>
      <c r="I1129" s="10"/>
      <c r="J1129" s="10"/>
    </row>
    <row r="1130" spans="7:10" x14ac:dyDescent="0.25">
      <c r="G1130" s="10"/>
      <c r="H1130" s="10"/>
      <c r="I1130" s="10"/>
      <c r="J1130" s="10"/>
    </row>
    <row r="1131" spans="7:10" x14ac:dyDescent="0.25">
      <c r="G1131" s="10"/>
      <c r="H1131" s="10"/>
      <c r="I1131" s="10"/>
      <c r="J1131" s="10"/>
    </row>
    <row r="1132" spans="7:10" x14ac:dyDescent="0.25">
      <c r="G1132" s="10"/>
      <c r="H1132" s="10"/>
      <c r="I1132" s="10"/>
      <c r="J1132" s="10"/>
    </row>
    <row r="1133" spans="7:10" x14ac:dyDescent="0.25">
      <c r="G1133" s="10"/>
      <c r="H1133" s="10"/>
      <c r="I1133" s="10"/>
      <c r="J1133" s="10"/>
    </row>
    <row r="1134" spans="7:10" x14ac:dyDescent="0.25">
      <c r="G1134" s="10"/>
      <c r="H1134" s="10"/>
      <c r="I1134" s="10"/>
      <c r="J1134" s="10"/>
    </row>
    <row r="1135" spans="7:10" x14ac:dyDescent="0.25">
      <c r="G1135" s="10"/>
      <c r="H1135" s="10"/>
      <c r="I1135" s="10"/>
      <c r="J1135" s="10"/>
    </row>
    <row r="1136" spans="7:10" x14ac:dyDescent="0.25">
      <c r="G1136" s="10"/>
      <c r="H1136" s="10"/>
      <c r="I1136" s="10"/>
      <c r="J1136" s="10"/>
    </row>
    <row r="1137" spans="7:10" x14ac:dyDescent="0.25">
      <c r="G1137" s="10"/>
      <c r="H1137" s="10"/>
      <c r="I1137" s="10"/>
      <c r="J1137" s="10"/>
    </row>
    <row r="1138" spans="7:10" x14ac:dyDescent="0.25">
      <c r="G1138" s="10"/>
      <c r="H1138" s="10"/>
      <c r="I1138" s="10"/>
      <c r="J1138" s="10"/>
    </row>
    <row r="1139" spans="7:10" x14ac:dyDescent="0.25">
      <c r="G1139" s="10"/>
      <c r="H1139" s="10"/>
      <c r="I1139" s="10"/>
      <c r="J1139" s="10"/>
    </row>
    <row r="1140" spans="7:10" x14ac:dyDescent="0.25">
      <c r="G1140" s="10"/>
      <c r="H1140" s="10"/>
      <c r="I1140" s="10"/>
      <c r="J1140" s="10"/>
    </row>
    <row r="1141" spans="7:10" x14ac:dyDescent="0.25">
      <c r="G1141" s="10"/>
      <c r="H1141" s="10"/>
      <c r="I1141" s="10"/>
      <c r="J1141" s="10"/>
    </row>
    <row r="1142" spans="7:10" x14ac:dyDescent="0.25">
      <c r="G1142" s="10"/>
      <c r="H1142" s="10"/>
      <c r="I1142" s="10"/>
      <c r="J1142" s="10"/>
    </row>
    <row r="1143" spans="7:10" x14ac:dyDescent="0.25">
      <c r="G1143" s="10"/>
      <c r="H1143" s="10"/>
      <c r="I1143" s="10"/>
      <c r="J1143" s="10"/>
    </row>
    <row r="1144" spans="7:10" x14ac:dyDescent="0.25">
      <c r="G1144" s="10"/>
      <c r="H1144" s="10"/>
      <c r="I1144" s="10"/>
      <c r="J1144" s="10"/>
    </row>
    <row r="1145" spans="7:10" x14ac:dyDescent="0.25">
      <c r="G1145" s="10"/>
      <c r="H1145" s="10"/>
      <c r="I1145" s="10"/>
      <c r="J1145" s="10"/>
    </row>
    <row r="1146" spans="7:10" x14ac:dyDescent="0.25">
      <c r="G1146" s="10"/>
      <c r="H1146" s="10"/>
      <c r="I1146" s="10"/>
      <c r="J1146" s="10"/>
    </row>
    <row r="1147" spans="7:10" x14ac:dyDescent="0.25">
      <c r="G1147" s="10"/>
      <c r="H1147" s="10"/>
      <c r="I1147" s="10"/>
      <c r="J1147" s="10"/>
    </row>
    <row r="1148" spans="7:10" x14ac:dyDescent="0.25">
      <c r="G1148" s="10"/>
      <c r="H1148" s="10"/>
      <c r="I1148" s="10"/>
      <c r="J1148" s="10"/>
    </row>
    <row r="1149" spans="7:10" x14ac:dyDescent="0.25">
      <c r="G1149" s="10"/>
      <c r="H1149" s="10"/>
      <c r="I1149" s="10"/>
      <c r="J1149" s="10"/>
    </row>
    <row r="1150" spans="7:10" x14ac:dyDescent="0.25">
      <c r="G1150" s="10"/>
      <c r="H1150" s="10"/>
      <c r="I1150" s="10"/>
      <c r="J1150" s="10"/>
    </row>
    <row r="1151" spans="7:10" x14ac:dyDescent="0.25">
      <c r="G1151" s="10"/>
      <c r="H1151" s="10"/>
      <c r="I1151" s="10"/>
      <c r="J1151" s="10"/>
    </row>
    <row r="1152" spans="7:10" x14ac:dyDescent="0.25">
      <c r="G1152" s="10"/>
      <c r="H1152" s="10"/>
      <c r="I1152" s="10"/>
      <c r="J1152" s="10"/>
    </row>
    <row r="1153" spans="7:10" x14ac:dyDescent="0.25">
      <c r="G1153" s="10"/>
      <c r="H1153" s="10"/>
      <c r="I1153" s="10"/>
      <c r="J1153" s="10"/>
    </row>
    <row r="1154" spans="7:10" x14ac:dyDescent="0.25">
      <c r="G1154" s="10"/>
      <c r="H1154" s="10"/>
      <c r="I1154" s="10"/>
      <c r="J1154" s="10"/>
    </row>
    <row r="1155" spans="7:10" x14ac:dyDescent="0.25">
      <c r="G1155" s="10"/>
      <c r="H1155" s="10"/>
      <c r="I1155" s="10"/>
      <c r="J1155" s="10"/>
    </row>
    <row r="1156" spans="7:10" x14ac:dyDescent="0.25">
      <c r="G1156" s="10"/>
      <c r="H1156" s="10"/>
      <c r="I1156" s="10"/>
      <c r="J1156" s="10"/>
    </row>
    <row r="1157" spans="7:10" x14ac:dyDescent="0.25">
      <c r="G1157" s="10"/>
      <c r="H1157" s="10"/>
      <c r="I1157" s="10"/>
      <c r="J1157" s="10"/>
    </row>
    <row r="1158" spans="7:10" x14ac:dyDescent="0.25">
      <c r="G1158" s="10"/>
      <c r="H1158" s="10"/>
      <c r="I1158" s="10"/>
      <c r="J1158" s="10"/>
    </row>
    <row r="1159" spans="7:10" x14ac:dyDescent="0.25">
      <c r="G1159" s="10"/>
      <c r="H1159" s="10"/>
      <c r="I1159" s="10"/>
      <c r="J1159" s="10"/>
    </row>
    <row r="1160" spans="7:10" x14ac:dyDescent="0.25">
      <c r="G1160" s="10"/>
      <c r="H1160" s="10"/>
      <c r="I1160" s="10"/>
      <c r="J1160" s="10"/>
    </row>
    <row r="1161" spans="7:10" x14ac:dyDescent="0.25">
      <c r="G1161" s="10"/>
      <c r="H1161" s="10"/>
      <c r="I1161" s="10"/>
      <c r="J1161" s="10"/>
    </row>
    <row r="1162" spans="7:10" x14ac:dyDescent="0.25">
      <c r="G1162" s="10"/>
      <c r="H1162" s="10"/>
      <c r="I1162" s="10"/>
      <c r="J1162" s="10"/>
    </row>
    <row r="1163" spans="7:10" x14ac:dyDescent="0.25">
      <c r="G1163" s="10"/>
      <c r="H1163" s="10"/>
      <c r="I1163" s="10"/>
      <c r="J1163" s="10"/>
    </row>
    <row r="1164" spans="7:10" x14ac:dyDescent="0.25">
      <c r="G1164" s="10"/>
      <c r="H1164" s="10"/>
      <c r="I1164" s="10"/>
      <c r="J1164" s="10"/>
    </row>
    <row r="1165" spans="7:10" x14ac:dyDescent="0.25">
      <c r="G1165" s="10"/>
      <c r="H1165" s="10"/>
      <c r="I1165" s="10"/>
      <c r="J1165" s="10"/>
    </row>
    <row r="1166" spans="7:10" x14ac:dyDescent="0.25">
      <c r="G1166" s="10"/>
      <c r="H1166" s="10"/>
      <c r="I1166" s="10"/>
      <c r="J1166" s="10"/>
    </row>
    <row r="1167" spans="7:10" x14ac:dyDescent="0.25">
      <c r="G1167" s="10"/>
      <c r="H1167" s="10"/>
      <c r="I1167" s="10"/>
      <c r="J1167" s="10"/>
    </row>
    <row r="1168" spans="7:10" x14ac:dyDescent="0.25">
      <c r="G1168" s="10"/>
      <c r="H1168" s="10"/>
      <c r="I1168" s="10"/>
      <c r="J1168" s="10"/>
    </row>
    <row r="1169" spans="7:10" x14ac:dyDescent="0.25">
      <c r="G1169" s="10"/>
      <c r="H1169" s="10"/>
      <c r="I1169" s="10"/>
      <c r="J1169" s="10"/>
    </row>
    <row r="1170" spans="7:10" x14ac:dyDescent="0.25">
      <c r="G1170" s="10"/>
      <c r="H1170" s="10"/>
      <c r="I1170" s="10"/>
      <c r="J1170" s="10"/>
    </row>
    <row r="1171" spans="7:10" x14ac:dyDescent="0.25">
      <c r="G1171" s="10"/>
      <c r="H1171" s="10"/>
      <c r="I1171" s="10"/>
      <c r="J1171" s="10"/>
    </row>
    <row r="1172" spans="7:10" x14ac:dyDescent="0.25">
      <c r="G1172" s="10"/>
      <c r="H1172" s="10"/>
      <c r="I1172" s="10"/>
      <c r="J1172" s="10"/>
    </row>
    <row r="1173" spans="7:10" x14ac:dyDescent="0.25">
      <c r="G1173" s="10"/>
      <c r="H1173" s="10"/>
      <c r="I1173" s="10"/>
      <c r="J1173" s="10"/>
    </row>
    <row r="1174" spans="7:10" x14ac:dyDescent="0.25">
      <c r="G1174" s="10"/>
      <c r="H1174" s="10"/>
      <c r="I1174" s="10"/>
      <c r="J1174" s="10"/>
    </row>
    <row r="1175" spans="7:10" x14ac:dyDescent="0.25">
      <c r="G1175" s="10"/>
      <c r="H1175" s="10"/>
      <c r="I1175" s="10"/>
      <c r="J1175" s="10"/>
    </row>
    <row r="1176" spans="7:10" x14ac:dyDescent="0.25">
      <c r="G1176" s="10"/>
      <c r="H1176" s="10"/>
      <c r="I1176" s="10"/>
      <c r="J1176" s="10"/>
    </row>
    <row r="1177" spans="7:10" x14ac:dyDescent="0.25">
      <c r="G1177" s="10"/>
      <c r="H1177" s="10"/>
      <c r="I1177" s="10"/>
      <c r="J1177" s="10"/>
    </row>
    <row r="1178" spans="7:10" x14ac:dyDescent="0.25">
      <c r="G1178" s="10"/>
      <c r="H1178" s="10"/>
      <c r="I1178" s="10"/>
      <c r="J1178" s="10"/>
    </row>
    <row r="1179" spans="7:10" x14ac:dyDescent="0.25">
      <c r="G1179" s="10"/>
      <c r="H1179" s="10"/>
      <c r="I1179" s="10"/>
      <c r="J1179" s="10"/>
    </row>
    <row r="1180" spans="7:10" x14ac:dyDescent="0.25">
      <c r="G1180" s="10"/>
      <c r="H1180" s="10"/>
      <c r="I1180" s="10"/>
      <c r="J1180" s="10"/>
    </row>
    <row r="1181" spans="7:10" x14ac:dyDescent="0.25">
      <c r="G1181" s="10"/>
      <c r="H1181" s="10"/>
      <c r="I1181" s="10"/>
      <c r="J1181" s="10"/>
    </row>
    <row r="1182" spans="7:10" x14ac:dyDescent="0.25">
      <c r="G1182" s="10"/>
      <c r="H1182" s="10"/>
      <c r="I1182" s="10"/>
      <c r="J1182" s="10"/>
    </row>
    <row r="1183" spans="7:10" x14ac:dyDescent="0.25">
      <c r="G1183" s="10"/>
      <c r="H1183" s="10"/>
      <c r="I1183" s="10"/>
      <c r="J1183" s="10"/>
    </row>
    <row r="1184" spans="7:10" x14ac:dyDescent="0.25">
      <c r="G1184" s="10"/>
      <c r="H1184" s="10"/>
      <c r="I1184" s="10"/>
      <c r="J1184" s="10"/>
    </row>
    <row r="1185" spans="7:10" x14ac:dyDescent="0.25">
      <c r="G1185" s="10"/>
      <c r="H1185" s="10"/>
      <c r="I1185" s="10"/>
      <c r="J1185" s="10"/>
    </row>
    <row r="1186" spans="7:10" x14ac:dyDescent="0.25">
      <c r="G1186" s="10"/>
      <c r="H1186" s="10"/>
      <c r="I1186" s="10"/>
      <c r="J1186" s="10"/>
    </row>
    <row r="1187" spans="7:10" x14ac:dyDescent="0.25">
      <c r="G1187" s="10"/>
      <c r="H1187" s="10"/>
      <c r="I1187" s="10"/>
      <c r="J1187" s="10"/>
    </row>
    <row r="1188" spans="7:10" x14ac:dyDescent="0.25">
      <c r="G1188" s="10"/>
      <c r="H1188" s="10"/>
      <c r="I1188" s="10"/>
      <c r="J1188" s="10"/>
    </row>
    <row r="1189" spans="7:10" x14ac:dyDescent="0.25">
      <c r="G1189" s="10"/>
      <c r="H1189" s="10"/>
      <c r="I1189" s="10"/>
      <c r="J1189" s="10"/>
    </row>
    <row r="1190" spans="7:10" x14ac:dyDescent="0.25">
      <c r="G1190" s="10"/>
      <c r="H1190" s="10"/>
      <c r="I1190" s="10"/>
      <c r="J1190" s="10"/>
    </row>
    <row r="1191" spans="7:10" x14ac:dyDescent="0.25">
      <c r="G1191" s="10"/>
      <c r="H1191" s="10"/>
      <c r="I1191" s="10"/>
      <c r="J1191" s="10"/>
    </row>
    <row r="1192" spans="7:10" x14ac:dyDescent="0.25">
      <c r="G1192" s="10"/>
      <c r="H1192" s="10"/>
      <c r="I1192" s="10"/>
      <c r="J1192" s="10"/>
    </row>
    <row r="1193" spans="7:10" x14ac:dyDescent="0.25">
      <c r="G1193" s="10"/>
      <c r="H1193" s="10"/>
      <c r="I1193" s="10"/>
      <c r="J1193" s="10"/>
    </row>
    <row r="1194" spans="7:10" x14ac:dyDescent="0.25">
      <c r="G1194" s="10"/>
      <c r="H1194" s="10"/>
      <c r="I1194" s="10"/>
      <c r="J1194" s="10"/>
    </row>
    <row r="1195" spans="7:10" x14ac:dyDescent="0.25">
      <c r="G1195" s="10"/>
      <c r="H1195" s="10"/>
      <c r="I1195" s="10"/>
      <c r="J1195" s="10"/>
    </row>
    <row r="1196" spans="7:10" x14ac:dyDescent="0.25">
      <c r="G1196" s="10"/>
      <c r="H1196" s="10"/>
      <c r="I1196" s="10"/>
      <c r="J1196" s="10"/>
    </row>
    <row r="1197" spans="7:10" x14ac:dyDescent="0.25">
      <c r="G1197" s="10"/>
      <c r="H1197" s="10"/>
      <c r="I1197" s="10"/>
      <c r="J1197" s="10"/>
    </row>
    <row r="1198" spans="7:10" x14ac:dyDescent="0.25">
      <c r="G1198" s="10"/>
      <c r="H1198" s="10"/>
      <c r="I1198" s="10"/>
      <c r="J1198" s="10"/>
    </row>
    <row r="1199" spans="7:10" x14ac:dyDescent="0.25">
      <c r="G1199" s="10"/>
      <c r="H1199" s="10"/>
      <c r="I1199" s="10"/>
      <c r="J1199" s="10"/>
    </row>
    <row r="1200" spans="7:10" x14ac:dyDescent="0.25">
      <c r="G1200" s="10"/>
      <c r="H1200" s="10"/>
      <c r="I1200" s="10"/>
      <c r="J1200" s="10"/>
    </row>
    <row r="1201" spans="7:10" x14ac:dyDescent="0.25">
      <c r="G1201" s="10"/>
      <c r="H1201" s="10"/>
      <c r="I1201" s="10"/>
      <c r="J1201" s="10"/>
    </row>
    <row r="1202" spans="7:10" x14ac:dyDescent="0.25">
      <c r="G1202" s="10"/>
      <c r="H1202" s="10"/>
      <c r="I1202" s="10"/>
      <c r="J1202" s="10"/>
    </row>
    <row r="1203" spans="7:10" x14ac:dyDescent="0.25">
      <c r="G1203" s="10"/>
      <c r="H1203" s="10"/>
      <c r="I1203" s="10"/>
      <c r="J1203" s="10"/>
    </row>
    <row r="1204" spans="7:10" x14ac:dyDescent="0.25">
      <c r="G1204" s="10"/>
      <c r="H1204" s="10"/>
      <c r="I1204" s="10"/>
      <c r="J1204" s="10"/>
    </row>
    <row r="1205" spans="7:10" x14ac:dyDescent="0.25">
      <c r="G1205" s="10"/>
      <c r="H1205" s="10"/>
      <c r="I1205" s="10"/>
      <c r="J1205" s="10"/>
    </row>
    <row r="1206" spans="7:10" x14ac:dyDescent="0.25">
      <c r="G1206" s="10"/>
      <c r="H1206" s="10"/>
      <c r="I1206" s="10"/>
      <c r="J1206" s="10"/>
    </row>
    <row r="1207" spans="7:10" x14ac:dyDescent="0.25">
      <c r="G1207" s="10"/>
      <c r="H1207" s="10"/>
      <c r="I1207" s="10"/>
      <c r="J1207" s="10"/>
    </row>
    <row r="1208" spans="7:10" x14ac:dyDescent="0.25">
      <c r="G1208" s="10"/>
      <c r="H1208" s="10"/>
      <c r="I1208" s="10"/>
      <c r="J1208" s="10"/>
    </row>
    <row r="1209" spans="7:10" x14ac:dyDescent="0.25">
      <c r="G1209" s="10"/>
      <c r="H1209" s="10"/>
      <c r="I1209" s="10"/>
      <c r="J1209" s="10"/>
    </row>
    <row r="1210" spans="7:10" x14ac:dyDescent="0.25">
      <c r="G1210" s="10"/>
      <c r="H1210" s="10"/>
      <c r="I1210" s="10"/>
      <c r="J1210" s="10"/>
    </row>
    <row r="1211" spans="7:10" x14ac:dyDescent="0.25">
      <c r="G1211" s="10"/>
      <c r="H1211" s="10"/>
      <c r="I1211" s="10"/>
      <c r="J1211" s="10"/>
    </row>
    <row r="1212" spans="7:10" x14ac:dyDescent="0.25">
      <c r="G1212" s="10"/>
      <c r="H1212" s="10"/>
      <c r="I1212" s="10"/>
      <c r="J1212" s="10"/>
    </row>
    <row r="1213" spans="7:10" x14ac:dyDescent="0.25">
      <c r="G1213" s="10"/>
      <c r="H1213" s="10"/>
      <c r="I1213" s="10"/>
      <c r="J1213" s="10"/>
    </row>
    <row r="1214" spans="7:10" x14ac:dyDescent="0.25">
      <c r="G1214" s="10"/>
      <c r="H1214" s="10"/>
      <c r="I1214" s="10"/>
      <c r="J1214" s="10"/>
    </row>
    <row r="1215" spans="7:10" x14ac:dyDescent="0.25">
      <c r="G1215" s="10"/>
      <c r="H1215" s="10"/>
      <c r="I1215" s="10"/>
      <c r="J1215" s="10"/>
    </row>
    <row r="1216" spans="7:10" x14ac:dyDescent="0.25">
      <c r="G1216" s="10"/>
      <c r="H1216" s="10"/>
      <c r="I1216" s="10"/>
      <c r="J1216" s="10"/>
    </row>
    <row r="1217" spans="7:10" x14ac:dyDescent="0.25">
      <c r="G1217" s="10"/>
      <c r="H1217" s="10"/>
      <c r="I1217" s="10"/>
      <c r="J1217" s="10"/>
    </row>
    <row r="1218" spans="7:10" x14ac:dyDescent="0.25">
      <c r="G1218" s="10"/>
      <c r="H1218" s="10"/>
      <c r="I1218" s="10"/>
      <c r="J1218" s="10"/>
    </row>
    <row r="1219" spans="7:10" x14ac:dyDescent="0.25">
      <c r="G1219" s="10"/>
      <c r="H1219" s="10"/>
      <c r="I1219" s="10"/>
      <c r="J1219" s="10"/>
    </row>
    <row r="1220" spans="7:10" x14ac:dyDescent="0.25">
      <c r="G1220" s="10"/>
      <c r="H1220" s="10"/>
      <c r="I1220" s="10"/>
      <c r="J1220" s="10"/>
    </row>
    <row r="1221" spans="7:10" x14ac:dyDescent="0.25">
      <c r="G1221" s="10"/>
      <c r="H1221" s="10"/>
      <c r="I1221" s="10"/>
      <c r="J1221" s="10"/>
    </row>
    <row r="1222" spans="7:10" x14ac:dyDescent="0.25">
      <c r="G1222" s="10"/>
      <c r="H1222" s="10"/>
      <c r="I1222" s="10"/>
      <c r="J1222" s="10"/>
    </row>
    <row r="1223" spans="7:10" x14ac:dyDescent="0.25">
      <c r="G1223" s="10"/>
      <c r="H1223" s="10"/>
      <c r="I1223" s="10"/>
      <c r="J1223" s="10"/>
    </row>
    <row r="1224" spans="7:10" x14ac:dyDescent="0.25">
      <c r="G1224" s="10"/>
      <c r="H1224" s="10"/>
      <c r="I1224" s="10"/>
      <c r="J1224" s="10"/>
    </row>
    <row r="1225" spans="7:10" x14ac:dyDescent="0.25">
      <c r="G1225" s="10"/>
      <c r="H1225" s="10"/>
      <c r="I1225" s="10"/>
      <c r="J1225" s="10"/>
    </row>
    <row r="1226" spans="7:10" x14ac:dyDescent="0.25">
      <c r="G1226" s="10"/>
      <c r="H1226" s="10"/>
      <c r="I1226" s="10"/>
      <c r="J1226" s="10"/>
    </row>
    <row r="1227" spans="7:10" x14ac:dyDescent="0.25">
      <c r="G1227" s="10"/>
      <c r="H1227" s="10"/>
      <c r="I1227" s="10"/>
      <c r="J1227" s="10"/>
    </row>
    <row r="1228" spans="7:10" x14ac:dyDescent="0.25">
      <c r="G1228" s="10"/>
      <c r="H1228" s="10"/>
      <c r="I1228" s="10"/>
      <c r="J1228" s="10"/>
    </row>
    <row r="1229" spans="7:10" x14ac:dyDescent="0.25">
      <c r="G1229" s="10"/>
      <c r="H1229" s="10"/>
      <c r="I1229" s="10"/>
      <c r="J1229" s="10"/>
    </row>
    <row r="1230" spans="7:10" x14ac:dyDescent="0.25">
      <c r="G1230" s="10"/>
      <c r="H1230" s="10"/>
      <c r="I1230" s="10"/>
      <c r="J1230" s="10"/>
    </row>
    <row r="1231" spans="7:10" x14ac:dyDescent="0.25">
      <c r="G1231" s="10"/>
      <c r="H1231" s="10"/>
      <c r="I1231" s="10"/>
      <c r="J1231" s="10"/>
    </row>
    <row r="1232" spans="7:10" x14ac:dyDescent="0.25">
      <c r="G1232" s="10"/>
      <c r="H1232" s="10"/>
      <c r="I1232" s="10"/>
      <c r="J1232" s="10"/>
    </row>
    <row r="1233" spans="7:10" x14ac:dyDescent="0.25">
      <c r="G1233" s="10"/>
      <c r="H1233" s="10"/>
      <c r="I1233" s="10"/>
      <c r="J1233" s="10"/>
    </row>
    <row r="1234" spans="7:10" x14ac:dyDescent="0.25">
      <c r="G1234" s="10"/>
      <c r="H1234" s="10"/>
      <c r="I1234" s="10"/>
      <c r="J1234" s="10"/>
    </row>
    <row r="1235" spans="7:10" x14ac:dyDescent="0.25">
      <c r="G1235" s="10"/>
      <c r="H1235" s="10"/>
      <c r="I1235" s="10"/>
      <c r="J1235" s="10"/>
    </row>
    <row r="1236" spans="7:10" x14ac:dyDescent="0.25">
      <c r="G1236" s="10"/>
      <c r="H1236" s="10"/>
      <c r="I1236" s="10"/>
      <c r="J1236" s="10"/>
    </row>
    <row r="1237" spans="7:10" x14ac:dyDescent="0.25">
      <c r="G1237" s="10"/>
      <c r="H1237" s="10"/>
      <c r="I1237" s="10"/>
      <c r="J1237" s="10"/>
    </row>
    <row r="1238" spans="7:10" x14ac:dyDescent="0.25">
      <c r="G1238" s="10"/>
      <c r="H1238" s="10"/>
      <c r="I1238" s="10"/>
      <c r="J1238" s="10"/>
    </row>
    <row r="1239" spans="7:10" x14ac:dyDescent="0.25">
      <c r="G1239" s="10"/>
      <c r="H1239" s="10"/>
      <c r="I1239" s="10"/>
      <c r="J1239" s="10"/>
    </row>
    <row r="1240" spans="7:10" x14ac:dyDescent="0.25">
      <c r="G1240" s="10"/>
      <c r="H1240" s="10"/>
      <c r="I1240" s="10"/>
      <c r="J1240" s="10"/>
    </row>
    <row r="1241" spans="7:10" x14ac:dyDescent="0.25">
      <c r="G1241" s="10"/>
      <c r="H1241" s="10"/>
      <c r="I1241" s="10"/>
      <c r="J1241" s="10"/>
    </row>
    <row r="1242" spans="7:10" x14ac:dyDescent="0.25">
      <c r="G1242" s="10"/>
      <c r="H1242" s="10"/>
      <c r="I1242" s="10"/>
      <c r="J1242" s="10"/>
    </row>
    <row r="1243" spans="7:10" x14ac:dyDescent="0.25">
      <c r="G1243" s="10"/>
      <c r="H1243" s="10"/>
      <c r="I1243" s="10"/>
      <c r="J1243" s="10"/>
    </row>
    <row r="1244" spans="7:10" x14ac:dyDescent="0.25">
      <c r="G1244" s="10"/>
      <c r="H1244" s="10"/>
      <c r="I1244" s="10"/>
      <c r="J1244" s="10"/>
    </row>
    <row r="1245" spans="7:10" x14ac:dyDescent="0.25">
      <c r="G1245" s="10"/>
      <c r="H1245" s="10"/>
      <c r="I1245" s="10"/>
      <c r="J1245" s="10"/>
    </row>
    <row r="1246" spans="7:10" x14ac:dyDescent="0.25">
      <c r="G1246" s="10"/>
      <c r="H1246" s="10"/>
      <c r="I1246" s="10"/>
      <c r="J1246" s="10"/>
    </row>
    <row r="1247" spans="7:10" x14ac:dyDescent="0.25">
      <c r="G1247" s="10"/>
      <c r="H1247" s="10"/>
      <c r="I1247" s="10"/>
      <c r="J1247" s="10"/>
    </row>
    <row r="1248" spans="7:10" x14ac:dyDescent="0.25">
      <c r="G1248" s="10"/>
      <c r="H1248" s="10"/>
      <c r="I1248" s="10"/>
      <c r="J1248" s="10"/>
    </row>
    <row r="1249" spans="7:10" x14ac:dyDescent="0.25">
      <c r="G1249" s="10"/>
      <c r="H1249" s="10"/>
      <c r="I1249" s="10"/>
      <c r="J1249" s="10"/>
    </row>
    <row r="1250" spans="7:10" x14ac:dyDescent="0.25">
      <c r="G1250" s="10"/>
      <c r="H1250" s="10"/>
      <c r="I1250" s="10"/>
      <c r="J1250" s="10"/>
    </row>
    <row r="1251" spans="7:10" x14ac:dyDescent="0.25">
      <c r="G1251" s="10"/>
      <c r="H1251" s="10"/>
      <c r="I1251" s="10"/>
      <c r="J1251" s="10"/>
    </row>
    <row r="1252" spans="7:10" x14ac:dyDescent="0.25">
      <c r="G1252" s="10"/>
      <c r="H1252" s="10"/>
      <c r="I1252" s="10"/>
      <c r="J1252" s="10"/>
    </row>
    <row r="1253" spans="7:10" x14ac:dyDescent="0.25">
      <c r="G1253" s="10"/>
      <c r="H1253" s="10"/>
      <c r="I1253" s="10"/>
      <c r="J1253" s="10"/>
    </row>
    <row r="1254" spans="7:10" x14ac:dyDescent="0.25">
      <c r="G1254" s="10"/>
      <c r="H1254" s="10"/>
      <c r="I1254" s="10"/>
      <c r="J1254" s="10"/>
    </row>
    <row r="1255" spans="7:10" x14ac:dyDescent="0.25">
      <c r="G1255" s="10"/>
      <c r="H1255" s="10"/>
      <c r="I1255" s="10"/>
      <c r="J1255" s="10"/>
    </row>
    <row r="1256" spans="7:10" x14ac:dyDescent="0.25">
      <c r="G1256" s="10"/>
      <c r="H1256" s="10"/>
      <c r="I1256" s="10"/>
      <c r="J1256" s="10"/>
    </row>
    <row r="1257" spans="7:10" x14ac:dyDescent="0.25">
      <c r="G1257" s="10"/>
      <c r="H1257" s="10"/>
      <c r="I1257" s="10"/>
      <c r="J1257" s="10"/>
    </row>
    <row r="1258" spans="7:10" x14ac:dyDescent="0.25">
      <c r="G1258" s="10"/>
      <c r="H1258" s="10"/>
      <c r="I1258" s="10"/>
      <c r="J1258" s="10"/>
    </row>
    <row r="1259" spans="7:10" x14ac:dyDescent="0.25">
      <c r="G1259" s="10"/>
      <c r="H1259" s="10"/>
      <c r="I1259" s="10"/>
      <c r="J1259" s="10"/>
    </row>
    <row r="1260" spans="7:10" x14ac:dyDescent="0.25">
      <c r="G1260" s="10"/>
      <c r="H1260" s="10"/>
      <c r="I1260" s="10"/>
      <c r="J1260" s="10"/>
    </row>
    <row r="1261" spans="7:10" x14ac:dyDescent="0.25">
      <c r="G1261" s="10"/>
      <c r="H1261" s="10"/>
      <c r="I1261" s="10"/>
      <c r="J1261" s="10"/>
    </row>
    <row r="1262" spans="7:10" x14ac:dyDescent="0.25">
      <c r="G1262" s="10"/>
      <c r="H1262" s="10"/>
      <c r="I1262" s="10"/>
      <c r="J1262" s="10"/>
    </row>
    <row r="1263" spans="7:10" x14ac:dyDescent="0.25">
      <c r="G1263" s="10"/>
      <c r="H1263" s="10"/>
      <c r="I1263" s="10"/>
      <c r="J1263" s="10"/>
    </row>
    <row r="1264" spans="7:10" x14ac:dyDescent="0.25">
      <c r="G1264" s="10"/>
      <c r="H1264" s="10"/>
      <c r="I1264" s="10"/>
      <c r="J1264" s="10"/>
    </row>
    <row r="1265" spans="7:10" x14ac:dyDescent="0.25">
      <c r="G1265" s="10"/>
      <c r="H1265" s="10"/>
      <c r="I1265" s="10"/>
      <c r="J1265" s="10"/>
    </row>
    <row r="1266" spans="7:10" x14ac:dyDescent="0.25">
      <c r="G1266" s="10"/>
      <c r="H1266" s="10"/>
      <c r="I1266" s="10"/>
      <c r="J1266" s="10"/>
    </row>
    <row r="1267" spans="7:10" x14ac:dyDescent="0.25">
      <c r="G1267" s="10"/>
      <c r="H1267" s="10"/>
      <c r="I1267" s="10"/>
      <c r="J1267" s="10"/>
    </row>
    <row r="1268" spans="7:10" x14ac:dyDescent="0.25">
      <c r="G1268" s="10"/>
      <c r="H1268" s="10"/>
      <c r="I1268" s="10"/>
      <c r="J1268" s="10"/>
    </row>
    <row r="1269" spans="7:10" x14ac:dyDescent="0.25">
      <c r="G1269" s="10"/>
      <c r="H1269" s="10"/>
      <c r="I1269" s="10"/>
      <c r="J1269" s="10"/>
    </row>
    <row r="1270" spans="7:10" x14ac:dyDescent="0.25">
      <c r="G1270" s="10"/>
      <c r="H1270" s="10"/>
      <c r="I1270" s="10"/>
      <c r="J1270" s="10"/>
    </row>
    <row r="1271" spans="7:10" x14ac:dyDescent="0.25">
      <c r="G1271" s="10"/>
      <c r="H1271" s="10"/>
      <c r="I1271" s="10"/>
      <c r="J1271" s="10"/>
    </row>
    <row r="1272" spans="7:10" x14ac:dyDescent="0.25">
      <c r="G1272" s="10"/>
      <c r="H1272" s="10"/>
      <c r="I1272" s="10"/>
      <c r="J1272" s="10"/>
    </row>
    <row r="1273" spans="7:10" x14ac:dyDescent="0.25">
      <c r="G1273" s="10"/>
      <c r="H1273" s="10"/>
      <c r="I1273" s="10"/>
      <c r="J1273" s="10"/>
    </row>
    <row r="1274" spans="7:10" x14ac:dyDescent="0.25">
      <c r="G1274" s="10"/>
      <c r="H1274" s="10"/>
      <c r="I1274" s="10"/>
      <c r="J1274" s="10"/>
    </row>
    <row r="1275" spans="7:10" x14ac:dyDescent="0.25">
      <c r="G1275" s="10"/>
      <c r="H1275" s="10"/>
      <c r="I1275" s="10"/>
      <c r="J1275" s="10"/>
    </row>
    <row r="1276" spans="7:10" x14ac:dyDescent="0.25">
      <c r="G1276" s="10"/>
      <c r="H1276" s="10"/>
      <c r="I1276" s="10"/>
      <c r="J1276" s="10"/>
    </row>
    <row r="1277" spans="7:10" x14ac:dyDescent="0.25">
      <c r="G1277" s="10"/>
      <c r="H1277" s="10"/>
      <c r="I1277" s="10"/>
      <c r="J1277" s="10"/>
    </row>
    <row r="1278" spans="7:10" x14ac:dyDescent="0.25">
      <c r="G1278" s="10"/>
      <c r="H1278" s="10"/>
      <c r="I1278" s="10"/>
      <c r="J1278" s="10"/>
    </row>
    <row r="1279" spans="7:10" x14ac:dyDescent="0.25">
      <c r="G1279" s="10"/>
      <c r="H1279" s="10"/>
      <c r="I1279" s="10"/>
      <c r="J1279" s="10"/>
    </row>
    <row r="1280" spans="7:10" x14ac:dyDescent="0.25">
      <c r="G1280" s="10"/>
      <c r="H1280" s="10"/>
      <c r="I1280" s="10"/>
      <c r="J1280" s="10"/>
    </row>
    <row r="1281" spans="7:10" x14ac:dyDescent="0.25">
      <c r="G1281" s="10"/>
      <c r="H1281" s="10"/>
      <c r="I1281" s="10"/>
      <c r="J1281" s="10"/>
    </row>
    <row r="1282" spans="7:10" x14ac:dyDescent="0.25">
      <c r="G1282" s="10"/>
      <c r="H1282" s="10"/>
      <c r="I1282" s="10"/>
      <c r="J1282" s="10"/>
    </row>
    <row r="1283" spans="7:10" x14ac:dyDescent="0.25">
      <c r="G1283" s="10"/>
      <c r="H1283" s="10"/>
      <c r="I1283" s="10"/>
      <c r="J1283" s="10"/>
    </row>
    <row r="1284" spans="7:10" x14ac:dyDescent="0.25">
      <c r="G1284" s="10"/>
      <c r="H1284" s="10"/>
      <c r="I1284" s="10"/>
      <c r="J1284" s="10"/>
    </row>
    <row r="1285" spans="7:10" x14ac:dyDescent="0.25">
      <c r="G1285" s="10"/>
      <c r="H1285" s="10"/>
      <c r="I1285" s="10"/>
      <c r="J1285" s="10"/>
    </row>
    <row r="1286" spans="7:10" x14ac:dyDescent="0.25">
      <c r="G1286" s="10"/>
      <c r="H1286" s="10"/>
      <c r="I1286" s="10"/>
      <c r="J1286" s="10"/>
    </row>
    <row r="1287" spans="7:10" x14ac:dyDescent="0.25">
      <c r="G1287" s="10"/>
      <c r="H1287" s="10"/>
      <c r="I1287" s="10"/>
      <c r="J1287" s="10"/>
    </row>
    <row r="1288" spans="7:10" x14ac:dyDescent="0.25">
      <c r="G1288" s="10"/>
      <c r="H1288" s="10"/>
      <c r="I1288" s="10"/>
      <c r="J1288" s="10"/>
    </row>
    <row r="1289" spans="7:10" x14ac:dyDescent="0.25">
      <c r="G1289" s="10"/>
      <c r="H1289" s="10"/>
      <c r="I1289" s="10"/>
      <c r="J1289" s="10"/>
    </row>
    <row r="1290" spans="7:10" x14ac:dyDescent="0.25">
      <c r="G1290" s="10"/>
      <c r="H1290" s="10"/>
      <c r="I1290" s="10"/>
      <c r="J1290" s="10"/>
    </row>
    <row r="1291" spans="7:10" x14ac:dyDescent="0.25">
      <c r="G1291" s="10"/>
      <c r="H1291" s="10"/>
      <c r="I1291" s="10"/>
      <c r="J1291" s="10"/>
    </row>
    <row r="1292" spans="7:10" x14ac:dyDescent="0.25">
      <c r="G1292" s="10"/>
      <c r="H1292" s="10"/>
      <c r="I1292" s="10"/>
      <c r="J1292" s="10"/>
    </row>
    <row r="1293" spans="7:10" x14ac:dyDescent="0.25">
      <c r="G1293" s="10"/>
      <c r="H1293" s="10"/>
      <c r="I1293" s="10"/>
      <c r="J1293" s="10"/>
    </row>
    <row r="1294" spans="7:10" x14ac:dyDescent="0.25">
      <c r="G1294" s="10"/>
      <c r="H1294" s="10"/>
      <c r="I1294" s="10"/>
      <c r="J1294" s="10"/>
    </row>
    <row r="1295" spans="7:10" x14ac:dyDescent="0.25">
      <c r="G1295" s="10"/>
      <c r="H1295" s="10"/>
      <c r="I1295" s="10"/>
      <c r="J1295" s="10"/>
    </row>
    <row r="1296" spans="7:10" x14ac:dyDescent="0.25">
      <c r="G1296" s="10"/>
      <c r="H1296" s="10"/>
      <c r="I1296" s="10"/>
      <c r="J1296" s="10"/>
    </row>
    <row r="1297" spans="7:10" x14ac:dyDescent="0.25">
      <c r="G1297" s="10"/>
      <c r="H1297" s="10"/>
      <c r="I1297" s="10"/>
      <c r="J1297" s="10"/>
    </row>
    <row r="1298" spans="7:10" x14ac:dyDescent="0.25">
      <c r="G1298" s="10"/>
      <c r="H1298" s="10"/>
      <c r="I1298" s="10"/>
      <c r="J1298" s="10"/>
    </row>
    <row r="1299" spans="7:10" x14ac:dyDescent="0.25">
      <c r="G1299" s="10"/>
      <c r="H1299" s="10"/>
      <c r="I1299" s="10"/>
      <c r="J1299" s="10"/>
    </row>
    <row r="1300" spans="7:10" x14ac:dyDescent="0.25">
      <c r="G1300" s="10"/>
      <c r="H1300" s="10"/>
      <c r="I1300" s="10"/>
      <c r="J1300" s="10"/>
    </row>
    <row r="1301" spans="7:10" x14ac:dyDescent="0.25">
      <c r="G1301" s="10"/>
      <c r="H1301" s="10"/>
      <c r="I1301" s="10"/>
      <c r="J1301" s="10"/>
    </row>
    <row r="1302" spans="7:10" x14ac:dyDescent="0.25">
      <c r="G1302" s="10"/>
      <c r="H1302" s="10"/>
      <c r="I1302" s="10"/>
      <c r="J1302" s="10"/>
    </row>
    <row r="1303" spans="7:10" x14ac:dyDescent="0.25">
      <c r="G1303" s="10"/>
      <c r="H1303" s="10"/>
      <c r="I1303" s="10"/>
      <c r="J1303" s="10"/>
    </row>
    <row r="1304" spans="7:10" x14ac:dyDescent="0.25">
      <c r="G1304" s="10"/>
      <c r="H1304" s="10"/>
      <c r="I1304" s="10"/>
      <c r="J1304" s="10"/>
    </row>
    <row r="1305" spans="7:10" x14ac:dyDescent="0.25">
      <c r="G1305" s="10"/>
      <c r="H1305" s="10"/>
      <c r="I1305" s="10"/>
      <c r="J1305" s="10"/>
    </row>
    <row r="1306" spans="7:10" x14ac:dyDescent="0.25">
      <c r="G1306" s="10"/>
      <c r="H1306" s="10"/>
      <c r="I1306" s="10"/>
      <c r="J1306" s="10"/>
    </row>
    <row r="1307" spans="7:10" x14ac:dyDescent="0.25">
      <c r="G1307" s="10"/>
      <c r="H1307" s="10"/>
      <c r="I1307" s="10"/>
      <c r="J1307" s="10"/>
    </row>
    <row r="1308" spans="7:10" x14ac:dyDescent="0.25">
      <c r="G1308" s="10"/>
      <c r="H1308" s="10"/>
      <c r="I1308" s="10"/>
      <c r="J1308" s="10"/>
    </row>
    <row r="1309" spans="7:10" x14ac:dyDescent="0.25">
      <c r="G1309" s="10"/>
      <c r="H1309" s="10"/>
      <c r="I1309" s="10"/>
      <c r="J1309" s="10"/>
    </row>
    <row r="1310" spans="7:10" x14ac:dyDescent="0.25">
      <c r="G1310" s="10"/>
      <c r="H1310" s="10"/>
      <c r="I1310" s="10"/>
      <c r="J1310" s="10"/>
    </row>
    <row r="1311" spans="7:10" x14ac:dyDescent="0.25">
      <c r="G1311" s="10"/>
      <c r="H1311" s="10"/>
      <c r="I1311" s="10"/>
      <c r="J1311" s="10"/>
    </row>
    <row r="1312" spans="7:10" x14ac:dyDescent="0.25">
      <c r="G1312" s="10"/>
      <c r="H1312" s="10"/>
      <c r="I1312" s="10"/>
      <c r="J1312" s="10"/>
    </row>
    <row r="1313" spans="7:10" x14ac:dyDescent="0.25">
      <c r="G1313" s="10"/>
      <c r="H1313" s="10"/>
      <c r="I1313" s="10"/>
      <c r="J1313" s="10"/>
    </row>
    <row r="1314" spans="7:10" x14ac:dyDescent="0.25">
      <c r="G1314" s="10"/>
      <c r="H1314" s="10"/>
      <c r="I1314" s="10"/>
      <c r="J1314" s="10"/>
    </row>
    <row r="1315" spans="7:10" x14ac:dyDescent="0.25">
      <c r="G1315" s="10"/>
      <c r="H1315" s="10"/>
      <c r="I1315" s="10"/>
      <c r="J1315" s="10"/>
    </row>
    <row r="1316" spans="7:10" x14ac:dyDescent="0.25">
      <c r="G1316" s="10"/>
      <c r="H1316" s="10"/>
      <c r="I1316" s="10"/>
      <c r="J1316" s="10"/>
    </row>
    <row r="1317" spans="7:10" x14ac:dyDescent="0.25">
      <c r="G1317" s="10"/>
      <c r="H1317" s="10"/>
      <c r="I1317" s="10"/>
      <c r="J1317" s="10"/>
    </row>
    <row r="1318" spans="7:10" x14ac:dyDescent="0.25">
      <c r="G1318" s="10"/>
      <c r="H1318" s="10"/>
      <c r="I1318" s="10"/>
      <c r="J1318" s="10"/>
    </row>
    <row r="1319" spans="7:10" x14ac:dyDescent="0.25">
      <c r="G1319" s="10"/>
      <c r="H1319" s="10"/>
      <c r="I1319" s="10"/>
      <c r="J1319" s="10"/>
    </row>
    <row r="1320" spans="7:10" x14ac:dyDescent="0.25">
      <c r="G1320" s="10"/>
      <c r="H1320" s="10"/>
      <c r="I1320" s="10"/>
      <c r="J1320" s="10"/>
    </row>
    <row r="1321" spans="7:10" x14ac:dyDescent="0.25">
      <c r="G1321" s="10"/>
      <c r="H1321" s="10"/>
      <c r="I1321" s="10"/>
      <c r="J1321" s="10"/>
    </row>
    <row r="1322" spans="7:10" x14ac:dyDescent="0.25">
      <c r="G1322" s="10"/>
      <c r="H1322" s="10"/>
      <c r="I1322" s="10"/>
      <c r="J1322" s="10"/>
    </row>
    <row r="1323" spans="7:10" x14ac:dyDescent="0.25">
      <c r="G1323" s="10"/>
      <c r="H1323" s="10"/>
      <c r="I1323" s="10"/>
      <c r="J1323" s="10"/>
    </row>
    <row r="1324" spans="7:10" x14ac:dyDescent="0.25">
      <c r="G1324" s="10"/>
      <c r="H1324" s="10"/>
      <c r="I1324" s="10"/>
      <c r="J1324" s="10"/>
    </row>
    <row r="1325" spans="7:10" x14ac:dyDescent="0.25">
      <c r="G1325" s="10"/>
      <c r="H1325" s="10"/>
      <c r="I1325" s="10"/>
      <c r="J1325" s="10"/>
    </row>
    <row r="1326" spans="7:10" x14ac:dyDescent="0.25">
      <c r="G1326" s="10"/>
      <c r="H1326" s="10"/>
      <c r="I1326" s="10"/>
      <c r="J1326" s="10"/>
    </row>
    <row r="1327" spans="7:10" x14ac:dyDescent="0.25">
      <c r="G1327" s="10"/>
      <c r="H1327" s="10"/>
      <c r="I1327" s="10"/>
      <c r="J1327" s="10"/>
    </row>
    <row r="1328" spans="7:10" x14ac:dyDescent="0.25">
      <c r="G1328" s="10"/>
      <c r="H1328" s="10"/>
      <c r="I1328" s="10"/>
      <c r="J1328" s="10"/>
    </row>
    <row r="1329" spans="7:10" x14ac:dyDescent="0.25">
      <c r="G1329" s="10"/>
      <c r="H1329" s="10"/>
      <c r="I1329" s="10"/>
      <c r="J1329" s="10"/>
    </row>
    <row r="1330" spans="7:10" x14ac:dyDescent="0.25">
      <c r="G1330" s="10"/>
      <c r="H1330" s="10"/>
      <c r="I1330" s="10"/>
      <c r="J1330" s="10"/>
    </row>
    <row r="1331" spans="7:10" x14ac:dyDescent="0.25">
      <c r="G1331" s="10"/>
      <c r="H1331" s="10"/>
      <c r="I1331" s="10"/>
      <c r="J1331" s="10"/>
    </row>
    <row r="1332" spans="7:10" x14ac:dyDescent="0.25">
      <c r="G1332" s="10"/>
      <c r="H1332" s="10"/>
      <c r="I1332" s="10"/>
      <c r="J1332" s="10"/>
    </row>
    <row r="1333" spans="7:10" x14ac:dyDescent="0.25">
      <c r="G1333" s="10"/>
      <c r="H1333" s="10"/>
      <c r="I1333" s="10"/>
      <c r="J1333" s="10"/>
    </row>
    <row r="1334" spans="7:10" x14ac:dyDescent="0.25">
      <c r="G1334" s="10"/>
      <c r="H1334" s="10"/>
      <c r="I1334" s="10"/>
      <c r="J1334" s="10"/>
    </row>
    <row r="1335" spans="7:10" x14ac:dyDescent="0.25">
      <c r="G1335" s="10"/>
      <c r="H1335" s="10"/>
      <c r="I1335" s="10"/>
      <c r="J1335" s="10"/>
    </row>
    <row r="1336" spans="7:10" x14ac:dyDescent="0.25">
      <c r="G1336" s="10"/>
      <c r="H1336" s="10"/>
      <c r="I1336" s="10"/>
      <c r="J1336" s="10"/>
    </row>
    <row r="1337" spans="7:10" x14ac:dyDescent="0.25">
      <c r="G1337" s="10"/>
      <c r="H1337" s="10"/>
      <c r="I1337" s="10"/>
      <c r="J1337" s="10"/>
    </row>
    <row r="1338" spans="7:10" x14ac:dyDescent="0.25">
      <c r="G1338" s="10"/>
      <c r="H1338" s="10"/>
      <c r="I1338" s="10"/>
      <c r="J1338" s="10"/>
    </row>
    <row r="1339" spans="7:10" x14ac:dyDescent="0.25">
      <c r="G1339" s="10"/>
      <c r="H1339" s="10"/>
      <c r="I1339" s="10"/>
      <c r="J1339" s="10"/>
    </row>
    <row r="1340" spans="7:10" x14ac:dyDescent="0.25">
      <c r="G1340" s="10"/>
      <c r="H1340" s="10"/>
      <c r="I1340" s="10"/>
      <c r="J1340" s="10"/>
    </row>
    <row r="1341" spans="7:10" x14ac:dyDescent="0.25">
      <c r="G1341" s="10"/>
      <c r="H1341" s="10"/>
      <c r="I1341" s="10"/>
      <c r="J1341" s="10"/>
    </row>
    <row r="1342" spans="7:10" x14ac:dyDescent="0.25">
      <c r="G1342" s="10"/>
      <c r="H1342" s="10"/>
      <c r="I1342" s="10"/>
      <c r="J1342" s="10"/>
    </row>
    <row r="1343" spans="7:10" x14ac:dyDescent="0.25">
      <c r="G1343" s="10"/>
      <c r="H1343" s="10"/>
      <c r="I1343" s="10"/>
      <c r="J1343" s="10"/>
    </row>
    <row r="1344" spans="7:10" x14ac:dyDescent="0.25">
      <c r="G1344" s="10"/>
      <c r="H1344" s="10"/>
      <c r="I1344" s="10"/>
      <c r="J1344" s="10"/>
    </row>
    <row r="1345" spans="7:10" x14ac:dyDescent="0.25">
      <c r="G1345" s="10"/>
      <c r="H1345" s="10"/>
      <c r="I1345" s="10"/>
      <c r="J1345" s="10"/>
    </row>
    <row r="1346" spans="7:10" x14ac:dyDescent="0.25">
      <c r="G1346" s="10"/>
      <c r="H1346" s="10"/>
      <c r="I1346" s="10"/>
      <c r="J1346" s="10"/>
    </row>
    <row r="1347" spans="7:10" x14ac:dyDescent="0.25">
      <c r="G1347" s="10"/>
      <c r="H1347" s="10"/>
      <c r="I1347" s="10"/>
      <c r="J1347" s="10"/>
    </row>
    <row r="1348" spans="7:10" x14ac:dyDescent="0.25">
      <c r="G1348" s="10"/>
      <c r="H1348" s="10"/>
      <c r="I1348" s="10"/>
      <c r="J1348" s="10"/>
    </row>
    <row r="1349" spans="7:10" x14ac:dyDescent="0.25">
      <c r="G1349" s="10"/>
      <c r="H1349" s="10"/>
      <c r="I1349" s="10"/>
      <c r="J1349" s="10"/>
    </row>
    <row r="1350" spans="7:10" x14ac:dyDescent="0.25">
      <c r="G1350" s="10"/>
      <c r="H1350" s="10"/>
      <c r="I1350" s="10"/>
      <c r="J1350" s="10"/>
    </row>
    <row r="1351" spans="7:10" x14ac:dyDescent="0.25">
      <c r="G1351" s="10"/>
      <c r="H1351" s="10"/>
      <c r="I1351" s="10"/>
      <c r="J1351" s="10"/>
    </row>
    <row r="1352" spans="7:10" x14ac:dyDescent="0.25">
      <c r="G1352" s="10"/>
      <c r="H1352" s="10"/>
      <c r="I1352" s="10"/>
      <c r="J1352" s="10"/>
    </row>
    <row r="1353" spans="7:10" x14ac:dyDescent="0.25">
      <c r="G1353" s="10"/>
      <c r="H1353" s="10"/>
      <c r="I1353" s="10"/>
      <c r="J1353" s="10"/>
    </row>
    <row r="1354" spans="7:10" x14ac:dyDescent="0.25">
      <c r="G1354" s="10"/>
      <c r="H1354" s="10"/>
      <c r="I1354" s="10"/>
      <c r="J1354" s="10"/>
    </row>
    <row r="1355" spans="7:10" x14ac:dyDescent="0.25">
      <c r="G1355" s="10"/>
      <c r="H1355" s="10"/>
      <c r="I1355" s="10"/>
      <c r="J1355" s="10"/>
    </row>
    <row r="1356" spans="7:10" x14ac:dyDescent="0.25">
      <c r="G1356" s="10"/>
      <c r="H1356" s="10"/>
      <c r="I1356" s="10"/>
      <c r="J1356" s="10"/>
    </row>
    <row r="1357" spans="7:10" x14ac:dyDescent="0.25">
      <c r="G1357" s="10"/>
      <c r="H1357" s="10"/>
      <c r="I1357" s="10"/>
      <c r="J1357" s="10"/>
    </row>
    <row r="1358" spans="7:10" x14ac:dyDescent="0.25">
      <c r="G1358" s="10"/>
      <c r="H1358" s="10"/>
      <c r="I1358" s="10"/>
      <c r="J1358" s="10"/>
    </row>
    <row r="1359" spans="7:10" x14ac:dyDescent="0.25">
      <c r="G1359" s="10"/>
      <c r="H1359" s="10"/>
      <c r="I1359" s="10"/>
      <c r="J1359" s="10"/>
    </row>
    <row r="1360" spans="7:10" x14ac:dyDescent="0.25">
      <c r="G1360" s="10"/>
      <c r="H1360" s="10"/>
      <c r="I1360" s="10"/>
      <c r="J1360" s="10"/>
    </row>
    <row r="1361" spans="7:10" x14ac:dyDescent="0.25">
      <c r="G1361" s="10"/>
      <c r="H1361" s="10"/>
      <c r="I1361" s="10"/>
      <c r="J1361" s="10"/>
    </row>
    <row r="1362" spans="7:10" x14ac:dyDescent="0.25">
      <c r="G1362" s="10"/>
      <c r="H1362" s="10"/>
      <c r="I1362" s="10"/>
      <c r="J1362" s="10"/>
    </row>
    <row r="1363" spans="7:10" x14ac:dyDescent="0.25">
      <c r="G1363" s="10"/>
      <c r="H1363" s="10"/>
      <c r="I1363" s="10"/>
      <c r="J1363" s="10"/>
    </row>
    <row r="1364" spans="7:10" x14ac:dyDescent="0.25">
      <c r="G1364" s="10"/>
      <c r="H1364" s="10"/>
      <c r="I1364" s="10"/>
      <c r="J1364" s="10"/>
    </row>
    <row r="1365" spans="7:10" x14ac:dyDescent="0.25">
      <c r="G1365" s="10"/>
      <c r="H1365" s="10"/>
      <c r="I1365" s="10"/>
      <c r="J1365" s="10"/>
    </row>
    <row r="1366" spans="7:10" x14ac:dyDescent="0.25">
      <c r="G1366" s="10"/>
      <c r="H1366" s="10"/>
      <c r="I1366" s="10"/>
      <c r="J1366" s="10"/>
    </row>
    <row r="1367" spans="7:10" x14ac:dyDescent="0.25">
      <c r="G1367" s="10"/>
      <c r="H1367" s="10"/>
      <c r="I1367" s="10"/>
      <c r="J1367" s="10"/>
    </row>
    <row r="1368" spans="7:10" x14ac:dyDescent="0.25">
      <c r="G1368" s="10"/>
      <c r="H1368" s="10"/>
      <c r="I1368" s="10"/>
      <c r="J1368" s="10"/>
    </row>
    <row r="1369" spans="7:10" x14ac:dyDescent="0.25">
      <c r="G1369" s="10"/>
      <c r="H1369" s="10"/>
      <c r="I1369" s="10"/>
      <c r="J1369" s="10"/>
    </row>
    <row r="1370" spans="7:10" x14ac:dyDescent="0.25">
      <c r="G1370" s="10"/>
      <c r="H1370" s="10"/>
      <c r="I1370" s="10"/>
      <c r="J1370" s="10"/>
    </row>
    <row r="1371" spans="7:10" x14ac:dyDescent="0.25">
      <c r="G1371" s="10"/>
      <c r="H1371" s="10"/>
      <c r="I1371" s="10"/>
      <c r="J1371" s="10"/>
    </row>
    <row r="1372" spans="7:10" x14ac:dyDescent="0.25">
      <c r="G1372" s="10"/>
      <c r="H1372" s="10"/>
      <c r="I1372" s="10"/>
      <c r="J1372" s="10"/>
    </row>
    <row r="1373" spans="7:10" x14ac:dyDescent="0.25">
      <c r="G1373" s="10"/>
      <c r="H1373" s="10"/>
      <c r="I1373" s="10"/>
      <c r="J1373" s="10"/>
    </row>
    <row r="1374" spans="7:10" x14ac:dyDescent="0.25">
      <c r="G1374" s="10"/>
      <c r="H1374" s="10"/>
      <c r="I1374" s="10"/>
      <c r="J1374" s="10"/>
    </row>
    <row r="1375" spans="7:10" x14ac:dyDescent="0.25">
      <c r="G1375" s="10"/>
      <c r="H1375" s="10"/>
      <c r="I1375" s="10"/>
      <c r="J1375" s="10"/>
    </row>
    <row r="1376" spans="7:10" x14ac:dyDescent="0.25">
      <c r="G1376" s="10"/>
      <c r="H1376" s="10"/>
      <c r="I1376" s="10"/>
      <c r="J1376" s="10"/>
    </row>
    <row r="1377" spans="7:10" x14ac:dyDescent="0.25">
      <c r="G1377" s="10"/>
      <c r="H1377" s="10"/>
      <c r="I1377" s="10"/>
      <c r="J1377" s="10"/>
    </row>
    <row r="1378" spans="7:10" x14ac:dyDescent="0.25">
      <c r="G1378" s="10"/>
      <c r="H1378" s="10"/>
      <c r="I1378" s="10"/>
      <c r="J1378" s="10"/>
    </row>
    <row r="1379" spans="7:10" x14ac:dyDescent="0.25">
      <c r="G1379" s="10"/>
      <c r="H1379" s="10"/>
      <c r="I1379" s="10"/>
      <c r="J1379" s="10"/>
    </row>
    <row r="1380" spans="7:10" x14ac:dyDescent="0.25">
      <c r="G1380" s="10"/>
      <c r="H1380" s="10"/>
      <c r="I1380" s="10"/>
      <c r="J1380" s="10"/>
    </row>
    <row r="1381" spans="7:10" x14ac:dyDescent="0.25">
      <c r="G1381" s="10"/>
      <c r="H1381" s="10"/>
      <c r="I1381" s="10"/>
      <c r="J1381" s="10"/>
    </row>
    <row r="1382" spans="7:10" x14ac:dyDescent="0.25">
      <c r="G1382" s="10"/>
      <c r="H1382" s="10"/>
      <c r="I1382" s="10"/>
      <c r="J1382" s="10"/>
    </row>
    <row r="1383" spans="7:10" x14ac:dyDescent="0.25">
      <c r="G1383" s="10"/>
      <c r="H1383" s="10"/>
      <c r="I1383" s="10"/>
      <c r="J1383" s="10"/>
    </row>
    <row r="1384" spans="7:10" x14ac:dyDescent="0.25">
      <c r="G1384" s="10"/>
      <c r="H1384" s="10"/>
      <c r="I1384" s="10"/>
      <c r="J1384" s="10"/>
    </row>
    <row r="1385" spans="7:10" x14ac:dyDescent="0.25">
      <c r="G1385" s="10"/>
      <c r="H1385" s="10"/>
      <c r="I1385" s="10"/>
      <c r="J1385" s="10"/>
    </row>
    <row r="1386" spans="7:10" x14ac:dyDescent="0.25">
      <c r="G1386" s="10"/>
      <c r="H1386" s="10"/>
      <c r="I1386" s="10"/>
      <c r="J1386" s="10"/>
    </row>
    <row r="1387" spans="7:10" x14ac:dyDescent="0.25">
      <c r="G1387" s="10"/>
      <c r="H1387" s="10"/>
      <c r="I1387" s="10"/>
      <c r="J1387" s="10"/>
    </row>
    <row r="1388" spans="7:10" x14ac:dyDescent="0.25">
      <c r="G1388" s="10"/>
      <c r="H1388" s="10"/>
      <c r="I1388" s="10"/>
      <c r="J1388" s="10"/>
    </row>
    <row r="1389" spans="7:10" x14ac:dyDescent="0.25">
      <c r="G1389" s="10"/>
      <c r="H1389" s="10"/>
      <c r="I1389" s="10"/>
      <c r="J1389" s="10"/>
    </row>
    <row r="1390" spans="7:10" x14ac:dyDescent="0.25">
      <c r="G1390" s="10"/>
      <c r="H1390" s="10"/>
      <c r="I1390" s="10"/>
      <c r="J1390" s="10"/>
    </row>
    <row r="1391" spans="7:10" x14ac:dyDescent="0.25">
      <c r="G1391" s="10"/>
      <c r="H1391" s="10"/>
      <c r="I1391" s="10"/>
      <c r="J1391" s="10"/>
    </row>
    <row r="1392" spans="7:10" x14ac:dyDescent="0.25">
      <c r="G1392" s="10"/>
      <c r="H1392" s="10"/>
      <c r="I1392" s="10"/>
      <c r="J1392" s="10"/>
    </row>
    <row r="1393" spans="7:10" x14ac:dyDescent="0.25">
      <c r="G1393" s="10"/>
      <c r="H1393" s="10"/>
      <c r="I1393" s="10"/>
      <c r="J1393" s="10"/>
    </row>
    <row r="1394" spans="7:10" x14ac:dyDescent="0.25">
      <c r="G1394" s="10"/>
      <c r="H1394" s="10"/>
      <c r="I1394" s="10"/>
      <c r="J1394" s="10"/>
    </row>
    <row r="1395" spans="7:10" x14ac:dyDescent="0.25">
      <c r="G1395" s="10"/>
      <c r="H1395" s="10"/>
      <c r="I1395" s="10"/>
      <c r="J1395" s="10"/>
    </row>
    <row r="1396" spans="7:10" x14ac:dyDescent="0.25">
      <c r="G1396" s="10"/>
      <c r="H1396" s="10"/>
      <c r="I1396" s="10"/>
      <c r="J1396" s="10"/>
    </row>
    <row r="1397" spans="7:10" x14ac:dyDescent="0.25">
      <c r="G1397" s="10"/>
      <c r="H1397" s="10"/>
      <c r="I1397" s="10"/>
      <c r="J1397" s="10"/>
    </row>
    <row r="1398" spans="7:10" x14ac:dyDescent="0.25">
      <c r="G1398" s="10"/>
      <c r="H1398" s="10"/>
      <c r="I1398" s="10"/>
      <c r="J1398" s="10"/>
    </row>
    <row r="1399" spans="7:10" x14ac:dyDescent="0.25">
      <c r="G1399" s="10"/>
      <c r="H1399" s="10"/>
      <c r="I1399" s="10"/>
      <c r="J1399" s="10"/>
    </row>
    <row r="1400" spans="7:10" x14ac:dyDescent="0.25">
      <c r="G1400" s="10"/>
      <c r="H1400" s="10"/>
      <c r="I1400" s="10"/>
      <c r="J1400" s="10"/>
    </row>
    <row r="1401" spans="7:10" x14ac:dyDescent="0.25">
      <c r="G1401" s="10"/>
      <c r="H1401" s="10"/>
      <c r="I1401" s="10"/>
      <c r="J1401" s="10"/>
    </row>
    <row r="1402" spans="7:10" x14ac:dyDescent="0.25">
      <c r="G1402" s="10"/>
      <c r="H1402" s="10"/>
      <c r="I1402" s="10"/>
      <c r="J1402" s="10"/>
    </row>
    <row r="1403" spans="7:10" x14ac:dyDescent="0.25">
      <c r="G1403" s="10"/>
      <c r="H1403" s="10"/>
      <c r="I1403" s="10"/>
      <c r="J1403" s="10"/>
    </row>
    <row r="1404" spans="7:10" x14ac:dyDescent="0.25">
      <c r="G1404" s="10"/>
      <c r="H1404" s="10"/>
      <c r="I1404" s="10"/>
      <c r="J1404" s="10"/>
    </row>
    <row r="1405" spans="7:10" x14ac:dyDescent="0.25">
      <c r="G1405" s="10"/>
      <c r="H1405" s="10"/>
      <c r="I1405" s="10"/>
      <c r="J1405" s="10"/>
    </row>
    <row r="1406" spans="7:10" x14ac:dyDescent="0.25">
      <c r="G1406" s="10"/>
      <c r="H1406" s="10"/>
      <c r="I1406" s="10"/>
      <c r="J1406" s="10"/>
    </row>
    <row r="1407" spans="7:10" x14ac:dyDescent="0.25">
      <c r="G1407" s="10"/>
      <c r="H1407" s="10"/>
      <c r="I1407" s="10"/>
      <c r="J1407" s="10"/>
    </row>
    <row r="1408" spans="7:10" x14ac:dyDescent="0.25">
      <c r="G1408" s="10"/>
      <c r="H1408" s="10"/>
      <c r="I1408" s="10"/>
      <c r="J1408" s="10"/>
    </row>
    <row r="1409" spans="7:10" x14ac:dyDescent="0.25">
      <c r="G1409" s="10"/>
      <c r="H1409" s="10"/>
      <c r="I1409" s="10"/>
      <c r="J1409" s="10"/>
    </row>
    <row r="1410" spans="7:10" x14ac:dyDescent="0.25">
      <c r="G1410" s="10"/>
      <c r="H1410" s="10"/>
      <c r="I1410" s="10"/>
      <c r="J1410" s="10"/>
    </row>
    <row r="1411" spans="7:10" x14ac:dyDescent="0.25">
      <c r="G1411" s="10"/>
      <c r="H1411" s="10"/>
      <c r="I1411" s="10"/>
      <c r="J1411" s="10"/>
    </row>
    <row r="1412" spans="7:10" x14ac:dyDescent="0.25">
      <c r="G1412" s="10"/>
      <c r="H1412" s="10"/>
      <c r="I1412" s="10"/>
      <c r="J1412" s="10"/>
    </row>
    <row r="1413" spans="7:10" x14ac:dyDescent="0.25">
      <c r="G1413" s="10"/>
      <c r="H1413" s="10"/>
      <c r="I1413" s="10"/>
      <c r="J1413" s="10"/>
    </row>
    <row r="1414" spans="7:10" x14ac:dyDescent="0.25">
      <c r="G1414" s="10"/>
      <c r="H1414" s="10"/>
      <c r="I1414" s="10"/>
      <c r="J1414" s="10"/>
    </row>
    <row r="1415" spans="7:10" x14ac:dyDescent="0.25">
      <c r="G1415" s="10"/>
      <c r="H1415" s="10"/>
      <c r="I1415" s="10"/>
      <c r="J1415" s="10"/>
    </row>
    <row r="1416" spans="7:10" x14ac:dyDescent="0.25">
      <c r="G1416" s="10"/>
      <c r="H1416" s="10"/>
      <c r="I1416" s="10"/>
      <c r="J1416" s="10"/>
    </row>
    <row r="1417" spans="7:10" x14ac:dyDescent="0.25">
      <c r="G1417" s="10"/>
      <c r="H1417" s="10"/>
      <c r="I1417" s="10"/>
      <c r="J1417" s="10"/>
    </row>
    <row r="1418" spans="7:10" x14ac:dyDescent="0.25">
      <c r="G1418" s="10"/>
      <c r="H1418" s="10"/>
      <c r="I1418" s="10"/>
      <c r="J1418" s="10"/>
    </row>
    <row r="1419" spans="7:10" x14ac:dyDescent="0.25">
      <c r="G1419" s="10"/>
      <c r="H1419" s="10"/>
      <c r="I1419" s="10"/>
      <c r="J1419" s="10"/>
    </row>
    <row r="1420" spans="7:10" x14ac:dyDescent="0.25">
      <c r="G1420" s="10"/>
      <c r="H1420" s="10"/>
      <c r="I1420" s="10"/>
      <c r="J1420" s="10"/>
    </row>
    <row r="1421" spans="7:10" x14ac:dyDescent="0.25">
      <c r="G1421" s="10"/>
      <c r="H1421" s="10"/>
      <c r="I1421" s="10"/>
      <c r="J1421" s="10"/>
    </row>
    <row r="1422" spans="7:10" x14ac:dyDescent="0.25">
      <c r="G1422" s="10"/>
      <c r="H1422" s="10"/>
      <c r="I1422" s="10"/>
      <c r="J1422" s="10"/>
    </row>
    <row r="1423" spans="7:10" x14ac:dyDescent="0.25">
      <c r="G1423" s="10"/>
      <c r="H1423" s="10"/>
      <c r="I1423" s="10"/>
      <c r="J1423" s="10"/>
    </row>
    <row r="1424" spans="7:10" x14ac:dyDescent="0.25">
      <c r="G1424" s="10"/>
      <c r="H1424" s="10"/>
      <c r="I1424" s="10"/>
      <c r="J1424" s="10"/>
    </row>
    <row r="1425" spans="7:10" x14ac:dyDescent="0.25">
      <c r="G1425" s="10"/>
      <c r="H1425" s="10"/>
      <c r="I1425" s="10"/>
      <c r="J1425" s="10"/>
    </row>
    <row r="1426" spans="7:10" x14ac:dyDescent="0.25">
      <c r="G1426" s="10"/>
      <c r="H1426" s="10"/>
      <c r="I1426" s="10"/>
      <c r="J1426" s="10"/>
    </row>
    <row r="1427" spans="7:10" x14ac:dyDescent="0.25">
      <c r="G1427" s="10"/>
      <c r="H1427" s="10"/>
      <c r="I1427" s="10"/>
      <c r="J1427" s="10"/>
    </row>
    <row r="1428" spans="7:10" x14ac:dyDescent="0.25">
      <c r="G1428" s="10"/>
      <c r="H1428" s="10"/>
      <c r="I1428" s="10"/>
      <c r="J1428" s="10"/>
    </row>
    <row r="1429" spans="7:10" x14ac:dyDescent="0.25">
      <c r="G1429" s="10"/>
      <c r="H1429" s="10"/>
      <c r="I1429" s="10"/>
      <c r="J1429" s="10"/>
    </row>
    <row r="1430" spans="7:10" x14ac:dyDescent="0.25">
      <c r="G1430" s="10"/>
      <c r="H1430" s="10"/>
      <c r="I1430" s="10"/>
      <c r="J1430" s="10"/>
    </row>
    <row r="1431" spans="7:10" x14ac:dyDescent="0.25">
      <c r="G1431" s="10"/>
      <c r="H1431" s="10"/>
      <c r="I1431" s="10"/>
      <c r="J1431" s="10"/>
    </row>
    <row r="1432" spans="7:10" x14ac:dyDescent="0.25">
      <c r="G1432" s="10"/>
      <c r="H1432" s="10"/>
      <c r="I1432" s="10"/>
      <c r="J1432" s="10"/>
    </row>
    <row r="1433" spans="7:10" x14ac:dyDescent="0.25">
      <c r="G1433" s="10"/>
      <c r="H1433" s="10"/>
      <c r="I1433" s="10"/>
      <c r="J1433" s="10"/>
    </row>
    <row r="1434" spans="7:10" x14ac:dyDescent="0.25">
      <c r="G1434" s="10"/>
      <c r="H1434" s="10"/>
      <c r="I1434" s="10"/>
      <c r="J1434" s="10"/>
    </row>
    <row r="1435" spans="7:10" x14ac:dyDescent="0.25">
      <c r="G1435" s="10"/>
      <c r="H1435" s="10"/>
      <c r="I1435" s="10"/>
      <c r="J1435" s="10"/>
    </row>
    <row r="1436" spans="7:10" x14ac:dyDescent="0.25">
      <c r="G1436" s="10"/>
      <c r="H1436" s="10"/>
      <c r="I1436" s="10"/>
      <c r="J1436" s="10"/>
    </row>
    <row r="1437" spans="7:10" x14ac:dyDescent="0.25">
      <c r="G1437" s="10"/>
      <c r="H1437" s="10"/>
      <c r="I1437" s="10"/>
      <c r="J1437" s="10"/>
    </row>
    <row r="1438" spans="7:10" x14ac:dyDescent="0.25">
      <c r="G1438" s="10"/>
      <c r="H1438" s="10"/>
      <c r="I1438" s="10"/>
      <c r="J1438" s="10"/>
    </row>
    <row r="1439" spans="7:10" x14ac:dyDescent="0.25">
      <c r="G1439" s="10"/>
      <c r="H1439" s="10"/>
      <c r="I1439" s="10"/>
      <c r="J1439" s="10"/>
    </row>
    <row r="1440" spans="7:10" x14ac:dyDescent="0.25">
      <c r="G1440" s="10"/>
      <c r="H1440" s="10"/>
      <c r="I1440" s="10"/>
      <c r="J1440" s="10"/>
    </row>
    <row r="1441" spans="7:10" x14ac:dyDescent="0.25">
      <c r="G1441" s="10"/>
      <c r="H1441" s="10"/>
      <c r="I1441" s="10"/>
      <c r="J1441" s="10"/>
    </row>
    <row r="1442" spans="7:10" x14ac:dyDescent="0.25">
      <c r="G1442" s="10"/>
      <c r="H1442" s="10"/>
      <c r="I1442" s="10"/>
      <c r="J1442" s="10"/>
    </row>
    <row r="1443" spans="7:10" x14ac:dyDescent="0.25">
      <c r="G1443" s="10"/>
      <c r="H1443" s="10"/>
      <c r="I1443" s="10"/>
      <c r="J1443" s="10"/>
    </row>
    <row r="1444" spans="7:10" x14ac:dyDescent="0.25">
      <c r="G1444" s="10"/>
      <c r="H1444" s="10"/>
      <c r="I1444" s="10"/>
      <c r="J1444" s="10"/>
    </row>
    <row r="1445" spans="7:10" x14ac:dyDescent="0.25">
      <c r="G1445" s="10"/>
      <c r="H1445" s="10"/>
      <c r="I1445" s="10"/>
      <c r="J1445" s="10"/>
    </row>
    <row r="1446" spans="7:10" x14ac:dyDescent="0.25">
      <c r="G1446" s="10"/>
      <c r="H1446" s="10"/>
      <c r="I1446" s="10"/>
      <c r="J1446" s="10"/>
    </row>
    <row r="1447" spans="7:10" x14ac:dyDescent="0.25">
      <c r="G1447" s="10"/>
      <c r="H1447" s="10"/>
      <c r="I1447" s="10"/>
      <c r="J1447" s="10"/>
    </row>
    <row r="1448" spans="7:10" x14ac:dyDescent="0.25">
      <c r="G1448" s="10"/>
      <c r="H1448" s="10"/>
      <c r="I1448" s="10"/>
      <c r="J1448" s="10"/>
    </row>
    <row r="1449" spans="7:10" x14ac:dyDescent="0.25">
      <c r="G1449" s="10"/>
      <c r="H1449" s="10"/>
      <c r="I1449" s="10"/>
      <c r="J1449" s="10"/>
    </row>
    <row r="1450" spans="7:10" x14ac:dyDescent="0.25">
      <c r="G1450" s="10"/>
      <c r="H1450" s="10"/>
      <c r="I1450" s="10"/>
      <c r="J1450" s="10"/>
    </row>
    <row r="1451" spans="7:10" x14ac:dyDescent="0.25">
      <c r="G1451" s="10"/>
      <c r="H1451" s="10"/>
      <c r="I1451" s="10"/>
      <c r="J1451" s="10"/>
    </row>
    <row r="1452" spans="7:10" x14ac:dyDescent="0.25">
      <c r="G1452" s="10"/>
      <c r="H1452" s="10"/>
      <c r="I1452" s="10"/>
      <c r="J1452" s="10"/>
    </row>
    <row r="1453" spans="7:10" x14ac:dyDescent="0.25">
      <c r="G1453" s="10"/>
      <c r="H1453" s="10"/>
      <c r="I1453" s="10"/>
      <c r="J1453" s="10"/>
    </row>
    <row r="1454" spans="7:10" x14ac:dyDescent="0.25">
      <c r="G1454" s="10"/>
      <c r="H1454" s="10"/>
      <c r="I1454" s="10"/>
      <c r="J1454" s="10"/>
    </row>
    <row r="1455" spans="7:10" x14ac:dyDescent="0.25">
      <c r="G1455" s="10"/>
      <c r="H1455" s="10"/>
      <c r="I1455" s="10"/>
      <c r="J1455" s="10"/>
    </row>
    <row r="1456" spans="7:10" x14ac:dyDescent="0.25">
      <c r="G1456" s="10"/>
      <c r="H1456" s="10"/>
      <c r="I1456" s="10"/>
      <c r="J1456" s="10"/>
    </row>
    <row r="1457" spans="7:10" x14ac:dyDescent="0.25">
      <c r="G1457" s="10"/>
      <c r="H1457" s="10"/>
      <c r="I1457" s="10"/>
      <c r="J1457" s="10"/>
    </row>
    <row r="1458" spans="7:10" x14ac:dyDescent="0.25">
      <c r="G1458" s="10"/>
      <c r="H1458" s="10"/>
      <c r="I1458" s="10"/>
      <c r="J1458" s="10"/>
    </row>
    <row r="1459" spans="7:10" x14ac:dyDescent="0.25">
      <c r="G1459" s="10"/>
      <c r="H1459" s="10"/>
      <c r="I1459" s="10"/>
      <c r="J1459" s="10"/>
    </row>
    <row r="1460" spans="7:10" x14ac:dyDescent="0.25">
      <c r="G1460" s="10"/>
      <c r="H1460" s="10"/>
      <c r="I1460" s="10"/>
      <c r="J1460" s="10"/>
    </row>
    <row r="1461" spans="7:10" x14ac:dyDescent="0.25">
      <c r="G1461" s="10"/>
      <c r="H1461" s="10"/>
      <c r="I1461" s="10"/>
      <c r="J1461" s="10"/>
    </row>
    <row r="1462" spans="7:10" x14ac:dyDescent="0.25">
      <c r="G1462" s="10"/>
      <c r="H1462" s="10"/>
      <c r="I1462" s="10"/>
      <c r="J1462" s="10"/>
    </row>
    <row r="1463" spans="7:10" x14ac:dyDescent="0.25">
      <c r="G1463" s="10"/>
      <c r="H1463" s="10"/>
      <c r="I1463" s="10"/>
      <c r="J1463" s="10"/>
    </row>
    <row r="1464" spans="7:10" x14ac:dyDescent="0.25">
      <c r="G1464" s="10"/>
      <c r="H1464" s="10"/>
      <c r="I1464" s="10"/>
      <c r="J1464" s="10"/>
    </row>
    <row r="1465" spans="7:10" x14ac:dyDescent="0.25">
      <c r="G1465" s="10"/>
      <c r="H1465" s="10"/>
      <c r="I1465" s="10"/>
      <c r="J1465" s="10"/>
    </row>
    <row r="1466" spans="7:10" x14ac:dyDescent="0.25">
      <c r="G1466" s="10"/>
      <c r="H1466" s="10"/>
      <c r="I1466" s="10"/>
      <c r="J1466" s="10"/>
    </row>
    <row r="1467" spans="7:10" x14ac:dyDescent="0.25">
      <c r="G1467" s="10"/>
      <c r="H1467" s="10"/>
      <c r="I1467" s="10"/>
      <c r="J1467" s="10"/>
    </row>
    <row r="1468" spans="7:10" x14ac:dyDescent="0.25">
      <c r="G1468" s="10"/>
      <c r="H1468" s="10"/>
      <c r="I1468" s="10"/>
      <c r="J1468" s="10"/>
    </row>
    <row r="1469" spans="7:10" x14ac:dyDescent="0.25">
      <c r="G1469" s="10"/>
      <c r="H1469" s="10"/>
      <c r="I1469" s="10"/>
      <c r="J1469" s="10"/>
    </row>
    <row r="1470" spans="7:10" x14ac:dyDescent="0.25">
      <c r="G1470" s="10"/>
      <c r="H1470" s="10"/>
      <c r="I1470" s="10"/>
      <c r="J1470" s="10"/>
    </row>
    <row r="1471" spans="7:10" x14ac:dyDescent="0.25">
      <c r="G1471" s="10"/>
      <c r="H1471" s="10"/>
      <c r="I1471" s="10"/>
      <c r="J1471" s="10"/>
    </row>
    <row r="1472" spans="7:10" x14ac:dyDescent="0.25">
      <c r="G1472" s="10"/>
      <c r="H1472" s="10"/>
      <c r="I1472" s="10"/>
      <c r="J1472" s="10"/>
    </row>
    <row r="1473" spans="7:10" x14ac:dyDescent="0.25">
      <c r="G1473" s="10"/>
      <c r="H1473" s="10"/>
      <c r="I1473" s="10"/>
      <c r="J1473" s="10"/>
    </row>
    <row r="1474" spans="7:10" x14ac:dyDescent="0.25">
      <c r="G1474" s="10"/>
      <c r="H1474" s="10"/>
      <c r="I1474" s="10"/>
      <c r="J1474" s="10"/>
    </row>
    <row r="1475" spans="7:10" x14ac:dyDescent="0.25">
      <c r="G1475" s="10"/>
      <c r="H1475" s="10"/>
      <c r="I1475" s="10"/>
      <c r="J1475" s="10"/>
    </row>
    <row r="1476" spans="7:10" x14ac:dyDescent="0.25">
      <c r="G1476" s="10"/>
      <c r="H1476" s="10"/>
      <c r="I1476" s="10"/>
      <c r="J1476" s="10"/>
    </row>
    <row r="1477" spans="7:10" x14ac:dyDescent="0.25">
      <c r="G1477" s="10"/>
      <c r="H1477" s="10"/>
      <c r="I1477" s="10"/>
      <c r="J1477" s="10"/>
    </row>
    <row r="1478" spans="7:10" x14ac:dyDescent="0.25">
      <c r="G1478" s="10"/>
      <c r="H1478" s="10"/>
      <c r="I1478" s="10"/>
      <c r="J1478" s="10"/>
    </row>
    <row r="1479" spans="7:10" x14ac:dyDescent="0.25">
      <c r="G1479" s="10"/>
      <c r="H1479" s="10"/>
      <c r="I1479" s="10"/>
      <c r="J1479" s="10"/>
    </row>
    <row r="1480" spans="7:10" x14ac:dyDescent="0.25">
      <c r="G1480" s="10"/>
      <c r="H1480" s="10"/>
      <c r="I1480" s="10"/>
      <c r="J1480" s="10"/>
    </row>
    <row r="1481" spans="7:10" x14ac:dyDescent="0.25">
      <c r="G1481" s="10"/>
      <c r="H1481" s="10"/>
      <c r="I1481" s="10"/>
      <c r="J1481" s="10"/>
    </row>
    <row r="1482" spans="7:10" x14ac:dyDescent="0.25">
      <c r="G1482" s="10"/>
      <c r="H1482" s="10"/>
      <c r="I1482" s="10"/>
      <c r="J1482" s="10"/>
    </row>
    <row r="1483" spans="7:10" x14ac:dyDescent="0.25">
      <c r="G1483" s="10"/>
      <c r="H1483" s="10"/>
      <c r="I1483" s="10"/>
      <c r="J1483" s="10"/>
    </row>
    <row r="1484" spans="7:10" x14ac:dyDescent="0.25">
      <c r="G1484" s="10"/>
      <c r="H1484" s="10"/>
      <c r="I1484" s="10"/>
      <c r="J1484" s="10"/>
    </row>
    <row r="1485" spans="7:10" x14ac:dyDescent="0.25">
      <c r="G1485" s="10"/>
      <c r="H1485" s="10"/>
      <c r="I1485" s="10"/>
      <c r="J1485" s="10"/>
    </row>
    <row r="1486" spans="7:10" x14ac:dyDescent="0.25">
      <c r="G1486" s="10"/>
      <c r="H1486" s="10"/>
      <c r="I1486" s="10"/>
      <c r="J1486" s="10"/>
    </row>
    <row r="1487" spans="7:10" x14ac:dyDescent="0.25">
      <c r="G1487" s="10"/>
      <c r="H1487" s="10"/>
      <c r="I1487" s="10"/>
      <c r="J1487" s="10"/>
    </row>
    <row r="1488" spans="7:10" x14ac:dyDescent="0.25">
      <c r="G1488" s="10"/>
      <c r="H1488" s="10"/>
      <c r="I1488" s="10"/>
      <c r="J1488" s="10"/>
    </row>
    <row r="1489" spans="7:10" x14ac:dyDescent="0.25">
      <c r="G1489" s="10"/>
      <c r="H1489" s="10"/>
      <c r="I1489" s="10"/>
      <c r="J1489" s="10"/>
    </row>
    <row r="1490" spans="7:10" x14ac:dyDescent="0.25">
      <c r="G1490" s="10"/>
      <c r="H1490" s="10"/>
      <c r="I1490" s="10"/>
      <c r="J1490" s="10"/>
    </row>
    <row r="1491" spans="7:10" x14ac:dyDescent="0.25">
      <c r="G1491" s="10"/>
      <c r="H1491" s="10"/>
      <c r="I1491" s="10"/>
      <c r="J1491" s="10"/>
    </row>
    <row r="1492" spans="7:10" x14ac:dyDescent="0.25">
      <c r="G1492" s="10"/>
      <c r="H1492" s="10"/>
      <c r="I1492" s="10"/>
      <c r="J1492" s="10"/>
    </row>
    <row r="1493" spans="7:10" x14ac:dyDescent="0.25">
      <c r="G1493" s="10"/>
      <c r="H1493" s="10"/>
      <c r="I1493" s="10"/>
      <c r="J1493" s="10"/>
    </row>
    <row r="1494" spans="7:10" x14ac:dyDescent="0.25">
      <c r="G1494" s="10"/>
      <c r="H1494" s="10"/>
      <c r="I1494" s="10"/>
      <c r="J1494" s="10"/>
    </row>
    <row r="1495" spans="7:10" x14ac:dyDescent="0.25">
      <c r="G1495" s="10"/>
      <c r="H1495" s="10"/>
      <c r="I1495" s="10"/>
      <c r="J1495" s="10"/>
    </row>
    <row r="1496" spans="7:10" x14ac:dyDescent="0.25">
      <c r="G1496" s="10"/>
      <c r="H1496" s="10"/>
      <c r="I1496" s="10"/>
      <c r="J1496" s="10"/>
    </row>
    <row r="1497" spans="7:10" x14ac:dyDescent="0.25">
      <c r="G1497" s="10"/>
      <c r="H1497" s="10"/>
      <c r="I1497" s="10"/>
      <c r="J1497" s="10"/>
    </row>
    <row r="1498" spans="7:10" x14ac:dyDescent="0.25">
      <c r="G1498" s="10"/>
      <c r="H1498" s="10"/>
      <c r="I1498" s="10"/>
      <c r="J1498" s="10"/>
    </row>
    <row r="1499" spans="7:10" x14ac:dyDescent="0.25">
      <c r="G1499" s="10"/>
      <c r="H1499" s="10"/>
      <c r="I1499" s="10"/>
      <c r="J1499" s="10"/>
    </row>
    <row r="1500" spans="7:10" x14ac:dyDescent="0.25">
      <c r="G1500" s="10"/>
      <c r="H1500" s="10"/>
      <c r="I1500" s="10"/>
      <c r="J1500" s="10"/>
    </row>
    <row r="1501" spans="7:10" x14ac:dyDescent="0.25">
      <c r="G1501" s="10"/>
      <c r="H1501" s="10"/>
      <c r="I1501" s="10"/>
      <c r="J1501" s="10"/>
    </row>
    <row r="1502" spans="7:10" x14ac:dyDescent="0.25">
      <c r="G1502" s="10"/>
      <c r="H1502" s="10"/>
      <c r="I1502" s="10"/>
      <c r="J1502" s="10"/>
    </row>
    <row r="1503" spans="7:10" x14ac:dyDescent="0.25">
      <c r="G1503" s="10"/>
      <c r="H1503" s="10"/>
      <c r="I1503" s="10"/>
      <c r="J1503" s="10"/>
    </row>
    <row r="1504" spans="7:10" x14ac:dyDescent="0.25">
      <c r="G1504" s="10"/>
      <c r="H1504" s="10"/>
      <c r="I1504" s="10"/>
      <c r="J1504" s="10"/>
    </row>
    <row r="1505" spans="7:10" x14ac:dyDescent="0.25">
      <c r="G1505" s="10"/>
      <c r="H1505" s="10"/>
      <c r="I1505" s="10"/>
      <c r="J1505" s="10"/>
    </row>
    <row r="1506" spans="7:10" x14ac:dyDescent="0.25">
      <c r="G1506" s="10"/>
      <c r="H1506" s="10"/>
      <c r="I1506" s="10"/>
      <c r="J1506" s="10"/>
    </row>
    <row r="1507" spans="7:10" x14ac:dyDescent="0.25">
      <c r="G1507" s="10"/>
      <c r="H1507" s="10"/>
      <c r="I1507" s="10"/>
      <c r="J1507" s="10"/>
    </row>
    <row r="1508" spans="7:10" x14ac:dyDescent="0.25">
      <c r="G1508" s="10"/>
      <c r="H1508" s="10"/>
      <c r="I1508" s="10"/>
      <c r="J1508" s="10"/>
    </row>
    <row r="1509" spans="7:10" x14ac:dyDescent="0.25">
      <c r="G1509" s="10"/>
      <c r="H1509" s="10"/>
      <c r="I1509" s="10"/>
      <c r="J1509" s="10"/>
    </row>
    <row r="1510" spans="7:10" x14ac:dyDescent="0.25">
      <c r="G1510" s="10"/>
      <c r="H1510" s="10"/>
      <c r="I1510" s="10"/>
      <c r="J1510" s="10"/>
    </row>
    <row r="1511" spans="7:10" x14ac:dyDescent="0.25">
      <c r="G1511" s="10"/>
      <c r="H1511" s="10"/>
      <c r="I1511" s="10"/>
      <c r="J1511" s="10"/>
    </row>
    <row r="1512" spans="7:10" x14ac:dyDescent="0.25">
      <c r="G1512" s="10"/>
      <c r="H1512" s="10"/>
      <c r="I1512" s="10"/>
      <c r="J1512" s="10"/>
    </row>
    <row r="1513" spans="7:10" x14ac:dyDescent="0.25">
      <c r="G1513" s="10"/>
      <c r="H1513" s="10"/>
      <c r="I1513" s="10"/>
      <c r="J1513" s="10"/>
    </row>
    <row r="1514" spans="7:10" x14ac:dyDescent="0.25">
      <c r="G1514" s="10"/>
      <c r="H1514" s="10"/>
      <c r="I1514" s="10"/>
      <c r="J1514" s="10"/>
    </row>
    <row r="1515" spans="7:10" x14ac:dyDescent="0.25">
      <c r="G1515" s="10"/>
      <c r="H1515" s="10"/>
      <c r="I1515" s="10"/>
      <c r="J1515" s="10"/>
    </row>
    <row r="1516" spans="7:10" x14ac:dyDescent="0.25">
      <c r="G1516" s="10"/>
      <c r="H1516" s="10"/>
      <c r="I1516" s="10"/>
      <c r="J1516" s="10"/>
    </row>
    <row r="1517" spans="7:10" x14ac:dyDescent="0.25">
      <c r="G1517" s="10"/>
      <c r="H1517" s="10"/>
      <c r="I1517" s="10"/>
      <c r="J1517" s="10"/>
    </row>
    <row r="1518" spans="7:10" x14ac:dyDescent="0.25">
      <c r="G1518" s="10"/>
      <c r="H1518" s="10"/>
      <c r="I1518" s="10"/>
      <c r="J1518" s="10"/>
    </row>
    <row r="1519" spans="7:10" x14ac:dyDescent="0.25">
      <c r="G1519" s="10"/>
      <c r="H1519" s="10"/>
      <c r="I1519" s="10"/>
      <c r="J1519" s="10"/>
    </row>
    <row r="1520" spans="7:10" x14ac:dyDescent="0.25">
      <c r="G1520" s="10"/>
      <c r="H1520" s="10"/>
      <c r="I1520" s="10"/>
      <c r="J1520" s="10"/>
    </row>
    <row r="1521" spans="7:10" x14ac:dyDescent="0.25">
      <c r="G1521" s="10"/>
      <c r="H1521" s="10"/>
      <c r="I1521" s="10"/>
      <c r="J1521" s="10"/>
    </row>
    <row r="1522" spans="7:10" x14ac:dyDescent="0.25">
      <c r="G1522" s="10"/>
      <c r="H1522" s="10"/>
      <c r="I1522" s="10"/>
      <c r="J1522" s="10"/>
    </row>
    <row r="1523" spans="7:10" x14ac:dyDescent="0.25">
      <c r="G1523" s="10"/>
      <c r="H1523" s="10"/>
      <c r="I1523" s="10"/>
      <c r="J1523" s="10"/>
    </row>
    <row r="1524" spans="7:10" x14ac:dyDescent="0.25">
      <c r="G1524" s="10"/>
      <c r="H1524" s="10"/>
      <c r="I1524" s="10"/>
      <c r="J1524" s="10"/>
    </row>
    <row r="1525" spans="7:10" x14ac:dyDescent="0.25">
      <c r="G1525" s="10"/>
      <c r="H1525" s="10"/>
      <c r="I1525" s="10"/>
      <c r="J1525" s="10"/>
    </row>
    <row r="1526" spans="7:10" x14ac:dyDescent="0.25">
      <c r="G1526" s="10"/>
      <c r="H1526" s="10"/>
      <c r="I1526" s="10"/>
      <c r="J1526" s="10"/>
    </row>
    <row r="1527" spans="7:10" x14ac:dyDescent="0.25">
      <c r="G1527" s="10"/>
      <c r="H1527" s="10"/>
      <c r="I1527" s="10"/>
      <c r="J1527" s="10"/>
    </row>
    <row r="1528" spans="7:10" x14ac:dyDescent="0.25">
      <c r="G1528" s="10"/>
      <c r="H1528" s="10"/>
      <c r="I1528" s="10"/>
      <c r="J1528" s="10"/>
    </row>
    <row r="1529" spans="7:10" x14ac:dyDescent="0.25">
      <c r="G1529" s="10"/>
      <c r="H1529" s="10"/>
      <c r="I1529" s="10"/>
      <c r="J1529" s="10"/>
    </row>
    <row r="1530" spans="7:10" x14ac:dyDescent="0.25">
      <c r="G1530" s="10"/>
      <c r="H1530" s="10"/>
      <c r="I1530" s="10"/>
      <c r="J1530" s="10"/>
    </row>
    <row r="1531" spans="7:10" x14ac:dyDescent="0.25">
      <c r="G1531" s="10"/>
      <c r="H1531" s="10"/>
      <c r="I1531" s="10"/>
      <c r="J1531" s="10"/>
    </row>
    <row r="1532" spans="7:10" x14ac:dyDescent="0.25">
      <c r="G1532" s="10"/>
      <c r="H1532" s="10"/>
      <c r="I1532" s="10"/>
      <c r="J1532" s="10"/>
    </row>
    <row r="1533" spans="7:10" x14ac:dyDescent="0.25">
      <c r="G1533" s="10"/>
      <c r="H1533" s="10"/>
      <c r="I1533" s="10"/>
      <c r="J1533" s="10"/>
    </row>
    <row r="1534" spans="7:10" x14ac:dyDescent="0.25">
      <c r="G1534" s="10"/>
      <c r="H1534" s="10"/>
      <c r="I1534" s="10"/>
      <c r="J1534" s="10"/>
    </row>
    <row r="1535" spans="7:10" x14ac:dyDescent="0.25">
      <c r="G1535" s="10"/>
      <c r="H1535" s="10"/>
      <c r="I1535" s="10"/>
      <c r="J1535" s="10"/>
    </row>
    <row r="1536" spans="7:10" x14ac:dyDescent="0.25">
      <c r="G1536" s="10"/>
      <c r="H1536" s="10"/>
      <c r="I1536" s="10"/>
      <c r="J1536" s="10"/>
    </row>
    <row r="1537" spans="7:10" x14ac:dyDescent="0.25">
      <c r="G1537" s="10"/>
      <c r="H1537" s="10"/>
      <c r="I1537" s="10"/>
      <c r="J1537" s="10"/>
    </row>
    <row r="1538" spans="7:10" x14ac:dyDescent="0.25">
      <c r="G1538" s="10"/>
      <c r="H1538" s="10"/>
      <c r="I1538" s="10"/>
      <c r="J1538" s="10"/>
    </row>
    <row r="1539" spans="7:10" x14ac:dyDescent="0.25">
      <c r="G1539" s="10"/>
      <c r="H1539" s="10"/>
      <c r="I1539" s="10"/>
      <c r="J1539" s="10"/>
    </row>
    <row r="1540" spans="7:10" x14ac:dyDescent="0.25">
      <c r="G1540" s="10"/>
      <c r="H1540" s="10"/>
      <c r="I1540" s="10"/>
      <c r="J1540" s="10"/>
    </row>
    <row r="1541" spans="7:10" x14ac:dyDescent="0.25">
      <c r="G1541" s="10"/>
      <c r="H1541" s="10"/>
      <c r="I1541" s="10"/>
      <c r="J1541" s="10"/>
    </row>
    <row r="1542" spans="7:10" x14ac:dyDescent="0.25">
      <c r="G1542" s="10"/>
      <c r="H1542" s="10"/>
      <c r="I1542" s="10"/>
      <c r="J1542" s="10"/>
    </row>
    <row r="1543" spans="7:10" x14ac:dyDescent="0.25">
      <c r="G1543" s="10"/>
      <c r="H1543" s="10"/>
      <c r="I1543" s="10"/>
      <c r="J1543" s="10"/>
    </row>
    <row r="1544" spans="7:10" x14ac:dyDescent="0.25">
      <c r="G1544" s="10"/>
      <c r="H1544" s="10"/>
      <c r="I1544" s="10"/>
      <c r="J1544" s="10"/>
    </row>
    <row r="1545" spans="7:10" x14ac:dyDescent="0.25">
      <c r="G1545" s="10"/>
      <c r="H1545" s="10"/>
      <c r="I1545" s="10"/>
      <c r="J1545" s="10"/>
    </row>
    <row r="1546" spans="7:10" x14ac:dyDescent="0.25">
      <c r="G1546" s="10"/>
      <c r="H1546" s="10"/>
      <c r="I1546" s="10"/>
      <c r="J1546" s="10"/>
    </row>
    <row r="1547" spans="7:10" x14ac:dyDescent="0.25">
      <c r="G1547" s="10"/>
      <c r="H1547" s="10"/>
      <c r="I1547" s="10"/>
      <c r="J1547" s="10"/>
    </row>
    <row r="1548" spans="7:10" x14ac:dyDescent="0.25">
      <c r="G1548" s="10"/>
      <c r="H1548" s="10"/>
      <c r="I1548" s="10"/>
      <c r="J1548" s="10"/>
    </row>
    <row r="1549" spans="7:10" x14ac:dyDescent="0.25">
      <c r="G1549" s="10"/>
      <c r="H1549" s="10"/>
      <c r="I1549" s="10"/>
      <c r="J1549" s="10"/>
    </row>
    <row r="1550" spans="7:10" x14ac:dyDescent="0.25">
      <c r="G1550" s="10"/>
      <c r="H1550" s="10"/>
      <c r="I1550" s="10"/>
      <c r="J1550" s="10"/>
    </row>
    <row r="1551" spans="7:10" x14ac:dyDescent="0.25">
      <c r="G1551" s="10"/>
      <c r="H1551" s="10"/>
      <c r="I1551" s="10"/>
      <c r="J1551" s="10"/>
    </row>
    <row r="1552" spans="7:10" x14ac:dyDescent="0.25">
      <c r="G1552" s="10"/>
      <c r="H1552" s="10"/>
      <c r="I1552" s="10"/>
      <c r="J1552" s="10"/>
    </row>
    <row r="1553" spans="7:10" x14ac:dyDescent="0.25">
      <c r="G1553" s="10"/>
      <c r="H1553" s="10"/>
      <c r="I1553" s="10"/>
      <c r="J1553" s="10"/>
    </row>
    <row r="1554" spans="7:10" x14ac:dyDescent="0.25">
      <c r="G1554" s="10"/>
      <c r="H1554" s="10"/>
      <c r="I1554" s="10"/>
      <c r="J1554" s="10"/>
    </row>
    <row r="1555" spans="7:10" x14ac:dyDescent="0.25">
      <c r="G1555" s="10"/>
      <c r="H1555" s="10"/>
      <c r="I1555" s="10"/>
      <c r="J1555" s="10"/>
    </row>
    <row r="1556" spans="7:10" x14ac:dyDescent="0.25">
      <c r="G1556" s="10"/>
      <c r="H1556" s="10"/>
      <c r="I1556" s="10"/>
      <c r="J1556" s="10"/>
    </row>
    <row r="1557" spans="7:10" x14ac:dyDescent="0.25">
      <c r="G1557" s="10"/>
      <c r="H1557" s="10"/>
      <c r="I1557" s="10"/>
      <c r="J1557" s="10"/>
    </row>
    <row r="1558" spans="7:10" x14ac:dyDescent="0.25">
      <c r="G1558" s="10"/>
      <c r="H1558" s="10"/>
      <c r="I1558" s="10"/>
      <c r="J1558" s="10"/>
    </row>
    <row r="1559" spans="7:10" x14ac:dyDescent="0.25">
      <c r="G1559" s="10"/>
      <c r="H1559" s="10"/>
      <c r="I1559" s="10"/>
      <c r="J1559" s="10"/>
    </row>
    <row r="1560" spans="7:10" x14ac:dyDescent="0.25">
      <c r="G1560" s="10"/>
      <c r="H1560" s="10"/>
      <c r="I1560" s="10"/>
      <c r="J1560" s="10"/>
    </row>
    <row r="1561" spans="7:10" x14ac:dyDescent="0.25">
      <c r="G1561" s="10"/>
      <c r="H1561" s="10"/>
      <c r="I1561" s="10"/>
      <c r="J1561" s="10"/>
    </row>
    <row r="1562" spans="7:10" x14ac:dyDescent="0.25">
      <c r="G1562" s="10"/>
      <c r="H1562" s="10"/>
      <c r="I1562" s="10"/>
      <c r="J1562" s="10"/>
    </row>
    <row r="1563" spans="7:10" x14ac:dyDescent="0.25">
      <c r="G1563" s="10"/>
      <c r="H1563" s="10"/>
      <c r="I1563" s="10"/>
      <c r="J1563" s="10"/>
    </row>
    <row r="1564" spans="7:10" x14ac:dyDescent="0.25">
      <c r="G1564" s="10"/>
      <c r="H1564" s="10"/>
      <c r="I1564" s="10"/>
      <c r="J1564" s="10"/>
    </row>
    <row r="1565" spans="7:10" x14ac:dyDescent="0.25">
      <c r="G1565" s="10"/>
      <c r="H1565" s="10"/>
      <c r="I1565" s="10"/>
      <c r="J1565" s="10"/>
    </row>
    <row r="1566" spans="7:10" x14ac:dyDescent="0.25">
      <c r="G1566" s="10"/>
      <c r="H1566" s="10"/>
      <c r="I1566" s="10"/>
      <c r="J1566" s="10"/>
    </row>
    <row r="1567" spans="7:10" x14ac:dyDescent="0.25">
      <c r="G1567" s="10"/>
      <c r="H1567" s="10"/>
      <c r="I1567" s="10"/>
      <c r="J1567" s="10"/>
    </row>
    <row r="1568" spans="7:10" x14ac:dyDescent="0.25">
      <c r="G1568" s="10"/>
      <c r="H1568" s="10"/>
      <c r="I1568" s="10"/>
      <c r="J1568" s="10"/>
    </row>
    <row r="1569" spans="7:10" x14ac:dyDescent="0.25">
      <c r="G1569" s="10"/>
      <c r="H1569" s="10"/>
      <c r="I1569" s="10"/>
      <c r="J1569" s="10"/>
    </row>
    <row r="1570" spans="7:10" x14ac:dyDescent="0.25">
      <c r="G1570" s="10"/>
      <c r="H1570" s="10"/>
      <c r="I1570" s="10"/>
      <c r="J1570" s="10"/>
    </row>
    <row r="1571" spans="7:10" x14ac:dyDescent="0.25">
      <c r="G1571" s="10"/>
      <c r="H1571" s="10"/>
      <c r="I1571" s="10"/>
      <c r="J1571" s="10"/>
    </row>
    <row r="1572" spans="7:10" x14ac:dyDescent="0.25">
      <c r="G1572" s="10"/>
      <c r="H1572" s="10"/>
      <c r="I1572" s="10"/>
      <c r="J1572" s="10"/>
    </row>
    <row r="1573" spans="7:10" x14ac:dyDescent="0.25">
      <c r="G1573" s="10"/>
      <c r="H1573" s="10"/>
      <c r="I1573" s="10"/>
      <c r="J1573" s="10"/>
    </row>
    <row r="1574" spans="7:10" x14ac:dyDescent="0.25">
      <c r="G1574" s="10"/>
      <c r="H1574" s="10"/>
      <c r="I1574" s="10"/>
      <c r="J1574" s="10"/>
    </row>
    <row r="1575" spans="7:10" x14ac:dyDescent="0.25">
      <c r="G1575" s="10"/>
      <c r="H1575" s="10"/>
      <c r="I1575" s="10"/>
      <c r="J1575" s="10"/>
    </row>
    <row r="1576" spans="7:10" x14ac:dyDescent="0.25">
      <c r="G1576" s="10"/>
      <c r="H1576" s="10"/>
      <c r="I1576" s="10"/>
      <c r="J1576" s="10"/>
    </row>
    <row r="1577" spans="7:10" x14ac:dyDescent="0.25">
      <c r="G1577" s="10"/>
      <c r="H1577" s="10"/>
      <c r="I1577" s="10"/>
      <c r="J1577" s="10"/>
    </row>
    <row r="1578" spans="7:10" x14ac:dyDescent="0.25">
      <c r="G1578" s="10"/>
      <c r="H1578" s="10"/>
      <c r="I1578" s="10"/>
      <c r="J1578" s="10"/>
    </row>
    <row r="1579" spans="7:10" x14ac:dyDescent="0.25">
      <c r="G1579" s="10"/>
      <c r="H1579" s="10"/>
      <c r="I1579" s="10"/>
      <c r="J1579" s="10"/>
    </row>
    <row r="1580" spans="7:10" x14ac:dyDescent="0.25">
      <c r="G1580" s="10"/>
      <c r="H1580" s="10"/>
      <c r="I1580" s="10"/>
      <c r="J1580" s="10"/>
    </row>
    <row r="1581" spans="7:10" x14ac:dyDescent="0.25">
      <c r="G1581" s="10"/>
      <c r="H1581" s="10"/>
      <c r="I1581" s="10"/>
      <c r="J1581" s="10"/>
    </row>
    <row r="1582" spans="7:10" x14ac:dyDescent="0.25">
      <c r="G1582" s="10"/>
      <c r="H1582" s="10"/>
      <c r="I1582" s="10"/>
      <c r="J1582" s="10"/>
    </row>
    <row r="1583" spans="7:10" x14ac:dyDescent="0.25">
      <c r="G1583" s="10"/>
      <c r="H1583" s="10"/>
      <c r="I1583" s="10"/>
      <c r="J1583" s="10"/>
    </row>
    <row r="1584" spans="7:10" x14ac:dyDescent="0.25">
      <c r="G1584" s="10"/>
      <c r="H1584" s="10"/>
      <c r="I1584" s="10"/>
      <c r="J1584" s="10"/>
    </row>
    <row r="1585" spans="7:10" x14ac:dyDescent="0.25">
      <c r="G1585" s="10"/>
      <c r="H1585" s="10"/>
      <c r="I1585" s="10"/>
      <c r="J1585" s="10"/>
    </row>
    <row r="1586" spans="7:10" x14ac:dyDescent="0.25">
      <c r="G1586" s="10"/>
      <c r="H1586" s="10"/>
      <c r="I1586" s="10"/>
      <c r="J1586" s="10"/>
    </row>
    <row r="1587" spans="7:10" x14ac:dyDescent="0.25">
      <c r="G1587" s="10"/>
      <c r="H1587" s="10"/>
      <c r="I1587" s="10"/>
      <c r="J1587" s="10"/>
    </row>
    <row r="1588" spans="7:10" x14ac:dyDescent="0.25">
      <c r="G1588" s="10"/>
      <c r="H1588" s="10"/>
      <c r="I1588" s="10"/>
      <c r="J1588" s="10"/>
    </row>
    <row r="1589" spans="7:10" x14ac:dyDescent="0.25">
      <c r="G1589" s="10"/>
      <c r="H1589" s="10"/>
      <c r="I1589" s="10"/>
      <c r="J1589" s="10"/>
    </row>
    <row r="1590" spans="7:10" x14ac:dyDescent="0.25">
      <c r="G1590" s="10"/>
      <c r="H1590" s="10"/>
      <c r="I1590" s="10"/>
      <c r="J1590" s="10"/>
    </row>
    <row r="1591" spans="7:10" x14ac:dyDescent="0.25">
      <c r="G1591" s="10"/>
      <c r="H1591" s="10"/>
      <c r="I1591" s="10"/>
      <c r="J1591" s="10"/>
    </row>
    <row r="1592" spans="7:10" x14ac:dyDescent="0.25">
      <c r="G1592" s="10"/>
      <c r="H1592" s="10"/>
      <c r="I1592" s="10"/>
      <c r="J1592" s="10"/>
    </row>
    <row r="1593" spans="7:10" x14ac:dyDescent="0.25">
      <c r="G1593" s="10"/>
      <c r="H1593" s="10"/>
      <c r="I1593" s="10"/>
      <c r="J1593" s="10"/>
    </row>
    <row r="1594" spans="7:10" x14ac:dyDescent="0.25">
      <c r="G1594" s="10"/>
      <c r="H1594" s="10"/>
      <c r="I1594" s="10"/>
      <c r="J1594" s="10"/>
    </row>
    <row r="1595" spans="7:10" x14ac:dyDescent="0.25">
      <c r="G1595" s="10"/>
      <c r="H1595" s="10"/>
      <c r="I1595" s="10"/>
      <c r="J1595" s="10"/>
    </row>
    <row r="1596" spans="7:10" x14ac:dyDescent="0.25">
      <c r="G1596" s="10"/>
      <c r="H1596" s="10"/>
      <c r="I1596" s="10"/>
      <c r="J1596" s="10"/>
    </row>
    <row r="1597" spans="7:10" x14ac:dyDescent="0.25">
      <c r="G1597" s="10"/>
      <c r="H1597" s="10"/>
      <c r="I1597" s="10"/>
      <c r="J1597" s="10"/>
    </row>
    <row r="1598" spans="7:10" x14ac:dyDescent="0.25">
      <c r="G1598" s="10"/>
      <c r="H1598" s="10"/>
      <c r="I1598" s="10"/>
      <c r="J1598" s="10"/>
    </row>
    <row r="1599" spans="7:10" x14ac:dyDescent="0.25">
      <c r="G1599" s="10"/>
      <c r="H1599" s="10"/>
      <c r="I1599" s="10"/>
      <c r="J1599" s="10"/>
    </row>
    <row r="1600" spans="7:10" x14ac:dyDescent="0.25">
      <c r="G1600" s="10"/>
      <c r="H1600" s="10"/>
      <c r="I1600" s="10"/>
      <c r="J1600" s="10"/>
    </row>
    <row r="1601" spans="7:10" x14ac:dyDescent="0.25">
      <c r="G1601" s="10"/>
      <c r="H1601" s="10"/>
      <c r="I1601" s="10"/>
      <c r="J1601" s="10"/>
    </row>
    <row r="1602" spans="7:10" x14ac:dyDescent="0.25">
      <c r="G1602" s="10"/>
      <c r="H1602" s="10"/>
      <c r="I1602" s="10"/>
      <c r="J1602" s="10"/>
    </row>
    <row r="1603" spans="7:10" x14ac:dyDescent="0.25">
      <c r="G1603" s="10"/>
      <c r="H1603" s="10"/>
      <c r="I1603" s="10"/>
      <c r="J1603" s="10"/>
    </row>
    <row r="1604" spans="7:10" x14ac:dyDescent="0.25">
      <c r="G1604" s="10"/>
      <c r="H1604" s="10"/>
      <c r="I1604" s="10"/>
      <c r="J1604" s="10"/>
    </row>
    <row r="1605" spans="7:10" x14ac:dyDescent="0.25">
      <c r="G1605" s="10"/>
      <c r="H1605" s="10"/>
      <c r="I1605" s="10"/>
      <c r="J1605" s="10"/>
    </row>
    <row r="1606" spans="7:10" x14ac:dyDescent="0.25">
      <c r="G1606" s="10"/>
      <c r="H1606" s="10"/>
      <c r="I1606" s="10"/>
      <c r="J1606" s="10"/>
    </row>
    <row r="1607" spans="7:10" x14ac:dyDescent="0.25">
      <c r="G1607" s="10"/>
      <c r="H1607" s="10"/>
      <c r="I1607" s="10"/>
      <c r="J1607" s="10"/>
    </row>
    <row r="1608" spans="7:10" x14ac:dyDescent="0.25">
      <c r="G1608" s="10"/>
      <c r="H1608" s="10"/>
      <c r="I1608" s="10"/>
      <c r="J1608" s="10"/>
    </row>
    <row r="1609" spans="7:10" x14ac:dyDescent="0.25">
      <c r="G1609" s="10"/>
      <c r="H1609" s="10"/>
      <c r="I1609" s="10"/>
      <c r="J1609" s="10"/>
    </row>
    <row r="1610" spans="7:10" x14ac:dyDescent="0.25">
      <c r="G1610" s="10"/>
      <c r="H1610" s="10"/>
      <c r="I1610" s="10"/>
      <c r="J1610" s="10"/>
    </row>
    <row r="1611" spans="7:10" x14ac:dyDescent="0.25">
      <c r="G1611" s="10"/>
      <c r="H1611" s="10"/>
      <c r="I1611" s="10"/>
      <c r="J1611" s="10"/>
    </row>
    <row r="1612" spans="7:10" x14ac:dyDescent="0.25">
      <c r="G1612" s="10"/>
      <c r="H1612" s="10"/>
      <c r="I1612" s="10"/>
      <c r="J1612" s="10"/>
    </row>
    <row r="1613" spans="7:10" x14ac:dyDescent="0.25">
      <c r="G1613" s="10"/>
      <c r="H1613" s="10"/>
      <c r="I1613" s="10"/>
      <c r="J1613" s="10"/>
    </row>
    <row r="1614" spans="7:10" x14ac:dyDescent="0.25">
      <c r="G1614" s="10"/>
      <c r="H1614" s="10"/>
      <c r="I1614" s="10"/>
      <c r="J1614" s="10"/>
    </row>
    <row r="1615" spans="7:10" x14ac:dyDescent="0.25">
      <c r="G1615" s="10"/>
      <c r="H1615" s="10"/>
      <c r="I1615" s="10"/>
      <c r="J1615" s="10"/>
    </row>
    <row r="1616" spans="7:10" x14ac:dyDescent="0.25">
      <c r="G1616" s="10"/>
      <c r="H1616" s="10"/>
      <c r="I1616" s="10"/>
      <c r="J1616" s="10"/>
    </row>
    <row r="1617" spans="7:10" x14ac:dyDescent="0.25">
      <c r="G1617" s="10"/>
      <c r="H1617" s="10"/>
      <c r="I1617" s="10"/>
      <c r="J1617" s="10"/>
    </row>
    <row r="1618" spans="7:10" x14ac:dyDescent="0.25">
      <c r="G1618" s="10"/>
      <c r="H1618" s="10"/>
      <c r="I1618" s="10"/>
      <c r="J1618" s="10"/>
    </row>
    <row r="1619" spans="7:10" x14ac:dyDescent="0.25">
      <c r="G1619" s="10"/>
      <c r="H1619" s="10"/>
      <c r="I1619" s="10"/>
      <c r="J1619" s="10"/>
    </row>
    <row r="1620" spans="7:10" x14ac:dyDescent="0.25">
      <c r="G1620" s="10"/>
      <c r="H1620" s="10"/>
      <c r="I1620" s="10"/>
      <c r="J1620" s="10"/>
    </row>
    <row r="1621" spans="7:10" x14ac:dyDescent="0.25">
      <c r="G1621" s="10"/>
      <c r="H1621" s="10"/>
      <c r="I1621" s="10"/>
      <c r="J1621" s="10"/>
    </row>
    <row r="1622" spans="7:10" x14ac:dyDescent="0.25">
      <c r="G1622" s="10"/>
      <c r="H1622" s="10"/>
      <c r="I1622" s="10"/>
      <c r="J1622" s="10"/>
    </row>
    <row r="1623" spans="7:10" x14ac:dyDescent="0.25">
      <c r="G1623" s="10"/>
      <c r="H1623" s="10"/>
      <c r="I1623" s="10"/>
      <c r="J1623" s="10"/>
    </row>
    <row r="1624" spans="7:10" x14ac:dyDescent="0.25">
      <c r="G1624" s="10"/>
      <c r="H1624" s="10"/>
      <c r="I1624" s="10"/>
      <c r="J1624" s="10"/>
    </row>
    <row r="1625" spans="7:10" x14ac:dyDescent="0.25">
      <c r="G1625" s="10"/>
      <c r="H1625" s="10"/>
      <c r="I1625" s="10"/>
      <c r="J1625" s="10"/>
    </row>
    <row r="1626" spans="7:10" x14ac:dyDescent="0.25">
      <c r="G1626" s="10"/>
      <c r="H1626" s="10"/>
      <c r="I1626" s="10"/>
      <c r="J1626" s="10"/>
    </row>
    <row r="1627" spans="7:10" x14ac:dyDescent="0.25">
      <c r="G1627" s="10"/>
      <c r="H1627" s="10"/>
      <c r="I1627" s="10"/>
      <c r="J1627" s="10"/>
    </row>
    <row r="1628" spans="7:10" x14ac:dyDescent="0.25">
      <c r="G1628" s="10"/>
      <c r="H1628" s="10"/>
      <c r="I1628" s="10"/>
      <c r="J1628" s="10"/>
    </row>
    <row r="1629" spans="7:10" x14ac:dyDescent="0.25">
      <c r="G1629" s="10"/>
      <c r="H1629" s="10"/>
      <c r="I1629" s="10"/>
      <c r="J1629" s="10"/>
    </row>
    <row r="1630" spans="7:10" x14ac:dyDescent="0.25">
      <c r="G1630" s="10"/>
      <c r="H1630" s="10"/>
      <c r="I1630" s="10"/>
      <c r="J1630" s="10"/>
    </row>
    <row r="1631" spans="7:10" x14ac:dyDescent="0.25">
      <c r="G1631" s="10"/>
      <c r="H1631" s="10"/>
      <c r="I1631" s="10"/>
      <c r="J1631" s="10"/>
    </row>
    <row r="1632" spans="7:10" x14ac:dyDescent="0.25">
      <c r="G1632" s="10"/>
      <c r="H1632" s="10"/>
      <c r="I1632" s="10"/>
      <c r="J1632" s="10"/>
    </row>
    <row r="1633" spans="7:10" x14ac:dyDescent="0.25">
      <c r="G1633" s="10"/>
      <c r="H1633" s="10"/>
      <c r="I1633" s="10"/>
      <c r="J1633" s="10"/>
    </row>
    <row r="1634" spans="7:10" x14ac:dyDescent="0.25">
      <c r="G1634" s="10"/>
      <c r="H1634" s="10"/>
      <c r="I1634" s="10"/>
      <c r="J1634" s="10"/>
    </row>
    <row r="1635" spans="7:10" x14ac:dyDescent="0.25">
      <c r="G1635" s="10"/>
      <c r="H1635" s="10"/>
      <c r="I1635" s="10"/>
      <c r="J1635" s="10"/>
    </row>
    <row r="1636" spans="7:10" x14ac:dyDescent="0.25">
      <c r="G1636" s="10"/>
      <c r="H1636" s="10"/>
      <c r="I1636" s="10"/>
      <c r="J1636" s="10"/>
    </row>
    <row r="1637" spans="7:10" x14ac:dyDescent="0.25">
      <c r="G1637" s="10"/>
      <c r="H1637" s="10"/>
      <c r="I1637" s="10"/>
      <c r="J1637" s="10"/>
    </row>
    <row r="1638" spans="7:10" x14ac:dyDescent="0.25">
      <c r="G1638" s="10"/>
      <c r="H1638" s="10"/>
      <c r="I1638" s="10"/>
      <c r="J1638" s="10"/>
    </row>
    <row r="1639" spans="7:10" x14ac:dyDescent="0.25">
      <c r="G1639" s="10"/>
      <c r="H1639" s="10"/>
      <c r="I1639" s="10"/>
      <c r="J1639" s="10"/>
    </row>
    <row r="1640" spans="7:10" x14ac:dyDescent="0.25">
      <c r="G1640" s="10"/>
      <c r="H1640" s="10"/>
      <c r="I1640" s="10"/>
      <c r="J1640" s="10"/>
    </row>
    <row r="1641" spans="7:10" x14ac:dyDescent="0.25">
      <c r="G1641" s="10"/>
      <c r="H1641" s="10"/>
      <c r="I1641" s="10"/>
      <c r="J1641" s="10"/>
    </row>
    <row r="1642" spans="7:10" x14ac:dyDescent="0.25">
      <c r="G1642" s="10"/>
      <c r="H1642" s="10"/>
      <c r="I1642" s="10"/>
      <c r="J1642" s="10"/>
    </row>
    <row r="1643" spans="7:10" x14ac:dyDescent="0.25">
      <c r="G1643" s="10"/>
      <c r="H1643" s="10"/>
      <c r="I1643" s="10"/>
      <c r="J1643" s="10"/>
    </row>
    <row r="1644" spans="7:10" x14ac:dyDescent="0.25">
      <c r="G1644" s="10"/>
      <c r="H1644" s="10"/>
      <c r="I1644" s="10"/>
      <c r="J1644" s="10"/>
    </row>
    <row r="1645" spans="7:10" x14ac:dyDescent="0.25">
      <c r="G1645" s="10"/>
      <c r="H1645" s="10"/>
      <c r="I1645" s="10"/>
      <c r="J1645" s="10"/>
    </row>
    <row r="1646" spans="7:10" x14ac:dyDescent="0.25">
      <c r="G1646" s="10"/>
      <c r="H1646" s="10"/>
      <c r="I1646" s="10"/>
      <c r="J1646" s="10"/>
    </row>
    <row r="1647" spans="7:10" x14ac:dyDescent="0.25">
      <c r="G1647" s="10"/>
      <c r="H1647" s="10"/>
      <c r="I1647" s="10"/>
      <c r="J1647" s="10"/>
    </row>
    <row r="1648" spans="7:10" x14ac:dyDescent="0.25">
      <c r="G1648" s="10"/>
      <c r="H1648" s="10"/>
      <c r="I1648" s="10"/>
      <c r="J1648" s="10"/>
    </row>
    <row r="1649" spans="7:10" x14ac:dyDescent="0.25">
      <c r="G1649" s="10"/>
      <c r="H1649" s="10"/>
      <c r="I1649" s="10"/>
      <c r="J1649" s="10"/>
    </row>
    <row r="1650" spans="7:10" x14ac:dyDescent="0.25">
      <c r="G1650" s="10"/>
      <c r="H1650" s="10"/>
      <c r="I1650" s="10"/>
      <c r="J1650" s="10"/>
    </row>
    <row r="1651" spans="7:10" x14ac:dyDescent="0.25">
      <c r="G1651" s="10"/>
      <c r="H1651" s="10"/>
      <c r="I1651" s="10"/>
      <c r="J1651" s="10"/>
    </row>
    <row r="1652" spans="7:10" x14ac:dyDescent="0.25">
      <c r="G1652" s="10"/>
      <c r="H1652" s="10"/>
      <c r="I1652" s="10"/>
      <c r="J1652" s="10"/>
    </row>
    <row r="1653" spans="7:10" x14ac:dyDescent="0.25">
      <c r="G1653" s="10"/>
      <c r="H1653" s="10"/>
      <c r="I1653" s="10"/>
      <c r="J1653" s="10"/>
    </row>
    <row r="1654" spans="7:10" x14ac:dyDescent="0.25">
      <c r="G1654" s="10"/>
      <c r="H1654" s="10"/>
      <c r="I1654" s="10"/>
      <c r="J1654" s="10"/>
    </row>
    <row r="1655" spans="7:10" x14ac:dyDescent="0.25">
      <c r="G1655" s="10"/>
      <c r="H1655" s="10"/>
      <c r="I1655" s="10"/>
      <c r="J1655" s="10"/>
    </row>
    <row r="1656" spans="7:10" x14ac:dyDescent="0.25">
      <c r="G1656" s="10"/>
      <c r="H1656" s="10"/>
      <c r="I1656" s="10"/>
      <c r="J1656" s="10"/>
    </row>
    <row r="1657" spans="7:10" x14ac:dyDescent="0.25">
      <c r="G1657" s="10"/>
      <c r="H1657" s="10"/>
      <c r="I1657" s="10"/>
      <c r="J1657" s="10"/>
    </row>
    <row r="1658" spans="7:10" x14ac:dyDescent="0.25">
      <c r="G1658" s="10"/>
      <c r="H1658" s="10"/>
      <c r="I1658" s="10"/>
      <c r="J1658" s="10"/>
    </row>
    <row r="1659" spans="7:10" x14ac:dyDescent="0.25">
      <c r="G1659" s="10"/>
      <c r="H1659" s="10"/>
      <c r="I1659" s="10"/>
      <c r="J1659" s="10"/>
    </row>
    <row r="1660" spans="7:10" x14ac:dyDescent="0.25">
      <c r="G1660" s="10"/>
      <c r="H1660" s="10"/>
      <c r="I1660" s="10"/>
      <c r="J1660" s="10"/>
    </row>
    <row r="1661" spans="7:10" x14ac:dyDescent="0.25">
      <c r="G1661" s="10"/>
      <c r="H1661" s="10"/>
      <c r="I1661" s="10"/>
      <c r="J1661" s="10"/>
    </row>
    <row r="1662" spans="7:10" x14ac:dyDescent="0.25">
      <c r="G1662" s="10"/>
      <c r="H1662" s="10"/>
      <c r="I1662" s="10"/>
      <c r="J1662" s="10"/>
    </row>
    <row r="1663" spans="7:10" x14ac:dyDescent="0.25">
      <c r="G1663" s="10"/>
      <c r="H1663" s="10"/>
      <c r="I1663" s="10"/>
      <c r="J1663" s="10"/>
    </row>
    <row r="1664" spans="7:10" x14ac:dyDescent="0.25">
      <c r="G1664" s="10"/>
      <c r="H1664" s="10"/>
      <c r="I1664" s="10"/>
      <c r="J1664" s="10"/>
    </row>
    <row r="1665" spans="7:10" x14ac:dyDescent="0.25">
      <c r="G1665" s="10"/>
      <c r="H1665" s="10"/>
      <c r="I1665" s="10"/>
      <c r="J1665" s="10"/>
    </row>
    <row r="1666" spans="7:10" x14ac:dyDescent="0.25">
      <c r="G1666" s="10"/>
      <c r="H1666" s="10"/>
      <c r="I1666" s="10"/>
      <c r="J1666" s="10"/>
    </row>
    <row r="1667" spans="7:10" x14ac:dyDescent="0.25">
      <c r="G1667" s="10"/>
      <c r="H1667" s="10"/>
      <c r="I1667" s="10"/>
      <c r="J1667" s="10"/>
    </row>
    <row r="1668" spans="7:10" x14ac:dyDescent="0.25">
      <c r="G1668" s="10"/>
      <c r="H1668" s="10"/>
      <c r="I1668" s="10"/>
      <c r="J1668" s="10"/>
    </row>
    <row r="1669" spans="7:10" x14ac:dyDescent="0.25">
      <c r="G1669" s="10"/>
      <c r="H1669" s="10"/>
      <c r="I1669" s="10"/>
      <c r="J1669" s="10"/>
    </row>
    <row r="1670" spans="7:10" x14ac:dyDescent="0.25">
      <c r="G1670" s="10"/>
      <c r="H1670" s="10"/>
      <c r="I1670" s="10"/>
      <c r="J1670" s="10"/>
    </row>
    <row r="1671" spans="7:10" x14ac:dyDescent="0.25">
      <c r="G1671" s="10"/>
      <c r="H1671" s="10"/>
      <c r="I1671" s="10"/>
      <c r="J1671" s="10"/>
    </row>
    <row r="1672" spans="7:10" x14ac:dyDescent="0.25">
      <c r="G1672" s="10"/>
      <c r="H1672" s="10"/>
      <c r="I1672" s="10"/>
      <c r="J1672" s="10"/>
    </row>
    <row r="1673" spans="7:10" x14ac:dyDescent="0.25">
      <c r="G1673" s="10"/>
      <c r="H1673" s="10"/>
      <c r="I1673" s="10"/>
      <c r="J1673" s="10"/>
    </row>
    <row r="1674" spans="7:10" x14ac:dyDescent="0.25">
      <c r="G1674" s="10"/>
      <c r="H1674" s="10"/>
      <c r="I1674" s="10"/>
      <c r="J1674" s="10"/>
    </row>
    <row r="1675" spans="7:10" x14ac:dyDescent="0.25">
      <c r="G1675" s="10"/>
      <c r="H1675" s="10"/>
      <c r="I1675" s="10"/>
      <c r="J1675" s="10"/>
    </row>
    <row r="1676" spans="7:10" x14ac:dyDescent="0.25">
      <c r="G1676" s="10"/>
      <c r="H1676" s="10"/>
      <c r="I1676" s="10"/>
      <c r="J1676" s="10"/>
    </row>
    <row r="1677" spans="7:10" x14ac:dyDescent="0.25">
      <c r="G1677" s="10"/>
      <c r="H1677" s="10"/>
      <c r="I1677" s="10"/>
      <c r="J1677" s="10"/>
    </row>
    <row r="1678" spans="7:10" x14ac:dyDescent="0.25">
      <c r="G1678" s="10"/>
      <c r="H1678" s="10"/>
      <c r="I1678" s="10"/>
      <c r="J1678" s="10"/>
    </row>
    <row r="1679" spans="7:10" x14ac:dyDescent="0.25">
      <c r="G1679" s="10"/>
      <c r="H1679" s="10"/>
      <c r="I1679" s="10"/>
      <c r="J1679" s="10"/>
    </row>
    <row r="1680" spans="7:10" x14ac:dyDescent="0.25">
      <c r="G1680" s="10"/>
      <c r="H1680" s="10"/>
      <c r="I1680" s="10"/>
      <c r="J1680" s="10"/>
    </row>
    <row r="1681" spans="7:10" x14ac:dyDescent="0.25">
      <c r="G1681" s="10"/>
      <c r="H1681" s="10"/>
      <c r="I1681" s="10"/>
      <c r="J1681" s="10"/>
    </row>
    <row r="1682" spans="7:10" x14ac:dyDescent="0.25">
      <c r="G1682" s="10"/>
      <c r="H1682" s="10"/>
      <c r="I1682" s="10"/>
      <c r="J1682" s="10"/>
    </row>
    <row r="1683" spans="7:10" x14ac:dyDescent="0.25">
      <c r="G1683" s="10"/>
      <c r="H1683" s="10"/>
      <c r="I1683" s="10"/>
      <c r="J1683" s="10"/>
    </row>
    <row r="1684" spans="7:10" x14ac:dyDescent="0.25">
      <c r="G1684" s="10"/>
      <c r="H1684" s="10"/>
      <c r="I1684" s="10"/>
      <c r="J1684" s="10"/>
    </row>
    <row r="1685" spans="7:10" x14ac:dyDescent="0.25">
      <c r="G1685" s="10"/>
      <c r="H1685" s="10"/>
      <c r="I1685" s="10"/>
      <c r="J1685" s="10"/>
    </row>
    <row r="1686" spans="7:10" x14ac:dyDescent="0.25">
      <c r="G1686" s="10"/>
      <c r="H1686" s="10"/>
      <c r="I1686" s="10"/>
      <c r="J1686" s="10"/>
    </row>
    <row r="1687" spans="7:10" x14ac:dyDescent="0.25">
      <c r="G1687" s="10"/>
      <c r="H1687" s="10"/>
      <c r="I1687" s="10"/>
      <c r="J1687" s="10"/>
    </row>
    <row r="1688" spans="7:10" x14ac:dyDescent="0.25">
      <c r="G1688" s="10"/>
      <c r="H1688" s="10"/>
      <c r="I1688" s="10"/>
      <c r="J1688" s="10"/>
    </row>
    <row r="1689" spans="7:10" x14ac:dyDescent="0.25">
      <c r="G1689" s="10"/>
      <c r="H1689" s="10"/>
      <c r="I1689" s="10"/>
      <c r="J1689" s="10"/>
    </row>
    <row r="1690" spans="7:10" x14ac:dyDescent="0.25">
      <c r="G1690" s="10"/>
      <c r="H1690" s="10"/>
      <c r="I1690" s="10"/>
      <c r="J1690" s="10"/>
    </row>
    <row r="1691" spans="7:10" x14ac:dyDescent="0.25">
      <c r="G1691" s="10"/>
      <c r="H1691" s="10"/>
      <c r="I1691" s="10"/>
      <c r="J1691" s="10"/>
    </row>
    <row r="1692" spans="7:10" x14ac:dyDescent="0.25">
      <c r="G1692" s="10"/>
      <c r="H1692" s="10"/>
      <c r="I1692" s="10"/>
      <c r="J1692" s="10"/>
    </row>
    <row r="1693" spans="7:10" x14ac:dyDescent="0.25">
      <c r="G1693" s="10"/>
      <c r="H1693" s="10"/>
      <c r="I1693" s="10"/>
      <c r="J1693" s="10"/>
    </row>
    <row r="1694" spans="7:10" x14ac:dyDescent="0.25">
      <c r="G1694" s="10"/>
      <c r="H1694" s="10"/>
      <c r="I1694" s="10"/>
      <c r="J1694" s="10"/>
    </row>
    <row r="1695" spans="7:10" x14ac:dyDescent="0.25">
      <c r="G1695" s="10"/>
      <c r="H1695" s="10"/>
      <c r="I1695" s="10"/>
      <c r="J1695" s="10"/>
    </row>
    <row r="1696" spans="7:10" x14ac:dyDescent="0.25">
      <c r="G1696" s="10"/>
      <c r="H1696" s="10"/>
      <c r="I1696" s="10"/>
      <c r="J1696" s="10"/>
    </row>
    <row r="1697" spans="7:10" x14ac:dyDescent="0.25">
      <c r="G1697" s="10"/>
      <c r="H1697" s="10"/>
      <c r="I1697" s="10"/>
      <c r="J1697" s="10"/>
    </row>
    <row r="1698" spans="7:10" x14ac:dyDescent="0.25">
      <c r="G1698" s="10"/>
      <c r="H1698" s="10"/>
      <c r="I1698" s="10"/>
      <c r="J1698" s="10"/>
    </row>
    <row r="1699" spans="7:10" x14ac:dyDescent="0.25">
      <c r="G1699" s="10"/>
      <c r="H1699" s="10"/>
      <c r="I1699" s="10"/>
      <c r="J1699" s="10"/>
    </row>
    <row r="1700" spans="7:10" x14ac:dyDescent="0.25">
      <c r="G1700" s="10"/>
      <c r="H1700" s="10"/>
      <c r="I1700" s="10"/>
      <c r="J1700" s="10"/>
    </row>
    <row r="1701" spans="7:10" x14ac:dyDescent="0.25">
      <c r="G1701" s="10"/>
      <c r="H1701" s="10"/>
      <c r="I1701" s="10"/>
      <c r="J1701" s="10"/>
    </row>
    <row r="1702" spans="7:10" x14ac:dyDescent="0.25">
      <c r="G1702" s="10"/>
      <c r="H1702" s="10"/>
      <c r="I1702" s="10"/>
      <c r="J1702" s="10"/>
    </row>
    <row r="1703" spans="7:10" x14ac:dyDescent="0.25">
      <c r="G1703" s="10"/>
      <c r="H1703" s="10"/>
      <c r="I1703" s="10"/>
      <c r="J1703" s="10"/>
    </row>
    <row r="1704" spans="7:10" x14ac:dyDescent="0.25">
      <c r="G1704" s="10"/>
      <c r="H1704" s="10"/>
      <c r="I1704" s="10"/>
      <c r="J1704" s="10"/>
    </row>
    <row r="1705" spans="7:10" x14ac:dyDescent="0.25">
      <c r="G1705" s="10"/>
      <c r="H1705" s="10"/>
      <c r="I1705" s="10"/>
      <c r="J1705" s="10"/>
    </row>
    <row r="1706" spans="7:10" x14ac:dyDescent="0.25">
      <c r="G1706" s="10"/>
      <c r="H1706" s="10"/>
      <c r="I1706" s="10"/>
      <c r="J1706" s="10"/>
    </row>
    <row r="1707" spans="7:10" x14ac:dyDescent="0.25">
      <c r="G1707" s="10"/>
      <c r="H1707" s="10"/>
      <c r="I1707" s="10"/>
      <c r="J1707" s="10"/>
    </row>
    <row r="1708" spans="7:10" x14ac:dyDescent="0.25">
      <c r="G1708" s="10"/>
      <c r="H1708" s="10"/>
      <c r="I1708" s="10"/>
      <c r="J1708" s="10"/>
    </row>
    <row r="1709" spans="7:10" x14ac:dyDescent="0.25">
      <c r="G1709" s="10"/>
      <c r="H1709" s="10"/>
      <c r="I1709" s="10"/>
      <c r="J1709" s="10"/>
    </row>
    <row r="1710" spans="7:10" x14ac:dyDescent="0.25">
      <c r="G1710" s="10"/>
      <c r="H1710" s="10"/>
      <c r="I1710" s="10"/>
      <c r="J1710" s="10"/>
    </row>
    <row r="1711" spans="7:10" x14ac:dyDescent="0.25">
      <c r="G1711" s="10"/>
      <c r="H1711" s="10"/>
      <c r="I1711" s="10"/>
      <c r="J1711" s="10"/>
    </row>
    <row r="1712" spans="7:10" x14ac:dyDescent="0.25">
      <c r="G1712" s="10"/>
      <c r="H1712" s="10"/>
      <c r="I1712" s="10"/>
      <c r="J1712" s="10"/>
    </row>
    <row r="1713" spans="7:10" x14ac:dyDescent="0.25">
      <c r="G1713" s="10"/>
      <c r="H1713" s="10"/>
      <c r="I1713" s="10"/>
      <c r="J1713" s="10"/>
    </row>
    <row r="1714" spans="7:10" x14ac:dyDescent="0.25">
      <c r="G1714" s="10"/>
      <c r="H1714" s="10"/>
      <c r="I1714" s="10"/>
      <c r="J1714" s="10"/>
    </row>
    <row r="1715" spans="7:10" x14ac:dyDescent="0.25">
      <c r="G1715" s="10"/>
      <c r="H1715" s="10"/>
      <c r="I1715" s="10"/>
      <c r="J1715" s="10"/>
    </row>
    <row r="1716" spans="7:10" x14ac:dyDescent="0.25">
      <c r="G1716" s="10"/>
      <c r="H1716" s="10"/>
      <c r="I1716" s="10"/>
      <c r="J1716" s="10"/>
    </row>
    <row r="1717" spans="7:10" x14ac:dyDescent="0.25">
      <c r="G1717" s="10"/>
      <c r="H1717" s="10"/>
      <c r="I1717" s="10"/>
      <c r="J1717" s="10"/>
    </row>
    <row r="1718" spans="7:10" x14ac:dyDescent="0.25">
      <c r="G1718" s="10"/>
      <c r="H1718" s="10"/>
      <c r="I1718" s="10"/>
      <c r="J1718" s="10"/>
    </row>
    <row r="1719" spans="7:10" x14ac:dyDescent="0.25">
      <c r="G1719" s="10"/>
      <c r="H1719" s="10"/>
      <c r="I1719" s="10"/>
      <c r="J1719" s="10"/>
    </row>
    <row r="1720" spans="7:10" x14ac:dyDescent="0.25">
      <c r="G1720" s="10"/>
      <c r="H1720" s="10"/>
      <c r="I1720" s="10"/>
      <c r="J1720" s="10"/>
    </row>
    <row r="1721" spans="7:10" x14ac:dyDescent="0.25">
      <c r="G1721" s="10"/>
      <c r="H1721" s="10"/>
      <c r="I1721" s="10"/>
      <c r="J1721" s="10"/>
    </row>
    <row r="1722" spans="7:10" x14ac:dyDescent="0.25">
      <c r="G1722" s="10"/>
      <c r="H1722" s="10"/>
      <c r="I1722" s="10"/>
      <c r="J1722" s="10"/>
    </row>
    <row r="1723" spans="7:10" x14ac:dyDescent="0.25">
      <c r="G1723" s="10"/>
      <c r="H1723" s="10"/>
      <c r="I1723" s="10"/>
      <c r="J1723" s="10"/>
    </row>
    <row r="1724" spans="7:10" x14ac:dyDescent="0.25">
      <c r="G1724" s="10"/>
      <c r="H1724" s="10"/>
      <c r="I1724" s="10"/>
      <c r="J1724" s="10"/>
    </row>
    <row r="1725" spans="7:10" x14ac:dyDescent="0.25">
      <c r="G1725" s="10"/>
      <c r="H1725" s="10"/>
      <c r="I1725" s="10"/>
      <c r="J1725" s="10"/>
    </row>
    <row r="1726" spans="7:10" x14ac:dyDescent="0.25">
      <c r="G1726" s="10"/>
      <c r="H1726" s="10"/>
      <c r="I1726" s="10"/>
      <c r="J1726" s="10"/>
    </row>
    <row r="1727" spans="7:10" x14ac:dyDescent="0.25">
      <c r="G1727" s="10"/>
      <c r="H1727" s="10"/>
      <c r="I1727" s="10"/>
      <c r="J1727" s="10"/>
    </row>
    <row r="1728" spans="7:10" x14ac:dyDescent="0.25">
      <c r="G1728" s="10"/>
      <c r="H1728" s="10"/>
      <c r="I1728" s="10"/>
      <c r="J1728" s="10"/>
    </row>
    <row r="1729" spans="7:10" x14ac:dyDescent="0.25">
      <c r="G1729" s="10"/>
      <c r="H1729" s="10"/>
      <c r="I1729" s="10"/>
      <c r="J1729" s="10"/>
    </row>
    <row r="1730" spans="7:10" x14ac:dyDescent="0.25">
      <c r="G1730" s="10"/>
      <c r="H1730" s="10"/>
      <c r="I1730" s="10"/>
      <c r="J1730" s="10"/>
    </row>
    <row r="1731" spans="7:10" x14ac:dyDescent="0.25">
      <c r="G1731" s="10"/>
      <c r="H1731" s="10"/>
      <c r="I1731" s="10"/>
      <c r="J1731" s="10"/>
    </row>
    <row r="1732" spans="7:10" x14ac:dyDescent="0.25">
      <c r="G1732" s="10"/>
      <c r="H1732" s="10"/>
      <c r="I1732" s="10"/>
      <c r="J1732" s="10"/>
    </row>
    <row r="1733" spans="7:10" x14ac:dyDescent="0.25">
      <c r="G1733" s="10"/>
      <c r="H1733" s="10"/>
      <c r="I1733" s="10"/>
      <c r="J1733" s="10"/>
    </row>
    <row r="1734" spans="7:10" x14ac:dyDescent="0.25">
      <c r="G1734" s="10"/>
      <c r="H1734" s="10"/>
      <c r="I1734" s="10"/>
      <c r="J1734" s="10"/>
    </row>
    <row r="1735" spans="7:10" x14ac:dyDescent="0.25">
      <c r="G1735" s="10"/>
      <c r="H1735" s="10"/>
      <c r="I1735" s="10"/>
      <c r="J1735" s="10"/>
    </row>
    <row r="1736" spans="7:10" x14ac:dyDescent="0.25">
      <c r="G1736" s="10"/>
      <c r="H1736" s="10"/>
      <c r="I1736" s="10"/>
      <c r="J1736" s="10"/>
    </row>
    <row r="1737" spans="7:10" x14ac:dyDescent="0.25">
      <c r="G1737" s="10"/>
      <c r="H1737" s="10"/>
      <c r="I1737" s="10"/>
      <c r="J1737" s="10"/>
    </row>
    <row r="1738" spans="7:10" x14ac:dyDescent="0.25">
      <c r="G1738" s="10"/>
      <c r="H1738" s="10"/>
      <c r="I1738" s="10"/>
      <c r="J1738" s="10"/>
    </row>
    <row r="1739" spans="7:10" x14ac:dyDescent="0.25">
      <c r="G1739" s="10"/>
      <c r="H1739" s="10"/>
      <c r="I1739" s="10"/>
      <c r="J1739" s="10"/>
    </row>
    <row r="1740" spans="7:10" x14ac:dyDescent="0.25">
      <c r="G1740" s="10"/>
      <c r="H1740" s="10"/>
      <c r="I1740" s="10"/>
      <c r="J1740" s="10"/>
    </row>
    <row r="1741" spans="7:10" x14ac:dyDescent="0.25">
      <c r="G1741" s="10"/>
      <c r="H1741" s="10"/>
      <c r="I1741" s="10"/>
      <c r="J1741" s="10"/>
    </row>
    <row r="1742" spans="7:10" x14ac:dyDescent="0.25">
      <c r="G1742" s="10"/>
      <c r="H1742" s="10"/>
      <c r="I1742" s="10"/>
      <c r="J1742" s="10"/>
    </row>
    <row r="1743" spans="7:10" x14ac:dyDescent="0.25">
      <c r="G1743" s="10"/>
      <c r="H1743" s="10"/>
      <c r="I1743" s="10"/>
      <c r="J1743" s="10"/>
    </row>
    <row r="1744" spans="7:10" x14ac:dyDescent="0.25">
      <c r="G1744" s="10"/>
      <c r="H1744" s="10"/>
      <c r="I1744" s="10"/>
      <c r="J1744" s="10"/>
    </row>
    <row r="1745" spans="7:10" x14ac:dyDescent="0.25">
      <c r="G1745" s="10"/>
      <c r="H1745" s="10"/>
      <c r="I1745" s="10"/>
      <c r="J1745" s="10"/>
    </row>
    <row r="1746" spans="7:10" x14ac:dyDescent="0.25">
      <c r="G1746" s="10"/>
      <c r="H1746" s="10"/>
      <c r="I1746" s="10"/>
      <c r="J1746" s="10"/>
    </row>
    <row r="1747" spans="7:10" x14ac:dyDescent="0.25">
      <c r="G1747" s="10"/>
      <c r="H1747" s="10"/>
      <c r="I1747" s="10"/>
      <c r="J1747" s="10"/>
    </row>
    <row r="1748" spans="7:10" x14ac:dyDescent="0.25">
      <c r="G1748" s="10"/>
      <c r="H1748" s="10"/>
      <c r="I1748" s="10"/>
      <c r="J1748" s="10"/>
    </row>
    <row r="1749" spans="7:10" x14ac:dyDescent="0.25">
      <c r="G1749" s="10"/>
      <c r="H1749" s="10"/>
      <c r="I1749" s="10"/>
      <c r="J1749" s="10"/>
    </row>
    <row r="1750" spans="7:10" x14ac:dyDescent="0.25">
      <c r="G1750" s="10"/>
      <c r="H1750" s="10"/>
      <c r="I1750" s="10"/>
      <c r="J1750" s="10"/>
    </row>
    <row r="1751" spans="7:10" x14ac:dyDescent="0.25">
      <c r="G1751" s="10"/>
      <c r="H1751" s="10"/>
      <c r="I1751" s="10"/>
      <c r="J1751" s="10"/>
    </row>
    <row r="1752" spans="7:10" x14ac:dyDescent="0.25">
      <c r="G1752" s="10"/>
      <c r="H1752" s="10"/>
      <c r="I1752" s="10"/>
      <c r="J1752" s="10"/>
    </row>
    <row r="1753" spans="7:10" x14ac:dyDescent="0.25">
      <c r="G1753" s="10"/>
      <c r="H1753" s="10"/>
      <c r="I1753" s="10"/>
      <c r="J1753" s="10"/>
    </row>
    <row r="1754" spans="7:10" x14ac:dyDescent="0.25">
      <c r="G1754" s="10"/>
      <c r="H1754" s="10"/>
      <c r="I1754" s="10"/>
      <c r="J1754" s="10"/>
    </row>
    <row r="1755" spans="7:10" x14ac:dyDescent="0.25">
      <c r="G1755" s="10"/>
      <c r="H1755" s="10"/>
      <c r="I1755" s="10"/>
      <c r="J1755" s="10"/>
    </row>
    <row r="1756" spans="7:10" x14ac:dyDescent="0.25">
      <c r="G1756" s="10"/>
      <c r="H1756" s="10"/>
      <c r="I1756" s="10"/>
      <c r="J1756" s="10"/>
    </row>
    <row r="1757" spans="7:10" x14ac:dyDescent="0.25">
      <c r="G1757" s="10"/>
      <c r="H1757" s="10"/>
      <c r="I1757" s="10"/>
      <c r="J1757" s="10"/>
    </row>
    <row r="1758" spans="7:10" x14ac:dyDescent="0.25">
      <c r="G1758" s="10"/>
      <c r="H1758" s="10"/>
      <c r="I1758" s="10"/>
      <c r="J1758" s="10"/>
    </row>
    <row r="1759" spans="7:10" x14ac:dyDescent="0.25">
      <c r="G1759" s="10"/>
      <c r="H1759" s="10"/>
      <c r="I1759" s="10"/>
      <c r="J1759" s="10"/>
    </row>
    <row r="1760" spans="7:10" x14ac:dyDescent="0.25">
      <c r="G1760" s="10"/>
      <c r="H1760" s="10"/>
      <c r="I1760" s="10"/>
      <c r="J1760" s="10"/>
    </row>
    <row r="1761" spans="7:10" x14ac:dyDescent="0.25">
      <c r="G1761" s="10"/>
      <c r="H1761" s="10"/>
      <c r="I1761" s="10"/>
      <c r="J1761" s="10"/>
    </row>
    <row r="1762" spans="7:10" x14ac:dyDescent="0.25">
      <c r="G1762" s="10"/>
      <c r="H1762" s="10"/>
      <c r="I1762" s="10"/>
      <c r="J1762" s="10"/>
    </row>
    <row r="1763" spans="7:10" x14ac:dyDescent="0.25">
      <c r="G1763" s="10"/>
      <c r="H1763" s="10"/>
      <c r="I1763" s="10"/>
      <c r="J1763" s="10"/>
    </row>
    <row r="1764" spans="7:10" x14ac:dyDescent="0.25">
      <c r="G1764" s="10"/>
      <c r="H1764" s="10"/>
      <c r="I1764" s="10"/>
      <c r="J1764" s="10"/>
    </row>
    <row r="1765" spans="7:10" x14ac:dyDescent="0.25">
      <c r="G1765" s="10"/>
      <c r="H1765" s="10"/>
      <c r="I1765" s="10"/>
      <c r="J1765" s="10"/>
    </row>
    <row r="1766" spans="7:10" x14ac:dyDescent="0.25">
      <c r="G1766" s="10"/>
      <c r="H1766" s="10"/>
      <c r="I1766" s="10"/>
      <c r="J1766" s="10"/>
    </row>
    <row r="1767" spans="7:10" x14ac:dyDescent="0.25">
      <c r="G1767" s="10"/>
      <c r="H1767" s="10"/>
      <c r="I1767" s="10"/>
      <c r="J1767" s="10"/>
    </row>
    <row r="1768" spans="7:10" x14ac:dyDescent="0.25">
      <c r="G1768" s="10"/>
      <c r="H1768" s="10"/>
      <c r="I1768" s="10"/>
      <c r="J1768" s="10"/>
    </row>
    <row r="1769" spans="7:10" x14ac:dyDescent="0.25">
      <c r="G1769" s="10"/>
      <c r="H1769" s="10"/>
      <c r="I1769" s="10"/>
      <c r="J1769" s="10"/>
    </row>
    <row r="1770" spans="7:10" x14ac:dyDescent="0.25">
      <c r="G1770" s="10"/>
      <c r="H1770" s="10"/>
      <c r="I1770" s="10"/>
      <c r="J1770" s="10"/>
    </row>
    <row r="1771" spans="7:10" x14ac:dyDescent="0.25">
      <c r="G1771" s="10"/>
      <c r="H1771" s="10"/>
      <c r="I1771" s="10"/>
      <c r="J1771" s="10"/>
    </row>
    <row r="1772" spans="7:10" x14ac:dyDescent="0.25">
      <c r="G1772" s="10"/>
      <c r="H1772" s="10"/>
      <c r="I1772" s="10"/>
      <c r="J1772" s="10"/>
    </row>
    <row r="1773" spans="7:10" x14ac:dyDescent="0.25">
      <c r="G1773" s="10"/>
      <c r="H1773" s="10"/>
      <c r="I1773" s="10"/>
      <c r="J1773" s="10"/>
    </row>
    <row r="1774" spans="7:10" x14ac:dyDescent="0.25">
      <c r="G1774" s="10"/>
      <c r="H1774" s="10"/>
      <c r="I1774" s="10"/>
      <c r="J1774" s="10"/>
    </row>
    <row r="1775" spans="7:10" x14ac:dyDescent="0.25">
      <c r="G1775" s="10"/>
      <c r="H1775" s="10"/>
      <c r="I1775" s="10"/>
      <c r="J1775" s="10"/>
    </row>
    <row r="1776" spans="7:10" x14ac:dyDescent="0.25">
      <c r="G1776" s="10"/>
      <c r="H1776" s="10"/>
      <c r="I1776" s="10"/>
      <c r="J1776" s="10"/>
    </row>
    <row r="1777" spans="7:10" x14ac:dyDescent="0.25">
      <c r="G1777" s="10"/>
      <c r="H1777" s="10"/>
      <c r="I1777" s="10"/>
      <c r="J1777" s="10"/>
    </row>
    <row r="1778" spans="7:10" x14ac:dyDescent="0.25">
      <c r="G1778" s="10"/>
      <c r="H1778" s="10"/>
      <c r="I1778" s="10"/>
      <c r="J1778" s="10"/>
    </row>
    <row r="1779" spans="7:10" x14ac:dyDescent="0.25">
      <c r="G1779" s="10"/>
      <c r="H1779" s="10"/>
      <c r="I1779" s="10"/>
      <c r="J1779" s="10"/>
    </row>
    <row r="1780" spans="7:10" x14ac:dyDescent="0.25">
      <c r="G1780" s="10"/>
      <c r="H1780" s="10"/>
      <c r="I1780" s="10"/>
      <c r="J1780" s="10"/>
    </row>
    <row r="1781" spans="7:10" x14ac:dyDescent="0.25">
      <c r="G1781" s="10"/>
      <c r="H1781" s="10"/>
      <c r="I1781" s="10"/>
      <c r="J1781" s="10"/>
    </row>
    <row r="1782" spans="7:10" x14ac:dyDescent="0.25">
      <c r="G1782" s="10"/>
      <c r="H1782" s="10"/>
      <c r="I1782" s="10"/>
      <c r="J1782" s="10"/>
    </row>
    <row r="1783" spans="7:10" x14ac:dyDescent="0.25">
      <c r="G1783" s="10"/>
      <c r="H1783" s="10"/>
      <c r="I1783" s="10"/>
      <c r="J1783" s="10"/>
    </row>
    <row r="1784" spans="7:10" x14ac:dyDescent="0.25">
      <c r="G1784" s="10"/>
      <c r="H1784" s="10"/>
      <c r="I1784" s="10"/>
      <c r="J1784" s="10"/>
    </row>
    <row r="1785" spans="7:10" x14ac:dyDescent="0.25">
      <c r="G1785" s="10"/>
      <c r="H1785" s="10"/>
      <c r="I1785" s="10"/>
      <c r="J1785" s="10"/>
    </row>
    <row r="1786" spans="7:10" x14ac:dyDescent="0.25">
      <c r="G1786" s="10"/>
      <c r="H1786" s="10"/>
      <c r="I1786" s="10"/>
      <c r="J1786" s="10"/>
    </row>
    <row r="1787" spans="7:10" x14ac:dyDescent="0.25">
      <c r="G1787" s="10"/>
      <c r="H1787" s="10"/>
      <c r="I1787" s="10"/>
      <c r="J1787" s="10"/>
    </row>
    <row r="1788" spans="7:10" x14ac:dyDescent="0.25">
      <c r="G1788" s="10"/>
      <c r="H1788" s="10"/>
      <c r="I1788" s="10"/>
      <c r="J1788" s="10"/>
    </row>
    <row r="1789" spans="7:10" x14ac:dyDescent="0.25">
      <c r="G1789" s="10"/>
      <c r="H1789" s="10"/>
      <c r="I1789" s="10"/>
      <c r="J1789" s="10"/>
    </row>
    <row r="1790" spans="7:10" x14ac:dyDescent="0.25">
      <c r="G1790" s="10"/>
      <c r="H1790" s="10"/>
      <c r="I1790" s="10"/>
      <c r="J1790" s="10"/>
    </row>
    <row r="1791" spans="7:10" x14ac:dyDescent="0.25">
      <c r="G1791" s="10"/>
      <c r="H1791" s="10"/>
      <c r="I1791" s="10"/>
      <c r="J1791" s="10"/>
    </row>
    <row r="1792" spans="7:10" x14ac:dyDescent="0.25">
      <c r="G1792" s="10"/>
      <c r="H1792" s="10"/>
      <c r="I1792" s="10"/>
      <c r="J1792" s="10"/>
    </row>
    <row r="1793" spans="7:10" x14ac:dyDescent="0.25">
      <c r="G1793" s="10"/>
      <c r="H1793" s="10"/>
      <c r="I1793" s="10"/>
      <c r="J1793" s="10"/>
    </row>
    <row r="1794" spans="7:10" x14ac:dyDescent="0.25">
      <c r="G1794" s="10"/>
      <c r="H1794" s="10"/>
      <c r="I1794" s="10"/>
      <c r="J1794" s="10"/>
    </row>
    <row r="1795" spans="7:10" x14ac:dyDescent="0.25">
      <c r="G1795" s="10"/>
      <c r="H1795" s="10"/>
      <c r="I1795" s="10"/>
      <c r="J1795" s="10"/>
    </row>
    <row r="1796" spans="7:10" x14ac:dyDescent="0.25">
      <c r="G1796" s="10"/>
      <c r="H1796" s="10"/>
      <c r="I1796" s="10"/>
      <c r="J1796" s="10"/>
    </row>
    <row r="1797" spans="7:10" x14ac:dyDescent="0.25">
      <c r="G1797" s="10"/>
      <c r="H1797" s="10"/>
      <c r="I1797" s="10"/>
      <c r="J1797" s="10"/>
    </row>
    <row r="1798" spans="7:10" x14ac:dyDescent="0.25">
      <c r="G1798" s="10"/>
      <c r="H1798" s="10"/>
      <c r="I1798" s="10"/>
      <c r="J1798" s="10"/>
    </row>
    <row r="1799" spans="7:10" x14ac:dyDescent="0.25">
      <c r="G1799" s="10"/>
      <c r="H1799" s="10"/>
      <c r="I1799" s="10"/>
      <c r="J1799" s="10"/>
    </row>
    <row r="1800" spans="7:10" x14ac:dyDescent="0.25">
      <c r="G1800" s="10"/>
      <c r="H1800" s="10"/>
      <c r="I1800" s="10"/>
      <c r="J1800" s="10"/>
    </row>
    <row r="1801" spans="7:10" x14ac:dyDescent="0.25">
      <c r="G1801" s="10"/>
      <c r="H1801" s="10"/>
      <c r="I1801" s="10"/>
      <c r="J1801" s="10"/>
    </row>
    <row r="1802" spans="7:10" x14ac:dyDescent="0.25">
      <c r="G1802" s="10"/>
      <c r="H1802" s="10"/>
      <c r="I1802" s="10"/>
      <c r="J1802" s="10"/>
    </row>
    <row r="1803" spans="7:10" x14ac:dyDescent="0.25">
      <c r="G1803" s="10"/>
      <c r="H1803" s="10"/>
      <c r="I1803" s="10"/>
      <c r="J1803" s="10"/>
    </row>
    <row r="1804" spans="7:10" x14ac:dyDescent="0.25">
      <c r="G1804" s="10"/>
      <c r="H1804" s="10"/>
      <c r="I1804" s="10"/>
      <c r="J1804" s="10"/>
    </row>
    <row r="1805" spans="7:10" x14ac:dyDescent="0.25">
      <c r="G1805" s="10"/>
      <c r="H1805" s="10"/>
      <c r="I1805" s="10"/>
      <c r="J1805" s="10"/>
    </row>
    <row r="1806" spans="7:10" x14ac:dyDescent="0.25">
      <c r="G1806" s="10"/>
      <c r="H1806" s="10"/>
      <c r="I1806" s="10"/>
      <c r="J1806" s="10"/>
    </row>
    <row r="1807" spans="7:10" x14ac:dyDescent="0.25">
      <c r="G1807" s="10"/>
      <c r="H1807" s="10"/>
      <c r="I1807" s="10"/>
      <c r="J1807" s="10"/>
    </row>
    <row r="1808" spans="7:10" x14ac:dyDescent="0.25">
      <c r="G1808" s="10"/>
      <c r="H1808" s="10"/>
      <c r="I1808" s="10"/>
      <c r="J1808" s="10"/>
    </row>
    <row r="1809" spans="7:10" x14ac:dyDescent="0.25">
      <c r="G1809" s="10"/>
      <c r="H1809" s="10"/>
      <c r="I1809" s="10"/>
      <c r="J1809" s="10"/>
    </row>
    <row r="1810" spans="7:10" x14ac:dyDescent="0.25">
      <c r="G1810" s="10"/>
      <c r="H1810" s="10"/>
      <c r="I1810" s="10"/>
      <c r="J1810" s="10"/>
    </row>
    <row r="1837" spans="7:10" x14ac:dyDescent="0.25">
      <c r="G1837" s="10"/>
      <c r="H1837" s="10"/>
      <c r="I1837" s="10"/>
      <c r="J1837" s="10"/>
    </row>
    <row r="1838" spans="7:10" x14ac:dyDescent="0.25">
      <c r="G1838" s="10"/>
      <c r="H1838" s="10"/>
      <c r="I1838" s="10"/>
      <c r="J1838" s="10"/>
    </row>
    <row r="1839" spans="7:10" x14ac:dyDescent="0.25">
      <c r="G1839" s="10"/>
      <c r="H1839" s="10"/>
      <c r="I1839" s="10"/>
      <c r="J1839" s="10"/>
    </row>
    <row r="1840" spans="7:10" x14ac:dyDescent="0.25">
      <c r="G1840" s="10"/>
      <c r="H1840" s="10"/>
      <c r="I1840" s="10"/>
      <c r="J1840" s="10"/>
    </row>
    <row r="1841" spans="7:10" x14ac:dyDescent="0.25">
      <c r="G1841" s="10"/>
      <c r="H1841" s="10"/>
      <c r="I1841" s="10"/>
      <c r="J1841" s="10"/>
    </row>
    <row r="1842" spans="7:10" x14ac:dyDescent="0.25">
      <c r="G1842" s="10"/>
      <c r="H1842" s="10"/>
      <c r="I1842" s="10"/>
      <c r="J1842" s="10"/>
    </row>
    <row r="1843" spans="7:10" x14ac:dyDescent="0.25">
      <c r="G1843" s="10"/>
      <c r="H1843" s="10"/>
      <c r="I1843" s="10"/>
      <c r="J1843" s="10"/>
    </row>
    <row r="1844" spans="7:10" x14ac:dyDescent="0.25">
      <c r="G1844" s="10"/>
      <c r="H1844" s="10"/>
      <c r="I1844" s="10"/>
      <c r="J1844" s="10"/>
    </row>
    <row r="1845" spans="7:10" x14ac:dyDescent="0.25">
      <c r="G1845" s="10"/>
      <c r="H1845" s="10"/>
      <c r="I1845" s="10"/>
      <c r="J1845" s="10"/>
    </row>
    <row r="1846" spans="7:10" x14ac:dyDescent="0.25">
      <c r="G1846" s="10"/>
      <c r="H1846" s="10"/>
      <c r="I1846" s="10"/>
      <c r="J1846" s="10"/>
    </row>
    <row r="1847" spans="7:10" x14ac:dyDescent="0.25">
      <c r="G1847" s="10"/>
      <c r="H1847" s="10"/>
      <c r="I1847" s="10"/>
      <c r="J1847" s="10"/>
    </row>
    <row r="1848" spans="7:10" x14ac:dyDescent="0.25">
      <c r="G1848" s="10"/>
      <c r="H1848" s="10"/>
      <c r="I1848" s="10"/>
      <c r="J1848" s="10"/>
    </row>
    <row r="1849" spans="7:10" x14ac:dyDescent="0.25">
      <c r="G1849" s="10"/>
      <c r="H1849" s="10"/>
      <c r="I1849" s="10"/>
      <c r="J1849" s="10"/>
    </row>
    <row r="1850" spans="7:10" x14ac:dyDescent="0.25">
      <c r="G1850" s="10"/>
      <c r="H1850" s="10"/>
      <c r="I1850" s="10"/>
      <c r="J1850" s="10"/>
    </row>
    <row r="1851" spans="7:10" x14ac:dyDescent="0.25">
      <c r="G1851" s="10"/>
      <c r="H1851" s="10"/>
      <c r="I1851" s="10"/>
      <c r="J1851" s="10"/>
    </row>
    <row r="1852" spans="7:10" x14ac:dyDescent="0.25">
      <c r="G1852" s="10"/>
      <c r="H1852" s="10"/>
      <c r="I1852" s="10"/>
      <c r="J1852" s="10"/>
    </row>
    <row r="1853" spans="7:10" x14ac:dyDescent="0.25">
      <c r="G1853" s="10"/>
      <c r="H1853" s="10"/>
      <c r="I1853" s="10"/>
      <c r="J1853" s="10"/>
    </row>
    <row r="1854" spans="7:10" x14ac:dyDescent="0.25">
      <c r="G1854" s="10"/>
      <c r="H1854" s="10"/>
      <c r="I1854" s="10"/>
      <c r="J1854" s="10"/>
    </row>
    <row r="1855" spans="7:10" x14ac:dyDescent="0.25">
      <c r="G1855" s="10"/>
      <c r="H1855" s="10"/>
      <c r="I1855" s="10"/>
      <c r="J1855" s="10"/>
    </row>
    <row r="1856" spans="7:10" x14ac:dyDescent="0.25">
      <c r="G1856" s="10"/>
      <c r="H1856" s="10"/>
      <c r="I1856" s="10"/>
      <c r="J1856" s="10"/>
    </row>
    <row r="1857" spans="7:10" x14ac:dyDescent="0.25">
      <c r="G1857" s="10"/>
      <c r="H1857" s="10"/>
      <c r="I1857" s="10"/>
      <c r="J1857" s="10"/>
    </row>
    <row r="1858" spans="7:10" x14ac:dyDescent="0.25">
      <c r="G1858" s="10"/>
      <c r="H1858" s="10"/>
      <c r="I1858" s="10"/>
      <c r="J1858" s="10"/>
    </row>
    <row r="1859" spans="7:10" x14ac:dyDescent="0.25">
      <c r="G1859" s="10"/>
      <c r="H1859" s="10"/>
      <c r="I1859" s="10"/>
      <c r="J1859" s="10"/>
    </row>
    <row r="1860" spans="7:10" x14ac:dyDescent="0.25">
      <c r="G1860" s="10"/>
      <c r="H1860" s="10"/>
      <c r="I1860" s="10"/>
      <c r="J1860" s="10"/>
    </row>
    <row r="1861" spans="7:10" x14ac:dyDescent="0.25">
      <c r="G1861" s="10"/>
      <c r="H1861" s="10"/>
      <c r="I1861" s="10"/>
      <c r="J1861" s="10"/>
    </row>
    <row r="1862" spans="7:10" x14ac:dyDescent="0.25">
      <c r="G1862" s="10"/>
      <c r="H1862" s="10"/>
      <c r="I1862" s="10"/>
      <c r="J1862" s="10"/>
    </row>
    <row r="1863" spans="7:10" x14ac:dyDescent="0.25">
      <c r="G1863" s="10"/>
      <c r="H1863" s="10"/>
      <c r="I1863" s="10"/>
      <c r="J1863" s="10"/>
    </row>
    <row r="1864" spans="7:10" x14ac:dyDescent="0.25">
      <c r="G1864" s="10"/>
      <c r="H1864" s="10"/>
      <c r="I1864" s="10"/>
      <c r="J1864" s="10"/>
    </row>
    <row r="1865" spans="7:10" x14ac:dyDescent="0.25">
      <c r="G1865" s="10"/>
      <c r="H1865" s="10"/>
      <c r="I1865" s="10"/>
      <c r="J1865" s="10"/>
    </row>
    <row r="1866" spans="7:10" x14ac:dyDescent="0.25">
      <c r="G1866" s="10"/>
      <c r="H1866" s="10"/>
      <c r="I1866" s="10"/>
      <c r="J1866" s="10"/>
    </row>
    <row r="1867" spans="7:10" x14ac:dyDescent="0.25">
      <c r="G1867" s="10"/>
      <c r="H1867" s="10"/>
      <c r="I1867" s="10"/>
      <c r="J1867" s="10"/>
    </row>
    <row r="1868" spans="7:10" x14ac:dyDescent="0.25">
      <c r="G1868" s="10"/>
      <c r="H1868" s="10"/>
      <c r="I1868" s="10"/>
      <c r="J1868" s="10"/>
    </row>
    <row r="1869" spans="7:10" x14ac:dyDescent="0.25">
      <c r="G1869" s="10"/>
      <c r="H1869" s="10"/>
      <c r="I1869" s="10"/>
      <c r="J1869" s="10"/>
    </row>
    <row r="1870" spans="7:10" x14ac:dyDescent="0.25">
      <c r="G1870" s="10"/>
      <c r="H1870" s="10"/>
      <c r="I1870" s="10"/>
      <c r="J1870" s="10"/>
    </row>
    <row r="1871" spans="7:10" x14ac:dyDescent="0.25">
      <c r="G1871" s="10"/>
      <c r="H1871" s="10"/>
      <c r="I1871" s="10"/>
      <c r="J1871" s="10"/>
    </row>
    <row r="1872" spans="7:10" x14ac:dyDescent="0.25">
      <c r="G1872" s="10"/>
      <c r="H1872" s="10"/>
      <c r="I1872" s="10"/>
      <c r="J1872" s="10"/>
    </row>
    <row r="1873" spans="7:10" x14ac:dyDescent="0.25">
      <c r="G1873" s="10"/>
      <c r="H1873" s="10"/>
      <c r="I1873" s="10"/>
      <c r="J1873" s="10"/>
    </row>
    <row r="1874" spans="7:10" x14ac:dyDescent="0.25">
      <c r="G1874" s="10"/>
      <c r="H1874" s="10"/>
      <c r="I1874" s="10"/>
      <c r="J1874" s="10"/>
    </row>
    <row r="1875" spans="7:10" x14ac:dyDescent="0.25">
      <c r="G1875" s="10"/>
      <c r="H1875" s="10"/>
      <c r="I1875" s="10"/>
      <c r="J1875" s="10"/>
    </row>
    <row r="1876" spans="7:10" x14ac:dyDescent="0.25">
      <c r="G1876" s="10"/>
      <c r="H1876" s="10"/>
      <c r="I1876" s="10"/>
      <c r="J1876" s="10"/>
    </row>
    <row r="1877" spans="7:10" x14ac:dyDescent="0.25">
      <c r="G1877" s="10"/>
      <c r="H1877" s="10"/>
      <c r="I1877" s="10"/>
      <c r="J1877" s="10"/>
    </row>
    <row r="1878" spans="7:10" x14ac:dyDescent="0.25">
      <c r="G1878" s="10"/>
      <c r="H1878" s="10"/>
      <c r="I1878" s="10"/>
      <c r="J1878" s="10"/>
    </row>
    <row r="1879" spans="7:10" x14ac:dyDescent="0.25">
      <c r="G1879" s="10"/>
      <c r="H1879" s="10"/>
      <c r="I1879" s="10"/>
      <c r="J1879" s="10"/>
    </row>
    <row r="1880" spans="7:10" x14ac:dyDescent="0.25">
      <c r="G1880" s="10"/>
      <c r="H1880" s="10"/>
      <c r="I1880" s="10"/>
      <c r="J1880" s="10"/>
    </row>
    <row r="1881" spans="7:10" x14ac:dyDescent="0.25">
      <c r="G1881" s="10"/>
      <c r="H1881" s="10"/>
      <c r="I1881" s="10"/>
      <c r="J1881" s="10"/>
    </row>
    <row r="1882" spans="7:10" x14ac:dyDescent="0.25">
      <c r="G1882" s="10"/>
      <c r="H1882" s="10"/>
      <c r="I1882" s="10"/>
      <c r="J1882" s="10"/>
    </row>
    <row r="1883" spans="7:10" x14ac:dyDescent="0.25">
      <c r="G1883" s="10"/>
      <c r="H1883" s="10"/>
      <c r="I1883" s="10"/>
      <c r="J1883" s="10"/>
    </row>
    <row r="1884" spans="7:10" x14ac:dyDescent="0.25">
      <c r="G1884" s="10"/>
      <c r="H1884" s="10"/>
      <c r="I1884" s="10"/>
      <c r="J1884" s="10"/>
    </row>
    <row r="1885" spans="7:10" x14ac:dyDescent="0.25">
      <c r="G1885" s="10"/>
      <c r="H1885" s="10"/>
      <c r="I1885" s="10"/>
      <c r="J1885" s="10"/>
    </row>
    <row r="1886" spans="7:10" x14ac:dyDescent="0.25">
      <c r="G1886" s="10"/>
      <c r="H1886" s="10"/>
      <c r="I1886" s="10"/>
      <c r="J1886" s="10"/>
    </row>
    <row r="1887" spans="7:10" x14ac:dyDescent="0.25">
      <c r="G1887" s="10"/>
      <c r="H1887" s="10"/>
      <c r="I1887" s="10"/>
      <c r="J1887" s="10"/>
    </row>
    <row r="1888" spans="7:10" x14ac:dyDescent="0.25">
      <c r="G1888" s="10"/>
      <c r="H1888" s="10"/>
      <c r="I1888" s="10"/>
      <c r="J1888" s="10"/>
    </row>
    <row r="1889" spans="7:10" x14ac:dyDescent="0.25">
      <c r="G1889" s="10"/>
      <c r="H1889" s="10"/>
      <c r="I1889" s="10"/>
      <c r="J1889" s="10"/>
    </row>
    <row r="1890" spans="7:10" x14ac:dyDescent="0.25">
      <c r="G1890" s="10"/>
      <c r="H1890" s="10"/>
      <c r="I1890" s="10"/>
      <c r="J1890" s="10"/>
    </row>
    <row r="1891" spans="7:10" x14ac:dyDescent="0.25">
      <c r="G1891" s="10"/>
      <c r="H1891" s="10"/>
      <c r="I1891" s="10"/>
      <c r="J1891" s="10"/>
    </row>
    <row r="1892" spans="7:10" x14ac:dyDescent="0.25">
      <c r="G1892" s="10"/>
      <c r="H1892" s="10"/>
      <c r="I1892" s="10"/>
      <c r="J1892" s="10"/>
    </row>
    <row r="1893" spans="7:10" x14ac:dyDescent="0.25">
      <c r="G1893" s="10"/>
      <c r="H1893" s="10"/>
      <c r="I1893" s="10"/>
      <c r="J1893" s="10"/>
    </row>
    <row r="1894" spans="7:10" x14ac:dyDescent="0.25">
      <c r="G1894" s="10"/>
      <c r="H1894" s="10"/>
      <c r="I1894" s="10"/>
      <c r="J1894" s="10"/>
    </row>
    <row r="1895" spans="7:10" x14ac:dyDescent="0.25">
      <c r="G1895" s="10"/>
      <c r="H1895" s="10"/>
      <c r="I1895" s="10"/>
      <c r="J1895" s="10"/>
    </row>
    <row r="1896" spans="7:10" x14ac:dyDescent="0.25">
      <c r="G1896" s="10"/>
      <c r="H1896" s="10"/>
      <c r="I1896" s="10"/>
      <c r="J1896" s="10"/>
    </row>
    <row r="1897" spans="7:10" x14ac:dyDescent="0.25">
      <c r="G1897" s="10"/>
      <c r="H1897" s="10"/>
      <c r="I1897" s="10"/>
      <c r="J1897" s="10"/>
    </row>
    <row r="1898" spans="7:10" x14ac:dyDescent="0.25">
      <c r="G1898" s="10"/>
      <c r="H1898" s="10"/>
      <c r="I1898" s="10"/>
      <c r="J1898" s="10"/>
    </row>
    <row r="1899" spans="7:10" x14ac:dyDescent="0.25">
      <c r="G1899" s="10"/>
      <c r="H1899" s="10"/>
      <c r="I1899" s="10"/>
      <c r="J1899" s="10"/>
    </row>
    <row r="1900" spans="7:10" x14ac:dyDescent="0.25">
      <c r="G1900" s="10"/>
      <c r="H1900" s="10"/>
      <c r="I1900" s="10"/>
      <c r="J1900" s="10"/>
    </row>
    <row r="1901" spans="7:10" x14ac:dyDescent="0.25">
      <c r="G1901" s="10"/>
      <c r="H1901" s="10"/>
      <c r="I1901" s="10"/>
      <c r="J1901" s="10"/>
    </row>
    <row r="1902" spans="7:10" x14ac:dyDescent="0.25">
      <c r="G1902" s="10"/>
      <c r="H1902" s="10"/>
      <c r="I1902" s="10"/>
      <c r="J1902" s="10"/>
    </row>
    <row r="1903" spans="7:10" x14ac:dyDescent="0.25">
      <c r="G1903" s="10"/>
      <c r="H1903" s="10"/>
      <c r="I1903" s="10"/>
      <c r="J1903" s="10"/>
    </row>
    <row r="1904" spans="7:10" x14ac:dyDescent="0.25">
      <c r="G1904" s="10"/>
      <c r="H1904" s="10"/>
      <c r="I1904" s="10"/>
      <c r="J1904" s="10"/>
    </row>
    <row r="1905" spans="7:10" x14ac:dyDescent="0.25">
      <c r="G1905" s="10"/>
      <c r="H1905" s="10"/>
      <c r="I1905" s="10"/>
      <c r="J1905" s="10"/>
    </row>
    <row r="1906" spans="7:10" x14ac:dyDescent="0.25">
      <c r="G1906" s="10"/>
      <c r="H1906" s="10"/>
      <c r="I1906" s="10"/>
      <c r="J1906" s="10"/>
    </row>
    <row r="1907" spans="7:10" x14ac:dyDescent="0.25">
      <c r="G1907" s="10"/>
      <c r="H1907" s="10"/>
      <c r="I1907" s="10"/>
      <c r="J1907" s="10"/>
    </row>
    <row r="1908" spans="7:10" x14ac:dyDescent="0.25">
      <c r="G1908" s="10"/>
      <c r="H1908" s="10"/>
      <c r="I1908" s="10"/>
      <c r="J1908" s="10"/>
    </row>
    <row r="1909" spans="7:10" x14ac:dyDescent="0.25">
      <c r="G1909" s="10"/>
      <c r="H1909" s="10"/>
      <c r="I1909" s="10"/>
      <c r="J1909" s="10"/>
    </row>
    <row r="1910" spans="7:10" x14ac:dyDescent="0.25">
      <c r="G1910" s="10"/>
      <c r="H1910" s="10"/>
      <c r="I1910" s="10"/>
      <c r="J1910" s="10"/>
    </row>
    <row r="1911" spans="7:10" x14ac:dyDescent="0.25">
      <c r="G1911" s="10"/>
      <c r="H1911" s="10"/>
      <c r="I1911" s="10"/>
      <c r="J1911" s="10"/>
    </row>
    <row r="1912" spans="7:10" x14ac:dyDescent="0.25">
      <c r="G1912" s="10"/>
      <c r="H1912" s="10"/>
      <c r="I1912" s="10"/>
      <c r="J1912" s="10"/>
    </row>
    <row r="1913" spans="7:10" x14ac:dyDescent="0.25">
      <c r="G1913" s="10"/>
      <c r="H1913" s="10"/>
      <c r="I1913" s="10"/>
      <c r="J1913" s="10"/>
    </row>
    <row r="1914" spans="7:10" x14ac:dyDescent="0.25">
      <c r="G1914" s="10"/>
      <c r="H1914" s="10"/>
      <c r="I1914" s="10"/>
      <c r="J1914" s="10"/>
    </row>
    <row r="1915" spans="7:10" x14ac:dyDescent="0.25">
      <c r="G1915" s="10"/>
      <c r="H1915" s="10"/>
      <c r="I1915" s="10"/>
      <c r="J1915" s="10"/>
    </row>
    <row r="1916" spans="7:10" x14ac:dyDescent="0.25">
      <c r="G1916" s="10"/>
      <c r="H1916" s="10"/>
      <c r="I1916" s="10"/>
      <c r="J1916" s="10"/>
    </row>
    <row r="1917" spans="7:10" x14ac:dyDescent="0.25">
      <c r="G1917" s="10"/>
      <c r="H1917" s="10"/>
      <c r="I1917" s="10"/>
      <c r="J1917" s="10"/>
    </row>
    <row r="1918" spans="7:10" x14ac:dyDescent="0.25">
      <c r="G1918" s="10"/>
      <c r="H1918" s="10"/>
      <c r="I1918" s="10"/>
      <c r="J1918" s="10"/>
    </row>
    <row r="1919" spans="7:10" x14ac:dyDescent="0.25">
      <c r="G1919" s="10"/>
      <c r="H1919" s="10"/>
      <c r="I1919" s="10"/>
      <c r="J1919" s="10"/>
    </row>
    <row r="1920" spans="7:10" x14ac:dyDescent="0.25">
      <c r="G1920" s="10"/>
      <c r="H1920" s="10"/>
      <c r="I1920" s="10"/>
      <c r="J1920" s="10"/>
    </row>
    <row r="1921" spans="7:10" x14ac:dyDescent="0.25">
      <c r="G1921" s="10"/>
      <c r="H1921" s="10"/>
      <c r="I1921" s="10"/>
      <c r="J1921" s="10"/>
    </row>
    <row r="1922" spans="7:10" x14ac:dyDescent="0.25">
      <c r="G1922" s="10"/>
      <c r="H1922" s="10"/>
      <c r="I1922" s="10"/>
      <c r="J1922" s="10"/>
    </row>
    <row r="1923" spans="7:10" x14ac:dyDescent="0.25">
      <c r="G1923" s="10"/>
      <c r="H1923" s="10"/>
      <c r="I1923" s="10"/>
      <c r="J1923" s="10"/>
    </row>
    <row r="1924" spans="7:10" x14ac:dyDescent="0.25">
      <c r="G1924" s="10"/>
      <c r="H1924" s="10"/>
      <c r="I1924" s="10"/>
      <c r="J1924" s="10"/>
    </row>
    <row r="1925" spans="7:10" x14ac:dyDescent="0.25">
      <c r="G1925" s="10"/>
      <c r="H1925" s="10"/>
      <c r="I1925" s="10"/>
      <c r="J1925" s="10"/>
    </row>
    <row r="1926" spans="7:10" x14ac:dyDescent="0.25">
      <c r="G1926" s="10"/>
      <c r="H1926" s="10"/>
      <c r="I1926" s="10"/>
      <c r="J1926" s="10"/>
    </row>
    <row r="1927" spans="7:10" x14ac:dyDescent="0.25">
      <c r="G1927" s="10"/>
      <c r="H1927" s="10"/>
      <c r="I1927" s="10"/>
      <c r="J1927" s="10"/>
    </row>
    <row r="1928" spans="7:10" x14ac:dyDescent="0.25">
      <c r="G1928" s="10"/>
      <c r="H1928" s="10"/>
      <c r="I1928" s="10"/>
      <c r="J1928" s="10"/>
    </row>
    <row r="1929" spans="7:10" x14ac:dyDescent="0.25">
      <c r="G1929" s="10"/>
      <c r="H1929" s="10"/>
      <c r="I1929" s="10"/>
      <c r="J1929" s="10"/>
    </row>
    <row r="1930" spans="7:10" x14ac:dyDescent="0.25">
      <c r="G1930" s="10"/>
      <c r="H1930" s="10"/>
      <c r="I1930" s="10"/>
      <c r="J1930" s="10"/>
    </row>
    <row r="1931" spans="7:10" x14ac:dyDescent="0.25">
      <c r="G1931" s="10"/>
      <c r="H1931" s="10"/>
      <c r="I1931" s="10"/>
      <c r="J1931" s="10"/>
    </row>
    <row r="1932" spans="7:10" x14ac:dyDescent="0.25">
      <c r="G1932" s="10"/>
      <c r="H1932" s="10"/>
      <c r="I1932" s="10"/>
      <c r="J1932" s="10"/>
    </row>
    <row r="1933" spans="7:10" x14ac:dyDescent="0.25">
      <c r="G1933" s="10"/>
      <c r="H1933" s="10"/>
      <c r="I1933" s="10"/>
      <c r="J1933" s="10"/>
    </row>
    <row r="1934" spans="7:10" x14ac:dyDescent="0.25">
      <c r="G1934" s="10"/>
      <c r="H1934" s="10"/>
      <c r="I1934" s="10"/>
      <c r="J1934" s="10"/>
    </row>
    <row r="1935" spans="7:10" x14ac:dyDescent="0.25">
      <c r="G1935" s="10"/>
      <c r="H1935" s="10"/>
      <c r="I1935" s="10"/>
      <c r="J1935" s="10"/>
    </row>
    <row r="1936" spans="7:10" x14ac:dyDescent="0.25">
      <c r="G1936" s="10"/>
      <c r="H1936" s="10"/>
      <c r="I1936" s="10"/>
      <c r="J1936" s="10"/>
    </row>
    <row r="1937" spans="7:10" x14ac:dyDescent="0.25">
      <c r="G1937" s="10"/>
      <c r="H1937" s="10"/>
      <c r="I1937" s="10"/>
      <c r="J1937" s="10"/>
    </row>
    <row r="1938" spans="7:10" x14ac:dyDescent="0.25">
      <c r="G1938" s="10"/>
      <c r="H1938" s="10"/>
      <c r="I1938" s="10"/>
      <c r="J1938" s="10"/>
    </row>
    <row r="1939" spans="7:10" x14ac:dyDescent="0.25">
      <c r="G1939" s="10"/>
      <c r="H1939" s="10"/>
      <c r="I1939" s="10"/>
      <c r="J1939" s="10"/>
    </row>
    <row r="1940" spans="7:10" x14ac:dyDescent="0.25">
      <c r="G1940" s="10"/>
      <c r="H1940" s="10"/>
      <c r="I1940" s="10"/>
      <c r="J1940" s="10"/>
    </row>
    <row r="1941" spans="7:10" x14ac:dyDescent="0.25">
      <c r="G1941" s="10"/>
      <c r="H1941" s="10"/>
      <c r="I1941" s="10"/>
      <c r="J1941" s="10"/>
    </row>
    <row r="1942" spans="7:10" x14ac:dyDescent="0.25">
      <c r="G1942" s="10"/>
      <c r="H1942" s="10"/>
      <c r="I1942" s="10"/>
      <c r="J1942" s="10"/>
    </row>
    <row r="1943" spans="7:10" x14ac:dyDescent="0.25">
      <c r="G1943" s="13"/>
      <c r="H1943" s="13"/>
      <c r="I1943" s="13"/>
      <c r="J1943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9784883-F1EB-4C37-A8F5-F2E7619D3675}">
          <x14:formula1>
            <xm:f>'Z:\Project_Files_Active\R068 (SBSmc2 SpeciesTrials)\Products\Fieldwork\SurvivalSurveyData\[SurvivalSurveyFID9DemoLarry.xlsx]LookUps'!#REF!</xm:f>
          </x14:formula1>
          <xm:sqref>B6:E545 C3 F3:J3</xm:sqref>
        </x14:dataValidation>
        <x14:dataValidation type="list" allowBlank="1" showInputMessage="1" showErrorMessage="1" xr:uid="{3A4704B6-4C7E-4AB3-8DE9-4829DB402118}">
          <x14:formula1>
            <xm:f>LookUps!$G$4:$G$9</xm:f>
          </x14:formula1>
          <xm:sqref>F6:F545 G6:G77 G114:G185 G222:G293 G366:G389 G510:G543 G546:G1048576</xm:sqref>
        </x14:dataValidation>
        <x14:dataValidation type="list" allowBlank="1" showInputMessage="1" showErrorMessage="1" xr:uid="{C329B1E0-A3B2-41E6-87FC-829363696F6F}">
          <x14:formula1>
            <xm:f>'Z:\Project_Files_Active\R068 (SBSmc2 SpeciesTrials)\Products\Fieldwork\SurvivalSurveyData\Fall2020\[SurvivalSurveyFall2020_FID9Demo.xlsx]LookUps'!#REF!</xm:f>
          </x14:formula1>
          <xm:sqref>G78:G113 G186:G221 G294:G365 G390:G509 G544:G545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CB46"/>
  <sheetViews>
    <sheetView topLeftCell="A28" zoomScale="50" zoomScaleNormal="50" workbookViewId="0">
      <selection activeCell="D5" sqref="D5"/>
    </sheetView>
  </sheetViews>
  <sheetFormatPr defaultRowHeight="15" x14ac:dyDescent="0.25"/>
  <cols>
    <col min="1" max="1" width="2.28515625" customWidth="1"/>
    <col min="2" max="2" width="10.42578125" bestFit="1" customWidth="1"/>
    <col min="3" max="3" width="8.7109375" bestFit="1" customWidth="1"/>
    <col min="4" max="11" width="10.42578125" bestFit="1" customWidth="1"/>
    <col min="12" max="12" width="8.7109375" bestFit="1" customWidth="1"/>
    <col min="13" max="16" width="10.42578125" bestFit="1" customWidth="1"/>
    <col min="17" max="22" width="6.7109375" customWidth="1"/>
    <col min="23" max="23" width="2" customWidth="1"/>
    <col min="24" max="29" width="6.85546875" customWidth="1"/>
    <col min="30" max="30" width="1.85546875" customWidth="1"/>
    <col min="31" max="36" width="6.7109375" customWidth="1"/>
    <col min="39" max="44" width="6.7109375" customWidth="1"/>
    <col min="45" max="45" width="2.42578125" customWidth="1"/>
    <col min="46" max="51" width="6.7109375" customWidth="1"/>
    <col min="52" max="52" width="2.7109375" customWidth="1"/>
    <col min="53" max="66" width="6.7109375" customWidth="1"/>
    <col min="67" max="67" width="1.85546875" customWidth="1"/>
    <col min="68" max="73" width="6.7109375" customWidth="1"/>
    <col min="74" max="74" width="1.85546875" customWidth="1"/>
    <col min="75" max="302" width="6.7109375" customWidth="1"/>
  </cols>
  <sheetData>
    <row r="1" spans="2:80" ht="15.75" thickBot="1" x14ac:dyDescent="0.3"/>
    <row r="2" spans="2:80" ht="33" customHeight="1" x14ac:dyDescent="0.25">
      <c r="B2" s="40" t="s">
        <v>16</v>
      </c>
      <c r="C2" s="41" t="s">
        <v>16</v>
      </c>
      <c r="D2" s="41" t="s">
        <v>16</v>
      </c>
      <c r="E2" s="41" t="s">
        <v>54</v>
      </c>
      <c r="F2" s="41" t="s">
        <v>54</v>
      </c>
      <c r="G2" s="41" t="s">
        <v>54</v>
      </c>
      <c r="H2" s="41" t="s">
        <v>17</v>
      </c>
      <c r="I2" s="41" t="s">
        <v>17</v>
      </c>
      <c r="J2" s="41" t="s">
        <v>17</v>
      </c>
      <c r="K2" s="41" t="s">
        <v>55</v>
      </c>
      <c r="L2" s="41" t="s">
        <v>55</v>
      </c>
      <c r="M2" s="41" t="s">
        <v>55</v>
      </c>
      <c r="N2" s="41" t="s">
        <v>19</v>
      </c>
      <c r="O2" s="41" t="s">
        <v>19</v>
      </c>
      <c r="P2" s="42" t="s">
        <v>19</v>
      </c>
    </row>
    <row r="3" spans="2:80" ht="33" customHeight="1" x14ac:dyDescent="0.25">
      <c r="B3" s="43">
        <v>39619</v>
      </c>
      <c r="C3" s="44">
        <v>8482</v>
      </c>
      <c r="D3" s="44">
        <v>63594</v>
      </c>
      <c r="E3" s="44">
        <v>32274</v>
      </c>
      <c r="F3" s="44">
        <v>13903</v>
      </c>
      <c r="G3" s="44">
        <v>63705</v>
      </c>
      <c r="H3" s="44">
        <v>39282</v>
      </c>
      <c r="I3" s="44">
        <v>35192</v>
      </c>
      <c r="J3" s="44">
        <v>63578</v>
      </c>
      <c r="K3" s="44">
        <v>48678</v>
      </c>
      <c r="L3" s="44">
        <v>8492</v>
      </c>
      <c r="M3" s="44">
        <v>63540</v>
      </c>
      <c r="N3" s="44">
        <v>53977</v>
      </c>
      <c r="O3" s="44">
        <v>48519</v>
      </c>
      <c r="P3" s="45">
        <v>40106</v>
      </c>
    </row>
    <row r="4" spans="2:80" ht="33" customHeight="1" thickBot="1" x14ac:dyDescent="0.3">
      <c r="B4" s="46" t="s">
        <v>82</v>
      </c>
      <c r="C4" s="47" t="s">
        <v>83</v>
      </c>
      <c r="D4" s="47" t="s">
        <v>84</v>
      </c>
      <c r="E4" s="47" t="s">
        <v>82</v>
      </c>
      <c r="F4" s="47" t="s">
        <v>83</v>
      </c>
      <c r="G4" s="47" t="s">
        <v>84</v>
      </c>
      <c r="H4" s="47" t="s">
        <v>82</v>
      </c>
      <c r="I4" s="47" t="s">
        <v>83</v>
      </c>
      <c r="J4" s="47" t="s">
        <v>84</v>
      </c>
      <c r="K4" s="47" t="s">
        <v>82</v>
      </c>
      <c r="L4" s="47" t="s">
        <v>83</v>
      </c>
      <c r="M4" s="47" t="s">
        <v>84</v>
      </c>
      <c r="N4" s="47" t="s">
        <v>82</v>
      </c>
      <c r="O4" s="47" t="s">
        <v>83</v>
      </c>
      <c r="P4" s="48" t="s">
        <v>84</v>
      </c>
    </row>
    <row r="5" spans="2:80" ht="37.5" customHeight="1" x14ac:dyDescent="0.4">
      <c r="Q5" s="36" t="s">
        <v>70</v>
      </c>
      <c r="AM5" s="36" t="s">
        <v>69</v>
      </c>
      <c r="BI5" s="36" t="s">
        <v>81</v>
      </c>
    </row>
    <row r="6" spans="2:80" ht="27" customHeight="1" thickBot="1" x14ac:dyDescent="0.3">
      <c r="W6" s="9"/>
      <c r="AD6" s="9"/>
      <c r="AK6" s="22"/>
    </row>
    <row r="7" spans="2:80" ht="33" customHeight="1" x14ac:dyDescent="0.25">
      <c r="Q7" s="25" t="str">
        <f>FieldCard!E6</f>
        <v>Good</v>
      </c>
      <c r="R7" s="26" t="str">
        <f>FieldCard!E17</f>
        <v>Good</v>
      </c>
      <c r="S7" s="26" t="str">
        <f>FieldCard!E18</f>
        <v>Good</v>
      </c>
      <c r="T7" s="26" t="str">
        <f>FieldCard!E29</f>
        <v>Good</v>
      </c>
      <c r="U7" s="26" t="str">
        <f>FieldCard!E30</f>
        <v>Good</v>
      </c>
      <c r="V7" s="27" t="str">
        <f>FieldCard!E41</f>
        <v>Good</v>
      </c>
      <c r="W7" s="12"/>
      <c r="X7" s="25" t="str">
        <f>FieldCard!E42</f>
        <v>Fair</v>
      </c>
      <c r="Y7" s="26" t="str">
        <f>FieldCard!E53</f>
        <v>Good</v>
      </c>
      <c r="Z7" s="26" t="str">
        <f>FieldCard!E54</f>
        <v>Fair</v>
      </c>
      <c r="AA7" s="26" t="str">
        <f>FieldCard!E65</f>
        <v>Good</v>
      </c>
      <c r="AB7" s="26" t="str">
        <f>FieldCard!E66</f>
        <v>Good</v>
      </c>
      <c r="AC7" s="27" t="str">
        <f>FieldCard!E77</f>
        <v>Poor</v>
      </c>
      <c r="AD7" s="12"/>
      <c r="AE7" s="25" t="str">
        <f>FieldCard!E78</f>
        <v>Poor</v>
      </c>
      <c r="AF7" s="26" t="str">
        <f>FieldCard!E89</f>
        <v>Good</v>
      </c>
      <c r="AG7" s="26" t="str">
        <f>FieldCard!E90</f>
        <v>Good</v>
      </c>
      <c r="AH7" s="26" t="str">
        <f>FieldCard!E101</f>
        <v>Good</v>
      </c>
      <c r="AI7" s="26" t="str">
        <f>FieldCard!E102</f>
        <v>Fair</v>
      </c>
      <c r="AJ7" s="27" t="str">
        <f>FieldCard!E113</f>
        <v>Good</v>
      </c>
      <c r="AM7" s="25" t="str">
        <f>FieldCard!F6</f>
        <v>Good</v>
      </c>
      <c r="AN7" s="26" t="str">
        <f>FieldCard!F17</f>
        <v>Good</v>
      </c>
      <c r="AO7" s="26" t="str">
        <f>FieldCard!F18</f>
        <v>Fair</v>
      </c>
      <c r="AP7" s="26" t="str">
        <f>FieldCard!F29</f>
        <v>Good</v>
      </c>
      <c r="AQ7" s="26" t="str">
        <f>FieldCard!F30</f>
        <v>Good</v>
      </c>
      <c r="AR7" s="27" t="str">
        <f>FieldCard!F41</f>
        <v>Good</v>
      </c>
      <c r="AS7" s="12"/>
      <c r="AT7" s="25" t="str">
        <f>FieldCard!F42</f>
        <v>Good</v>
      </c>
      <c r="AU7" s="26" t="str">
        <f>FieldCard!F53</f>
        <v>Fair</v>
      </c>
      <c r="AV7" s="26" t="str">
        <f>FieldCard!F54</f>
        <v>Fair</v>
      </c>
      <c r="AW7" s="26" t="str">
        <f>FieldCard!F65</f>
        <v>Fair</v>
      </c>
      <c r="AX7" s="26" t="str">
        <f>FieldCard!F66</f>
        <v>Fair</v>
      </c>
      <c r="AY7" s="27" t="str">
        <f>FieldCard!F77</f>
        <v>Fair</v>
      </c>
      <c r="AZ7" s="12"/>
      <c r="BA7" s="25" t="str">
        <f>FieldCard!F78</f>
        <v>Poor</v>
      </c>
      <c r="BB7" s="26" t="str">
        <f>FieldCard!F89</f>
        <v>Fair</v>
      </c>
      <c r="BC7" s="26" t="str">
        <f>FieldCard!F90</f>
        <v>Fair</v>
      </c>
      <c r="BD7" s="26" t="str">
        <f>FieldCard!F101</f>
        <v>Good</v>
      </c>
      <c r="BE7" s="26" t="str">
        <f>FieldCard!F102</f>
        <v>Good</v>
      </c>
      <c r="BF7" s="27" t="str">
        <f>FieldCard!F113</f>
        <v>Good</v>
      </c>
      <c r="BI7" s="25" t="str">
        <f>FieldCard!G6</f>
        <v>Good</v>
      </c>
      <c r="BJ7" s="26" t="str">
        <f>FieldCard!G17</f>
        <v>Good</v>
      </c>
      <c r="BK7" s="26" t="str">
        <f>FieldCard!G18</f>
        <v>Fair</v>
      </c>
      <c r="BL7" s="26" t="str">
        <f>FieldCard!G29</f>
        <v>Good</v>
      </c>
      <c r="BM7" s="26" t="str">
        <f>FieldCard!G30</f>
        <v>Good</v>
      </c>
      <c r="BN7" s="27" t="str">
        <f>FieldCard!G41</f>
        <v>Good</v>
      </c>
      <c r="BO7" s="12"/>
      <c r="BP7" s="25" t="str">
        <f>FieldCard!G42</f>
        <v>Fair</v>
      </c>
      <c r="BQ7" s="26" t="str">
        <f>FieldCard!G53</f>
        <v>Fair</v>
      </c>
      <c r="BR7" s="26" t="str">
        <f>FieldCard!G54</f>
        <v>Fair</v>
      </c>
      <c r="BS7" s="26" t="str">
        <f>FieldCard!G65</f>
        <v>Fair</v>
      </c>
      <c r="BT7" s="26" t="str">
        <f>FieldCard!G66</f>
        <v>Good</v>
      </c>
      <c r="BU7" s="27" t="str">
        <f>FieldCard!G77</f>
        <v>Fair</v>
      </c>
      <c r="BV7" s="12"/>
      <c r="BW7" s="25" t="str">
        <f>FieldCard!G78</f>
        <v>Dead</v>
      </c>
      <c r="BX7" s="26" t="str">
        <f>FieldCard!G89</f>
        <v>Good</v>
      </c>
      <c r="BY7" s="26" t="str">
        <f>FieldCard!G90</f>
        <v>Good</v>
      </c>
      <c r="BZ7" s="26" t="str">
        <f>FieldCard!G101</f>
        <v>Poor</v>
      </c>
      <c r="CA7" s="26" t="str">
        <f>FieldCard!G102</f>
        <v>Good</v>
      </c>
      <c r="CB7" s="27" t="str">
        <f>FieldCard!G113</f>
        <v>Good</v>
      </c>
    </row>
    <row r="8" spans="2:80" ht="33" customHeight="1" x14ac:dyDescent="0.25">
      <c r="Q8" s="28" t="str">
        <f>FieldCard!E7</f>
        <v>Good</v>
      </c>
      <c r="R8" s="24" t="str">
        <f>FieldCard!E16</f>
        <v>Good</v>
      </c>
      <c r="S8" s="24" t="str">
        <f>FieldCard!E19</f>
        <v>Good</v>
      </c>
      <c r="T8" s="24" t="str">
        <f>FieldCard!E28</f>
        <v>Good</v>
      </c>
      <c r="U8" s="24" t="str">
        <f>FieldCard!E31</f>
        <v>Good</v>
      </c>
      <c r="V8" s="29" t="str">
        <f>FieldCard!E40</f>
        <v>Good</v>
      </c>
      <c r="W8" s="33"/>
      <c r="X8" s="28" t="str">
        <f>FieldCard!E43</f>
        <v>Good</v>
      </c>
      <c r="Y8" s="24" t="str">
        <f>FieldCard!E52</f>
        <v>Good</v>
      </c>
      <c r="Z8" s="24" t="str">
        <f>FieldCard!E55</f>
        <v>Fair</v>
      </c>
      <c r="AA8" s="24" t="str">
        <f>FieldCard!E64</f>
        <v>Fair</v>
      </c>
      <c r="AB8" s="24" t="str">
        <f>FieldCard!E67</f>
        <v>Good</v>
      </c>
      <c r="AC8" s="29" t="str">
        <f>FieldCard!E76</f>
        <v>Fair</v>
      </c>
      <c r="AD8" s="33"/>
      <c r="AE8" s="28" t="str">
        <f>FieldCard!E79</f>
        <v>Good</v>
      </c>
      <c r="AF8" s="24" t="str">
        <f>FieldCard!E88</f>
        <v>Good</v>
      </c>
      <c r="AG8" s="24" t="str">
        <f>FieldCard!E91</f>
        <v>Good</v>
      </c>
      <c r="AH8" s="24" t="str">
        <f>FieldCard!E100</f>
        <v>Good</v>
      </c>
      <c r="AI8" s="24" t="str">
        <f>FieldCard!E103</f>
        <v>Good</v>
      </c>
      <c r="AJ8" s="29" t="str">
        <f>FieldCard!E112</f>
        <v>Good</v>
      </c>
      <c r="AM8" s="28" t="str">
        <f>FieldCard!F7</f>
        <v>Fair</v>
      </c>
      <c r="AN8" s="24" t="str">
        <f>FieldCard!F16</f>
        <v>Good</v>
      </c>
      <c r="AO8" s="24" t="str">
        <f>FieldCard!F19</f>
        <v>Good</v>
      </c>
      <c r="AP8" s="24" t="str">
        <f>FieldCard!F28</f>
        <v>Good</v>
      </c>
      <c r="AQ8" s="24" t="str">
        <f>FieldCard!F31</f>
        <v>Good</v>
      </c>
      <c r="AR8" s="29" t="str">
        <f>FieldCard!F40</f>
        <v>Missing</v>
      </c>
      <c r="AS8" s="33"/>
      <c r="AT8" s="28" t="str">
        <f>FieldCard!F43</f>
        <v>Good</v>
      </c>
      <c r="AU8" s="24" t="str">
        <f>FieldCard!F52</f>
        <v>Fair</v>
      </c>
      <c r="AV8" s="24" t="str">
        <f>FieldCard!F55</f>
        <v>Fair</v>
      </c>
      <c r="AW8" s="24" t="str">
        <f>FieldCard!F64</f>
        <v>Fair</v>
      </c>
      <c r="AX8" s="24" t="str">
        <f>FieldCard!F67</f>
        <v>Good</v>
      </c>
      <c r="AY8" s="29" t="str">
        <f>FieldCard!F76</f>
        <v>Good</v>
      </c>
      <c r="AZ8" s="33"/>
      <c r="BA8" s="28" t="str">
        <f>FieldCard!F79</f>
        <v>Fair</v>
      </c>
      <c r="BB8" s="24" t="str">
        <f>FieldCard!F88</f>
        <v>Poor</v>
      </c>
      <c r="BC8" s="24" t="str">
        <f>FieldCard!F91</f>
        <v>Fair</v>
      </c>
      <c r="BD8" s="24" t="str">
        <f>FieldCard!F100</f>
        <v>Good</v>
      </c>
      <c r="BE8" s="24" t="str">
        <f>FieldCard!F103</f>
        <v>Good</v>
      </c>
      <c r="BF8" s="29" t="str">
        <f>FieldCard!F112</f>
        <v>Good</v>
      </c>
      <c r="BI8" s="28" t="str">
        <f>FieldCard!G7</f>
        <v>Good</v>
      </c>
      <c r="BJ8" s="24" t="str">
        <f>FieldCard!G16</f>
        <v>Good</v>
      </c>
      <c r="BK8" s="24" t="str">
        <f>FieldCard!G19</f>
        <v>Good</v>
      </c>
      <c r="BL8" s="24" t="str">
        <f>FieldCard!G28</f>
        <v>Good</v>
      </c>
      <c r="BM8" s="24" t="str">
        <f>FieldCard!G31</f>
        <v>Good</v>
      </c>
      <c r="BN8" s="29" t="str">
        <f>FieldCard!G40</f>
        <v>Good</v>
      </c>
      <c r="BO8" s="33"/>
      <c r="BP8" s="28" t="str">
        <f>FieldCard!G43</f>
        <v>Fair</v>
      </c>
      <c r="BQ8" s="24" t="str">
        <f>FieldCard!G52</f>
        <v>Fair</v>
      </c>
      <c r="BR8" s="24" t="str">
        <f>FieldCard!G55</f>
        <v>Missing</v>
      </c>
      <c r="BS8" s="24" t="str">
        <f>FieldCard!G64</f>
        <v>Fair</v>
      </c>
      <c r="BT8" s="24" t="str">
        <f>FieldCard!G67</f>
        <v>Fair</v>
      </c>
      <c r="BU8" s="29" t="str">
        <f>FieldCard!G76</f>
        <v>Fair</v>
      </c>
      <c r="BV8" s="33"/>
      <c r="BW8" s="28" t="str">
        <f>FieldCard!G79</f>
        <v>Good</v>
      </c>
      <c r="BX8" s="24" t="str">
        <f>FieldCard!G88</f>
        <v>Fair</v>
      </c>
      <c r="BY8" s="24" t="str">
        <f>FieldCard!G91</f>
        <v>Good</v>
      </c>
      <c r="BZ8" s="24" t="str">
        <f>FieldCard!G100</f>
        <v>Good</v>
      </c>
      <c r="CA8" s="24" t="str">
        <f>FieldCard!G103</f>
        <v>Good</v>
      </c>
      <c r="CB8" s="29" t="str">
        <f>FieldCard!G112</f>
        <v>Fair</v>
      </c>
    </row>
    <row r="9" spans="2:80" ht="33" customHeight="1" x14ac:dyDescent="0.25">
      <c r="Q9" s="28" t="str">
        <f>FieldCard!E8</f>
        <v>Good</v>
      </c>
      <c r="R9" s="24" t="str">
        <f>FieldCard!E15</f>
        <v>Good</v>
      </c>
      <c r="S9" s="24" t="str">
        <f>FieldCard!E20</f>
        <v>Good</v>
      </c>
      <c r="T9" s="24" t="str">
        <f>FieldCard!E27</f>
        <v>Good</v>
      </c>
      <c r="U9" s="24" t="str">
        <f>FieldCard!E32</f>
        <v>Good</v>
      </c>
      <c r="V9" s="29" t="str">
        <f>FieldCard!E39</f>
        <v>Good</v>
      </c>
      <c r="W9" s="33"/>
      <c r="X9" s="28" t="str">
        <f>FieldCard!E44</f>
        <v>Good</v>
      </c>
      <c r="Y9" s="24" t="str">
        <f>FieldCard!E51</f>
        <v>Good</v>
      </c>
      <c r="Z9" s="24" t="str">
        <f>FieldCard!E56</f>
        <v>Good</v>
      </c>
      <c r="AA9" s="24" t="str">
        <f>FieldCard!E63</f>
        <v>Good</v>
      </c>
      <c r="AB9" s="24" t="str">
        <f>FieldCard!E68</f>
        <v>Good</v>
      </c>
      <c r="AC9" s="29" t="str">
        <f>FieldCard!E75</f>
        <v>Fair</v>
      </c>
      <c r="AD9" s="33"/>
      <c r="AE9" s="28" t="str">
        <f>FieldCard!E80</f>
        <v>Good</v>
      </c>
      <c r="AF9" s="24" t="str">
        <f>FieldCard!E87</f>
        <v>Fair</v>
      </c>
      <c r="AG9" s="24" t="str">
        <f>FieldCard!E92</f>
        <v>Good</v>
      </c>
      <c r="AH9" s="24" t="str">
        <f>FieldCard!E99</f>
        <v>Good</v>
      </c>
      <c r="AI9" s="24" t="str">
        <f>FieldCard!E104</f>
        <v>Good</v>
      </c>
      <c r="AJ9" s="29" t="str">
        <f>FieldCard!E111</f>
        <v>Good</v>
      </c>
      <c r="AM9" s="28" t="str">
        <f>FieldCard!F8</f>
        <v>Good</v>
      </c>
      <c r="AN9" s="24" t="str">
        <f>FieldCard!F15</f>
        <v>Good</v>
      </c>
      <c r="AO9" s="24" t="str">
        <f>FieldCard!F20</f>
        <v>Good</v>
      </c>
      <c r="AP9" s="24" t="str">
        <f>FieldCard!F27</f>
        <v>Good</v>
      </c>
      <c r="AQ9" s="24" t="str">
        <f>FieldCard!F32</f>
        <v>Good</v>
      </c>
      <c r="AR9" s="29" t="str">
        <f>FieldCard!F39</f>
        <v>Missing</v>
      </c>
      <c r="AS9" s="33"/>
      <c r="AT9" s="28" t="str">
        <f>FieldCard!F44</f>
        <v>Good</v>
      </c>
      <c r="AU9" s="24" t="str">
        <f>FieldCard!F51</f>
        <v>Good</v>
      </c>
      <c r="AV9" s="24" t="str">
        <f>FieldCard!F56</f>
        <v>Good</v>
      </c>
      <c r="AW9" s="24" t="str">
        <f>FieldCard!F63</f>
        <v>Good</v>
      </c>
      <c r="AX9" s="24" t="str">
        <f>FieldCard!F68</f>
        <v>Good</v>
      </c>
      <c r="AY9" s="29" t="str">
        <f>FieldCard!F75</f>
        <v>Good</v>
      </c>
      <c r="AZ9" s="33"/>
      <c r="BA9" s="28" t="str">
        <f>FieldCard!F80</f>
        <v>Good</v>
      </c>
      <c r="BB9" s="24" t="str">
        <f>FieldCard!F87</f>
        <v>Fair</v>
      </c>
      <c r="BC9" s="24" t="str">
        <f>FieldCard!F92</f>
        <v>Good</v>
      </c>
      <c r="BD9" s="24" t="str">
        <f>FieldCard!F99</f>
        <v>Good</v>
      </c>
      <c r="BE9" s="24" t="str">
        <f>FieldCard!F104</f>
        <v>Good</v>
      </c>
      <c r="BF9" s="29" t="str">
        <f>FieldCard!F111</f>
        <v>Good</v>
      </c>
      <c r="BI9" s="28" t="str">
        <f>FieldCard!G8</f>
        <v>Good</v>
      </c>
      <c r="BJ9" s="24" t="str">
        <f>FieldCard!G15</f>
        <v>Good</v>
      </c>
      <c r="BK9" s="24" t="str">
        <f>FieldCard!G20</f>
        <v>Fair</v>
      </c>
      <c r="BL9" s="24" t="str">
        <f>FieldCard!G27</f>
        <v>Fair</v>
      </c>
      <c r="BM9" s="24" t="str">
        <f>FieldCard!G32</f>
        <v>Good</v>
      </c>
      <c r="BN9" s="29" t="str">
        <f>FieldCard!G39</f>
        <v>Good</v>
      </c>
      <c r="BO9" s="33"/>
      <c r="BP9" s="28" t="str">
        <f>FieldCard!G44</f>
        <v>Good</v>
      </c>
      <c r="BQ9" s="24" t="str">
        <f>FieldCard!G51</f>
        <v>Good</v>
      </c>
      <c r="BR9" s="24" t="str">
        <f>FieldCard!G56</f>
        <v>Good</v>
      </c>
      <c r="BS9" s="24" t="str">
        <f>FieldCard!G63</f>
        <v>Fair</v>
      </c>
      <c r="BT9" s="24" t="str">
        <f>FieldCard!G68</f>
        <v>Good</v>
      </c>
      <c r="BU9" s="29" t="str">
        <f>FieldCard!G75</f>
        <v>Good</v>
      </c>
      <c r="BV9" s="33"/>
      <c r="BW9" s="28" t="str">
        <f>FieldCard!G80</f>
        <v>Good</v>
      </c>
      <c r="BX9" s="24" t="str">
        <f>FieldCard!G87</f>
        <v>Fair</v>
      </c>
      <c r="BY9" s="24" t="str">
        <f>FieldCard!G92</f>
        <v>Good</v>
      </c>
      <c r="BZ9" s="24" t="str">
        <f>FieldCard!G99</f>
        <v>Fair</v>
      </c>
      <c r="CA9" s="24" t="str">
        <f>FieldCard!G104</f>
        <v>Good</v>
      </c>
      <c r="CB9" s="29" t="str">
        <f>FieldCard!G111</f>
        <v>Good</v>
      </c>
    </row>
    <row r="10" spans="2:80" ht="33" customHeight="1" x14ac:dyDescent="0.25">
      <c r="Q10" s="28" t="str">
        <f>FieldCard!E9</f>
        <v>Good</v>
      </c>
      <c r="R10" s="24" t="str">
        <f>FieldCard!E14</f>
        <v>Good</v>
      </c>
      <c r="S10" s="24" t="str">
        <f>FieldCard!E21</f>
        <v>Good</v>
      </c>
      <c r="T10" s="24" t="str">
        <f>FieldCard!E26</f>
        <v>Good</v>
      </c>
      <c r="U10" s="24" t="str">
        <f>FieldCard!E33</f>
        <v>Good</v>
      </c>
      <c r="V10" s="29" t="str">
        <f>FieldCard!E38</f>
        <v>Fair</v>
      </c>
      <c r="W10" s="33"/>
      <c r="X10" s="28" t="str">
        <f>FieldCard!E45</f>
        <v>Fair</v>
      </c>
      <c r="Y10" s="24" t="str">
        <f>FieldCard!E50</f>
        <v>Good</v>
      </c>
      <c r="Z10" s="24" t="str">
        <f>FieldCard!E57</f>
        <v>Good</v>
      </c>
      <c r="AA10" s="24" t="str">
        <f>FieldCard!E62</f>
        <v>Good</v>
      </c>
      <c r="AB10" s="24" t="str">
        <f>FieldCard!E69</f>
        <v>Good</v>
      </c>
      <c r="AC10" s="29" t="str">
        <f>FieldCard!E74</f>
        <v>Good</v>
      </c>
      <c r="AD10" s="33"/>
      <c r="AE10" s="28" t="str">
        <f>FieldCard!E81</f>
        <v>Good</v>
      </c>
      <c r="AF10" s="24" t="str">
        <f>FieldCard!E86</f>
        <v>Good</v>
      </c>
      <c r="AG10" s="24" t="str">
        <f>FieldCard!E93</f>
        <v>Good</v>
      </c>
      <c r="AH10" s="24" t="str">
        <f>FieldCard!E98</f>
        <v>Good</v>
      </c>
      <c r="AI10" s="24" t="str">
        <f>FieldCard!E105</f>
        <v>Good</v>
      </c>
      <c r="AJ10" s="29" t="str">
        <f>FieldCard!E110</f>
        <v>Good</v>
      </c>
      <c r="AM10" s="28" t="str">
        <f>FieldCard!F9</f>
        <v>Good</v>
      </c>
      <c r="AN10" s="24" t="str">
        <f>FieldCard!F14</f>
        <v>Good</v>
      </c>
      <c r="AO10" s="24" t="str">
        <f>FieldCard!F21</f>
        <v>Good</v>
      </c>
      <c r="AP10" s="24" t="str">
        <f>FieldCard!F26</f>
        <v>Good</v>
      </c>
      <c r="AQ10" s="24" t="str">
        <f>FieldCard!F33</f>
        <v>Good</v>
      </c>
      <c r="AR10" s="29" t="str">
        <f>FieldCard!F38</f>
        <v>Good</v>
      </c>
      <c r="AS10" s="33"/>
      <c r="AT10" s="28" t="str">
        <f>FieldCard!F45</f>
        <v>Poor</v>
      </c>
      <c r="AU10" s="24" t="str">
        <f>FieldCard!F50</f>
        <v>Good</v>
      </c>
      <c r="AV10" s="24" t="str">
        <f>FieldCard!F57</f>
        <v>Good</v>
      </c>
      <c r="AW10" s="24" t="str">
        <f>FieldCard!F62</f>
        <v>Good</v>
      </c>
      <c r="AX10" s="24" t="str">
        <f>FieldCard!F69</f>
        <v>Good</v>
      </c>
      <c r="AY10" s="29" t="str">
        <f>FieldCard!F74</f>
        <v>Good</v>
      </c>
      <c r="AZ10" s="33"/>
      <c r="BA10" s="28" t="str">
        <f>FieldCard!F81</f>
        <v>Good</v>
      </c>
      <c r="BB10" s="24" t="str">
        <f>FieldCard!F86</f>
        <v>Good</v>
      </c>
      <c r="BC10" s="24" t="str">
        <f>FieldCard!F93</f>
        <v>Good</v>
      </c>
      <c r="BD10" s="24" t="str">
        <f>FieldCard!F98</f>
        <v>Fair</v>
      </c>
      <c r="BE10" s="24" t="str">
        <f>FieldCard!F105</f>
        <v>Good</v>
      </c>
      <c r="BF10" s="29" t="str">
        <f>FieldCard!F110</f>
        <v>Good</v>
      </c>
      <c r="BI10" s="28" t="str">
        <f>FieldCard!G9</f>
        <v>Good</v>
      </c>
      <c r="BJ10" s="24" t="str">
        <f>FieldCard!G14</f>
        <v>Good</v>
      </c>
      <c r="BK10" s="24" t="str">
        <f>FieldCard!G21</f>
        <v>Good</v>
      </c>
      <c r="BL10" s="24" t="str">
        <f>FieldCard!G26</f>
        <v>Good</v>
      </c>
      <c r="BM10" s="24" t="str">
        <f>FieldCard!G33</f>
        <v>Good</v>
      </c>
      <c r="BN10" s="29" t="str">
        <f>FieldCard!G38</f>
        <v>Poor</v>
      </c>
      <c r="BO10" s="33"/>
      <c r="BP10" s="28" t="str">
        <f>FieldCard!G45</f>
        <v>Fair</v>
      </c>
      <c r="BQ10" s="24" t="str">
        <f>FieldCard!G50</f>
        <v>Fair</v>
      </c>
      <c r="BR10" s="24" t="str">
        <f>FieldCard!G57</f>
        <v>Good</v>
      </c>
      <c r="BS10" s="24" t="str">
        <f>FieldCard!G62</f>
        <v>Good</v>
      </c>
      <c r="BT10" s="24" t="str">
        <f>FieldCard!G69</f>
        <v>Good</v>
      </c>
      <c r="BU10" s="29" t="str">
        <f>FieldCard!G74</f>
        <v>Good</v>
      </c>
      <c r="BV10" s="33"/>
      <c r="BW10" s="28" t="str">
        <f>FieldCard!G81</f>
        <v>Good</v>
      </c>
      <c r="BX10" s="24" t="str">
        <f>FieldCard!G86</f>
        <v>Good</v>
      </c>
      <c r="BY10" s="24" t="str">
        <f>FieldCard!G93</f>
        <v>Good</v>
      </c>
      <c r="BZ10" s="24" t="str">
        <f>FieldCard!G98</f>
        <v>Good</v>
      </c>
      <c r="CA10" s="24" t="str">
        <f>FieldCard!G105</f>
        <v>Moribund</v>
      </c>
      <c r="CB10" s="29" t="str">
        <f>FieldCard!G110</f>
        <v>Good</v>
      </c>
    </row>
    <row r="11" spans="2:80" ht="33" customHeight="1" x14ac:dyDescent="0.25">
      <c r="Q11" s="28" t="str">
        <f>FieldCard!E10</f>
        <v>Good</v>
      </c>
      <c r="R11" s="24" t="str">
        <f>FieldCard!E13</f>
        <v>Good</v>
      </c>
      <c r="S11" s="24" t="str">
        <f>FieldCard!E22</f>
        <v>Good</v>
      </c>
      <c r="T11" s="24" t="str">
        <f>FieldCard!E25</f>
        <v>Good</v>
      </c>
      <c r="U11" s="24" t="str">
        <f>FieldCard!E34</f>
        <v>Good</v>
      </c>
      <c r="V11" s="29" t="str">
        <f>FieldCard!E37</f>
        <v>Good</v>
      </c>
      <c r="W11" s="33"/>
      <c r="X11" s="28" t="str">
        <f>FieldCard!E46</f>
        <v>Good</v>
      </c>
      <c r="Y11" s="24" t="str">
        <f>FieldCard!E49</f>
        <v>Good</v>
      </c>
      <c r="Z11" s="24" t="str">
        <f>FieldCard!E58</f>
        <v>Good</v>
      </c>
      <c r="AA11" s="24" t="str">
        <f>FieldCard!E61</f>
        <v>Good</v>
      </c>
      <c r="AB11" s="24" t="str">
        <f>FieldCard!E70</f>
        <v>Good</v>
      </c>
      <c r="AC11" s="29" t="str">
        <f>FieldCard!E73</f>
        <v>Fair</v>
      </c>
      <c r="AD11" s="33"/>
      <c r="AE11" s="28" t="str">
        <f>FieldCard!E82</f>
        <v>Good</v>
      </c>
      <c r="AF11" s="24" t="str">
        <f>FieldCard!E85</f>
        <v>Good</v>
      </c>
      <c r="AG11" s="24" t="str">
        <f>FieldCard!E94</f>
        <v>Good</v>
      </c>
      <c r="AH11" s="24" t="str">
        <f>FieldCard!E97</f>
        <v>Good</v>
      </c>
      <c r="AI11" s="24" t="str">
        <f>FieldCard!E106</f>
        <v>Good</v>
      </c>
      <c r="AJ11" s="29" t="str">
        <f>FieldCard!E109</f>
        <v>Good</v>
      </c>
      <c r="AM11" s="28" t="str">
        <f>FieldCard!F10</f>
        <v>Good</v>
      </c>
      <c r="AN11" s="24" t="str">
        <f>FieldCard!F13</f>
        <v>Good</v>
      </c>
      <c r="AO11" s="24" t="str">
        <f>FieldCard!F22</f>
        <v>Good</v>
      </c>
      <c r="AP11" s="24" t="str">
        <f>FieldCard!F25</f>
        <v>Good</v>
      </c>
      <c r="AQ11" s="24" t="str">
        <f>FieldCard!F34</f>
        <v>Good</v>
      </c>
      <c r="AR11" s="29" t="str">
        <f>FieldCard!F37</f>
        <v>Good</v>
      </c>
      <c r="AS11" s="33"/>
      <c r="AT11" s="28" t="str">
        <f>FieldCard!F46</f>
        <v>Fair</v>
      </c>
      <c r="AU11" s="24" t="str">
        <f>FieldCard!F49</f>
        <v>Good</v>
      </c>
      <c r="AV11" s="24" t="str">
        <f>FieldCard!F58</f>
        <v>Good</v>
      </c>
      <c r="AW11" s="24" t="str">
        <f>FieldCard!F61</f>
        <v>Good</v>
      </c>
      <c r="AX11" s="24" t="str">
        <f>FieldCard!F70</f>
        <v>Good</v>
      </c>
      <c r="AY11" s="29" t="str">
        <f>FieldCard!F73</f>
        <v>Fair</v>
      </c>
      <c r="AZ11" s="33"/>
      <c r="BA11" s="28" t="str">
        <f>FieldCard!F82</f>
        <v>Good</v>
      </c>
      <c r="BB11" s="24" t="str">
        <f>FieldCard!F85</f>
        <v>Good</v>
      </c>
      <c r="BC11" s="24" t="str">
        <f>FieldCard!F94</f>
        <v>Good</v>
      </c>
      <c r="BD11" s="24" t="str">
        <f>FieldCard!F97</f>
        <v>Good</v>
      </c>
      <c r="BE11" s="24" t="str">
        <f>FieldCard!F106</f>
        <v>Good</v>
      </c>
      <c r="BF11" s="29" t="str">
        <f>FieldCard!F109</f>
        <v>Good</v>
      </c>
      <c r="BI11" s="28" t="str">
        <f>FieldCard!G10</f>
        <v>Good</v>
      </c>
      <c r="BJ11" s="24" t="str">
        <f>FieldCard!G13</f>
        <v>Fair</v>
      </c>
      <c r="BK11" s="24" t="str">
        <f>FieldCard!G22</f>
        <v>Good</v>
      </c>
      <c r="BL11" s="24" t="str">
        <f>FieldCard!G25</f>
        <v>Fair</v>
      </c>
      <c r="BM11" s="24" t="str">
        <f>FieldCard!G34</f>
        <v>Good</v>
      </c>
      <c r="BN11" s="29" t="str">
        <f>FieldCard!G37</f>
        <v>Good</v>
      </c>
      <c r="BO11" s="33"/>
      <c r="BP11" s="28" t="str">
        <f>FieldCard!G46</f>
        <v>Fair</v>
      </c>
      <c r="BQ11" s="24" t="str">
        <f>FieldCard!G49</f>
        <v>Good</v>
      </c>
      <c r="BR11" s="24" t="str">
        <f>FieldCard!G58</f>
        <v>Good</v>
      </c>
      <c r="BS11" s="24" t="str">
        <f>FieldCard!G61</f>
        <v>Fair</v>
      </c>
      <c r="BT11" s="24" t="str">
        <f>FieldCard!G70</f>
        <v>Good</v>
      </c>
      <c r="BU11" s="29" t="str">
        <f>FieldCard!G73</f>
        <v>Fair</v>
      </c>
      <c r="BV11" s="33"/>
      <c r="BW11" s="28" t="str">
        <f>FieldCard!G82</f>
        <v>Good</v>
      </c>
      <c r="BX11" s="24" t="str">
        <f>FieldCard!G85</f>
        <v>Good</v>
      </c>
      <c r="BY11" s="24" t="str">
        <f>FieldCard!G94</f>
        <v>Good</v>
      </c>
      <c r="BZ11" s="24" t="str">
        <f>FieldCard!G97</f>
        <v>Fair</v>
      </c>
      <c r="CA11" s="24" t="str">
        <f>FieldCard!G106</f>
        <v>Good</v>
      </c>
      <c r="CB11" s="29" t="str">
        <f>FieldCard!G109</f>
        <v>Good</v>
      </c>
    </row>
    <row r="12" spans="2:80" ht="33" customHeight="1" thickBot="1" x14ac:dyDescent="0.3">
      <c r="Q12" s="30" t="str">
        <f>FieldCard!E11</f>
        <v>Good</v>
      </c>
      <c r="R12" s="31" t="str">
        <f>FieldCard!E12</f>
        <v>Good</v>
      </c>
      <c r="S12" s="31" t="str">
        <f>FieldCard!E23</f>
        <v>Good</v>
      </c>
      <c r="T12" s="31" t="str">
        <f>FieldCard!E24</f>
        <v>Good</v>
      </c>
      <c r="U12" s="31" t="str">
        <f>FieldCard!E35</f>
        <v>Fair</v>
      </c>
      <c r="V12" s="23" t="str">
        <f>FieldCard!E36</f>
        <v>Fair</v>
      </c>
      <c r="W12" s="34"/>
      <c r="X12" s="30" t="str">
        <f>FieldCard!E47</f>
        <v>Good</v>
      </c>
      <c r="Y12" s="31" t="str">
        <f>FieldCard!E48</f>
        <v>Good</v>
      </c>
      <c r="Z12" s="31" t="str">
        <f>FieldCard!E59</f>
        <v>Fair</v>
      </c>
      <c r="AA12" s="31" t="str">
        <f>FieldCard!E60</f>
        <v>Good</v>
      </c>
      <c r="AB12" s="31" t="str">
        <f>FieldCard!E71</f>
        <v>Good</v>
      </c>
      <c r="AC12" s="23" t="str">
        <f>FieldCard!E72</f>
        <v>Good</v>
      </c>
      <c r="AD12" s="34"/>
      <c r="AE12" s="30" t="str">
        <f>FieldCard!E83</f>
        <v>Good</v>
      </c>
      <c r="AF12" s="31" t="str">
        <f>FieldCard!E84</f>
        <v>Good</v>
      </c>
      <c r="AG12" s="31" t="str">
        <f>FieldCard!E95</f>
        <v>Good</v>
      </c>
      <c r="AH12" s="31" t="str">
        <f>FieldCard!E96</f>
        <v>Good</v>
      </c>
      <c r="AI12" s="31" t="str">
        <f>FieldCard!E107</f>
        <v>Good</v>
      </c>
      <c r="AJ12" s="23" t="str">
        <f>FieldCard!E108</f>
        <v>Good</v>
      </c>
      <c r="AM12" s="30" t="str">
        <f>FieldCard!F11</f>
        <v>Good</v>
      </c>
      <c r="AN12" s="31" t="str">
        <f>FieldCard!F12</f>
        <v>Good</v>
      </c>
      <c r="AO12" s="31" t="str">
        <f>FieldCard!F23</f>
        <v>Good</v>
      </c>
      <c r="AP12" s="31" t="str">
        <f>FieldCard!F24</f>
        <v>Good</v>
      </c>
      <c r="AQ12" s="31" t="str">
        <f>FieldCard!F35</f>
        <v>Fair</v>
      </c>
      <c r="AR12" s="23" t="str">
        <f>FieldCard!F36</f>
        <v>Good</v>
      </c>
      <c r="AS12" s="34"/>
      <c r="AT12" s="30" t="str">
        <f>FieldCard!F47</f>
        <v>Good</v>
      </c>
      <c r="AU12" s="31" t="str">
        <f>FieldCard!F48</f>
        <v>Good</v>
      </c>
      <c r="AV12" s="31" t="str">
        <f>FieldCard!F59</f>
        <v>Fair</v>
      </c>
      <c r="AW12" s="31" t="str">
        <f>FieldCard!F60</f>
        <v>Fair</v>
      </c>
      <c r="AX12" s="31" t="str">
        <f>FieldCard!F71</f>
        <v>Fair</v>
      </c>
      <c r="AY12" s="23" t="str">
        <f>FieldCard!F72</f>
        <v>Fair</v>
      </c>
      <c r="AZ12" s="34"/>
      <c r="BA12" s="30" t="str">
        <f>FieldCard!F83</f>
        <v>Fair</v>
      </c>
      <c r="BB12" s="31" t="str">
        <f>FieldCard!F84</f>
        <v>Good</v>
      </c>
      <c r="BC12" s="31" t="str">
        <f>FieldCard!F95</f>
        <v>Good</v>
      </c>
      <c r="BD12" s="31" t="str">
        <f>FieldCard!F96</f>
        <v>Good</v>
      </c>
      <c r="BE12" s="31" t="str">
        <f>FieldCard!F107</f>
        <v>Fair</v>
      </c>
      <c r="BF12" s="23" t="str">
        <f>FieldCard!F108</f>
        <v>Fair</v>
      </c>
      <c r="BI12" s="30" t="str">
        <f>FieldCard!G11</f>
        <v>Good</v>
      </c>
      <c r="BJ12" s="31" t="str">
        <f>FieldCard!G12</f>
        <v>Good</v>
      </c>
      <c r="BK12" s="31" t="str">
        <f>FieldCard!G23</f>
        <v>Good</v>
      </c>
      <c r="BL12" s="31" t="str">
        <f>FieldCard!G24</f>
        <v>Good</v>
      </c>
      <c r="BM12" s="31" t="str">
        <f>FieldCard!G35</f>
        <v>Fair</v>
      </c>
      <c r="BN12" s="23" t="str">
        <f>FieldCard!G36</f>
        <v>Good</v>
      </c>
      <c r="BO12" s="34"/>
      <c r="BP12" s="30" t="str">
        <f>FieldCard!G47</f>
        <v>Good</v>
      </c>
      <c r="BQ12" s="31" t="str">
        <f>FieldCard!G48</f>
        <v>Good</v>
      </c>
      <c r="BR12" s="31" t="str">
        <f>FieldCard!G59</f>
        <v>Fair</v>
      </c>
      <c r="BS12" s="31" t="str">
        <f>FieldCard!G60</f>
        <v>Good</v>
      </c>
      <c r="BT12" s="31" t="str">
        <f>FieldCard!G71</f>
        <v>Fair</v>
      </c>
      <c r="BU12" s="23" t="str">
        <f>FieldCard!G72</f>
        <v>Good</v>
      </c>
      <c r="BV12" s="34"/>
      <c r="BW12" s="30" t="str">
        <f>FieldCard!G83</f>
        <v>Fair</v>
      </c>
      <c r="BX12" s="31" t="str">
        <f>FieldCard!G84</f>
        <v>Good</v>
      </c>
      <c r="BY12" s="31" t="str">
        <f>FieldCard!G95</f>
        <v>Good</v>
      </c>
      <c r="BZ12" s="31" t="str">
        <f>FieldCard!G96</f>
        <v>Good</v>
      </c>
      <c r="CA12" s="31" t="str">
        <f>FieldCard!G107</f>
        <v>Good</v>
      </c>
      <c r="CB12" s="23" t="str">
        <f>FieldCard!G108</f>
        <v>Good</v>
      </c>
    </row>
    <row r="13" spans="2:80" ht="8.25" customHeight="1" thickBot="1" x14ac:dyDescent="0.3">
      <c r="Q13" s="10"/>
      <c r="R13" s="35"/>
      <c r="S13" s="35"/>
      <c r="T13" s="35"/>
      <c r="U13" s="35"/>
      <c r="V13" s="8"/>
      <c r="W13" s="9"/>
      <c r="X13" s="10"/>
      <c r="Y13" s="35"/>
      <c r="Z13" s="35"/>
      <c r="AA13" s="35"/>
      <c r="AB13" s="35"/>
      <c r="AC13" s="8"/>
      <c r="AD13" s="9"/>
      <c r="AE13" s="10"/>
      <c r="AF13" s="35"/>
      <c r="AG13" s="35"/>
      <c r="AH13" s="35"/>
      <c r="AI13" s="35"/>
      <c r="AJ13" s="8"/>
      <c r="AM13" s="10"/>
      <c r="AN13" s="35"/>
      <c r="AO13" s="35"/>
      <c r="AP13" s="35"/>
      <c r="AQ13" s="35"/>
      <c r="AR13" s="8"/>
      <c r="AS13" s="9"/>
      <c r="AT13" s="10"/>
      <c r="AU13" s="35"/>
      <c r="AV13" s="35"/>
      <c r="AW13" s="35"/>
      <c r="AX13" s="35"/>
      <c r="AY13" s="8"/>
      <c r="AZ13" s="9"/>
      <c r="BA13" s="10"/>
      <c r="BB13" s="35"/>
      <c r="BC13" s="35"/>
      <c r="BD13" s="35"/>
      <c r="BE13" s="35"/>
      <c r="BF13" s="8"/>
      <c r="BI13" s="10"/>
      <c r="BJ13" s="35"/>
      <c r="BK13" s="35"/>
      <c r="BL13" s="35"/>
      <c r="BM13" s="35"/>
      <c r="BN13" s="8"/>
      <c r="BO13" s="9"/>
      <c r="BP13" s="10"/>
      <c r="BQ13" s="35"/>
      <c r="BR13" s="35"/>
      <c r="BS13" s="35"/>
      <c r="BT13" s="35"/>
      <c r="BU13" s="8"/>
      <c r="BV13" s="9"/>
      <c r="BW13" s="10"/>
      <c r="BX13" s="35"/>
      <c r="BY13" s="35"/>
      <c r="BZ13" s="35"/>
      <c r="CA13" s="35"/>
      <c r="CB13" s="8"/>
    </row>
    <row r="14" spans="2:80" ht="33" customHeight="1" x14ac:dyDescent="0.25">
      <c r="Q14" s="25" t="str">
        <f>FieldCard!E114</f>
        <v>Fair</v>
      </c>
      <c r="R14" s="26" t="str">
        <f>FieldCard!E125</f>
        <v>Good</v>
      </c>
      <c r="S14" s="26" t="str">
        <f>FieldCard!E126</f>
        <v>Good</v>
      </c>
      <c r="T14" s="26" t="str">
        <f>FieldCard!E137</f>
        <v>Good</v>
      </c>
      <c r="U14" s="26" t="str">
        <f>FieldCard!E138</f>
        <v>Good</v>
      </c>
      <c r="V14" s="27" t="str">
        <f>FieldCard!E149</f>
        <v>Good</v>
      </c>
      <c r="W14" s="12"/>
      <c r="X14" s="25" t="str">
        <f>FieldCard!E150</f>
        <v>Good</v>
      </c>
      <c r="Y14" s="26" t="str">
        <f>FieldCard!E161</f>
        <v>Good</v>
      </c>
      <c r="Z14" s="26" t="str">
        <f>FieldCard!E162</f>
        <v>Good</v>
      </c>
      <c r="AA14" s="26" t="str">
        <f>FieldCard!E173</f>
        <v>Fair</v>
      </c>
      <c r="AB14" s="26" t="str">
        <f>FieldCard!E174</f>
        <v>Good</v>
      </c>
      <c r="AC14" s="27" t="str">
        <f>FieldCard!E185</f>
        <v>Good</v>
      </c>
      <c r="AD14" s="12"/>
      <c r="AE14" s="25" t="str">
        <f>FieldCard!E186</f>
        <v>Good</v>
      </c>
      <c r="AF14" s="26" t="str">
        <f>FieldCard!E197</f>
        <v>Good</v>
      </c>
      <c r="AG14" s="26" t="str">
        <f>FieldCard!E198</f>
        <v>Good</v>
      </c>
      <c r="AH14" s="26" t="str">
        <f>FieldCard!E209</f>
        <v>Good</v>
      </c>
      <c r="AI14" s="26" t="str">
        <f>FieldCard!E210</f>
        <v>Good</v>
      </c>
      <c r="AJ14" s="27" t="str">
        <f>FieldCard!E221</f>
        <v>Good</v>
      </c>
      <c r="AM14" s="25" t="str">
        <f>FieldCard!F114</f>
        <v>Fair</v>
      </c>
      <c r="AN14" s="26" t="str">
        <f>FieldCard!F125</f>
        <v>Fair</v>
      </c>
      <c r="AO14" s="26" t="str">
        <f>FieldCard!F126</f>
        <v>Good</v>
      </c>
      <c r="AP14" s="26" t="str">
        <f>FieldCard!F137</f>
        <v>Good</v>
      </c>
      <c r="AQ14" s="26" t="str">
        <f>FieldCard!F138</f>
        <v>Fair</v>
      </c>
      <c r="AR14" s="27" t="str">
        <f>FieldCard!F149</f>
        <v>Good</v>
      </c>
      <c r="AS14" s="12"/>
      <c r="AT14" s="25" t="str">
        <f>FieldCard!F150</f>
        <v>Fair</v>
      </c>
      <c r="AU14" s="26" t="str">
        <f>FieldCard!F161</f>
        <v>Good</v>
      </c>
      <c r="AV14" s="26" t="str">
        <f>FieldCard!F162</f>
        <v>Good</v>
      </c>
      <c r="AW14" s="26" t="str">
        <f>FieldCard!F173</f>
        <v>Fair</v>
      </c>
      <c r="AX14" s="26" t="str">
        <f>FieldCard!F174</f>
        <v>Good</v>
      </c>
      <c r="AY14" s="27" t="str">
        <f>FieldCard!F185</f>
        <v>Good</v>
      </c>
      <c r="AZ14" s="12"/>
      <c r="BA14" s="25" t="str">
        <f>FieldCard!F186</f>
        <v>Good</v>
      </c>
      <c r="BB14" s="26" t="str">
        <f>FieldCard!F197</f>
        <v>Good</v>
      </c>
      <c r="BC14" s="26" t="str">
        <f>FieldCard!F198</f>
        <v>Good</v>
      </c>
      <c r="BD14" s="26" t="str">
        <f>FieldCard!F209</f>
        <v>Good</v>
      </c>
      <c r="BE14" s="26" t="str">
        <f>FieldCard!F210</f>
        <v>Fair</v>
      </c>
      <c r="BF14" s="27" t="str">
        <f>FieldCard!F221</f>
        <v>Fair</v>
      </c>
      <c r="BI14" s="25" t="str">
        <f>FieldCard!G114</f>
        <v>Fair</v>
      </c>
      <c r="BJ14" s="26" t="str">
        <f>FieldCard!G125</f>
        <v>Good</v>
      </c>
      <c r="BK14" s="26" t="str">
        <f>FieldCard!G126</f>
        <v>Good</v>
      </c>
      <c r="BL14" s="26" t="str">
        <f>FieldCard!G137</f>
        <v>Good</v>
      </c>
      <c r="BM14" s="26" t="str">
        <f>FieldCard!G138</f>
        <v>Good</v>
      </c>
      <c r="BN14" s="27" t="str">
        <f>FieldCard!G149</f>
        <v>Good</v>
      </c>
      <c r="BO14" s="12"/>
      <c r="BP14" s="25" t="str">
        <f>FieldCard!G150</f>
        <v>Fair</v>
      </c>
      <c r="BQ14" s="26" t="str">
        <f>FieldCard!G161</f>
        <v>Good</v>
      </c>
      <c r="BR14" s="26" t="str">
        <f>FieldCard!G162</f>
        <v>Fair</v>
      </c>
      <c r="BS14" s="26" t="str">
        <f>FieldCard!G173</f>
        <v>Fair</v>
      </c>
      <c r="BT14" s="26" t="str">
        <f>FieldCard!G174</f>
        <v>Good</v>
      </c>
      <c r="BU14" s="27" t="str">
        <f>FieldCard!G185</f>
        <v>Good</v>
      </c>
      <c r="BV14" s="12"/>
      <c r="BW14" s="25" t="str">
        <f>FieldCard!G186</f>
        <v>Good</v>
      </c>
      <c r="BX14" s="26" t="str">
        <f>FieldCard!G197</f>
        <v>Good</v>
      </c>
      <c r="BY14" s="26" t="str">
        <f>FieldCard!G198</f>
        <v>Good</v>
      </c>
      <c r="BZ14" s="26" t="str">
        <f>FieldCard!G209</f>
        <v>Good</v>
      </c>
      <c r="CA14" s="26" t="str">
        <f>FieldCard!G210</f>
        <v>Good</v>
      </c>
      <c r="CB14" s="27" t="str">
        <f>FieldCard!G221</f>
        <v>Good</v>
      </c>
    </row>
    <row r="15" spans="2:80" ht="33" customHeight="1" x14ac:dyDescent="0.25">
      <c r="Q15" s="28" t="str">
        <f>FieldCard!E115</f>
        <v>Good</v>
      </c>
      <c r="R15" s="24" t="str">
        <f>FieldCard!E124</f>
        <v>Good</v>
      </c>
      <c r="S15" s="24" t="str">
        <f>FieldCard!E127</f>
        <v>Good</v>
      </c>
      <c r="T15" s="24" t="str">
        <f>FieldCard!E136</f>
        <v>Good</v>
      </c>
      <c r="U15" s="24" t="str">
        <f>FieldCard!E139</f>
        <v>Good</v>
      </c>
      <c r="V15" s="29" t="str">
        <f>FieldCard!E148</f>
        <v>Good</v>
      </c>
      <c r="W15" s="33"/>
      <c r="X15" s="28" t="str">
        <f>FieldCard!E151</f>
        <v>Fair</v>
      </c>
      <c r="Y15" s="24" t="str">
        <f>FieldCard!E160</f>
        <v>Good</v>
      </c>
      <c r="Z15" s="24" t="str">
        <f>FieldCard!E163</f>
        <v>Fair</v>
      </c>
      <c r="AA15" s="24" t="str">
        <f>FieldCard!E172</f>
        <v>Good</v>
      </c>
      <c r="AB15" s="24" t="str">
        <f>FieldCard!E175</f>
        <v>Good</v>
      </c>
      <c r="AC15" s="29" t="str">
        <f>FieldCard!E184</f>
        <v>Good</v>
      </c>
      <c r="AD15" s="33"/>
      <c r="AE15" s="28" t="str">
        <f>FieldCard!E187</f>
        <v>Good</v>
      </c>
      <c r="AF15" s="24" t="str">
        <f>FieldCard!E196</f>
        <v>Good</v>
      </c>
      <c r="AG15" s="24" t="str">
        <f>FieldCard!E199</f>
        <v>Good</v>
      </c>
      <c r="AH15" s="24" t="str">
        <f>FieldCard!E208</f>
        <v>Good</v>
      </c>
      <c r="AI15" s="24" t="str">
        <f>FieldCard!E211</f>
        <v>Good</v>
      </c>
      <c r="AJ15" s="29" t="str">
        <f>FieldCard!E220</f>
        <v>Fair</v>
      </c>
      <c r="AM15" s="28" t="str">
        <f>FieldCard!F115</f>
        <v>Good</v>
      </c>
      <c r="AN15" s="24" t="str">
        <f>FieldCard!F124</f>
        <v>Fair</v>
      </c>
      <c r="AO15" s="24" t="str">
        <f>FieldCard!F127</f>
        <v>Good</v>
      </c>
      <c r="AP15" s="24" t="str">
        <f>FieldCard!F136</f>
        <v>Good</v>
      </c>
      <c r="AQ15" s="24" t="str">
        <f>FieldCard!F139</f>
        <v>Good</v>
      </c>
      <c r="AR15" s="29" t="str">
        <f>FieldCard!F148</f>
        <v>Good</v>
      </c>
      <c r="AS15" s="33"/>
      <c r="AT15" s="28" t="str">
        <f>FieldCard!F151</f>
        <v>Poor</v>
      </c>
      <c r="AU15" s="24" t="str">
        <f>FieldCard!F160</f>
        <v>Fair</v>
      </c>
      <c r="AV15" s="24" t="str">
        <f>FieldCard!F163</f>
        <v>Fair</v>
      </c>
      <c r="AW15" s="24" t="str">
        <f>FieldCard!F172</f>
        <v>Fair</v>
      </c>
      <c r="AX15" s="24" t="str">
        <f>FieldCard!F175</f>
        <v>Good</v>
      </c>
      <c r="AY15" s="29" t="str">
        <f>FieldCard!F184</f>
        <v>Good</v>
      </c>
      <c r="AZ15" s="33"/>
      <c r="BA15" s="28" t="str">
        <f>FieldCard!F187</f>
        <v>Good</v>
      </c>
      <c r="BB15" s="24" t="str">
        <f>FieldCard!F196</f>
        <v>Good</v>
      </c>
      <c r="BC15" s="24" t="str">
        <f>FieldCard!F199</f>
        <v>Good</v>
      </c>
      <c r="BD15" s="24" t="str">
        <f>FieldCard!F208</f>
        <v>Good</v>
      </c>
      <c r="BE15" s="24" t="str">
        <f>FieldCard!F211</f>
        <v>Good</v>
      </c>
      <c r="BF15" s="29" t="str">
        <f>FieldCard!F220</f>
        <v>Good</v>
      </c>
      <c r="BI15" s="28" t="str">
        <f>FieldCard!G115</f>
        <v>Good</v>
      </c>
      <c r="BJ15" s="24" t="str">
        <f>FieldCard!G124</f>
        <v>Good</v>
      </c>
      <c r="BK15" s="24" t="str">
        <f>FieldCard!G127</f>
        <v>Good</v>
      </c>
      <c r="BL15" s="24" t="str">
        <f>FieldCard!G136</f>
        <v>Good</v>
      </c>
      <c r="BM15" s="24" t="str">
        <f>FieldCard!G139</f>
        <v>Good</v>
      </c>
      <c r="BN15" s="29" t="str">
        <f>FieldCard!G148</f>
        <v>Fair</v>
      </c>
      <c r="BO15" s="33"/>
      <c r="BP15" s="28" t="str">
        <f>FieldCard!G151</f>
        <v>Fair</v>
      </c>
      <c r="BQ15" s="24" t="str">
        <f>FieldCard!G160</f>
        <v>Good</v>
      </c>
      <c r="BR15" s="24" t="str">
        <f>FieldCard!G163</f>
        <v>Fair</v>
      </c>
      <c r="BS15" s="24" t="str">
        <f>FieldCard!G172</f>
        <v>Fair</v>
      </c>
      <c r="BT15" s="24" t="str">
        <f>FieldCard!G175</f>
        <v>Good</v>
      </c>
      <c r="BU15" s="29" t="str">
        <f>FieldCard!G184</f>
        <v>Good</v>
      </c>
      <c r="BV15" s="33"/>
      <c r="BW15" s="28" t="str">
        <f>FieldCard!G187</f>
        <v>Good</v>
      </c>
      <c r="BX15" s="24" t="str">
        <f>FieldCard!G196</f>
        <v>Good</v>
      </c>
      <c r="BY15" s="24" t="str">
        <f>FieldCard!G199</f>
        <v>Good</v>
      </c>
      <c r="BZ15" s="24" t="str">
        <f>FieldCard!G208</f>
        <v>Good</v>
      </c>
      <c r="CA15" s="24" t="str">
        <f>FieldCard!G211</f>
        <v>Good</v>
      </c>
      <c r="CB15" s="29" t="str">
        <f>FieldCard!G220</f>
        <v>Good</v>
      </c>
    </row>
    <row r="16" spans="2:80" ht="33" customHeight="1" x14ac:dyDescent="0.25">
      <c r="Q16" s="28" t="str">
        <f>FieldCard!E116</f>
        <v>Good</v>
      </c>
      <c r="R16" s="24" t="str">
        <f>FieldCard!E123</f>
        <v>Good</v>
      </c>
      <c r="S16" s="24" t="str">
        <f>FieldCard!E128</f>
        <v>Good</v>
      </c>
      <c r="T16" s="24" t="str">
        <f>FieldCard!E135</f>
        <v>Good</v>
      </c>
      <c r="U16" s="24" t="str">
        <f>FieldCard!E140</f>
        <v>Good</v>
      </c>
      <c r="V16" s="29" t="str">
        <f>FieldCard!E147</f>
        <v>Good</v>
      </c>
      <c r="W16" s="33"/>
      <c r="X16" s="28" t="str">
        <f>FieldCard!E152</f>
        <v>Good</v>
      </c>
      <c r="Y16" s="24" t="str">
        <f>FieldCard!E159</f>
        <v>Good</v>
      </c>
      <c r="Z16" s="24" t="str">
        <f>FieldCard!E164</f>
        <v>Good</v>
      </c>
      <c r="AA16" s="24" t="str">
        <f>FieldCard!E171</f>
        <v>Good</v>
      </c>
      <c r="AB16" s="24" t="str">
        <f>FieldCard!E176</f>
        <v>Fair</v>
      </c>
      <c r="AC16" s="29" t="str">
        <f>FieldCard!E183</f>
        <v>Good</v>
      </c>
      <c r="AD16" s="33"/>
      <c r="AE16" s="28" t="str">
        <f>FieldCard!E188</f>
        <v>Good</v>
      </c>
      <c r="AF16" s="24" t="str">
        <f>FieldCard!E195</f>
        <v>Good</v>
      </c>
      <c r="AG16" s="24" t="str">
        <f>FieldCard!E200</f>
        <v>Poor</v>
      </c>
      <c r="AH16" s="24" t="str">
        <f>FieldCard!E207</f>
        <v>Good</v>
      </c>
      <c r="AI16" s="24" t="str">
        <f>FieldCard!E212</f>
        <v>Good</v>
      </c>
      <c r="AJ16" s="29" t="str">
        <f>FieldCard!E219</f>
        <v>Good</v>
      </c>
      <c r="AM16" s="28" t="str">
        <f>FieldCard!F116</f>
        <v>Good</v>
      </c>
      <c r="AN16" s="24" t="str">
        <f>FieldCard!F123</f>
        <v>Fair</v>
      </c>
      <c r="AO16" s="24" t="str">
        <f>FieldCard!F128</f>
        <v>Good</v>
      </c>
      <c r="AP16" s="24" t="str">
        <f>FieldCard!F135</f>
        <v>Fair</v>
      </c>
      <c r="AQ16" s="24" t="str">
        <f>FieldCard!F140</f>
        <v>Good</v>
      </c>
      <c r="AR16" s="29" t="str">
        <f>FieldCard!F147</f>
        <v>Good</v>
      </c>
      <c r="AS16" s="33"/>
      <c r="AT16" s="28" t="str">
        <f>FieldCard!F152</f>
        <v>Fair</v>
      </c>
      <c r="AU16" s="24" t="str">
        <f>FieldCard!F159</f>
        <v>Fair</v>
      </c>
      <c r="AV16" s="24" t="str">
        <f>FieldCard!F164</f>
        <v>Good</v>
      </c>
      <c r="AW16" s="24" t="str">
        <f>FieldCard!F171</f>
        <v>Good</v>
      </c>
      <c r="AX16" s="24" t="str">
        <f>FieldCard!F176</f>
        <v>Fair</v>
      </c>
      <c r="AY16" s="29" t="str">
        <f>FieldCard!F183</f>
        <v>Good</v>
      </c>
      <c r="AZ16" s="33"/>
      <c r="BA16" s="28" t="str">
        <f>FieldCard!F188</f>
        <v>Good</v>
      </c>
      <c r="BB16" s="24" t="str">
        <f>FieldCard!F195</f>
        <v>Good</v>
      </c>
      <c r="BC16" s="24" t="str">
        <f>FieldCard!F200</f>
        <v>Poor</v>
      </c>
      <c r="BD16" s="24" t="str">
        <f>FieldCard!F207</f>
        <v>Good</v>
      </c>
      <c r="BE16" s="24" t="str">
        <f>FieldCard!F212</f>
        <v>Good</v>
      </c>
      <c r="BF16" s="29" t="str">
        <f>FieldCard!F219</f>
        <v>Fair</v>
      </c>
      <c r="BI16" s="28" t="str">
        <f>FieldCard!G116</f>
        <v>Good</v>
      </c>
      <c r="BJ16" s="24" t="str">
        <f>FieldCard!G123</f>
        <v>Good</v>
      </c>
      <c r="BK16" s="24" t="str">
        <f>FieldCard!G128</f>
        <v>Good</v>
      </c>
      <c r="BL16" s="24" t="str">
        <f>FieldCard!G135</f>
        <v>Good</v>
      </c>
      <c r="BM16" s="24" t="str">
        <f>FieldCard!G140</f>
        <v>Good</v>
      </c>
      <c r="BN16" s="29" t="str">
        <f>FieldCard!G147</f>
        <v>Fair</v>
      </c>
      <c r="BO16" s="33"/>
      <c r="BP16" s="28" t="str">
        <f>FieldCard!G152</f>
        <v>Fair</v>
      </c>
      <c r="BQ16" s="24" t="str">
        <f>FieldCard!G159</f>
        <v>Fair</v>
      </c>
      <c r="BR16" s="24" t="str">
        <f>FieldCard!G164</f>
        <v>Good</v>
      </c>
      <c r="BS16" s="24" t="str">
        <f>FieldCard!G171</f>
        <v>Good</v>
      </c>
      <c r="BT16" s="24" t="str">
        <f>FieldCard!G176</f>
        <v>Fair</v>
      </c>
      <c r="BU16" s="29" t="str">
        <f>FieldCard!G183</f>
        <v>Good</v>
      </c>
      <c r="BV16" s="33"/>
      <c r="BW16" s="28" t="str">
        <f>FieldCard!G188</f>
        <v>Good</v>
      </c>
      <c r="BX16" s="24" t="str">
        <f>FieldCard!G195</f>
        <v>Good</v>
      </c>
      <c r="BY16" s="24" t="str">
        <f>FieldCard!G200</f>
        <v>Good</v>
      </c>
      <c r="BZ16" s="24" t="str">
        <f>FieldCard!G207</f>
        <v>Good</v>
      </c>
      <c r="CA16" s="24" t="str">
        <f>FieldCard!G212</f>
        <v>Good</v>
      </c>
      <c r="CB16" s="29" t="str">
        <f>FieldCard!G219</f>
        <v>Dead</v>
      </c>
    </row>
    <row r="17" spans="17:80" ht="33" customHeight="1" x14ac:dyDescent="0.25">
      <c r="Q17" s="28" t="str">
        <f>FieldCard!E117</f>
        <v>Good</v>
      </c>
      <c r="R17" s="24" t="str">
        <f>FieldCard!E122</f>
        <v>Good</v>
      </c>
      <c r="S17" s="24" t="str">
        <f>FieldCard!E129</f>
        <v>Good</v>
      </c>
      <c r="T17" s="24" t="str">
        <f>FieldCard!E134</f>
        <v>Good</v>
      </c>
      <c r="U17" s="24" t="str">
        <f>FieldCard!E141</f>
        <v>Good</v>
      </c>
      <c r="V17" s="29" t="str">
        <f>FieldCard!E146</f>
        <v>Poor</v>
      </c>
      <c r="W17" s="33"/>
      <c r="X17" s="28" t="str">
        <f>FieldCard!E153</f>
        <v>Fair</v>
      </c>
      <c r="Y17" s="24" t="str">
        <f>FieldCard!E158</f>
        <v>Fair</v>
      </c>
      <c r="Z17" s="24" t="str">
        <f>FieldCard!E165</f>
        <v>Good</v>
      </c>
      <c r="AA17" s="24" t="str">
        <f>FieldCard!E170</f>
        <v>Good</v>
      </c>
      <c r="AB17" s="24" t="str">
        <f>FieldCard!E177</f>
        <v>Good</v>
      </c>
      <c r="AC17" s="29" t="str">
        <f>FieldCard!E182</f>
        <v>Good</v>
      </c>
      <c r="AD17" s="33"/>
      <c r="AE17" s="28" t="str">
        <f>FieldCard!E189</f>
        <v>Good</v>
      </c>
      <c r="AF17" s="24" t="str">
        <f>FieldCard!E194</f>
        <v>Good</v>
      </c>
      <c r="AG17" s="24" t="str">
        <f>FieldCard!E201</f>
        <v>Good</v>
      </c>
      <c r="AH17" s="24" t="str">
        <f>FieldCard!E206</f>
        <v>Good</v>
      </c>
      <c r="AI17" s="24" t="str">
        <f>FieldCard!E213</f>
        <v>Good</v>
      </c>
      <c r="AJ17" s="29" t="str">
        <f>FieldCard!E218</f>
        <v>Good</v>
      </c>
      <c r="AM17" s="28" t="str">
        <f>FieldCard!F117</f>
        <v>Good</v>
      </c>
      <c r="AN17" s="24" t="str">
        <f>FieldCard!F122</f>
        <v>Good</v>
      </c>
      <c r="AO17" s="24" t="str">
        <f>FieldCard!F129</f>
        <v>Good</v>
      </c>
      <c r="AP17" s="24" t="str">
        <f>FieldCard!F134</f>
        <v>Fair</v>
      </c>
      <c r="AQ17" s="24" t="str">
        <f>FieldCard!F141</f>
        <v>Good</v>
      </c>
      <c r="AR17" s="29" t="str">
        <f>FieldCard!F146</f>
        <v>Fair</v>
      </c>
      <c r="AS17" s="33"/>
      <c r="AT17" s="28" t="str">
        <f>FieldCard!F153</f>
        <v>Fair</v>
      </c>
      <c r="AU17" s="24" t="str">
        <f>FieldCard!F158</f>
        <v>Poor</v>
      </c>
      <c r="AV17" s="24" t="str">
        <f>FieldCard!F165</f>
        <v>Good</v>
      </c>
      <c r="AW17" s="24" t="str">
        <f>FieldCard!F170</f>
        <v>Good</v>
      </c>
      <c r="AX17" s="24" t="str">
        <f>FieldCard!F177</f>
        <v>Good</v>
      </c>
      <c r="AY17" s="29" t="str">
        <f>FieldCard!F182</f>
        <v>Good</v>
      </c>
      <c r="AZ17" s="33"/>
      <c r="BA17" s="28" t="str">
        <f>FieldCard!F189</f>
        <v>Good</v>
      </c>
      <c r="BB17" s="24" t="str">
        <f>FieldCard!F194</f>
        <v>Good</v>
      </c>
      <c r="BC17" s="24" t="str">
        <f>FieldCard!F201</f>
        <v>Good</v>
      </c>
      <c r="BD17" s="24" t="str">
        <f>FieldCard!F206</f>
        <v>Good</v>
      </c>
      <c r="BE17" s="24" t="str">
        <f>FieldCard!F213</f>
        <v>Good</v>
      </c>
      <c r="BF17" s="29" t="str">
        <f>FieldCard!F218</f>
        <v>Good</v>
      </c>
      <c r="BI17" s="28" t="str">
        <f>FieldCard!G117</f>
        <v>Good</v>
      </c>
      <c r="BJ17" s="24" t="str">
        <f>FieldCard!G122</f>
        <v>Good</v>
      </c>
      <c r="BK17" s="24" t="str">
        <f>FieldCard!G129</f>
        <v>Good</v>
      </c>
      <c r="BL17" s="24" t="str">
        <f>FieldCard!G134</f>
        <v>Good</v>
      </c>
      <c r="BM17" s="24" t="str">
        <f>FieldCard!G141</f>
        <v>Good</v>
      </c>
      <c r="BN17" s="29" t="str">
        <f>FieldCard!G146</f>
        <v>Fair</v>
      </c>
      <c r="BO17" s="33"/>
      <c r="BP17" s="28" t="str">
        <f>FieldCard!G153</f>
        <v>Fair</v>
      </c>
      <c r="BQ17" s="24" t="str">
        <f>FieldCard!G158</f>
        <v>Fair</v>
      </c>
      <c r="BR17" s="24" t="str">
        <f>FieldCard!G165</f>
        <v>Good</v>
      </c>
      <c r="BS17" s="24" t="str">
        <f>FieldCard!G170</f>
        <v>Good</v>
      </c>
      <c r="BT17" s="24" t="str">
        <f>FieldCard!G177</f>
        <v>Good</v>
      </c>
      <c r="BU17" s="29" t="str">
        <f>FieldCard!G182</f>
        <v>Good</v>
      </c>
      <c r="BV17" s="33"/>
      <c r="BW17" s="28" t="str">
        <f>FieldCard!G189</f>
        <v>Good</v>
      </c>
      <c r="BX17" s="24" t="str">
        <f>FieldCard!G194</f>
        <v>Good</v>
      </c>
      <c r="BY17" s="24" t="str">
        <f>FieldCard!G201</f>
        <v>Good</v>
      </c>
      <c r="BZ17" s="24" t="str">
        <f>FieldCard!G206</f>
        <v>Good</v>
      </c>
      <c r="CA17" s="24" t="str">
        <f>FieldCard!G213</f>
        <v>Good</v>
      </c>
      <c r="CB17" s="29" t="str">
        <f>FieldCard!G218</f>
        <v>Fair</v>
      </c>
    </row>
    <row r="18" spans="17:80" ht="33" customHeight="1" x14ac:dyDescent="0.25">
      <c r="Q18" s="28" t="str">
        <f>FieldCard!E118</f>
        <v>Fair</v>
      </c>
      <c r="R18" s="24" t="str">
        <f>FieldCard!E121</f>
        <v>Good</v>
      </c>
      <c r="S18" s="24" t="str">
        <f>FieldCard!E130</f>
        <v>Good</v>
      </c>
      <c r="T18" s="24" t="str">
        <f>FieldCard!E133</f>
        <v>Good</v>
      </c>
      <c r="U18" s="24" t="str">
        <f>FieldCard!E142</f>
        <v>Good</v>
      </c>
      <c r="V18" s="29" t="str">
        <f>FieldCard!E145</f>
        <v>Good</v>
      </c>
      <c r="W18" s="33"/>
      <c r="X18" s="28" t="str">
        <f>FieldCard!E154</f>
        <v>Good</v>
      </c>
      <c r="Y18" s="24" t="str">
        <f>FieldCard!E157</f>
        <v>Good</v>
      </c>
      <c r="Z18" s="24" t="str">
        <f>FieldCard!E166</f>
        <v>Good</v>
      </c>
      <c r="AA18" s="24" t="str">
        <f>FieldCard!E169</f>
        <v>Good</v>
      </c>
      <c r="AB18" s="24" t="str">
        <f>FieldCard!E178</f>
        <v>Good</v>
      </c>
      <c r="AC18" s="29" t="str">
        <f>FieldCard!E181</f>
        <v>Good</v>
      </c>
      <c r="AD18" s="33"/>
      <c r="AE18" s="28" t="str">
        <f>FieldCard!E190</f>
        <v>Good</v>
      </c>
      <c r="AF18" s="24" t="str">
        <f>FieldCard!E193</f>
        <v>Good</v>
      </c>
      <c r="AG18" s="24" t="str">
        <f>FieldCard!E202</f>
        <v>Good</v>
      </c>
      <c r="AH18" s="24" t="str">
        <f>FieldCard!E205</f>
        <v>Good</v>
      </c>
      <c r="AI18" s="24" t="str">
        <f>FieldCard!E214</f>
        <v>Good</v>
      </c>
      <c r="AJ18" s="29" t="str">
        <f>FieldCard!E217</f>
        <v>Good</v>
      </c>
      <c r="AM18" s="28" t="str">
        <f>FieldCard!F118</f>
        <v>Fair</v>
      </c>
      <c r="AN18" s="24" t="str">
        <f>FieldCard!F121</f>
        <v>Good</v>
      </c>
      <c r="AO18" s="24" t="str">
        <f>FieldCard!F130</f>
        <v>Good</v>
      </c>
      <c r="AP18" s="24" t="str">
        <f>FieldCard!F133</f>
        <v>Good</v>
      </c>
      <c r="AQ18" s="24" t="str">
        <f>FieldCard!F142</f>
        <v>Fair</v>
      </c>
      <c r="AR18" s="29" t="str">
        <f>FieldCard!F145</f>
        <v>Good</v>
      </c>
      <c r="AS18" s="33"/>
      <c r="AT18" s="28" t="str">
        <f>FieldCard!F154</f>
        <v>Good</v>
      </c>
      <c r="AU18" s="24" t="str">
        <f>FieldCard!F157</f>
        <v>Fair</v>
      </c>
      <c r="AV18" s="24" t="str">
        <f>FieldCard!F166</f>
        <v>Good</v>
      </c>
      <c r="AW18" s="24" t="str">
        <f>FieldCard!F169</f>
        <v>Good</v>
      </c>
      <c r="AX18" s="24" t="str">
        <f>FieldCard!F178</f>
        <v>Good</v>
      </c>
      <c r="AY18" s="29" t="str">
        <f>FieldCard!F181</f>
        <v>Good</v>
      </c>
      <c r="AZ18" s="33"/>
      <c r="BA18" s="28" t="str">
        <f>FieldCard!F190</f>
        <v>Good</v>
      </c>
      <c r="BB18" s="24" t="str">
        <f>FieldCard!F193</f>
        <v>Good</v>
      </c>
      <c r="BC18" s="24" t="str">
        <f>FieldCard!F202</f>
        <v>Good</v>
      </c>
      <c r="BD18" s="24" t="str">
        <f>FieldCard!F205</f>
        <v>Good</v>
      </c>
      <c r="BE18" s="24" t="str">
        <f>FieldCard!F214</f>
        <v>Good</v>
      </c>
      <c r="BF18" s="29" t="str">
        <f>FieldCard!F217</f>
        <v>Good</v>
      </c>
      <c r="BI18" s="28" t="str">
        <f>FieldCard!G118</f>
        <v>Fair</v>
      </c>
      <c r="BJ18" s="24" t="str">
        <f>FieldCard!G121</f>
        <v>Good</v>
      </c>
      <c r="BK18" s="24" t="str">
        <f>FieldCard!G130</f>
        <v>Good</v>
      </c>
      <c r="BL18" s="24" t="str">
        <f>FieldCard!G133</f>
        <v>Good</v>
      </c>
      <c r="BM18" s="24" t="str">
        <f>FieldCard!G142</f>
        <v>Fair</v>
      </c>
      <c r="BN18" s="29" t="str">
        <f>FieldCard!G145</f>
        <v>Good</v>
      </c>
      <c r="BO18" s="33"/>
      <c r="BP18" s="28" t="str">
        <f>FieldCard!G154</f>
        <v>Fair</v>
      </c>
      <c r="BQ18" s="24" t="str">
        <f>FieldCard!G157</f>
        <v>Good</v>
      </c>
      <c r="BR18" s="24" t="str">
        <f>FieldCard!G166</f>
        <v>Good</v>
      </c>
      <c r="BS18" s="24" t="str">
        <f>FieldCard!G169</f>
        <v>Good</v>
      </c>
      <c r="BT18" s="24" t="str">
        <f>FieldCard!G178</f>
        <v>Good</v>
      </c>
      <c r="BU18" s="29" t="str">
        <f>FieldCard!G181</f>
        <v>Good</v>
      </c>
      <c r="BV18" s="33"/>
      <c r="BW18" s="28" t="str">
        <f>FieldCard!G190</f>
        <v>Good</v>
      </c>
      <c r="BX18" s="24" t="str">
        <f>FieldCard!G193</f>
        <v>Good</v>
      </c>
      <c r="BY18" s="24" t="str">
        <f>FieldCard!G202</f>
        <v>Good</v>
      </c>
      <c r="BZ18" s="24" t="str">
        <f>FieldCard!G205</f>
        <v>Good</v>
      </c>
      <c r="CA18" s="24" t="str">
        <f>FieldCard!G214</f>
        <v>Good</v>
      </c>
      <c r="CB18" s="29" t="str">
        <f>FieldCard!G217</f>
        <v>Good</v>
      </c>
    </row>
    <row r="19" spans="17:80" ht="33" customHeight="1" thickBot="1" x14ac:dyDescent="0.3">
      <c r="Q19" s="30" t="str">
        <f>FieldCard!E119</f>
        <v>Good</v>
      </c>
      <c r="R19" s="31" t="str">
        <f>FieldCard!E120</f>
        <v>Fair</v>
      </c>
      <c r="S19" s="31" t="str">
        <f>FieldCard!E131</f>
        <v>Good</v>
      </c>
      <c r="T19" s="31" t="str">
        <f>FieldCard!E132</f>
        <v>Good</v>
      </c>
      <c r="U19" s="31" t="str">
        <f>FieldCard!E143</f>
        <v>Good</v>
      </c>
      <c r="V19" s="23" t="str">
        <f>FieldCard!E144</f>
        <v>Good</v>
      </c>
      <c r="W19" s="34"/>
      <c r="X19" s="30" t="str">
        <f>FieldCard!E155</f>
        <v>Good</v>
      </c>
      <c r="Y19" s="31" t="str">
        <f>FieldCard!E156</f>
        <v>Good</v>
      </c>
      <c r="Z19" s="31" t="str">
        <f>FieldCard!E167</f>
        <v>Good</v>
      </c>
      <c r="AA19" s="31" t="str">
        <f>FieldCard!E168</f>
        <v>Good</v>
      </c>
      <c r="AB19" s="31" t="str">
        <f>FieldCard!E179</f>
        <v>Good</v>
      </c>
      <c r="AC19" s="23" t="str">
        <f>FieldCard!E180</f>
        <v>Good</v>
      </c>
      <c r="AD19" s="34"/>
      <c r="AE19" s="30" t="str">
        <f>FieldCard!E191</f>
        <v>Good</v>
      </c>
      <c r="AF19" s="31" t="str">
        <f>FieldCard!E192</f>
        <v>Good</v>
      </c>
      <c r="AG19" s="31" t="str">
        <f>FieldCard!E203</f>
        <v>Good</v>
      </c>
      <c r="AH19" s="31" t="str">
        <f>FieldCard!E204</f>
        <v>Good</v>
      </c>
      <c r="AI19" s="31" t="str">
        <f>FieldCard!E215</f>
        <v>Good</v>
      </c>
      <c r="AJ19" s="23" t="str">
        <f>FieldCard!E216</f>
        <v>Good</v>
      </c>
      <c r="AM19" s="30" t="str">
        <f>FieldCard!F119</f>
        <v>Good</v>
      </c>
      <c r="AN19" s="31" t="str">
        <f>FieldCard!F120</f>
        <v>Good</v>
      </c>
      <c r="AO19" s="31" t="str">
        <f>FieldCard!F131</f>
        <v>Good</v>
      </c>
      <c r="AP19" s="31" t="str">
        <f>FieldCard!F132</f>
        <v>Good</v>
      </c>
      <c r="AQ19" s="31" t="str">
        <f>FieldCard!F143</f>
        <v>Fair</v>
      </c>
      <c r="AR19" s="23" t="str">
        <f>FieldCard!F144</f>
        <v>Good</v>
      </c>
      <c r="AS19" s="34"/>
      <c r="AT19" s="30" t="str">
        <f>FieldCard!F155</f>
        <v>Fair</v>
      </c>
      <c r="AU19" s="31" t="str">
        <f>FieldCard!F156</f>
        <v>Good</v>
      </c>
      <c r="AV19" s="31" t="str">
        <f>FieldCard!F167</f>
        <v>Good</v>
      </c>
      <c r="AW19" s="31" t="str">
        <f>FieldCard!F168</f>
        <v>Good</v>
      </c>
      <c r="AX19" s="31" t="str">
        <f>FieldCard!F179</f>
        <v>Good</v>
      </c>
      <c r="AY19" s="23" t="str">
        <f>FieldCard!F180</f>
        <v>Good</v>
      </c>
      <c r="AZ19" s="34"/>
      <c r="BA19" s="30" t="str">
        <f>FieldCard!F191</f>
        <v>Good</v>
      </c>
      <c r="BB19" s="31" t="str">
        <f>FieldCard!F192</f>
        <v>Good</v>
      </c>
      <c r="BC19" s="31" t="str">
        <f>FieldCard!F203</f>
        <v>Good</v>
      </c>
      <c r="BD19" s="31" t="str">
        <f>FieldCard!F204</f>
        <v>Good</v>
      </c>
      <c r="BE19" s="31" t="str">
        <f>FieldCard!F215</f>
        <v>Fair</v>
      </c>
      <c r="BF19" s="23" t="str">
        <f>FieldCard!F216</f>
        <v>Good</v>
      </c>
      <c r="BI19" s="30" t="str">
        <f>FieldCard!G119</f>
        <v>Fair</v>
      </c>
      <c r="BJ19" s="31" t="str">
        <f>FieldCard!G120</f>
        <v>Fair</v>
      </c>
      <c r="BK19" s="31" t="str">
        <f>FieldCard!G131</f>
        <v>Good</v>
      </c>
      <c r="BL19" s="31" t="str">
        <f>FieldCard!G132</f>
        <v>Good</v>
      </c>
      <c r="BM19" s="31" t="str">
        <f>FieldCard!G143</f>
        <v>Good</v>
      </c>
      <c r="BN19" s="23" t="str">
        <f>FieldCard!G144</f>
        <v>Good</v>
      </c>
      <c r="BO19" s="34"/>
      <c r="BP19" s="30" t="str">
        <f>FieldCard!G155</f>
        <v>Good</v>
      </c>
      <c r="BQ19" s="31" t="str">
        <f>FieldCard!G156</f>
        <v>Fair</v>
      </c>
      <c r="BR19" s="31" t="str">
        <f>FieldCard!G167</f>
        <v>Good</v>
      </c>
      <c r="BS19" s="31" t="str">
        <f>FieldCard!G168</f>
        <v>Good</v>
      </c>
      <c r="BT19" s="31" t="str">
        <f>FieldCard!G179</f>
        <v>Good</v>
      </c>
      <c r="BU19" s="23" t="str">
        <f>FieldCard!G180</f>
        <v>Good</v>
      </c>
      <c r="BV19" s="34"/>
      <c r="BW19" s="30" t="str">
        <f>FieldCard!G191</f>
        <v>Good</v>
      </c>
      <c r="BX19" s="31" t="str">
        <f>FieldCard!G192</f>
        <v>Good</v>
      </c>
      <c r="BY19" s="31" t="str">
        <f>FieldCard!G203</f>
        <v>Good</v>
      </c>
      <c r="BZ19" s="31" t="str">
        <f>FieldCard!G204</f>
        <v>Good</v>
      </c>
      <c r="CA19" s="31" t="str">
        <f>FieldCard!G215</f>
        <v>Fair</v>
      </c>
      <c r="CB19" s="23" t="str">
        <f>FieldCard!G216</f>
        <v>Good</v>
      </c>
    </row>
    <row r="20" spans="17:80" ht="8.25" customHeight="1" thickBot="1" x14ac:dyDescent="0.3">
      <c r="Q20" s="10"/>
      <c r="R20" s="35"/>
      <c r="S20" s="35"/>
      <c r="T20" s="35"/>
      <c r="U20" s="35"/>
      <c r="V20" s="8"/>
      <c r="W20" s="9"/>
      <c r="X20" s="10"/>
      <c r="Y20" s="35"/>
      <c r="Z20" s="35"/>
      <c r="AA20" s="35"/>
      <c r="AB20" s="35"/>
      <c r="AC20" s="8"/>
      <c r="AD20" s="9"/>
      <c r="AE20" s="10"/>
      <c r="AF20" s="35"/>
      <c r="AG20" s="35"/>
      <c r="AH20" s="35"/>
      <c r="AI20" s="35"/>
      <c r="AJ20" s="8"/>
      <c r="AM20" s="10"/>
      <c r="AN20" s="35"/>
      <c r="AO20" s="35"/>
      <c r="AP20" s="35"/>
      <c r="AQ20" s="35"/>
      <c r="AR20" s="8"/>
      <c r="AS20" s="9"/>
      <c r="AT20" s="10"/>
      <c r="AU20" s="35"/>
      <c r="AV20" s="35"/>
      <c r="AW20" s="35"/>
      <c r="AX20" s="35"/>
      <c r="AY20" s="8"/>
      <c r="AZ20" s="9"/>
      <c r="BA20" s="10"/>
      <c r="BB20" s="35"/>
      <c r="BC20" s="35"/>
      <c r="BD20" s="35"/>
      <c r="BE20" s="35"/>
      <c r="BF20" s="8"/>
      <c r="BI20" s="10"/>
      <c r="BJ20" s="35"/>
      <c r="BK20" s="35"/>
      <c r="BL20" s="35"/>
      <c r="BM20" s="35"/>
      <c r="BN20" s="8"/>
      <c r="BO20" s="9"/>
      <c r="BP20" s="10"/>
      <c r="BQ20" s="35"/>
      <c r="BR20" s="35"/>
      <c r="BS20" s="35"/>
      <c r="BT20" s="35"/>
      <c r="BU20" s="8"/>
      <c r="BV20" s="9"/>
      <c r="BW20" s="10"/>
      <c r="BX20" s="35"/>
      <c r="BY20" s="35"/>
      <c r="BZ20" s="35"/>
      <c r="CA20" s="35"/>
      <c r="CB20" s="8"/>
    </row>
    <row r="21" spans="17:80" ht="33" customHeight="1" x14ac:dyDescent="0.25">
      <c r="Q21" s="25" t="str">
        <f>FieldCard!E222</f>
        <v>Good</v>
      </c>
      <c r="R21" s="26" t="str">
        <f>FieldCard!E233</f>
        <v>Fair</v>
      </c>
      <c r="S21" s="26" t="str">
        <f>FieldCard!E234</f>
        <v>Good</v>
      </c>
      <c r="T21" s="26" t="str">
        <f>FieldCard!E245</f>
        <v>Dead</v>
      </c>
      <c r="U21" s="26" t="str">
        <f>FieldCard!E246</f>
        <v>Good</v>
      </c>
      <c r="V21" s="27" t="str">
        <f>FieldCard!E257</f>
        <v>Good</v>
      </c>
      <c r="W21" s="12"/>
      <c r="X21" s="25" t="str">
        <f>FieldCard!E258</f>
        <v>Good</v>
      </c>
      <c r="Y21" s="26" t="str">
        <f>FieldCard!E269</f>
        <v>Good</v>
      </c>
      <c r="Z21" s="26" t="str">
        <f>FieldCard!E270</f>
        <v>Fair</v>
      </c>
      <c r="AA21" s="26" t="str">
        <f>FieldCard!E281</f>
        <v>Good</v>
      </c>
      <c r="AB21" s="26" t="str">
        <f>FieldCard!E282</f>
        <v>Fair</v>
      </c>
      <c r="AC21" s="27" t="str">
        <f>FieldCard!E293</f>
        <v>Good</v>
      </c>
      <c r="AD21" s="12"/>
      <c r="AE21" s="25" t="str">
        <f>FieldCard!E294</f>
        <v>Good</v>
      </c>
      <c r="AF21" s="26" t="str">
        <f>FieldCard!E305</f>
        <v>Good</v>
      </c>
      <c r="AG21" s="26" t="str">
        <f>FieldCard!E306</f>
        <v>Good</v>
      </c>
      <c r="AH21" s="26" t="str">
        <f>FieldCard!E317</f>
        <v>Fair</v>
      </c>
      <c r="AI21" s="26" t="str">
        <f>FieldCard!E318</f>
        <v>Good</v>
      </c>
      <c r="AJ21" s="27" t="str">
        <f>FieldCard!E329</f>
        <v>Good</v>
      </c>
      <c r="AM21" s="25" t="str">
        <f>FieldCard!F222</f>
        <v>Fair</v>
      </c>
      <c r="AN21" s="26" t="str">
        <f>FieldCard!F233</f>
        <v>Fair</v>
      </c>
      <c r="AO21" s="26" t="str">
        <f>FieldCard!F234</f>
        <v>Good</v>
      </c>
      <c r="AP21" s="26" t="str">
        <f>FieldCard!F245</f>
        <v>Dead</v>
      </c>
      <c r="AQ21" s="26" t="str">
        <f>FieldCard!F246</f>
        <v>Poor</v>
      </c>
      <c r="AR21" s="27" t="str">
        <f>FieldCard!F257</f>
        <v>Poor</v>
      </c>
      <c r="AS21" s="12"/>
      <c r="AT21" s="25" t="str">
        <f>FieldCard!F258</f>
        <v>Poor</v>
      </c>
      <c r="AU21" s="26" t="str">
        <f>FieldCard!F269</f>
        <v>Good</v>
      </c>
      <c r="AV21" s="26" t="str">
        <f>FieldCard!F270</f>
        <v>Moribund</v>
      </c>
      <c r="AW21" s="26" t="str">
        <f>FieldCard!F281</f>
        <v>Poor</v>
      </c>
      <c r="AX21" s="26" t="str">
        <f>FieldCard!F282</f>
        <v>Moribund</v>
      </c>
      <c r="AY21" s="27" t="str">
        <f>FieldCard!F293</f>
        <v>Moribund</v>
      </c>
      <c r="AZ21" s="12"/>
      <c r="BA21" s="25" t="str">
        <f>FieldCard!F294</f>
        <v>Fair</v>
      </c>
      <c r="BB21" s="26" t="str">
        <f>FieldCard!F305</f>
        <v>Poor</v>
      </c>
      <c r="BC21" s="26" t="str">
        <f>FieldCard!F306</f>
        <v>Fair</v>
      </c>
      <c r="BD21" s="26" t="str">
        <f>FieldCard!F317</f>
        <v>Fair</v>
      </c>
      <c r="BE21" s="26" t="str">
        <f>FieldCard!F318</f>
        <v>Fair</v>
      </c>
      <c r="BF21" s="27" t="str">
        <f>FieldCard!F329</f>
        <v>Fair</v>
      </c>
      <c r="BI21" s="25" t="str">
        <f>FieldCard!G222</f>
        <v>Poor</v>
      </c>
      <c r="BJ21" s="26" t="str">
        <f>FieldCard!G233</f>
        <v>Good</v>
      </c>
      <c r="BK21" s="26" t="str">
        <f>FieldCard!G234</f>
        <v>Good</v>
      </c>
      <c r="BL21" s="26" t="str">
        <f>FieldCard!G245</f>
        <v>Dead</v>
      </c>
      <c r="BM21" s="26" t="str">
        <f>FieldCard!G246</f>
        <v>Good</v>
      </c>
      <c r="BN21" s="27" t="str">
        <f>FieldCard!G257</f>
        <v>Fair</v>
      </c>
      <c r="BO21" s="12"/>
      <c r="BP21" s="25" t="str">
        <f>FieldCard!G258</f>
        <v>Fair</v>
      </c>
      <c r="BQ21" s="26" t="str">
        <f>FieldCard!G269</f>
        <v>Good</v>
      </c>
      <c r="BR21" s="26" t="str">
        <f>FieldCard!G270</f>
        <v>Poor</v>
      </c>
      <c r="BS21" s="26" t="str">
        <f>FieldCard!G281</f>
        <v>Moribund</v>
      </c>
      <c r="BT21" s="26" t="str">
        <f>FieldCard!G282</f>
        <v>Moribund</v>
      </c>
      <c r="BU21" s="27" t="str">
        <f>FieldCard!G293</f>
        <v>Dead</v>
      </c>
      <c r="BV21" s="12"/>
      <c r="BW21" s="25" t="str">
        <f>FieldCard!G294</f>
        <v>Good</v>
      </c>
      <c r="BX21" s="26" t="str">
        <f>FieldCard!G305</f>
        <v>Dead</v>
      </c>
      <c r="BY21" s="26" t="str">
        <f>FieldCard!G306</f>
        <v>Good</v>
      </c>
      <c r="BZ21" s="26" t="str">
        <f>FieldCard!G317</f>
        <v>Good</v>
      </c>
      <c r="CA21" s="26" t="str">
        <f>FieldCard!G318</f>
        <v>Fair</v>
      </c>
      <c r="CB21" s="27" t="str">
        <f>FieldCard!G329</f>
        <v>Good</v>
      </c>
    </row>
    <row r="22" spans="17:80" ht="33" customHeight="1" x14ac:dyDescent="0.25">
      <c r="Q22" s="28" t="str">
        <f>FieldCard!E223</f>
        <v>Poor</v>
      </c>
      <c r="R22" s="24" t="str">
        <f>FieldCard!E232</f>
        <v>Fair</v>
      </c>
      <c r="S22" s="24" t="str">
        <f>FieldCard!E235</f>
        <v>Good</v>
      </c>
      <c r="T22" s="24" t="str">
        <f>FieldCard!E244</f>
        <v>Dead</v>
      </c>
      <c r="U22" s="24" t="str">
        <f>FieldCard!E247</f>
        <v>Fair</v>
      </c>
      <c r="V22" s="29" t="str">
        <f>FieldCard!E256</f>
        <v>Good</v>
      </c>
      <c r="W22" s="33"/>
      <c r="X22" s="28" t="str">
        <f>FieldCard!E259</f>
        <v>Good</v>
      </c>
      <c r="Y22" s="24" t="str">
        <f>FieldCard!E268</f>
        <v>Good</v>
      </c>
      <c r="Z22" s="24" t="str">
        <f>FieldCard!E271</f>
        <v>Good</v>
      </c>
      <c r="AA22" s="24" t="str">
        <f>FieldCard!E280</f>
        <v>Good</v>
      </c>
      <c r="AB22" s="24" t="str">
        <f>FieldCard!E283</f>
        <v>Good</v>
      </c>
      <c r="AC22" s="29" t="str">
        <f>FieldCard!E292</f>
        <v>Fair</v>
      </c>
      <c r="AD22" s="33"/>
      <c r="AE22" s="28" t="str">
        <f>FieldCard!E295</f>
        <v>Good</v>
      </c>
      <c r="AF22" s="24" t="str">
        <f>FieldCard!E304</f>
        <v>Good</v>
      </c>
      <c r="AG22" s="24" t="str">
        <f>FieldCard!E307</f>
        <v>Good</v>
      </c>
      <c r="AH22" s="24" t="str">
        <f>FieldCard!E316</f>
        <v>Good</v>
      </c>
      <c r="AI22" s="24" t="str">
        <f>FieldCard!E319</f>
        <v>Good</v>
      </c>
      <c r="AJ22" s="29" t="str">
        <f>FieldCard!E328</f>
        <v>Good</v>
      </c>
      <c r="AM22" s="28" t="str">
        <f>FieldCard!F223</f>
        <v>Poor</v>
      </c>
      <c r="AN22" s="24" t="str">
        <f>FieldCard!F232</f>
        <v>Poor</v>
      </c>
      <c r="AO22" s="24" t="str">
        <f>FieldCard!F235</f>
        <v>Good</v>
      </c>
      <c r="AP22" s="24" t="str">
        <f>FieldCard!F244</f>
        <v>Missing</v>
      </c>
      <c r="AQ22" s="24" t="str">
        <f>FieldCard!F247</f>
        <v>Good</v>
      </c>
      <c r="AR22" s="29" t="str">
        <f>FieldCard!F256</f>
        <v>Good</v>
      </c>
      <c r="AS22" s="33"/>
      <c r="AT22" s="28" t="str">
        <f>FieldCard!F259</f>
        <v>Poor</v>
      </c>
      <c r="AU22" s="24" t="str">
        <f>FieldCard!F268</f>
        <v>Good</v>
      </c>
      <c r="AV22" s="24" t="str">
        <f>FieldCard!F271</f>
        <v>Poor</v>
      </c>
      <c r="AW22" s="24" t="str">
        <f>FieldCard!F280</f>
        <v>Poor</v>
      </c>
      <c r="AX22" s="24" t="str">
        <f>FieldCard!F283</f>
        <v>Poor</v>
      </c>
      <c r="AY22" s="29" t="str">
        <f>FieldCard!F292</f>
        <v>Good</v>
      </c>
      <c r="AZ22" s="33"/>
      <c r="BA22" s="28" t="str">
        <f>FieldCard!F295</f>
        <v>Fair</v>
      </c>
      <c r="BB22" s="24" t="str">
        <f>FieldCard!F304</f>
        <v>Good</v>
      </c>
      <c r="BC22" s="24" t="str">
        <f>FieldCard!F307</f>
        <v>Good</v>
      </c>
      <c r="BD22" s="24" t="str">
        <f>FieldCard!F316</f>
        <v>Fair</v>
      </c>
      <c r="BE22" s="24" t="str">
        <f>FieldCard!F319</f>
        <v>Good</v>
      </c>
      <c r="BF22" s="29" t="str">
        <f>FieldCard!F328</f>
        <v>Fair</v>
      </c>
      <c r="BI22" s="28" t="str">
        <f>FieldCard!G223</f>
        <v>Good</v>
      </c>
      <c r="BJ22" s="24" t="str">
        <f>FieldCard!G232</f>
        <v>Poor</v>
      </c>
      <c r="BK22" s="24" t="str">
        <f>FieldCard!G235</f>
        <v>Good</v>
      </c>
      <c r="BL22" s="24" t="str">
        <f>FieldCard!G244</f>
        <v>Missing</v>
      </c>
      <c r="BM22" s="24" t="str">
        <f>FieldCard!G247</f>
        <v>Good</v>
      </c>
      <c r="BN22" s="29" t="str">
        <f>FieldCard!G256</f>
        <v>Good</v>
      </c>
      <c r="BO22" s="33"/>
      <c r="BP22" s="28" t="str">
        <f>FieldCard!G259</f>
        <v>Good</v>
      </c>
      <c r="BQ22" s="24" t="str">
        <f>FieldCard!G268</f>
        <v>Poor</v>
      </c>
      <c r="BR22" s="24" t="str">
        <f>FieldCard!G271</f>
        <v>Fair</v>
      </c>
      <c r="BS22" s="24" t="str">
        <f>FieldCard!G280</f>
        <v>Fair</v>
      </c>
      <c r="BT22" s="24" t="str">
        <f>FieldCard!G283</f>
        <v>Poor</v>
      </c>
      <c r="BU22" s="29" t="str">
        <f>FieldCard!G292</f>
        <v>Good</v>
      </c>
      <c r="BV22" s="33"/>
      <c r="BW22" s="28" t="str">
        <f>FieldCard!G295</f>
        <v>Fair</v>
      </c>
      <c r="BX22" s="24" t="str">
        <f>FieldCard!G304</f>
        <v>Fair</v>
      </c>
      <c r="BY22" s="24" t="str">
        <f>FieldCard!G307</f>
        <v>Good</v>
      </c>
      <c r="BZ22" s="24" t="str">
        <f>FieldCard!G316</f>
        <v>Good</v>
      </c>
      <c r="CA22" s="24" t="str">
        <f>FieldCard!G319</f>
        <v>Good</v>
      </c>
      <c r="CB22" s="29" t="str">
        <f>FieldCard!G328</f>
        <v>Good</v>
      </c>
    </row>
    <row r="23" spans="17:80" ht="33" customHeight="1" x14ac:dyDescent="0.25">
      <c r="Q23" s="28" t="str">
        <f>FieldCard!E224</f>
        <v>Fair</v>
      </c>
      <c r="R23" s="24" t="str">
        <f>FieldCard!E231</f>
        <v>Good</v>
      </c>
      <c r="S23" s="24" t="str">
        <f>FieldCard!E236</f>
        <v>Good</v>
      </c>
      <c r="T23" s="24" t="str">
        <f>FieldCard!E243</f>
        <v>Fair</v>
      </c>
      <c r="U23" s="24" t="str">
        <f>FieldCard!E248</f>
        <v>Fair</v>
      </c>
      <c r="V23" s="29" t="str">
        <f>FieldCard!E255</f>
        <v>Dead</v>
      </c>
      <c r="W23" s="33"/>
      <c r="X23" s="28" t="str">
        <f>FieldCard!E260</f>
        <v>Dead</v>
      </c>
      <c r="Y23" s="24" t="str">
        <f>FieldCard!E267</f>
        <v>Missing</v>
      </c>
      <c r="Z23" s="24" t="str">
        <f>FieldCard!E272</f>
        <v>Good</v>
      </c>
      <c r="AA23" s="24" t="str">
        <f>FieldCard!E279</f>
        <v>Fair</v>
      </c>
      <c r="AB23" s="24" t="str">
        <f>FieldCard!E284</f>
        <v>Good</v>
      </c>
      <c r="AC23" s="29" t="str">
        <f>FieldCard!E291</f>
        <v>Fair</v>
      </c>
      <c r="AD23" s="33"/>
      <c r="AE23" s="28" t="str">
        <f>FieldCard!E296</f>
        <v>Good</v>
      </c>
      <c r="AF23" s="24" t="str">
        <f>FieldCard!E303</f>
        <v>Good</v>
      </c>
      <c r="AG23" s="24" t="str">
        <f>FieldCard!E308</f>
        <v>Good</v>
      </c>
      <c r="AH23" s="24" t="str">
        <f>FieldCard!E315</f>
        <v>Fair</v>
      </c>
      <c r="AI23" s="24" t="str">
        <f>FieldCard!E320</f>
        <v>Good</v>
      </c>
      <c r="AJ23" s="29" t="str">
        <f>FieldCard!E327</f>
        <v>Poor</v>
      </c>
      <c r="AM23" s="28" t="str">
        <f>FieldCard!F224</f>
        <v>Fair</v>
      </c>
      <c r="AN23" s="24" t="str">
        <f>FieldCard!F231</f>
        <v>Good</v>
      </c>
      <c r="AO23" s="24" t="str">
        <f>FieldCard!F236</f>
        <v>Good</v>
      </c>
      <c r="AP23" s="24" t="str">
        <f>FieldCard!F243</f>
        <v>Fair</v>
      </c>
      <c r="AQ23" s="24" t="str">
        <f>FieldCard!F248</f>
        <v>Good</v>
      </c>
      <c r="AR23" s="29" t="str">
        <f>FieldCard!F255</f>
        <v>Dead</v>
      </c>
      <c r="AS23" s="33"/>
      <c r="AT23" s="28" t="str">
        <f>FieldCard!F260</f>
        <v>Missing</v>
      </c>
      <c r="AU23" s="24" t="str">
        <f>FieldCard!F267</f>
        <v>missing</v>
      </c>
      <c r="AV23" s="24" t="str">
        <f>FieldCard!F272</f>
        <v>Fair</v>
      </c>
      <c r="AW23" s="24" t="str">
        <f>FieldCard!F279</f>
        <v>Good</v>
      </c>
      <c r="AX23" s="24" t="str">
        <f>FieldCard!F284</f>
        <v>Good</v>
      </c>
      <c r="AY23" s="29" t="str">
        <f>FieldCard!F291</f>
        <v>Fair</v>
      </c>
      <c r="AZ23" s="33"/>
      <c r="BA23" s="28" t="str">
        <f>FieldCard!F296</f>
        <v>Fair</v>
      </c>
      <c r="BB23" s="24" t="str">
        <f>FieldCard!F303</f>
        <v>Good</v>
      </c>
      <c r="BC23" s="24" t="str">
        <f>FieldCard!F308</f>
        <v>Good</v>
      </c>
      <c r="BD23" s="24" t="str">
        <f>FieldCard!F315</f>
        <v>Fair</v>
      </c>
      <c r="BE23" s="24" t="str">
        <f>FieldCard!F320</f>
        <v>Fair</v>
      </c>
      <c r="BF23" s="29" t="str">
        <f>FieldCard!F327</f>
        <v>Poor</v>
      </c>
      <c r="BI23" s="28" t="str">
        <f>FieldCard!G224</f>
        <v>Good</v>
      </c>
      <c r="BJ23" s="24" t="str">
        <f>FieldCard!G231</f>
        <v>Fair</v>
      </c>
      <c r="BK23" s="24" t="str">
        <f>FieldCard!G236</f>
        <v>Good</v>
      </c>
      <c r="BL23" s="24" t="str">
        <f>FieldCard!G243</f>
        <v>Moribund</v>
      </c>
      <c r="BM23" s="24" t="str">
        <f>FieldCard!G248</f>
        <v>Moribund</v>
      </c>
      <c r="BN23" s="29" t="str">
        <f>FieldCard!G255</f>
        <v>Dead</v>
      </c>
      <c r="BO23" s="33"/>
      <c r="BP23" s="28" t="str">
        <f>FieldCard!G260</f>
        <v>Good</v>
      </c>
      <c r="BQ23" s="24" t="str">
        <f>FieldCard!G267</f>
        <v>Missing</v>
      </c>
      <c r="BR23" s="24" t="str">
        <f>FieldCard!G272</f>
        <v>Fair</v>
      </c>
      <c r="BS23" s="24" t="str">
        <f>FieldCard!G279</f>
        <v>Good</v>
      </c>
      <c r="BT23" s="24" t="str">
        <f>FieldCard!G284</f>
        <v>Good</v>
      </c>
      <c r="BU23" s="29" t="str">
        <f>FieldCard!G291</f>
        <v>Fair</v>
      </c>
      <c r="BV23" s="33"/>
      <c r="BW23" s="28" t="str">
        <f>FieldCard!G296</f>
        <v>Poor</v>
      </c>
      <c r="BX23" s="24" t="str">
        <f>FieldCard!G303</f>
        <v>Fair</v>
      </c>
      <c r="BY23" s="24" t="str">
        <f>FieldCard!G308</f>
        <v>Fair</v>
      </c>
      <c r="BZ23" s="24" t="str">
        <f>FieldCard!G315</f>
        <v>Fair</v>
      </c>
      <c r="CA23" s="24" t="str">
        <f>FieldCard!G320</f>
        <v>Good</v>
      </c>
      <c r="CB23" s="29" t="str">
        <f>FieldCard!G327</f>
        <v>Poor</v>
      </c>
    </row>
    <row r="24" spans="17:80" ht="33" customHeight="1" x14ac:dyDescent="0.25">
      <c r="Q24" s="28" t="str">
        <f>FieldCard!E225</f>
        <v>Good</v>
      </c>
      <c r="R24" s="24" t="str">
        <f>FieldCard!E230</f>
        <v>Good</v>
      </c>
      <c r="S24" s="24" t="str">
        <f>FieldCard!E237</f>
        <v>Good</v>
      </c>
      <c r="T24" s="24" t="str">
        <f>FieldCard!E242</f>
        <v>Missing</v>
      </c>
      <c r="U24" s="24" t="str">
        <f>FieldCard!E249</f>
        <v>Dead</v>
      </c>
      <c r="V24" s="29" t="str">
        <f>FieldCard!E254</f>
        <v>Good</v>
      </c>
      <c r="W24" s="33"/>
      <c r="X24" s="28" t="str">
        <f>FieldCard!E261</f>
        <v>Dead</v>
      </c>
      <c r="Y24" s="24" t="str">
        <f>FieldCard!E266</f>
        <v>Good</v>
      </c>
      <c r="Z24" s="24" t="str">
        <f>FieldCard!E273</f>
        <v>Good</v>
      </c>
      <c r="AA24" s="24" t="str">
        <f>FieldCard!E278</f>
        <v>Fair</v>
      </c>
      <c r="AB24" s="24" t="str">
        <f>FieldCard!E285</f>
        <v>Fair</v>
      </c>
      <c r="AC24" s="29" t="str">
        <f>FieldCard!E290</f>
        <v>Poor</v>
      </c>
      <c r="AD24" s="33"/>
      <c r="AE24" s="28" t="str">
        <f>FieldCard!E297</f>
        <v>Fair</v>
      </c>
      <c r="AF24" s="24" t="str">
        <f>FieldCard!E302</f>
        <v>Fair</v>
      </c>
      <c r="AG24" s="24" t="str">
        <f>FieldCard!E309</f>
        <v>Fair</v>
      </c>
      <c r="AH24" s="24" t="str">
        <f>FieldCard!E314</f>
        <v>Good</v>
      </c>
      <c r="AI24" s="24" t="str">
        <f>FieldCard!E321</f>
        <v>Good</v>
      </c>
      <c r="AJ24" s="29" t="str">
        <f>FieldCard!E326</f>
        <v>Fair</v>
      </c>
      <c r="AM24" s="28" t="str">
        <f>FieldCard!F225</f>
        <v>Good</v>
      </c>
      <c r="AN24" s="24" t="str">
        <f>FieldCard!F230</f>
        <v>Good</v>
      </c>
      <c r="AO24" s="24" t="str">
        <f>FieldCard!F237</f>
        <v>Good</v>
      </c>
      <c r="AP24" s="24" t="str">
        <f>FieldCard!F242</f>
        <v>Missing</v>
      </c>
      <c r="AQ24" s="24" t="str">
        <f>FieldCard!F249</f>
        <v>Dead</v>
      </c>
      <c r="AR24" s="29" t="str">
        <f>FieldCard!F254</f>
        <v>Good</v>
      </c>
      <c r="AS24" s="33"/>
      <c r="AT24" s="28" t="str">
        <f>FieldCard!F261</f>
        <v>Dead</v>
      </c>
      <c r="AU24" s="24" t="str">
        <f>FieldCard!F266</f>
        <v>Poor</v>
      </c>
      <c r="AV24" s="24" t="str">
        <f>FieldCard!F273</f>
        <v>Fair</v>
      </c>
      <c r="AW24" s="24" t="str">
        <f>FieldCard!F278</f>
        <v>Poor</v>
      </c>
      <c r="AX24" s="24" t="str">
        <f>FieldCard!F285</f>
        <v>Fair</v>
      </c>
      <c r="AY24" s="29" t="str">
        <f>FieldCard!F290</f>
        <v>Good</v>
      </c>
      <c r="AZ24" s="33"/>
      <c r="BA24" s="28" t="str">
        <f>FieldCard!F297</f>
        <v>Fair</v>
      </c>
      <c r="BB24" s="24" t="str">
        <f>FieldCard!F302</f>
        <v>Poor</v>
      </c>
      <c r="BC24" s="24" t="str">
        <f>FieldCard!F309</f>
        <v>Fair</v>
      </c>
      <c r="BD24" s="24" t="str">
        <f>FieldCard!F314</f>
        <v>Good</v>
      </c>
      <c r="BE24" s="24" t="str">
        <f>FieldCard!F321</f>
        <v>Fair</v>
      </c>
      <c r="BF24" s="29" t="str">
        <f>FieldCard!F326</f>
        <v>Good</v>
      </c>
      <c r="BI24" s="28" t="str">
        <f>FieldCard!G225</f>
        <v>Fair</v>
      </c>
      <c r="BJ24" s="24" t="str">
        <f>FieldCard!G230</f>
        <v>Good</v>
      </c>
      <c r="BK24" s="24" t="str">
        <f>FieldCard!G237</f>
        <v>Fair</v>
      </c>
      <c r="BL24" s="24" t="str">
        <f>FieldCard!G242</f>
        <v>Missing</v>
      </c>
      <c r="BM24" s="24" t="str">
        <f>FieldCard!G249</f>
        <v>Dead</v>
      </c>
      <c r="BN24" s="29" t="str">
        <f>FieldCard!G254</f>
        <v>Good</v>
      </c>
      <c r="BO24" s="33"/>
      <c r="BP24" s="28" t="str">
        <f>FieldCard!G261</f>
        <v>Dead</v>
      </c>
      <c r="BQ24" s="24" t="str">
        <f>FieldCard!G266</f>
        <v>Fair</v>
      </c>
      <c r="BR24" s="24" t="str">
        <f>FieldCard!G273</f>
        <v>Fair</v>
      </c>
      <c r="BS24" s="24" t="str">
        <f>FieldCard!G278</f>
        <v>Fair</v>
      </c>
      <c r="BT24" s="24" t="str">
        <f>FieldCard!G285</f>
        <v>Fair</v>
      </c>
      <c r="BU24" s="29" t="str">
        <f>FieldCard!G290</f>
        <v>Fair</v>
      </c>
      <c r="BV24" s="33"/>
      <c r="BW24" s="28" t="str">
        <f>FieldCard!G297</f>
        <v>Fair</v>
      </c>
      <c r="BX24" s="24" t="str">
        <f>FieldCard!G302</f>
        <v>Dead</v>
      </c>
      <c r="BY24" s="24" t="str">
        <f>FieldCard!G309</f>
        <v>Good</v>
      </c>
      <c r="BZ24" s="24" t="str">
        <f>FieldCard!G314</f>
        <v>Good</v>
      </c>
      <c r="CA24" s="24" t="str">
        <f>FieldCard!G321</f>
        <v>Good</v>
      </c>
      <c r="CB24" s="29" t="str">
        <f>FieldCard!G326</f>
        <v>Dead</v>
      </c>
    </row>
    <row r="25" spans="17:80" ht="33" customHeight="1" x14ac:dyDescent="0.25">
      <c r="Q25" s="28" t="str">
        <f>FieldCard!E226</f>
        <v>Fair</v>
      </c>
      <c r="R25" s="24" t="str">
        <f>FieldCard!E229</f>
        <v>Good</v>
      </c>
      <c r="S25" s="24" t="str">
        <f>FieldCard!E238</f>
        <v>Good</v>
      </c>
      <c r="T25" s="24" t="str">
        <f>FieldCard!E241</f>
        <v>Good</v>
      </c>
      <c r="U25" s="24" t="str">
        <f>FieldCard!E250</f>
        <v>Fair</v>
      </c>
      <c r="V25" s="29" t="str">
        <f>FieldCard!E253</f>
        <v>Good</v>
      </c>
      <c r="W25" s="33"/>
      <c r="X25" s="28" t="str">
        <f>FieldCard!E262</f>
        <v>Good</v>
      </c>
      <c r="Y25" s="24" t="str">
        <f>FieldCard!E265</f>
        <v>Good</v>
      </c>
      <c r="Z25" s="24" t="str">
        <f>FieldCard!E274</f>
        <v>Good</v>
      </c>
      <c r="AA25" s="24" t="str">
        <f>FieldCard!E277</f>
        <v>Good</v>
      </c>
      <c r="AB25" s="24" t="str">
        <f>FieldCard!E286</f>
        <v>Fair</v>
      </c>
      <c r="AC25" s="29" t="str">
        <f>FieldCard!E289</f>
        <v>Good</v>
      </c>
      <c r="AD25" s="33"/>
      <c r="AE25" s="28" t="str">
        <f>FieldCard!E298</f>
        <v>Good</v>
      </c>
      <c r="AF25" s="24" t="str">
        <f>FieldCard!E301</f>
        <v>Good</v>
      </c>
      <c r="AG25" s="24" t="str">
        <f>FieldCard!E310</f>
        <v>Fair</v>
      </c>
      <c r="AH25" s="24" t="str">
        <f>FieldCard!E313</f>
        <v>Fair</v>
      </c>
      <c r="AI25" s="24" t="str">
        <f>FieldCard!E322</f>
        <v>Poor</v>
      </c>
      <c r="AJ25" s="29" t="str">
        <f>FieldCard!E325</f>
        <v>Good</v>
      </c>
      <c r="AM25" s="28" t="str">
        <f>FieldCard!F226</f>
        <v>Fair</v>
      </c>
      <c r="AN25" s="24" t="str">
        <f>FieldCard!F229</f>
        <v>Fair</v>
      </c>
      <c r="AO25" s="24" t="str">
        <f>FieldCard!F238</f>
        <v>Good</v>
      </c>
      <c r="AP25" s="24" t="str">
        <f>FieldCard!F241</f>
        <v>Fair</v>
      </c>
      <c r="AQ25" s="24" t="str">
        <f>FieldCard!F250</f>
        <v>Fair</v>
      </c>
      <c r="AR25" s="29" t="str">
        <f>FieldCard!F253</f>
        <v>Fair</v>
      </c>
      <c r="AS25" s="33"/>
      <c r="AT25" s="28" t="str">
        <f>FieldCard!F262</f>
        <v>Good</v>
      </c>
      <c r="AU25" s="24" t="str">
        <f>FieldCard!F265</f>
        <v>Good</v>
      </c>
      <c r="AV25" s="24" t="str">
        <f>FieldCard!F274</f>
        <v>Fair</v>
      </c>
      <c r="AW25" s="24" t="str">
        <f>FieldCard!F277</f>
        <v>Fair</v>
      </c>
      <c r="AX25" s="24" t="str">
        <f>FieldCard!F286</f>
        <v>Poor</v>
      </c>
      <c r="AY25" s="29" t="str">
        <f>FieldCard!F289</f>
        <v>Moribund</v>
      </c>
      <c r="AZ25" s="33"/>
      <c r="BA25" s="28" t="str">
        <f>FieldCard!F298</f>
        <v>Good</v>
      </c>
      <c r="BB25" s="24" t="str">
        <f>FieldCard!F301</f>
        <v>Good</v>
      </c>
      <c r="BC25" s="24" t="str">
        <f>FieldCard!F310</f>
        <v>Good</v>
      </c>
      <c r="BD25" s="24" t="str">
        <f>FieldCard!F313</f>
        <v>Good</v>
      </c>
      <c r="BE25" s="24" t="str">
        <f>FieldCard!F322</f>
        <v>Fair</v>
      </c>
      <c r="BF25" s="29" t="str">
        <f>FieldCard!F325</f>
        <v>Fair</v>
      </c>
      <c r="BI25" s="28" t="str">
        <f>FieldCard!G226</f>
        <v>Good</v>
      </c>
      <c r="BJ25" s="24" t="str">
        <f>FieldCard!G229</f>
        <v>Good</v>
      </c>
      <c r="BK25" s="24" t="str">
        <f>FieldCard!G238</f>
        <v>Good</v>
      </c>
      <c r="BL25" s="24" t="str">
        <f>FieldCard!G241</f>
        <v>Dead</v>
      </c>
      <c r="BM25" s="24" t="str">
        <f>FieldCard!G250</f>
        <v>Fair</v>
      </c>
      <c r="BN25" s="29" t="str">
        <f>FieldCard!G253</f>
        <v>Moribund</v>
      </c>
      <c r="BO25" s="33"/>
      <c r="BP25" s="28" t="str">
        <f>FieldCard!G262</f>
        <v>Fair</v>
      </c>
      <c r="BQ25" s="24" t="str">
        <f>FieldCard!G265</f>
        <v>Good</v>
      </c>
      <c r="BR25" s="24" t="str">
        <f>FieldCard!G274</f>
        <v>Good</v>
      </c>
      <c r="BS25" s="24" t="str">
        <f>FieldCard!G277</f>
        <v>Fair</v>
      </c>
      <c r="BT25" s="24" t="str">
        <f>FieldCard!G286</f>
        <v>Fair</v>
      </c>
      <c r="BU25" s="29" t="str">
        <f>FieldCard!G289</f>
        <v>Dead</v>
      </c>
      <c r="BV25" s="33"/>
      <c r="BW25" s="28" t="str">
        <f>FieldCard!G298</f>
        <v>Good</v>
      </c>
      <c r="BX25" s="24" t="str">
        <f>FieldCard!G301</f>
        <v>Fair</v>
      </c>
      <c r="BY25" s="24" t="str">
        <f>FieldCard!G310</f>
        <v>Good</v>
      </c>
      <c r="BZ25" s="24" t="str">
        <f>FieldCard!G313</f>
        <v>Poor</v>
      </c>
      <c r="CA25" s="24" t="str">
        <f>FieldCard!G322</f>
        <v>Fair</v>
      </c>
      <c r="CB25" s="29" t="str">
        <f>FieldCard!G325</f>
        <v>Fair</v>
      </c>
    </row>
    <row r="26" spans="17:80" ht="33" customHeight="1" thickBot="1" x14ac:dyDescent="0.3">
      <c r="Q26" s="30" t="str">
        <f>FieldCard!E227</f>
        <v>Good</v>
      </c>
      <c r="R26" s="31" t="str">
        <f>FieldCard!E228</f>
        <v>Poor</v>
      </c>
      <c r="S26" s="31" t="str">
        <f>FieldCard!E239</f>
        <v>Good</v>
      </c>
      <c r="T26" s="31" t="str">
        <f>FieldCard!E240</f>
        <v>Good</v>
      </c>
      <c r="U26" s="31" t="str">
        <f>FieldCard!E251</f>
        <v>Good</v>
      </c>
      <c r="V26" s="23" t="str">
        <f>FieldCard!E252</f>
        <v>Good</v>
      </c>
      <c r="W26" s="34"/>
      <c r="X26" s="30" t="str">
        <f>FieldCard!E263</f>
        <v>Good</v>
      </c>
      <c r="Y26" s="31" t="str">
        <f>FieldCard!E264</f>
        <v>Dead</v>
      </c>
      <c r="Z26" s="31" t="str">
        <f>FieldCard!E275</f>
        <v>Good</v>
      </c>
      <c r="AA26" s="31" t="str">
        <f>FieldCard!E276</f>
        <v>Fair</v>
      </c>
      <c r="AB26" s="31" t="str">
        <f>FieldCard!E287</f>
        <v>Fair</v>
      </c>
      <c r="AC26" s="23" t="str">
        <f>FieldCard!E288</f>
        <v>Good</v>
      </c>
      <c r="AD26" s="34"/>
      <c r="AE26" s="30" t="str">
        <f>FieldCard!E299</f>
        <v>Fair</v>
      </c>
      <c r="AF26" s="31" t="str">
        <f>FieldCard!E300</f>
        <v>Fair</v>
      </c>
      <c r="AG26" s="31" t="str">
        <f>FieldCard!E311</f>
        <v>Good</v>
      </c>
      <c r="AH26" s="31" t="str">
        <f>FieldCard!E312</f>
        <v>Good</v>
      </c>
      <c r="AI26" s="31" t="str">
        <f>FieldCard!E323</f>
        <v>Fair</v>
      </c>
      <c r="AJ26" s="23" t="str">
        <f>FieldCard!E324</f>
        <v>Fair</v>
      </c>
      <c r="AM26" s="30" t="str">
        <f>FieldCard!F227</f>
        <v>Fair</v>
      </c>
      <c r="AN26" s="31" t="str">
        <f>FieldCard!F228</f>
        <v>Fair</v>
      </c>
      <c r="AO26" s="31" t="str">
        <f>FieldCard!F239</f>
        <v>Good</v>
      </c>
      <c r="AP26" s="31" t="str">
        <f>FieldCard!F240</f>
        <v>Good</v>
      </c>
      <c r="AQ26" s="31" t="str">
        <f>FieldCard!F251</f>
        <v>Fair</v>
      </c>
      <c r="AR26" s="23" t="str">
        <f>FieldCard!F252</f>
        <v>Good</v>
      </c>
      <c r="AS26" s="34"/>
      <c r="AT26" s="30" t="str">
        <f>FieldCard!F263</f>
        <v>Missing</v>
      </c>
      <c r="AU26" s="31" t="str">
        <f>FieldCard!F264</f>
        <v>Fair</v>
      </c>
      <c r="AV26" s="31" t="str">
        <f>FieldCard!F275</f>
        <v>Poor</v>
      </c>
      <c r="AW26" s="31" t="str">
        <f>FieldCard!F276</f>
        <v>Poor</v>
      </c>
      <c r="AX26" s="31" t="str">
        <f>FieldCard!F287</f>
        <v>Poor</v>
      </c>
      <c r="AY26" s="23" t="str">
        <f>FieldCard!F288</f>
        <v>Poor</v>
      </c>
      <c r="AZ26" s="34"/>
      <c r="BA26" s="30" t="str">
        <f>FieldCard!F299</f>
        <v>Fair</v>
      </c>
      <c r="BB26" s="31" t="str">
        <f>FieldCard!F300</f>
        <v>Good</v>
      </c>
      <c r="BC26" s="31" t="str">
        <f>FieldCard!F311</f>
        <v>Fair</v>
      </c>
      <c r="BD26" s="31" t="str">
        <f>FieldCard!F312</f>
        <v>Good</v>
      </c>
      <c r="BE26" s="31" t="str">
        <f>FieldCard!F323</f>
        <v>Good</v>
      </c>
      <c r="BF26" s="23" t="str">
        <f>FieldCard!F324</f>
        <v>Fair</v>
      </c>
      <c r="BI26" s="30" t="str">
        <f>FieldCard!G227</f>
        <v>Good</v>
      </c>
      <c r="BJ26" s="31" t="str">
        <f>FieldCard!G228</f>
        <v>Fair</v>
      </c>
      <c r="BK26" s="31" t="str">
        <f>FieldCard!G239</f>
        <v>Good</v>
      </c>
      <c r="BL26" s="31" t="str">
        <f>FieldCard!G240</f>
        <v>Fair</v>
      </c>
      <c r="BM26" s="31" t="str">
        <f>FieldCard!G251</f>
        <v>Good</v>
      </c>
      <c r="BN26" s="23" t="str">
        <f>FieldCard!G252</f>
        <v>Good</v>
      </c>
      <c r="BO26" s="34"/>
      <c r="BP26" s="30" t="str">
        <f>FieldCard!G263</f>
        <v>Missing</v>
      </c>
      <c r="BQ26" s="31" t="str">
        <f>FieldCard!G264</f>
        <v>Missing</v>
      </c>
      <c r="BR26" s="31" t="str">
        <f>FieldCard!G275</f>
        <v>Poor</v>
      </c>
      <c r="BS26" s="31" t="str">
        <f>FieldCard!G276</f>
        <v>Poor</v>
      </c>
      <c r="BT26" s="31" t="str">
        <f>FieldCard!G287</f>
        <v>Fair</v>
      </c>
      <c r="BU26" s="23" t="str">
        <f>FieldCard!G288</f>
        <v>Fair</v>
      </c>
      <c r="BV26" s="34"/>
      <c r="BW26" s="30" t="str">
        <f>FieldCard!G299</f>
        <v>Fair</v>
      </c>
      <c r="BX26" s="31" t="str">
        <f>FieldCard!G300</f>
        <v>Good</v>
      </c>
      <c r="BY26" s="31" t="str">
        <f>FieldCard!G311</f>
        <v>Good</v>
      </c>
      <c r="BZ26" s="31" t="str">
        <f>FieldCard!G312</f>
        <v>Good</v>
      </c>
      <c r="CA26" s="31" t="str">
        <f>FieldCard!G323</f>
        <v>Good</v>
      </c>
      <c r="CB26" s="23" t="str">
        <f>FieldCard!G324</f>
        <v>Moribund</v>
      </c>
    </row>
    <row r="27" spans="17:80" ht="10.5" customHeight="1" thickBot="1" x14ac:dyDescent="0.3">
      <c r="Q27" s="10"/>
      <c r="R27" s="35"/>
      <c r="S27" s="35"/>
      <c r="T27" s="35"/>
      <c r="U27" s="35"/>
      <c r="V27" s="8"/>
      <c r="W27" s="9"/>
      <c r="X27" s="10"/>
      <c r="Y27" s="35"/>
      <c r="Z27" s="35"/>
      <c r="AA27" s="35"/>
      <c r="AB27" s="35"/>
      <c r="AC27" s="8"/>
      <c r="AD27" s="9"/>
      <c r="AE27" s="10"/>
      <c r="AF27" s="35"/>
      <c r="AG27" s="35"/>
      <c r="AH27" s="35"/>
      <c r="AI27" s="35"/>
      <c r="AJ27" s="8"/>
      <c r="AM27" s="10"/>
      <c r="AN27" s="35"/>
      <c r="AO27" s="35"/>
      <c r="AP27" s="35"/>
      <c r="AQ27" s="35"/>
      <c r="AR27" s="8"/>
      <c r="AS27" s="9"/>
      <c r="AT27" s="10"/>
      <c r="AU27" s="35"/>
      <c r="AV27" s="35"/>
      <c r="AW27" s="35"/>
      <c r="AX27" s="35"/>
      <c r="AY27" s="8"/>
      <c r="AZ27" s="9"/>
      <c r="BA27" s="10"/>
      <c r="BB27" s="35"/>
      <c r="BC27" s="35"/>
      <c r="BD27" s="35"/>
      <c r="BE27" s="35"/>
      <c r="BF27" s="8"/>
      <c r="BI27" s="10"/>
      <c r="BJ27" s="35"/>
      <c r="BK27" s="35"/>
      <c r="BL27" s="35"/>
      <c r="BM27" s="35"/>
      <c r="BN27" s="8"/>
      <c r="BO27" s="9"/>
      <c r="BP27" s="10"/>
      <c r="BQ27" s="35"/>
      <c r="BR27" s="35"/>
      <c r="BS27" s="35"/>
      <c r="BT27" s="35"/>
      <c r="BU27" s="8"/>
      <c r="BV27" s="9"/>
      <c r="BW27" s="10"/>
      <c r="BX27" s="35"/>
      <c r="BY27" s="35"/>
      <c r="BZ27" s="35"/>
      <c r="CA27" s="35"/>
      <c r="CB27" s="8"/>
    </row>
    <row r="28" spans="17:80" ht="33" customHeight="1" x14ac:dyDescent="0.25">
      <c r="Q28" s="25" t="str">
        <f>FieldCard!E330</f>
        <v>Good</v>
      </c>
      <c r="R28" s="26" t="str">
        <f>FieldCard!E341</f>
        <v>Good</v>
      </c>
      <c r="S28" s="26" t="str">
        <f>FieldCard!E342</f>
        <v>Good</v>
      </c>
      <c r="T28" s="26" t="str">
        <f>FieldCard!E353</f>
        <v>Fair</v>
      </c>
      <c r="U28" s="26" t="str">
        <f>FieldCard!E354</f>
        <v>Fair</v>
      </c>
      <c r="V28" s="27" t="str">
        <f>FieldCard!E365</f>
        <v>Good</v>
      </c>
      <c r="W28" s="12"/>
      <c r="X28" s="25" t="str">
        <f>FieldCard!E366</f>
        <v>Fair</v>
      </c>
      <c r="Y28" s="26" t="str">
        <f>FieldCard!E377</f>
        <v>Good</v>
      </c>
      <c r="Z28" s="26" t="str">
        <f>FieldCard!E378</f>
        <v>Good</v>
      </c>
      <c r="AA28" s="26" t="str">
        <f>FieldCard!E389</f>
        <v>Good</v>
      </c>
      <c r="AB28" s="26" t="str">
        <f>FieldCard!E390</f>
        <v>Good</v>
      </c>
      <c r="AC28" s="27" t="str">
        <f>FieldCard!E401</f>
        <v>Good</v>
      </c>
      <c r="AD28" s="12"/>
      <c r="AE28" s="25" t="str">
        <f>FieldCard!E402</f>
        <v>Good</v>
      </c>
      <c r="AF28" s="26" t="str">
        <f>FieldCard!E413</f>
        <v>Good</v>
      </c>
      <c r="AG28" s="26" t="str">
        <f>FieldCard!E414</f>
        <v>Good</v>
      </c>
      <c r="AH28" s="26" t="str">
        <f>FieldCard!E425</f>
        <v>Fair</v>
      </c>
      <c r="AI28" s="26" t="str">
        <f>FieldCard!E426</f>
        <v>Good</v>
      </c>
      <c r="AJ28" s="27" t="str">
        <f>FieldCard!E437</f>
        <v>Good</v>
      </c>
      <c r="AM28" s="25" t="str">
        <f>FieldCard!F330</f>
        <v>Fair</v>
      </c>
      <c r="AN28" s="26" t="str">
        <f>FieldCard!F341</f>
        <v>Poor</v>
      </c>
      <c r="AO28" s="26" t="str">
        <f>FieldCard!F342</f>
        <v>Poor</v>
      </c>
      <c r="AP28" s="26" t="str">
        <f>FieldCard!F353</f>
        <v>Poor</v>
      </c>
      <c r="AQ28" s="26" t="str">
        <f>FieldCard!F354</f>
        <v>Poor</v>
      </c>
      <c r="AR28" s="27" t="str">
        <f>FieldCard!F365</f>
        <v>Poor</v>
      </c>
      <c r="AS28" s="12"/>
      <c r="AT28" s="25" t="str">
        <f>FieldCard!F366</f>
        <v>Poor</v>
      </c>
      <c r="AU28" s="26" t="str">
        <f>FieldCard!F377</f>
        <v>Fair</v>
      </c>
      <c r="AV28" s="26" t="str">
        <f>FieldCard!F378</f>
        <v>Poor</v>
      </c>
      <c r="AW28" s="26" t="str">
        <f>FieldCard!F389</f>
        <v>Fair</v>
      </c>
      <c r="AX28" s="26" t="str">
        <f>FieldCard!F390</f>
        <v>Fair</v>
      </c>
      <c r="AY28" s="27" t="str">
        <f>FieldCard!F401</f>
        <v>Fair</v>
      </c>
      <c r="AZ28" s="12"/>
      <c r="BA28" s="25" t="str">
        <f>FieldCard!F402</f>
        <v>Fair</v>
      </c>
      <c r="BB28" s="26" t="str">
        <f>FieldCard!F413</f>
        <v>Good</v>
      </c>
      <c r="BC28" s="26" t="str">
        <f>FieldCard!F414</f>
        <v>Fair</v>
      </c>
      <c r="BD28" s="26" t="str">
        <f>FieldCard!F425</f>
        <v>Fair</v>
      </c>
      <c r="BE28" s="26" t="str">
        <f>FieldCard!F426</f>
        <v>Fair</v>
      </c>
      <c r="BF28" s="27" t="str">
        <f>FieldCard!F437</f>
        <v>Poor</v>
      </c>
      <c r="BI28" s="25" t="str">
        <f>FieldCard!G330</f>
        <v>Fair</v>
      </c>
      <c r="BJ28" s="26" t="str">
        <f>FieldCard!G341</f>
        <v>Fair</v>
      </c>
      <c r="BK28" s="26" t="str">
        <f>FieldCard!G342</f>
        <v>Good</v>
      </c>
      <c r="BL28" s="26" t="str">
        <f>FieldCard!G353</f>
        <v>Fair</v>
      </c>
      <c r="BM28" s="26" t="str">
        <f>FieldCard!G354</f>
        <v>Fair</v>
      </c>
      <c r="BN28" s="27" t="str">
        <f>FieldCard!G365</f>
        <v>Good</v>
      </c>
      <c r="BO28" s="12"/>
      <c r="BP28" s="25" t="str">
        <f>FieldCard!G366</f>
        <v>Fair</v>
      </c>
      <c r="BQ28" s="26" t="str">
        <f>FieldCard!G377</f>
        <v>Fair</v>
      </c>
      <c r="BR28" s="26" t="str">
        <f>FieldCard!G378</f>
        <v>Poor</v>
      </c>
      <c r="BS28" s="26" t="str">
        <f>FieldCard!G389</f>
        <v>Fair</v>
      </c>
      <c r="BT28" s="26" t="str">
        <f>FieldCard!G390</f>
        <v>Fair</v>
      </c>
      <c r="BU28" s="27" t="str">
        <f>FieldCard!G401</f>
        <v>Good</v>
      </c>
      <c r="BV28" s="12"/>
      <c r="BW28" s="25" t="str">
        <f>FieldCard!G402</f>
        <v>Fair</v>
      </c>
      <c r="BX28" s="26" t="str">
        <f>FieldCard!G413</f>
        <v>Good</v>
      </c>
      <c r="BY28" s="26" t="str">
        <f>FieldCard!G414</f>
        <v>Fair</v>
      </c>
      <c r="BZ28" s="26" t="str">
        <f>FieldCard!G425</f>
        <v>Fair</v>
      </c>
      <c r="CA28" s="26" t="str">
        <f>FieldCard!G426</f>
        <v>Poor</v>
      </c>
      <c r="CB28" s="27" t="str">
        <f>FieldCard!G437</f>
        <v>Poor</v>
      </c>
    </row>
    <row r="29" spans="17:80" ht="33" customHeight="1" x14ac:dyDescent="0.25">
      <c r="Q29" s="28" t="str">
        <f>FieldCard!E331</f>
        <v>Fair</v>
      </c>
      <c r="R29" s="24" t="str">
        <f>FieldCard!E340</f>
        <v>Good</v>
      </c>
      <c r="S29" s="24" t="str">
        <f>FieldCard!E343</f>
        <v>Good</v>
      </c>
      <c r="T29" s="24" t="str">
        <f>FieldCard!E352</f>
        <v>Good</v>
      </c>
      <c r="U29" s="24" t="str">
        <f>FieldCard!E355</f>
        <v>Fair</v>
      </c>
      <c r="V29" s="29" t="str">
        <f>FieldCard!E364</f>
        <v>Good</v>
      </c>
      <c r="W29" s="33"/>
      <c r="X29" s="28" t="str">
        <f>FieldCard!E367</f>
        <v>Fair</v>
      </c>
      <c r="Y29" s="24" t="str">
        <f>FieldCard!E376</f>
        <v>Fair</v>
      </c>
      <c r="Z29" s="24" t="str">
        <f>FieldCard!E379</f>
        <v>Good</v>
      </c>
      <c r="AA29" s="24" t="str">
        <f>FieldCard!E388</f>
        <v>Fair</v>
      </c>
      <c r="AB29" s="24" t="str">
        <f>FieldCard!E391</f>
        <v>Good</v>
      </c>
      <c r="AC29" s="29" t="str">
        <f>FieldCard!E400</f>
        <v>Good</v>
      </c>
      <c r="AD29" s="33"/>
      <c r="AE29" s="28" t="str">
        <f>FieldCard!E403</f>
        <v>Good</v>
      </c>
      <c r="AF29" s="24" t="str">
        <f>FieldCard!E412</f>
        <v>Poor</v>
      </c>
      <c r="AG29" s="24" t="str">
        <f>FieldCard!E415</f>
        <v>Poor</v>
      </c>
      <c r="AH29" s="24" t="str">
        <f>FieldCard!E424</f>
        <v>Good</v>
      </c>
      <c r="AI29" s="24" t="str">
        <f>FieldCard!E427</f>
        <v>Good</v>
      </c>
      <c r="AJ29" s="29" t="str">
        <f>FieldCard!E436</f>
        <v>Good</v>
      </c>
      <c r="AM29" s="28" t="str">
        <f>FieldCard!F331</f>
        <v>Fair</v>
      </c>
      <c r="AN29" s="24" t="str">
        <f>FieldCard!F340</f>
        <v>Fair</v>
      </c>
      <c r="AO29" s="24" t="str">
        <f>FieldCard!F343</f>
        <v>Poor</v>
      </c>
      <c r="AP29" s="24" t="str">
        <f>FieldCard!F352</f>
        <v>Fair</v>
      </c>
      <c r="AQ29" s="24" t="str">
        <f>FieldCard!F355</f>
        <v>Fair</v>
      </c>
      <c r="AR29" s="29" t="str">
        <f>FieldCard!F364</f>
        <v>Poor</v>
      </c>
      <c r="AS29" s="33"/>
      <c r="AT29" s="28" t="str">
        <f>FieldCard!F367</f>
        <v>Fair</v>
      </c>
      <c r="AU29" s="24" t="str">
        <f>FieldCard!F376</f>
        <v>Poor</v>
      </c>
      <c r="AV29" s="24" t="str">
        <f>FieldCard!F379</f>
        <v>Fair</v>
      </c>
      <c r="AW29" s="24" t="str">
        <f>FieldCard!F388</f>
        <v>Poor</v>
      </c>
      <c r="AX29" s="24" t="str">
        <f>FieldCard!F391</f>
        <v>Fair</v>
      </c>
      <c r="AY29" s="29" t="str">
        <f>FieldCard!F400</f>
        <v>Fair</v>
      </c>
      <c r="AZ29" s="33"/>
      <c r="BA29" s="28" t="str">
        <f>FieldCard!F403</f>
        <v>Fair</v>
      </c>
      <c r="BB29" s="24" t="str">
        <f>FieldCard!F412</f>
        <v>Fair</v>
      </c>
      <c r="BC29" s="24" t="str">
        <f>FieldCard!F415</f>
        <v>Poor</v>
      </c>
      <c r="BD29" s="24" t="str">
        <f>FieldCard!F424</f>
        <v>Fair</v>
      </c>
      <c r="BE29" s="24" t="str">
        <f>FieldCard!F427</f>
        <v>Fair</v>
      </c>
      <c r="BF29" s="29" t="str">
        <f>FieldCard!F436</f>
        <v>Fair</v>
      </c>
      <c r="BI29" s="28" t="str">
        <f>FieldCard!G331</f>
        <v>Good</v>
      </c>
      <c r="BJ29" s="24" t="str">
        <f>FieldCard!G340</f>
        <v>Good</v>
      </c>
      <c r="BK29" s="24" t="str">
        <f>FieldCard!G343</f>
        <v>Fair</v>
      </c>
      <c r="BL29" s="24" t="str">
        <f>FieldCard!G352</f>
        <v>Good</v>
      </c>
      <c r="BM29" s="24" t="str">
        <f>FieldCard!G355</f>
        <v>Good</v>
      </c>
      <c r="BN29" s="29" t="str">
        <f>FieldCard!G364</f>
        <v>Fair</v>
      </c>
      <c r="BO29" s="33"/>
      <c r="BP29" s="28" t="str">
        <f>FieldCard!G367</f>
        <v>Fair</v>
      </c>
      <c r="BQ29" s="24" t="str">
        <f>FieldCard!G376</f>
        <v>Moribund</v>
      </c>
      <c r="BR29" s="24" t="str">
        <f>FieldCard!G379</f>
        <v>Fair</v>
      </c>
      <c r="BS29" s="24" t="str">
        <f>FieldCard!G388</f>
        <v>Moribund</v>
      </c>
      <c r="BT29" s="24" t="str">
        <f>FieldCard!G391</f>
        <v>Good</v>
      </c>
      <c r="BU29" s="29" t="str">
        <f>FieldCard!G400</f>
        <v>Good</v>
      </c>
      <c r="BV29" s="33"/>
      <c r="BW29" s="28" t="str">
        <f>FieldCard!G403</f>
        <v>Fair</v>
      </c>
      <c r="BX29" s="24" t="str">
        <f>FieldCard!G412</f>
        <v>Good</v>
      </c>
      <c r="BY29" s="24" t="str">
        <f>FieldCard!G415</f>
        <v>Poor</v>
      </c>
      <c r="BZ29" s="24" t="str">
        <f>FieldCard!G424</f>
        <v>Fair</v>
      </c>
      <c r="CA29" s="24" t="str">
        <f>FieldCard!G427</f>
        <v>Good</v>
      </c>
      <c r="CB29" s="29" t="str">
        <f>FieldCard!G436</f>
        <v>Moribund</v>
      </c>
    </row>
    <row r="30" spans="17:80" ht="33" customHeight="1" x14ac:dyDescent="0.25">
      <c r="Q30" s="28" t="str">
        <f>FieldCard!E332</f>
        <v>Good</v>
      </c>
      <c r="R30" s="24" t="str">
        <f>FieldCard!E339</f>
        <v>Good</v>
      </c>
      <c r="S30" s="24" t="str">
        <f>FieldCard!E344</f>
        <v>Good</v>
      </c>
      <c r="T30" s="24" t="str">
        <f>FieldCard!E351</f>
        <v>Good</v>
      </c>
      <c r="U30" s="24" t="str">
        <f>FieldCard!E356</f>
        <v>Good</v>
      </c>
      <c r="V30" s="29" t="str">
        <f>FieldCard!E363</f>
        <v>Good</v>
      </c>
      <c r="W30" s="33"/>
      <c r="X30" s="28" t="str">
        <f>FieldCard!E368</f>
        <v>Poor</v>
      </c>
      <c r="Y30" s="24" t="str">
        <f>FieldCard!E375</f>
        <v>Good</v>
      </c>
      <c r="Z30" s="24" t="str">
        <f>FieldCard!E380</f>
        <v>Good</v>
      </c>
      <c r="AA30" s="24" t="str">
        <f>FieldCard!E387</f>
        <v>Good</v>
      </c>
      <c r="AB30" s="24" t="str">
        <f>FieldCard!E392</f>
        <v>Good</v>
      </c>
      <c r="AC30" s="29" t="str">
        <f>FieldCard!E399</f>
        <v>Good</v>
      </c>
      <c r="AD30" s="33"/>
      <c r="AE30" s="28" t="str">
        <f>FieldCard!E404</f>
        <v>Good</v>
      </c>
      <c r="AF30" s="24" t="str">
        <f>FieldCard!E411</f>
        <v>Fair</v>
      </c>
      <c r="AG30" s="24" t="str">
        <f>FieldCard!E416</f>
        <v>Fair</v>
      </c>
      <c r="AH30" s="24" t="str">
        <f>FieldCard!E423</f>
        <v>Poor</v>
      </c>
      <c r="AI30" s="24" t="str">
        <f>FieldCard!E428</f>
        <v>Fair</v>
      </c>
      <c r="AJ30" s="29" t="str">
        <f>FieldCard!E435</f>
        <v>Good</v>
      </c>
      <c r="AM30" s="28" t="str">
        <f>FieldCard!F332</f>
        <v>Fair</v>
      </c>
      <c r="AN30" s="24" t="str">
        <f>FieldCard!F339</f>
        <v>Poor</v>
      </c>
      <c r="AO30" s="24" t="str">
        <f>FieldCard!F344</f>
        <v>Poor</v>
      </c>
      <c r="AP30" s="24" t="str">
        <f>FieldCard!F351</f>
        <v>Moribund</v>
      </c>
      <c r="AQ30" s="24" t="str">
        <f>FieldCard!F356</f>
        <v>Fair</v>
      </c>
      <c r="AR30" s="29" t="str">
        <f>FieldCard!F363</f>
        <v>Poor</v>
      </c>
      <c r="AS30" s="33"/>
      <c r="AT30" s="28" t="str">
        <f>FieldCard!F368</f>
        <v>Fair</v>
      </c>
      <c r="AU30" s="24" t="str">
        <f>FieldCard!F375</f>
        <v>Poor</v>
      </c>
      <c r="AV30" s="24" t="str">
        <f>FieldCard!F380</f>
        <v>Fair</v>
      </c>
      <c r="AW30" s="24" t="str">
        <f>FieldCard!F387</f>
        <v>Moribund</v>
      </c>
      <c r="AX30" s="24" t="str">
        <f>FieldCard!F392</f>
        <v>Poor</v>
      </c>
      <c r="AY30" s="29" t="str">
        <f>FieldCard!F399</f>
        <v>Fair</v>
      </c>
      <c r="AZ30" s="33"/>
      <c r="BA30" s="28" t="str">
        <f>FieldCard!F404</f>
        <v>Fair</v>
      </c>
      <c r="BB30" s="24" t="str">
        <f>FieldCard!F411</f>
        <v>Fair</v>
      </c>
      <c r="BC30" s="24" t="str">
        <f>FieldCard!F416</f>
        <v>Fair</v>
      </c>
      <c r="BD30" s="24" t="str">
        <f>FieldCard!F423</f>
        <v>Poor</v>
      </c>
      <c r="BE30" s="24" t="str">
        <f>FieldCard!F428</f>
        <v>Good</v>
      </c>
      <c r="BF30" s="29" t="str">
        <f>FieldCard!F435</f>
        <v>Poor</v>
      </c>
      <c r="BI30" s="28" t="str">
        <f>FieldCard!G332</f>
        <v>Fair</v>
      </c>
      <c r="BJ30" s="24" t="str">
        <f>FieldCard!G339</f>
        <v>Good</v>
      </c>
      <c r="BK30" s="24" t="str">
        <f>FieldCard!G344</f>
        <v>Fair</v>
      </c>
      <c r="BL30" s="24" t="str">
        <f>FieldCard!G351</f>
        <v>Poor</v>
      </c>
      <c r="BM30" s="24" t="str">
        <f>FieldCard!G356</f>
        <v>Good</v>
      </c>
      <c r="BN30" s="29" t="str">
        <f>FieldCard!G363</f>
        <v>Fair</v>
      </c>
      <c r="BO30" s="33"/>
      <c r="BP30" s="28" t="str">
        <f>FieldCard!G368</f>
        <v>Fair</v>
      </c>
      <c r="BQ30" s="24" t="str">
        <f>FieldCard!G375</f>
        <v>Poor</v>
      </c>
      <c r="BR30" s="24" t="str">
        <f>FieldCard!G380</f>
        <v>Fair</v>
      </c>
      <c r="BS30" s="24" t="str">
        <f>FieldCard!G387</f>
        <v>Dead</v>
      </c>
      <c r="BT30" s="24" t="str">
        <f>FieldCard!G392</f>
        <v>Fair</v>
      </c>
      <c r="BU30" s="29" t="str">
        <f>FieldCard!G399</f>
        <v>Good</v>
      </c>
      <c r="BV30" s="33"/>
      <c r="BW30" s="28" t="str">
        <f>FieldCard!G404</f>
        <v>Good</v>
      </c>
      <c r="BX30" s="24" t="str">
        <f>FieldCard!G411</f>
        <v>Good</v>
      </c>
      <c r="BY30" s="24" t="str">
        <f>FieldCard!G416</f>
        <v>Fair</v>
      </c>
      <c r="BZ30" s="24" t="str">
        <f>FieldCard!G423</f>
        <v>Poor</v>
      </c>
      <c r="CA30" s="24" t="str">
        <f>FieldCard!G428</f>
        <v>Fair</v>
      </c>
      <c r="CB30" s="29" t="str">
        <f>FieldCard!G435</f>
        <v>Poor</v>
      </c>
    </row>
    <row r="31" spans="17:80" ht="33" customHeight="1" x14ac:dyDescent="0.25">
      <c r="Q31" s="28" t="str">
        <f>FieldCard!E333</f>
        <v>Good</v>
      </c>
      <c r="R31" s="24" t="str">
        <f>FieldCard!E338</f>
        <v>Good</v>
      </c>
      <c r="S31" s="24" t="str">
        <f>FieldCard!E345</f>
        <v>Good</v>
      </c>
      <c r="T31" s="24" t="str">
        <f>FieldCard!E350</f>
        <v>Good</v>
      </c>
      <c r="U31" s="24" t="str">
        <f>FieldCard!E357</f>
        <v>Good</v>
      </c>
      <c r="V31" s="29" t="str">
        <f>FieldCard!E362</f>
        <v>Fair</v>
      </c>
      <c r="W31" s="33"/>
      <c r="X31" s="28" t="str">
        <f>FieldCard!E369</f>
        <v>Fair</v>
      </c>
      <c r="Y31" s="24" t="str">
        <f>FieldCard!E374</f>
        <v>Fair</v>
      </c>
      <c r="Z31" s="24" t="str">
        <f>FieldCard!E381</f>
        <v>Good</v>
      </c>
      <c r="AA31" s="24" t="str">
        <f>FieldCard!E386</f>
        <v>Good</v>
      </c>
      <c r="AB31" s="24" t="str">
        <f>FieldCard!E393</f>
        <v>Good</v>
      </c>
      <c r="AC31" s="29" t="str">
        <f>FieldCard!E398</f>
        <v>Good</v>
      </c>
      <c r="AD31" s="33"/>
      <c r="AE31" s="28" t="str">
        <f>FieldCard!E405</f>
        <v>Fair</v>
      </c>
      <c r="AF31" s="24" t="str">
        <f>FieldCard!E410</f>
        <v>Fair</v>
      </c>
      <c r="AG31" s="24" t="str">
        <f>FieldCard!E417</f>
        <v>Fair</v>
      </c>
      <c r="AH31" s="24" t="str">
        <f>FieldCard!E422</f>
        <v>Fair</v>
      </c>
      <c r="AI31" s="24" t="str">
        <f>FieldCard!E429</f>
        <v>Good</v>
      </c>
      <c r="AJ31" s="29" t="str">
        <f>FieldCard!E434</f>
        <v>Fair</v>
      </c>
      <c r="AM31" s="28" t="str">
        <f>FieldCard!F333</f>
        <v>Poor</v>
      </c>
      <c r="AN31" s="24" t="str">
        <f>FieldCard!F338</f>
        <v>Fair</v>
      </c>
      <c r="AO31" s="24" t="str">
        <f>FieldCard!F345</f>
        <v>Poor</v>
      </c>
      <c r="AP31" s="24" t="str">
        <f>FieldCard!F350</f>
        <v>Fair</v>
      </c>
      <c r="AQ31" s="24" t="str">
        <f>FieldCard!F357</f>
        <v>Fair</v>
      </c>
      <c r="AR31" s="29" t="str">
        <f>FieldCard!F362</f>
        <v>Fair</v>
      </c>
      <c r="AS31" s="33"/>
      <c r="AT31" s="28" t="str">
        <f>FieldCard!F369</f>
        <v>Poor</v>
      </c>
      <c r="AU31" s="24" t="str">
        <f>FieldCard!F374</f>
        <v>Moribund</v>
      </c>
      <c r="AV31" s="24" t="str">
        <f>FieldCard!F381</f>
        <v>Poor</v>
      </c>
      <c r="AW31" s="24" t="str">
        <f>FieldCard!F386</f>
        <v>Poor</v>
      </c>
      <c r="AX31" s="24" t="str">
        <f>FieldCard!F393</f>
        <v>Fair</v>
      </c>
      <c r="AY31" s="29" t="str">
        <f>FieldCard!F398</f>
        <v>Fair</v>
      </c>
      <c r="AZ31" s="33"/>
      <c r="BA31" s="28" t="str">
        <f>FieldCard!F405</f>
        <v>Poor</v>
      </c>
      <c r="BB31" s="24" t="str">
        <f>FieldCard!F410</f>
        <v>Good</v>
      </c>
      <c r="BC31" s="24" t="str">
        <f>FieldCard!F417</f>
        <v>Good</v>
      </c>
      <c r="BD31" s="24" t="str">
        <f>FieldCard!F422</f>
        <v>Fair</v>
      </c>
      <c r="BE31" s="24" t="str">
        <f>FieldCard!F429</f>
        <v>Fair</v>
      </c>
      <c r="BF31" s="29" t="str">
        <f>FieldCard!F434</f>
        <v>Poor</v>
      </c>
      <c r="BI31" s="28" t="str">
        <f>FieldCard!G333</f>
        <v>Poor</v>
      </c>
      <c r="BJ31" s="24" t="str">
        <f>FieldCard!G338</f>
        <v>Fair</v>
      </c>
      <c r="BK31" s="24" t="str">
        <f>FieldCard!G345</f>
        <v>Fair</v>
      </c>
      <c r="BL31" s="24" t="str">
        <f>FieldCard!G350</f>
        <v>Good</v>
      </c>
      <c r="BM31" s="24" t="str">
        <f>FieldCard!G357</f>
        <v>Fair</v>
      </c>
      <c r="BN31" s="29" t="str">
        <f>FieldCard!G362</f>
        <v>Good</v>
      </c>
      <c r="BO31" s="33"/>
      <c r="BP31" s="28" t="str">
        <f>FieldCard!G369</f>
        <v>Fair</v>
      </c>
      <c r="BQ31" s="24" t="str">
        <f>FieldCard!G374</f>
        <v>Moribund</v>
      </c>
      <c r="BR31" s="24" t="str">
        <f>FieldCard!G381</f>
        <v>Dead</v>
      </c>
      <c r="BS31" s="24" t="str">
        <f>FieldCard!G386</f>
        <v>Poor</v>
      </c>
      <c r="BT31" s="24" t="str">
        <f>FieldCard!G393</f>
        <v>Fair</v>
      </c>
      <c r="BU31" s="29" t="str">
        <f>FieldCard!G398</f>
        <v>Good</v>
      </c>
      <c r="BV31" s="33"/>
      <c r="BW31" s="28" t="str">
        <f>FieldCard!G405</f>
        <v>Poor</v>
      </c>
      <c r="BX31" s="24" t="str">
        <f>FieldCard!G410</f>
        <v>Good</v>
      </c>
      <c r="BY31" s="24" t="str">
        <f>FieldCard!G417</f>
        <v>Good</v>
      </c>
      <c r="BZ31" s="24" t="str">
        <f>FieldCard!G422</f>
        <v>Poor</v>
      </c>
      <c r="CA31" s="24" t="str">
        <f>FieldCard!G429</f>
        <v>Fair</v>
      </c>
      <c r="CB31" s="29" t="str">
        <f>FieldCard!G434</f>
        <v>Fair</v>
      </c>
    </row>
    <row r="32" spans="17:80" ht="33" customHeight="1" x14ac:dyDescent="0.25">
      <c r="Q32" s="28" t="str">
        <f>FieldCard!E334</f>
        <v>Good</v>
      </c>
      <c r="R32" s="24" t="str">
        <f>FieldCard!E337</f>
        <v>Good</v>
      </c>
      <c r="S32" s="24" t="str">
        <f>FieldCard!E346</f>
        <v>Missing</v>
      </c>
      <c r="T32" s="24" t="str">
        <f>FieldCard!E349</f>
        <v>Poor</v>
      </c>
      <c r="U32" s="24" t="str">
        <f>FieldCard!E358</f>
        <v>Fair</v>
      </c>
      <c r="V32" s="29" t="str">
        <f>FieldCard!E361</f>
        <v>Good</v>
      </c>
      <c r="W32" s="33"/>
      <c r="X32" s="28" t="str">
        <f>FieldCard!E370</f>
        <v>Good</v>
      </c>
      <c r="Y32" s="24" t="str">
        <f>FieldCard!E373</f>
        <v>Poor</v>
      </c>
      <c r="Z32" s="24" t="str">
        <f>FieldCard!E382</f>
        <v>Fair</v>
      </c>
      <c r="AA32" s="24" t="str">
        <f>FieldCard!E385</f>
        <v>Fair</v>
      </c>
      <c r="AB32" s="24" t="str">
        <f>FieldCard!E394</f>
        <v>Good</v>
      </c>
      <c r="AC32" s="29" t="str">
        <f>FieldCard!E397</f>
        <v>Good</v>
      </c>
      <c r="AD32" s="33"/>
      <c r="AE32" s="28" t="str">
        <f>FieldCard!E406</f>
        <v>Good</v>
      </c>
      <c r="AF32" s="24" t="str">
        <f>FieldCard!E409</f>
        <v>Poor</v>
      </c>
      <c r="AG32" s="24" t="str">
        <f>FieldCard!E418</f>
        <v>Fair</v>
      </c>
      <c r="AH32" s="24" t="str">
        <f>FieldCard!E421</f>
        <v>Poor</v>
      </c>
      <c r="AI32" s="24" t="str">
        <f>FieldCard!E430</f>
        <v>Fair</v>
      </c>
      <c r="AJ32" s="29" t="str">
        <f>FieldCard!E433</f>
        <v>Fair</v>
      </c>
      <c r="AM32" s="28" t="str">
        <f>FieldCard!F334</f>
        <v>Fair</v>
      </c>
      <c r="AN32" s="24" t="str">
        <f>FieldCard!F337</f>
        <v>Good</v>
      </c>
      <c r="AO32" s="24" t="str">
        <f>FieldCard!F346</f>
        <v>Fair</v>
      </c>
      <c r="AP32" s="24" t="str">
        <f>FieldCard!F349</f>
        <v>Good</v>
      </c>
      <c r="AQ32" s="24" t="str">
        <f>FieldCard!F358</f>
        <v>Good</v>
      </c>
      <c r="AR32" s="29" t="str">
        <f>FieldCard!F361</f>
        <v>Poor</v>
      </c>
      <c r="AS32" s="33"/>
      <c r="AT32" s="28" t="str">
        <f>FieldCard!F370</f>
        <v>Poor</v>
      </c>
      <c r="AU32" s="24" t="str">
        <f>FieldCard!F373</f>
        <v>Poor</v>
      </c>
      <c r="AV32" s="24" t="str">
        <f>FieldCard!F382</f>
        <v>Poor</v>
      </c>
      <c r="AW32" s="24" t="str">
        <f>FieldCard!F385</f>
        <v>Fair</v>
      </c>
      <c r="AX32" s="24" t="str">
        <f>FieldCard!F394</f>
        <v>Fair</v>
      </c>
      <c r="AY32" s="29" t="str">
        <f>FieldCard!F397</f>
        <v>Poor</v>
      </c>
      <c r="AZ32" s="33"/>
      <c r="BA32" s="28" t="str">
        <f>FieldCard!F406</f>
        <v>Good</v>
      </c>
      <c r="BB32" s="24" t="str">
        <f>FieldCard!F409</f>
        <v>Poor</v>
      </c>
      <c r="BC32" s="24" t="str">
        <f>FieldCard!F418</f>
        <v>Fair</v>
      </c>
      <c r="BD32" s="24" t="str">
        <f>FieldCard!F421</f>
        <v>Moribund</v>
      </c>
      <c r="BE32" s="24" t="str">
        <f>FieldCard!F430</f>
        <v>Fair</v>
      </c>
      <c r="BF32" s="29" t="str">
        <f>FieldCard!F433</f>
        <v>Poor</v>
      </c>
      <c r="BI32" s="28" t="str">
        <f>FieldCard!G334</f>
        <v>Good</v>
      </c>
      <c r="BJ32" s="24" t="str">
        <f>FieldCard!G337</f>
        <v>Good</v>
      </c>
      <c r="BK32" s="24" t="str">
        <f>FieldCard!G346</f>
        <v>Good</v>
      </c>
      <c r="BL32" s="24" t="str">
        <f>FieldCard!G349</f>
        <v>Good</v>
      </c>
      <c r="BM32" s="24" t="str">
        <f>FieldCard!G358</f>
        <v>Good</v>
      </c>
      <c r="BN32" s="29" t="str">
        <f>FieldCard!G361</f>
        <v>Good</v>
      </c>
      <c r="BO32" s="33"/>
      <c r="BP32" s="28" t="str">
        <f>FieldCard!G370</f>
        <v>Fair</v>
      </c>
      <c r="BQ32" s="24" t="str">
        <f>FieldCard!G373</f>
        <v>Fair</v>
      </c>
      <c r="BR32" s="24" t="str">
        <f>FieldCard!G382</f>
        <v>Poor</v>
      </c>
      <c r="BS32" s="24" t="str">
        <f>FieldCard!G385</f>
        <v>Poor</v>
      </c>
      <c r="BT32" s="24" t="str">
        <f>FieldCard!G394</f>
        <v>Fair</v>
      </c>
      <c r="BU32" s="29" t="str">
        <f>FieldCard!G397</f>
        <v>Fair</v>
      </c>
      <c r="BV32" s="33"/>
      <c r="BW32" s="28" t="str">
        <f>FieldCard!G406</f>
        <v>Good</v>
      </c>
      <c r="BX32" s="24" t="str">
        <f>FieldCard!G409</f>
        <v>Fair</v>
      </c>
      <c r="BY32" s="24" t="str">
        <f>FieldCard!G418</f>
        <v>Good</v>
      </c>
      <c r="BZ32" s="24" t="str">
        <f>FieldCard!G421</f>
        <v>Poor</v>
      </c>
      <c r="CA32" s="24" t="str">
        <f>FieldCard!G430</f>
        <v>Poor</v>
      </c>
      <c r="CB32" s="29" t="str">
        <f>FieldCard!G433</f>
        <v>Poor</v>
      </c>
    </row>
    <row r="33" spans="17:80" ht="33" customHeight="1" thickBot="1" x14ac:dyDescent="0.3">
      <c r="Q33" s="30" t="str">
        <f>FieldCard!E335</f>
        <v>Good</v>
      </c>
      <c r="R33" s="31" t="str">
        <f>FieldCard!E336</f>
        <v>Fair</v>
      </c>
      <c r="S33" s="31" t="str">
        <f>FieldCard!E347</f>
        <v>Good</v>
      </c>
      <c r="T33" s="31" t="str">
        <f>FieldCard!E348</f>
        <v>Good</v>
      </c>
      <c r="U33" s="31" t="str">
        <f>FieldCard!E359</f>
        <v>Poor</v>
      </c>
      <c r="V33" s="23" t="str">
        <f>FieldCard!E360</f>
        <v>Good</v>
      </c>
      <c r="W33" s="34"/>
      <c r="X33" s="30" t="str">
        <f>FieldCard!E371</f>
        <v>Fair</v>
      </c>
      <c r="Y33" s="31" t="str">
        <f>FieldCard!E372</f>
        <v>Fair</v>
      </c>
      <c r="Z33" s="31" t="str">
        <f>FieldCard!E383</f>
        <v>Good</v>
      </c>
      <c r="AA33" s="31" t="str">
        <f>FieldCard!E384</f>
        <v>Good</v>
      </c>
      <c r="AB33" s="31" t="str">
        <f>FieldCard!E395</f>
        <v>Good</v>
      </c>
      <c r="AC33" s="23" t="str">
        <f>FieldCard!E396</f>
        <v>Good</v>
      </c>
      <c r="AD33" s="34"/>
      <c r="AE33" s="30" t="str">
        <f>FieldCard!E407</f>
        <v>Fair</v>
      </c>
      <c r="AF33" s="31" t="str">
        <f>FieldCard!E408</f>
        <v>Fair</v>
      </c>
      <c r="AG33" s="31" t="str">
        <f>FieldCard!E419</f>
        <v>Fair</v>
      </c>
      <c r="AH33" s="31" t="str">
        <f>FieldCard!E420</f>
        <v>Fair</v>
      </c>
      <c r="AI33" s="31" t="str">
        <f>FieldCard!E431</f>
        <v>Fair</v>
      </c>
      <c r="AJ33" s="23" t="str">
        <f>FieldCard!E432</f>
        <v>Fair</v>
      </c>
      <c r="AM33" s="30" t="str">
        <f>FieldCard!F335</f>
        <v>Poor</v>
      </c>
      <c r="AN33" s="31" t="str">
        <f>FieldCard!F336</f>
        <v>Moribund</v>
      </c>
      <c r="AO33" s="31" t="str">
        <f>FieldCard!F347</f>
        <v>Fair</v>
      </c>
      <c r="AP33" s="31" t="str">
        <f>FieldCard!F348</f>
        <v>Fair</v>
      </c>
      <c r="AQ33" s="31" t="str">
        <f>FieldCard!F359</f>
        <v>Fair</v>
      </c>
      <c r="AR33" s="23" t="str">
        <f>FieldCard!F360</f>
        <v>Good</v>
      </c>
      <c r="AS33" s="34"/>
      <c r="AT33" s="30" t="str">
        <f>FieldCard!F371</f>
        <v>Poor</v>
      </c>
      <c r="AU33" s="31" t="str">
        <f>FieldCard!F372</f>
        <v>Poor</v>
      </c>
      <c r="AV33" s="31" t="str">
        <f>FieldCard!F383</f>
        <v>Poor</v>
      </c>
      <c r="AW33" s="31" t="str">
        <f>FieldCard!F384</f>
        <v>Poor</v>
      </c>
      <c r="AX33" s="31" t="str">
        <f>FieldCard!F395</f>
        <v>Poor</v>
      </c>
      <c r="AY33" s="23" t="str">
        <f>FieldCard!F396</f>
        <v>Fair</v>
      </c>
      <c r="AZ33" s="34"/>
      <c r="BA33" s="30" t="str">
        <f>FieldCard!F407</f>
        <v>Fair</v>
      </c>
      <c r="BB33" s="31" t="str">
        <f>FieldCard!F408</f>
        <v>Fair</v>
      </c>
      <c r="BC33" s="31" t="str">
        <f>FieldCard!F419</f>
        <v>Fair</v>
      </c>
      <c r="BD33" s="31" t="str">
        <f>FieldCard!F420</f>
        <v>Fair</v>
      </c>
      <c r="BE33" s="31" t="str">
        <f>FieldCard!F431</f>
        <v>Fair</v>
      </c>
      <c r="BF33" s="23" t="str">
        <f>FieldCard!F432</f>
        <v>Fair</v>
      </c>
      <c r="BI33" s="30" t="str">
        <f>FieldCard!G335</f>
        <v>Dead</v>
      </c>
      <c r="BJ33" s="31" t="str">
        <f>FieldCard!G336</f>
        <v>Poor</v>
      </c>
      <c r="BK33" s="31" t="str">
        <f>FieldCard!G347</f>
        <v>Fair</v>
      </c>
      <c r="BL33" s="31" t="str">
        <f>FieldCard!G348</f>
        <v>Good</v>
      </c>
      <c r="BM33" s="31" t="str">
        <f>FieldCard!G359</f>
        <v>Poor</v>
      </c>
      <c r="BN33" s="23" t="str">
        <f>FieldCard!G360</f>
        <v>Good</v>
      </c>
      <c r="BO33" s="34"/>
      <c r="BP33" s="30" t="str">
        <f>FieldCard!G371</f>
        <v>Poor</v>
      </c>
      <c r="BQ33" s="31" t="str">
        <f>FieldCard!G372</f>
        <v>Poor</v>
      </c>
      <c r="BR33" s="31" t="str">
        <f>FieldCard!G383</f>
        <v>Poor</v>
      </c>
      <c r="BS33" s="31" t="str">
        <f>FieldCard!G384</f>
        <v>Fair</v>
      </c>
      <c r="BT33" s="31" t="str">
        <f>FieldCard!G395</f>
        <v>Fair</v>
      </c>
      <c r="BU33" s="23" t="str">
        <f>FieldCard!G396</f>
        <v>Fair</v>
      </c>
      <c r="BV33" s="34"/>
      <c r="BW33" s="30" t="str">
        <f>FieldCard!G407</f>
        <v>Good</v>
      </c>
      <c r="BX33" s="31" t="str">
        <f>FieldCard!G408</f>
        <v>Fair</v>
      </c>
      <c r="BY33" s="31" t="str">
        <f>FieldCard!G419</f>
        <v>Fair</v>
      </c>
      <c r="BZ33" s="31" t="str">
        <f>FieldCard!G420</f>
        <v>Fair</v>
      </c>
      <c r="CA33" s="31" t="str">
        <f>FieldCard!G431</f>
        <v>Fair</v>
      </c>
      <c r="CB33" s="23" t="str">
        <f>FieldCard!G432</f>
        <v>Poor</v>
      </c>
    </row>
    <row r="34" spans="17:80" ht="10.5" customHeight="1" thickBot="1" x14ac:dyDescent="0.3">
      <c r="Q34" s="10"/>
      <c r="R34" s="35"/>
      <c r="S34" s="35"/>
      <c r="T34" s="35"/>
      <c r="U34" s="35"/>
      <c r="V34" s="8"/>
      <c r="W34" s="9"/>
      <c r="X34" s="10"/>
      <c r="Y34" s="35"/>
      <c r="Z34" s="35"/>
      <c r="AA34" s="35"/>
      <c r="AB34" s="35"/>
      <c r="AC34" s="8"/>
      <c r="AD34" s="9"/>
      <c r="AE34" s="10"/>
      <c r="AF34" s="35"/>
      <c r="AG34" s="35"/>
      <c r="AH34" s="35"/>
      <c r="AI34" s="35"/>
      <c r="AJ34" s="8"/>
      <c r="AM34" s="10"/>
      <c r="AN34" s="35"/>
      <c r="AO34" s="35"/>
      <c r="AP34" s="35"/>
      <c r="AQ34" s="35"/>
      <c r="AR34" s="8"/>
      <c r="AS34" s="9"/>
      <c r="AT34" s="10"/>
      <c r="AU34" s="35"/>
      <c r="AV34" s="35"/>
      <c r="AW34" s="35"/>
      <c r="AX34" s="35"/>
      <c r="AY34" s="8"/>
      <c r="AZ34" s="9"/>
      <c r="BA34" s="10"/>
      <c r="BB34" s="35"/>
      <c r="BC34" s="35"/>
      <c r="BD34" s="35"/>
      <c r="BE34" s="35"/>
      <c r="BF34" s="8"/>
      <c r="BI34" s="10"/>
      <c r="BJ34" s="35"/>
      <c r="BK34" s="35"/>
      <c r="BL34" s="35"/>
      <c r="BM34" s="35"/>
      <c r="BN34" s="8"/>
      <c r="BO34" s="9"/>
      <c r="BP34" s="10"/>
      <c r="BQ34" s="35"/>
      <c r="BR34" s="35"/>
      <c r="BS34" s="35"/>
      <c r="BT34" s="35"/>
      <c r="BU34" s="8"/>
      <c r="BV34" s="9"/>
      <c r="BW34" s="10"/>
      <c r="BX34" s="35"/>
      <c r="BY34" s="35"/>
      <c r="BZ34" s="35"/>
      <c r="CA34" s="35"/>
      <c r="CB34" s="8"/>
    </row>
    <row r="35" spans="17:80" ht="33" customHeight="1" x14ac:dyDescent="0.25">
      <c r="Q35" s="25" t="str">
        <f>FieldCard!E438</f>
        <v>Fair</v>
      </c>
      <c r="R35" s="26" t="str">
        <f>FieldCard!E449</f>
        <v>Poor</v>
      </c>
      <c r="S35" s="26" t="str">
        <f>FieldCard!E450</f>
        <v>Fair</v>
      </c>
      <c r="T35" s="26" t="str">
        <f>FieldCard!E461</f>
        <v>Fair</v>
      </c>
      <c r="U35" s="26" t="str">
        <f>FieldCard!E462</f>
        <v>Fair</v>
      </c>
      <c r="V35" s="27" t="str">
        <f>FieldCard!E473</f>
        <v>Fair</v>
      </c>
      <c r="W35" s="12"/>
      <c r="X35" s="25" t="str">
        <f>FieldCard!E474</f>
        <v>Fair</v>
      </c>
      <c r="Y35" s="26" t="str">
        <f>FieldCard!E485</f>
        <v>Good</v>
      </c>
      <c r="Z35" s="26" t="str">
        <f>FieldCard!E486</f>
        <v>Good</v>
      </c>
      <c r="AA35" s="26" t="str">
        <f>FieldCard!E497</f>
        <v>Fair</v>
      </c>
      <c r="AB35" s="26" t="str">
        <f>FieldCard!E498</f>
        <v>Good</v>
      </c>
      <c r="AC35" s="27" t="str">
        <f>FieldCard!E509</f>
        <v>Good</v>
      </c>
      <c r="AD35" s="12"/>
      <c r="AE35" s="25" t="str">
        <f>FieldCard!E510</f>
        <v>Poor</v>
      </c>
      <c r="AF35" s="26" t="str">
        <f>FieldCard!E521</f>
        <v>Poor</v>
      </c>
      <c r="AG35" s="26" t="str">
        <f>FieldCard!E522</f>
        <v>Fair</v>
      </c>
      <c r="AH35" s="26" t="str">
        <f>FieldCard!E533</f>
        <v>Poor</v>
      </c>
      <c r="AI35" s="26" t="str">
        <f>FieldCard!E534</f>
        <v>Fair</v>
      </c>
      <c r="AJ35" s="27" t="str">
        <f>FieldCard!E545</f>
        <v>Fair</v>
      </c>
      <c r="AM35" s="25" t="str">
        <f>FieldCard!F438</f>
        <v>Fair</v>
      </c>
      <c r="AN35" s="26" t="str">
        <f>FieldCard!F449</f>
        <v>Poor</v>
      </c>
      <c r="AO35" s="26" t="str">
        <f>FieldCard!F450</f>
        <v>Good</v>
      </c>
      <c r="AP35" s="26" t="str">
        <f>FieldCard!F461</f>
        <v>Poor</v>
      </c>
      <c r="AQ35" s="26" t="str">
        <f>FieldCard!F462</f>
        <v>Good</v>
      </c>
      <c r="AR35" s="27" t="str">
        <f>FieldCard!F473</f>
        <v>Fair</v>
      </c>
      <c r="AS35" s="12"/>
      <c r="AT35" s="25" t="str">
        <f>FieldCard!F474</f>
        <v>Fair</v>
      </c>
      <c r="AU35" s="26" t="str">
        <f>FieldCard!F485</f>
        <v>Good</v>
      </c>
      <c r="AV35" s="26" t="str">
        <f>FieldCard!F486</f>
        <v>Good</v>
      </c>
      <c r="AW35" s="26" t="str">
        <f>FieldCard!F497</f>
        <v>Good</v>
      </c>
      <c r="AX35" s="26" t="str">
        <f>FieldCard!F498</f>
        <v>Poor</v>
      </c>
      <c r="AY35" s="27" t="str">
        <f>FieldCard!F509</f>
        <v>Good</v>
      </c>
      <c r="AZ35" s="12"/>
      <c r="BA35" s="25" t="str">
        <f>FieldCard!F510</f>
        <v>Fair</v>
      </c>
      <c r="BB35" s="26" t="str">
        <f>FieldCard!F521</f>
        <v>Fair</v>
      </c>
      <c r="BC35" s="26" t="str">
        <f>FieldCard!F522</f>
        <v>Fair</v>
      </c>
      <c r="BD35" s="26" t="str">
        <f>FieldCard!F533</f>
        <v>Fair</v>
      </c>
      <c r="BE35" s="26" t="str">
        <f>FieldCard!F534</f>
        <v>Poor</v>
      </c>
      <c r="BF35" s="27" t="str">
        <f>FieldCard!F545</f>
        <v>Poor</v>
      </c>
      <c r="BI35" s="25" t="str">
        <f>FieldCard!G438</f>
        <v>Good</v>
      </c>
      <c r="BJ35" s="26" t="str">
        <f>FieldCard!G449</f>
        <v>Moribund</v>
      </c>
      <c r="BK35" s="26" t="str">
        <f>FieldCard!G450</f>
        <v>Good</v>
      </c>
      <c r="BL35" s="26" t="str">
        <f>FieldCard!G461</f>
        <v>Dead</v>
      </c>
      <c r="BM35" s="26" t="str">
        <f>FieldCard!G462</f>
        <v>Good</v>
      </c>
      <c r="BN35" s="27" t="str">
        <f>FieldCard!G473</f>
        <v>Fair</v>
      </c>
      <c r="BO35" s="12"/>
      <c r="BP35" s="25" t="str">
        <f>FieldCard!G474</f>
        <v>Poor</v>
      </c>
      <c r="BQ35" s="26" t="str">
        <f>FieldCard!G485</f>
        <v>Good</v>
      </c>
      <c r="BR35" s="26" t="str">
        <f>FieldCard!G486</f>
        <v>Good</v>
      </c>
      <c r="BS35" s="26" t="str">
        <f>FieldCard!G497</f>
        <v>Dead</v>
      </c>
      <c r="BT35" s="26" t="str">
        <f>FieldCard!G498</f>
        <v>Poor</v>
      </c>
      <c r="BU35" s="27" t="str">
        <f>FieldCard!G509</f>
        <v>Good</v>
      </c>
      <c r="BV35" s="12"/>
      <c r="BW35" s="25" t="str">
        <f>FieldCard!G510</f>
        <v>Poor</v>
      </c>
      <c r="BX35" s="26" t="str">
        <f>FieldCard!G521</f>
        <v>Poor</v>
      </c>
      <c r="BY35" s="26" t="str">
        <f>FieldCard!G522</f>
        <v>Fair</v>
      </c>
      <c r="BZ35" s="26" t="str">
        <f>FieldCard!G533</f>
        <v>Fair</v>
      </c>
      <c r="CA35" s="26" t="str">
        <f>FieldCard!G534</f>
        <v>Dead</v>
      </c>
      <c r="CB35" s="27" t="str">
        <f>FieldCard!G545</f>
        <v>Dead</v>
      </c>
    </row>
    <row r="36" spans="17:80" ht="33" customHeight="1" x14ac:dyDescent="0.25">
      <c r="Q36" s="28" t="str">
        <f>FieldCard!E439</f>
        <v>Fair</v>
      </c>
      <c r="R36" s="24" t="str">
        <f>FieldCard!E448</f>
        <v>Poor</v>
      </c>
      <c r="S36" s="24" t="str">
        <f>FieldCard!E451</f>
        <v>Good</v>
      </c>
      <c r="T36" s="24" t="str">
        <f>FieldCard!E460</f>
        <v>Fair</v>
      </c>
      <c r="U36" s="24" t="str">
        <f>FieldCard!E463</f>
        <v>Good</v>
      </c>
      <c r="V36" s="29" t="str">
        <f>FieldCard!E472</f>
        <v>Fair</v>
      </c>
      <c r="W36" s="33"/>
      <c r="X36" s="28" t="str">
        <f>FieldCard!E475</f>
        <v>Fair</v>
      </c>
      <c r="Y36" s="24" t="str">
        <f>FieldCard!E484</f>
        <v>Fair</v>
      </c>
      <c r="Z36" s="24" t="str">
        <f>FieldCard!E487</f>
        <v>Fair</v>
      </c>
      <c r="AA36" s="24" t="str">
        <f>FieldCard!E496</f>
        <v>Fair</v>
      </c>
      <c r="AB36" s="24" t="str">
        <f>FieldCard!E499</f>
        <v>Good</v>
      </c>
      <c r="AC36" s="29" t="str">
        <f>FieldCard!E508</f>
        <v>Fair</v>
      </c>
      <c r="AD36" s="33"/>
      <c r="AE36" s="28" t="str">
        <f>FieldCard!E511</f>
        <v>Fair</v>
      </c>
      <c r="AF36" s="24" t="str">
        <f>FieldCard!E520</f>
        <v>Poor</v>
      </c>
      <c r="AG36" s="24" t="str">
        <f>FieldCard!E523</f>
        <v>Fair</v>
      </c>
      <c r="AH36" s="24" t="str">
        <f>FieldCard!E532</f>
        <v>Poor</v>
      </c>
      <c r="AI36" s="24" t="str">
        <f>FieldCard!E535</f>
        <v>Fair</v>
      </c>
      <c r="AJ36" s="29" t="str">
        <f>FieldCard!E544</f>
        <v>Fair</v>
      </c>
      <c r="AM36" s="28" t="str">
        <f>FieldCard!F439</f>
        <v>Poor</v>
      </c>
      <c r="AN36" s="24" t="str">
        <f>FieldCard!F448</f>
        <v>Fair</v>
      </c>
      <c r="AO36" s="24" t="str">
        <f>FieldCard!F451</f>
        <v>Good</v>
      </c>
      <c r="AP36" s="24" t="str">
        <f>FieldCard!F460</f>
        <v>Fair</v>
      </c>
      <c r="AQ36" s="24" t="str">
        <f>FieldCard!F463</f>
        <v>Good</v>
      </c>
      <c r="AR36" s="29" t="str">
        <f>FieldCard!F472</f>
        <v>Fair</v>
      </c>
      <c r="AS36" s="33"/>
      <c r="AT36" s="28" t="str">
        <f>FieldCard!F475</f>
        <v>Fair</v>
      </c>
      <c r="AU36" s="24" t="str">
        <f>FieldCard!F484</f>
        <v>Fair</v>
      </c>
      <c r="AV36" s="24" t="str">
        <f>FieldCard!F487</f>
        <v>Fair</v>
      </c>
      <c r="AW36" s="24" t="str">
        <f>FieldCard!F496</f>
        <v>Fair</v>
      </c>
      <c r="AX36" s="24" t="str">
        <f>FieldCard!F499</f>
        <v>Fair</v>
      </c>
      <c r="AY36" s="29" t="str">
        <f>FieldCard!F508</f>
        <v>Good</v>
      </c>
      <c r="AZ36" s="33"/>
      <c r="BA36" s="28" t="str">
        <f>FieldCard!F511</f>
        <v>Poor</v>
      </c>
      <c r="BB36" s="24" t="str">
        <f>FieldCard!F520</f>
        <v>Poor</v>
      </c>
      <c r="BC36" s="24" t="str">
        <f>FieldCard!F523</f>
        <v>Fair</v>
      </c>
      <c r="BD36" s="24" t="str">
        <f>FieldCard!F532</f>
        <v>Poor</v>
      </c>
      <c r="BE36" s="24" t="str">
        <f>FieldCard!F535</f>
        <v>Poor</v>
      </c>
      <c r="BF36" s="29" t="str">
        <f>FieldCard!F544</f>
        <v>Poor</v>
      </c>
      <c r="BI36" s="28" t="str">
        <f>FieldCard!G439</f>
        <v>Fair</v>
      </c>
      <c r="BJ36" s="24" t="str">
        <f>FieldCard!G448</f>
        <v>Fair</v>
      </c>
      <c r="BK36" s="24" t="str">
        <f>FieldCard!G451</f>
        <v>Good</v>
      </c>
      <c r="BL36" s="24" t="str">
        <f>FieldCard!G460</f>
        <v>Good</v>
      </c>
      <c r="BM36" s="24" t="str">
        <f>FieldCard!G463</f>
        <v>Fair</v>
      </c>
      <c r="BN36" s="29" t="str">
        <f>FieldCard!G472</f>
        <v>Fair</v>
      </c>
      <c r="BO36" s="33"/>
      <c r="BP36" s="28" t="str">
        <f>FieldCard!G475</f>
        <v>Fair</v>
      </c>
      <c r="BQ36" s="24" t="str">
        <f>FieldCard!G484</f>
        <v>Fair</v>
      </c>
      <c r="BR36" s="24" t="str">
        <f>FieldCard!G487</f>
        <v>Poor</v>
      </c>
      <c r="BS36" s="24" t="str">
        <f>FieldCard!G496</f>
        <v>Fair</v>
      </c>
      <c r="BT36" s="24" t="str">
        <f>FieldCard!G499</f>
        <v>Fair</v>
      </c>
      <c r="BU36" s="29" t="str">
        <f>FieldCard!G508</f>
        <v>Good</v>
      </c>
      <c r="BV36" s="33"/>
      <c r="BW36" s="28" t="str">
        <f>FieldCard!G511</f>
        <v>Poor</v>
      </c>
      <c r="BX36" s="24" t="str">
        <f>FieldCard!G520</f>
        <v>Poor</v>
      </c>
      <c r="BY36" s="24" t="str">
        <f>FieldCard!G523</f>
        <v>Good</v>
      </c>
      <c r="BZ36" s="24" t="str">
        <f>FieldCard!G532</f>
        <v>Poor</v>
      </c>
      <c r="CA36" s="24" t="str">
        <f>FieldCard!G535</f>
        <v>Poor</v>
      </c>
      <c r="CB36" s="29" t="str">
        <f>FieldCard!G544</f>
        <v>Moribund</v>
      </c>
    </row>
    <row r="37" spans="17:80" ht="33" customHeight="1" x14ac:dyDescent="0.25">
      <c r="Q37" s="28" t="str">
        <f>FieldCard!E440</f>
        <v>Fair</v>
      </c>
      <c r="R37" s="24" t="str">
        <f>FieldCard!E447</f>
        <v>Fair</v>
      </c>
      <c r="S37" s="24" t="str">
        <f>FieldCard!E452</f>
        <v>Good</v>
      </c>
      <c r="T37" s="24" t="str">
        <f>FieldCard!E459</f>
        <v>Good</v>
      </c>
      <c r="U37" s="24" t="str">
        <f>FieldCard!E464</f>
        <v>Poor</v>
      </c>
      <c r="V37" s="29" t="str">
        <f>FieldCard!E471</f>
        <v>Poor</v>
      </c>
      <c r="W37" s="33"/>
      <c r="X37" s="28" t="str">
        <f>FieldCard!E476</f>
        <v>Fair</v>
      </c>
      <c r="Y37" s="24" t="str">
        <f>FieldCard!E483</f>
        <v>Fair</v>
      </c>
      <c r="Z37" s="24" t="str">
        <f>FieldCard!E488</f>
        <v>Fair</v>
      </c>
      <c r="AA37" s="24" t="str">
        <f>FieldCard!E495</f>
        <v>Good</v>
      </c>
      <c r="AB37" s="24" t="str">
        <f>FieldCard!E500</f>
        <v>Poor</v>
      </c>
      <c r="AC37" s="29" t="str">
        <f>FieldCard!E507</f>
        <v>Fair</v>
      </c>
      <c r="AD37" s="33"/>
      <c r="AE37" s="28" t="str">
        <f>FieldCard!E512</f>
        <v>Fair</v>
      </c>
      <c r="AF37" s="24" t="str">
        <f>FieldCard!E519</f>
        <v>Poor</v>
      </c>
      <c r="AG37" s="24" t="str">
        <f>FieldCard!E524</f>
        <v>Fair</v>
      </c>
      <c r="AH37" s="24" t="str">
        <f>FieldCard!E531</f>
        <v>Poor</v>
      </c>
      <c r="AI37" s="24" t="str">
        <f>FieldCard!E536</f>
        <v>Poor</v>
      </c>
      <c r="AJ37" s="29" t="str">
        <f>FieldCard!E543</f>
        <v>Good</v>
      </c>
      <c r="AM37" s="28" t="str">
        <f>FieldCard!F440</f>
        <v>Fair</v>
      </c>
      <c r="AN37" s="24" t="str">
        <f>FieldCard!F447</f>
        <v>Fair</v>
      </c>
      <c r="AO37" s="24" t="str">
        <f>FieldCard!F452</f>
        <v>Fair</v>
      </c>
      <c r="AP37" s="24" t="str">
        <f>FieldCard!F459</f>
        <v>Fair</v>
      </c>
      <c r="AQ37" s="24" t="str">
        <f>FieldCard!F464</f>
        <v>Fair</v>
      </c>
      <c r="AR37" s="29" t="str">
        <f>FieldCard!F471</f>
        <v>Fair</v>
      </c>
      <c r="AS37" s="33"/>
      <c r="AT37" s="28" t="str">
        <f>FieldCard!F476</f>
        <v>Fair</v>
      </c>
      <c r="AU37" s="24" t="str">
        <f>FieldCard!F483</f>
        <v>Fair</v>
      </c>
      <c r="AV37" s="24" t="str">
        <f>FieldCard!F488</f>
        <v>Poor</v>
      </c>
      <c r="AW37" s="24" t="str">
        <f>FieldCard!F495</f>
        <v>Good</v>
      </c>
      <c r="AX37" s="24" t="str">
        <f>FieldCard!F500</f>
        <v>Poor</v>
      </c>
      <c r="AY37" s="29" t="str">
        <f>FieldCard!F507</f>
        <v>Good</v>
      </c>
      <c r="AZ37" s="33"/>
      <c r="BA37" s="28" t="str">
        <f>FieldCard!F512</f>
        <v>Fair</v>
      </c>
      <c r="BB37" s="24" t="str">
        <f>FieldCard!F519</f>
        <v>Poor</v>
      </c>
      <c r="BC37" s="24" t="str">
        <f>FieldCard!F524</f>
        <v>Poor</v>
      </c>
      <c r="BD37" s="24" t="str">
        <f>FieldCard!F531</f>
        <v>Poor</v>
      </c>
      <c r="BE37" s="24" t="str">
        <f>FieldCard!F536</f>
        <v>Poor</v>
      </c>
      <c r="BF37" s="29" t="str">
        <f>FieldCard!F543</f>
        <v>Good</v>
      </c>
      <c r="BI37" s="28" t="str">
        <f>FieldCard!G440</f>
        <v>Good</v>
      </c>
      <c r="BJ37" s="24" t="str">
        <f>FieldCard!G447</f>
        <v>Fair</v>
      </c>
      <c r="BK37" s="24" t="str">
        <f>FieldCard!G452</f>
        <v>Dead</v>
      </c>
      <c r="BL37" s="24" t="str">
        <f>FieldCard!G459</f>
        <v>Good</v>
      </c>
      <c r="BM37" s="24" t="str">
        <f>FieldCard!G464</f>
        <v>Poor</v>
      </c>
      <c r="BN37" s="29" t="str">
        <f>FieldCard!G471</f>
        <v>Fair</v>
      </c>
      <c r="BO37" s="33"/>
      <c r="BP37" s="28" t="str">
        <f>FieldCard!G476</f>
        <v>Fair</v>
      </c>
      <c r="BQ37" s="24" t="str">
        <f>FieldCard!G483</f>
        <v>Fair</v>
      </c>
      <c r="BR37" s="24" t="str">
        <f>FieldCard!G488</f>
        <v>Poor</v>
      </c>
      <c r="BS37" s="24" t="str">
        <f>FieldCard!G495</f>
        <v>Good</v>
      </c>
      <c r="BT37" s="24" t="str">
        <f>FieldCard!G500</f>
        <v>Poor</v>
      </c>
      <c r="BU37" s="29" t="str">
        <f>FieldCard!G507</f>
        <v>Fair</v>
      </c>
      <c r="BV37" s="33"/>
      <c r="BW37" s="28" t="str">
        <f>FieldCard!G512</f>
        <v>Fair</v>
      </c>
      <c r="BX37" s="24" t="str">
        <f>FieldCard!G519</f>
        <v>Poor</v>
      </c>
      <c r="BY37" s="24" t="str">
        <f>FieldCard!G524</f>
        <v>Fair</v>
      </c>
      <c r="BZ37" s="24" t="str">
        <f>FieldCard!G531</f>
        <v>Poor</v>
      </c>
      <c r="CA37" s="24" t="str">
        <f>FieldCard!G536</f>
        <v>Poor</v>
      </c>
      <c r="CB37" s="29" t="str">
        <f>FieldCard!G543</f>
        <v>Fair</v>
      </c>
    </row>
    <row r="38" spans="17:80" ht="33" customHeight="1" x14ac:dyDescent="0.25">
      <c r="Q38" s="28" t="str">
        <f>FieldCard!E441</f>
        <v>Poor</v>
      </c>
      <c r="R38" s="24" t="str">
        <f>FieldCard!E446</f>
        <v>Fair</v>
      </c>
      <c r="S38" s="24" t="str">
        <f>FieldCard!E453</f>
        <v>Good</v>
      </c>
      <c r="T38" s="24" t="str">
        <f>FieldCard!E458</f>
        <v>Fair</v>
      </c>
      <c r="U38" s="24" t="str">
        <f>FieldCard!E465</f>
        <v>Fair</v>
      </c>
      <c r="V38" s="29" t="str">
        <f>FieldCard!E470</f>
        <v>Fair</v>
      </c>
      <c r="W38" s="33"/>
      <c r="X38" s="28" t="str">
        <f>FieldCard!E477</f>
        <v>Fair</v>
      </c>
      <c r="Y38" s="24" t="str">
        <f>FieldCard!E482</f>
        <v>Good</v>
      </c>
      <c r="Z38" s="24" t="str">
        <f>FieldCard!E489</f>
        <v>Good</v>
      </c>
      <c r="AA38" s="24" t="str">
        <f>FieldCard!E494</f>
        <v>Good</v>
      </c>
      <c r="AB38" s="24" t="str">
        <f>FieldCard!E501</f>
        <v>Fair</v>
      </c>
      <c r="AC38" s="29" t="str">
        <f>FieldCard!E506</f>
        <v>Fair</v>
      </c>
      <c r="AD38" s="33"/>
      <c r="AE38" s="28" t="str">
        <f>FieldCard!E513</f>
        <v>Poor</v>
      </c>
      <c r="AF38" s="24" t="str">
        <f>FieldCard!E518</f>
        <v>Fair</v>
      </c>
      <c r="AG38" s="24" t="str">
        <f>FieldCard!E525</f>
        <v>Poor</v>
      </c>
      <c r="AH38" s="24" t="str">
        <f>FieldCard!E530</f>
        <v>Fair</v>
      </c>
      <c r="AI38" s="24" t="str">
        <f>FieldCard!E537</f>
        <v>Poor</v>
      </c>
      <c r="AJ38" s="29" t="str">
        <f>FieldCard!E542</f>
        <v>Fair</v>
      </c>
      <c r="AM38" s="28" t="str">
        <f>FieldCard!F441</f>
        <v>Fair</v>
      </c>
      <c r="AN38" s="24" t="str">
        <f>FieldCard!F446</f>
        <v>Good</v>
      </c>
      <c r="AO38" s="24" t="str">
        <f>FieldCard!F453</f>
        <v>Fair</v>
      </c>
      <c r="AP38" s="24" t="str">
        <f>FieldCard!F458</f>
        <v>Fair</v>
      </c>
      <c r="AQ38" s="24" t="str">
        <f>FieldCard!F465</f>
        <v>Poor</v>
      </c>
      <c r="AR38" s="29" t="str">
        <f>FieldCard!F470</f>
        <v>Good</v>
      </c>
      <c r="AS38" s="33"/>
      <c r="AT38" s="28" t="str">
        <f>FieldCard!F477</f>
        <v>Fair</v>
      </c>
      <c r="AU38" s="24" t="str">
        <f>FieldCard!F482</f>
        <v>Fair</v>
      </c>
      <c r="AV38" s="24" t="str">
        <f>FieldCard!F489</f>
        <v>Good</v>
      </c>
      <c r="AW38" s="24" t="str">
        <f>FieldCard!F494</f>
        <v>Good</v>
      </c>
      <c r="AX38" s="24" t="str">
        <f>FieldCard!F501</f>
        <v>Good</v>
      </c>
      <c r="AY38" s="29" t="str">
        <f>FieldCard!F506</f>
        <v>Fair</v>
      </c>
      <c r="AZ38" s="33"/>
      <c r="BA38" s="28" t="str">
        <f>FieldCard!F513</f>
        <v>Poor</v>
      </c>
      <c r="BB38" s="24" t="str">
        <f>FieldCard!F518</f>
        <v>Poor</v>
      </c>
      <c r="BC38" s="24" t="str">
        <f>FieldCard!F525</f>
        <v>Poor</v>
      </c>
      <c r="BD38" s="24" t="str">
        <f>FieldCard!F530</f>
        <v>Fair</v>
      </c>
      <c r="BE38" s="24" t="str">
        <f>FieldCard!F537</f>
        <v>Fair</v>
      </c>
      <c r="BF38" s="29" t="str">
        <f>FieldCard!F542</f>
        <v>Poor</v>
      </c>
      <c r="BI38" s="28" t="str">
        <f>FieldCard!G441</f>
        <v>Good</v>
      </c>
      <c r="BJ38" s="24" t="str">
        <f>FieldCard!G446</f>
        <v>Fair</v>
      </c>
      <c r="BK38" s="24" t="str">
        <f>FieldCard!G453</f>
        <v>Good</v>
      </c>
      <c r="BL38" s="24" t="str">
        <f>FieldCard!G458</f>
        <v>Fair</v>
      </c>
      <c r="BM38" s="24" t="str">
        <f>FieldCard!G465</f>
        <v>Fair</v>
      </c>
      <c r="BN38" s="29" t="str">
        <f>FieldCard!G470</f>
        <v>Good</v>
      </c>
      <c r="BO38" s="33"/>
      <c r="BP38" s="28" t="str">
        <f>FieldCard!G477</f>
        <v>Good</v>
      </c>
      <c r="BQ38" s="24" t="str">
        <f>FieldCard!G482</f>
        <v>Fair</v>
      </c>
      <c r="BR38" s="24" t="str">
        <f>FieldCard!G489</f>
        <v>Good</v>
      </c>
      <c r="BS38" s="24" t="str">
        <f>FieldCard!G494</f>
        <v>Good</v>
      </c>
      <c r="BT38" s="24" t="str">
        <f>FieldCard!G501</f>
        <v>Good</v>
      </c>
      <c r="BU38" s="29" t="str">
        <f>FieldCard!G506</f>
        <v>Fair</v>
      </c>
      <c r="BV38" s="33"/>
      <c r="BW38" s="28" t="str">
        <f>FieldCard!G513</f>
        <v>Poor</v>
      </c>
      <c r="BX38" s="24" t="str">
        <f>FieldCard!G518</f>
        <v>Poor</v>
      </c>
      <c r="BY38" s="24" t="str">
        <f>FieldCard!G525</f>
        <v>Fair</v>
      </c>
      <c r="BZ38" s="24" t="str">
        <f>FieldCard!G530</f>
        <v>Poor</v>
      </c>
      <c r="CA38" s="24" t="str">
        <f>FieldCard!G537</f>
        <v>Fair</v>
      </c>
      <c r="CB38" s="29" t="str">
        <f>FieldCard!G542</f>
        <v>Poor</v>
      </c>
    </row>
    <row r="39" spans="17:80" ht="33" customHeight="1" x14ac:dyDescent="0.25">
      <c r="Q39" s="28" t="str">
        <f>FieldCard!E442</f>
        <v>Good</v>
      </c>
      <c r="R39" s="24" t="str">
        <f>FieldCard!E445</f>
        <v>Poor</v>
      </c>
      <c r="S39" s="24" t="str">
        <f>FieldCard!E454</f>
        <v>Good</v>
      </c>
      <c r="T39" s="24" t="str">
        <f>FieldCard!E457</f>
        <v>Fair</v>
      </c>
      <c r="U39" s="24" t="str">
        <f>FieldCard!E466</f>
        <v>Fair</v>
      </c>
      <c r="V39" s="29" t="str">
        <f>FieldCard!E469</f>
        <v>Fair</v>
      </c>
      <c r="W39" s="33"/>
      <c r="X39" s="28" t="str">
        <f>FieldCard!E478</f>
        <v>Good</v>
      </c>
      <c r="Y39" s="24" t="str">
        <f>FieldCard!E481</f>
        <v>Good</v>
      </c>
      <c r="Z39" s="24" t="str">
        <f>FieldCard!E490</f>
        <v>Good</v>
      </c>
      <c r="AA39" s="24" t="str">
        <f>FieldCard!E493</f>
        <v>Good</v>
      </c>
      <c r="AB39" s="24" t="str">
        <f>FieldCard!E502</f>
        <v>Good</v>
      </c>
      <c r="AC39" s="29" t="str">
        <f>FieldCard!E505</f>
        <v>Poor</v>
      </c>
      <c r="AD39" s="33"/>
      <c r="AE39" s="28" t="str">
        <f>FieldCard!E514</f>
        <v>Poor</v>
      </c>
      <c r="AF39" s="24" t="str">
        <f>FieldCard!E517</f>
        <v>Fair</v>
      </c>
      <c r="AG39" s="24" t="str">
        <f>FieldCard!E526</f>
        <v>Fair</v>
      </c>
      <c r="AH39" s="24" t="str">
        <f>FieldCard!E529</f>
        <v>Fair</v>
      </c>
      <c r="AI39" s="24" t="str">
        <f>FieldCard!E538</f>
        <v>Fair</v>
      </c>
      <c r="AJ39" s="29" t="str">
        <f>FieldCard!E541</f>
        <v>Poor</v>
      </c>
      <c r="AM39" s="28" t="str">
        <f>FieldCard!F442</f>
        <v>Good</v>
      </c>
      <c r="AN39" s="24" t="str">
        <f>FieldCard!F445</f>
        <v>Fair</v>
      </c>
      <c r="AO39" s="24" t="str">
        <f>FieldCard!F454</f>
        <v>Good</v>
      </c>
      <c r="AP39" s="24" t="str">
        <f>FieldCard!F457</f>
        <v>Fair</v>
      </c>
      <c r="AQ39" s="24" t="str">
        <f>FieldCard!F466</f>
        <v>Fair</v>
      </c>
      <c r="AR39" s="29" t="str">
        <f>FieldCard!F469</f>
        <v>Fair</v>
      </c>
      <c r="AS39" s="33"/>
      <c r="AT39" s="28" t="str">
        <f>FieldCard!F478</f>
        <v>Good</v>
      </c>
      <c r="AU39" s="24" t="str">
        <f>FieldCard!F481</f>
        <v>Good</v>
      </c>
      <c r="AV39" s="24" t="str">
        <f>FieldCard!F490</f>
        <v>Good</v>
      </c>
      <c r="AW39" s="24" t="str">
        <f>FieldCard!F493</f>
        <v>Poor</v>
      </c>
      <c r="AX39" s="24" t="str">
        <f>FieldCard!F502</f>
        <v>Good</v>
      </c>
      <c r="AY39" s="29" t="str">
        <f>FieldCard!F505</f>
        <v>Poor</v>
      </c>
      <c r="AZ39" s="33"/>
      <c r="BA39" s="28" t="str">
        <f>FieldCard!F514</f>
        <v>Fair</v>
      </c>
      <c r="BB39" s="24" t="str">
        <f>FieldCard!F517</f>
        <v>Fair</v>
      </c>
      <c r="BC39" s="24" t="str">
        <f>FieldCard!F526</f>
        <v>Poor</v>
      </c>
      <c r="BD39" s="24" t="str">
        <f>FieldCard!F529</f>
        <v>Fair</v>
      </c>
      <c r="BE39" s="24" t="str">
        <f>FieldCard!F538</f>
        <v>Poor</v>
      </c>
      <c r="BF39" s="29" t="str">
        <f>FieldCard!F541</f>
        <v>Poor</v>
      </c>
      <c r="BI39" s="28" t="str">
        <f>FieldCard!G442</f>
        <v>Good</v>
      </c>
      <c r="BJ39" s="24" t="str">
        <f>FieldCard!G445</f>
        <v>Fair</v>
      </c>
      <c r="BK39" s="24" t="str">
        <f>FieldCard!G454</f>
        <v>Good</v>
      </c>
      <c r="BL39" s="24" t="str">
        <f>FieldCard!G457</f>
        <v>Good</v>
      </c>
      <c r="BM39" s="24" t="str">
        <f>FieldCard!G466</f>
        <v>Good</v>
      </c>
      <c r="BN39" s="29" t="str">
        <f>FieldCard!G469</f>
        <v>Fair</v>
      </c>
      <c r="BO39" s="33"/>
      <c r="BP39" s="28" t="str">
        <f>FieldCard!G478</f>
        <v>Good</v>
      </c>
      <c r="BQ39" s="24" t="str">
        <f>FieldCard!G481</f>
        <v>Fair</v>
      </c>
      <c r="BR39" s="24" t="str">
        <f>FieldCard!G490</f>
        <v>Fair</v>
      </c>
      <c r="BS39" s="24" t="str">
        <f>FieldCard!G493</f>
        <v>Dead</v>
      </c>
      <c r="BT39" s="24" t="str">
        <f>FieldCard!G502</f>
        <v>Fair</v>
      </c>
      <c r="BU39" s="29" t="str">
        <f>FieldCard!G505</f>
        <v>Moribund</v>
      </c>
      <c r="BV39" s="33"/>
      <c r="BW39" s="28" t="str">
        <f>FieldCard!G514</f>
        <v>Fair</v>
      </c>
      <c r="BX39" s="24" t="str">
        <f>FieldCard!G517</f>
        <v>Poor</v>
      </c>
      <c r="BY39" s="24" t="str">
        <f>FieldCard!G526</f>
        <v>Poor</v>
      </c>
      <c r="BZ39" s="24" t="str">
        <f>FieldCard!G529</f>
        <v>Fair</v>
      </c>
      <c r="CA39" s="24" t="str">
        <f>FieldCard!G538</f>
        <v>Moribund</v>
      </c>
      <c r="CB39" s="29" t="str">
        <f>FieldCard!G541</f>
        <v>Poor</v>
      </c>
    </row>
    <row r="40" spans="17:80" ht="33" customHeight="1" thickBot="1" x14ac:dyDescent="0.3">
      <c r="Q40" s="30" t="str">
        <f>FieldCard!E443</f>
        <v>Poor</v>
      </c>
      <c r="R40" s="31" t="str">
        <f>FieldCard!E444</f>
        <v>Fair</v>
      </c>
      <c r="S40" s="31" t="str">
        <f>FieldCard!E455</f>
        <v>Fair</v>
      </c>
      <c r="T40" s="31" t="str">
        <f>FieldCard!E456</f>
        <v>Fair</v>
      </c>
      <c r="U40" s="31" t="str">
        <f>FieldCard!E467</f>
        <v>Poor</v>
      </c>
      <c r="V40" s="23" t="str">
        <f>FieldCard!E468</f>
        <v>Fair</v>
      </c>
      <c r="W40" s="34"/>
      <c r="X40" s="30" t="str">
        <f>FieldCard!E479</f>
        <v>Good</v>
      </c>
      <c r="Y40" s="31" t="str">
        <f>FieldCard!E480</f>
        <v>Fair</v>
      </c>
      <c r="Z40" s="31" t="str">
        <f>FieldCard!E491</f>
        <v>Poor</v>
      </c>
      <c r="AA40" s="31" t="str">
        <f>FieldCard!E492</f>
        <v>Fair</v>
      </c>
      <c r="AB40" s="31" t="str">
        <f>FieldCard!E503</f>
        <v>Fair</v>
      </c>
      <c r="AC40" s="23" t="str">
        <f>FieldCard!E504</f>
        <v>Fair</v>
      </c>
      <c r="AD40" s="34"/>
      <c r="AE40" s="30" t="str">
        <f>FieldCard!E515</f>
        <v>Good</v>
      </c>
      <c r="AF40" s="31" t="str">
        <f>FieldCard!E516</f>
        <v>Fair</v>
      </c>
      <c r="AG40" s="31" t="str">
        <f>FieldCard!E527</f>
        <v>Fair</v>
      </c>
      <c r="AH40" s="31" t="str">
        <f>FieldCard!E528</f>
        <v>Fair</v>
      </c>
      <c r="AI40" s="31" t="str">
        <f>FieldCard!E539</f>
        <v>Fair</v>
      </c>
      <c r="AJ40" s="23" t="str">
        <f>FieldCard!E540</f>
        <v>Poor</v>
      </c>
      <c r="AM40" s="30" t="str">
        <f>FieldCard!F443</f>
        <v>Fair</v>
      </c>
      <c r="AN40" s="31" t="str">
        <f>FieldCard!F444</f>
        <v>Good</v>
      </c>
      <c r="AO40" s="31" t="str">
        <f>FieldCard!F455</f>
        <v>Poor</v>
      </c>
      <c r="AP40" s="31" t="str">
        <f>FieldCard!F456</f>
        <v>Fair</v>
      </c>
      <c r="AQ40" s="31" t="str">
        <f>FieldCard!F467</f>
        <v>Poor</v>
      </c>
      <c r="AR40" s="23" t="str">
        <f>FieldCard!F468</f>
        <v>Fair</v>
      </c>
      <c r="AS40" s="34"/>
      <c r="AT40" s="30" t="str">
        <f>FieldCard!F479</f>
        <v>Good</v>
      </c>
      <c r="AU40" s="31" t="str">
        <f>FieldCard!F480</f>
        <v>Fair</v>
      </c>
      <c r="AV40" s="31" t="str">
        <f>FieldCard!F491</f>
        <v>Poor</v>
      </c>
      <c r="AW40" s="31" t="str">
        <f>FieldCard!F492</f>
        <v>Good</v>
      </c>
      <c r="AX40" s="31" t="str">
        <f>FieldCard!F503</f>
        <v>Poor</v>
      </c>
      <c r="AY40" s="23" t="str">
        <f>FieldCard!F504</f>
        <v>Fair</v>
      </c>
      <c r="AZ40" s="34"/>
      <c r="BA40" s="30" t="str">
        <f>FieldCard!F515</f>
        <v>Fair</v>
      </c>
      <c r="BB40" s="31" t="str">
        <f>FieldCard!F516</f>
        <v>Fair</v>
      </c>
      <c r="BC40" s="31" t="str">
        <f>FieldCard!F527</f>
        <v>Poor</v>
      </c>
      <c r="BD40" s="31" t="str">
        <f>FieldCard!F528</f>
        <v>Poor</v>
      </c>
      <c r="BE40" s="31" t="str">
        <f>FieldCard!F539</f>
        <v>Poor</v>
      </c>
      <c r="BF40" s="23" t="str">
        <f>FieldCard!F540</f>
        <v>Poor</v>
      </c>
      <c r="BI40" s="30" t="str">
        <f>FieldCard!G443</f>
        <v>Fair</v>
      </c>
      <c r="BJ40" s="31" t="str">
        <f>FieldCard!G444</f>
        <v>Fair</v>
      </c>
      <c r="BK40" s="31" t="str">
        <f>FieldCard!G455</f>
        <v>Poor</v>
      </c>
      <c r="BL40" s="31" t="str">
        <f>FieldCard!G456</f>
        <v>Good</v>
      </c>
      <c r="BM40" s="31" t="str">
        <f>FieldCard!G467</f>
        <v>Poor</v>
      </c>
      <c r="BN40" s="23" t="str">
        <f>FieldCard!G468</f>
        <v>Fair</v>
      </c>
      <c r="BO40" s="34"/>
      <c r="BP40" s="30" t="str">
        <f>FieldCard!G479</f>
        <v>Fair</v>
      </c>
      <c r="BQ40" s="31" t="str">
        <f>FieldCard!G480</f>
        <v>Fair</v>
      </c>
      <c r="BR40" s="31" t="str">
        <f>FieldCard!G491</f>
        <v>Poor</v>
      </c>
      <c r="BS40" s="31" t="str">
        <f>FieldCard!G492</f>
        <v>Fair</v>
      </c>
      <c r="BT40" s="31" t="str">
        <f>FieldCard!G503</f>
        <v>Dead</v>
      </c>
      <c r="BU40" s="23" t="str">
        <f>FieldCard!G504</f>
        <v>Dead</v>
      </c>
      <c r="BV40" s="34"/>
      <c r="BW40" s="30" t="str">
        <f>FieldCard!G515</f>
        <v>Poor</v>
      </c>
      <c r="BX40" s="31" t="str">
        <f>FieldCard!G516</f>
        <v>Fair</v>
      </c>
      <c r="BY40" s="31" t="str">
        <f>FieldCard!G527</f>
        <v>Fair</v>
      </c>
      <c r="BZ40" s="31" t="str">
        <f>FieldCard!G528</f>
        <v>Dead</v>
      </c>
      <c r="CA40" s="31" t="str">
        <f>FieldCard!G539</f>
        <v>Poor</v>
      </c>
      <c r="CB40" s="23" t="str">
        <f>FieldCard!G540</f>
        <v>Poor</v>
      </c>
    </row>
    <row r="41" spans="17:80" ht="24" customHeight="1" x14ac:dyDescent="0.25">
      <c r="Q41" s="9"/>
      <c r="R41" s="9"/>
      <c r="S41" s="9"/>
      <c r="W41" s="9"/>
      <c r="AD41" s="9"/>
      <c r="AH41" s="9"/>
      <c r="AI41" s="9"/>
      <c r="AJ41" s="9"/>
    </row>
    <row r="42" spans="17:80" ht="24" customHeight="1" x14ac:dyDescent="0.25">
      <c r="Q42" s="9"/>
      <c r="R42" s="9"/>
      <c r="S42" s="9"/>
      <c r="AH42" s="9"/>
      <c r="AI42" s="9"/>
      <c r="AJ42" s="9"/>
    </row>
    <row r="43" spans="17:80" ht="24" customHeight="1" x14ac:dyDescent="0.25">
      <c r="Q43" s="9"/>
      <c r="R43" s="9"/>
      <c r="S43" s="9"/>
      <c r="AH43" s="9"/>
      <c r="AI43" s="9"/>
      <c r="AJ43" s="9"/>
    </row>
    <row r="44" spans="17:80" ht="24" customHeight="1" x14ac:dyDescent="0.25">
      <c r="Q44" s="9"/>
      <c r="R44" s="9"/>
      <c r="S44" s="9"/>
      <c r="AH44" s="9"/>
      <c r="AI44" s="9"/>
      <c r="AJ44" s="9"/>
    </row>
    <row r="45" spans="17:80" ht="24" customHeight="1" x14ac:dyDescent="0.25">
      <c r="Q45" s="9"/>
      <c r="R45" s="9"/>
      <c r="S45" s="9"/>
      <c r="AH45" s="9"/>
      <c r="AI45" s="9"/>
      <c r="AJ45" s="9"/>
    </row>
    <row r="46" spans="17:80" ht="24" customHeight="1" x14ac:dyDescent="0.25">
      <c r="Q46" s="9"/>
      <c r="R46" s="9"/>
      <c r="S46" s="9"/>
      <c r="AH46" s="9"/>
      <c r="AI46" s="9"/>
      <c r="AJ46" s="9"/>
    </row>
  </sheetData>
  <conditionalFormatting sqref="Q41:S46 AH41:AJ46 Q7:AJ40">
    <cfRule type="cellIs" dxfId="17" priority="13" operator="equal">
      <formula>"MIssing"</formula>
    </cfRule>
    <cfRule type="cellIs" dxfId="16" priority="14" operator="equal">
      <formula>"Dead"</formula>
    </cfRule>
    <cfRule type="cellIs" dxfId="15" priority="15" operator="equal">
      <formula>"Moribund"</formula>
    </cfRule>
    <cfRule type="cellIs" dxfId="14" priority="16" operator="equal">
      <formula>"Poor"</formula>
    </cfRule>
    <cfRule type="cellIs" dxfId="13" priority="17" operator="equal">
      <formula>"Fair"</formula>
    </cfRule>
    <cfRule type="cellIs" dxfId="12" priority="18" operator="equal">
      <formula>"Good"</formula>
    </cfRule>
  </conditionalFormatting>
  <conditionalFormatting sqref="AM7:BF40">
    <cfRule type="cellIs" dxfId="11" priority="7" operator="equal">
      <formula>"MIssing"</formula>
    </cfRule>
    <cfRule type="cellIs" dxfId="10" priority="8" operator="equal">
      <formula>"Dead"</formula>
    </cfRule>
    <cfRule type="cellIs" dxfId="9" priority="9" operator="equal">
      <formula>"Moribund"</formula>
    </cfRule>
    <cfRule type="cellIs" dxfId="8" priority="10" operator="equal">
      <formula>"Poor"</formula>
    </cfRule>
    <cfRule type="cellIs" dxfId="7" priority="11" operator="equal">
      <formula>"Fair"</formula>
    </cfRule>
    <cfRule type="cellIs" dxfId="6" priority="12" operator="equal">
      <formula>"Good"</formula>
    </cfRule>
  </conditionalFormatting>
  <conditionalFormatting sqref="BI7:CB40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AB8E-8873-4CD1-A261-BAA9465FB906}">
  <dimension ref="A3:P13"/>
  <sheetViews>
    <sheetView workbookViewId="0">
      <selection activeCell="R12" sqref="R12"/>
    </sheetView>
  </sheetViews>
  <sheetFormatPr defaultRowHeight="15" x14ac:dyDescent="0.25"/>
  <cols>
    <col min="1" max="1" width="26.140625" bestFit="1" customWidth="1"/>
  </cols>
  <sheetData>
    <row r="3" spans="1:16" x14ac:dyDescent="0.25">
      <c r="B3" t="s">
        <v>16</v>
      </c>
      <c r="C3" t="s">
        <v>16</v>
      </c>
      <c r="D3" t="s">
        <v>16</v>
      </c>
      <c r="E3" t="s">
        <v>54</v>
      </c>
      <c r="F3" t="s">
        <v>54</v>
      </c>
      <c r="G3" t="s">
        <v>54</v>
      </c>
      <c r="H3" t="s">
        <v>17</v>
      </c>
      <c r="I3" t="s">
        <v>17</v>
      </c>
      <c r="J3" t="s">
        <v>17</v>
      </c>
      <c r="K3" t="s">
        <v>55</v>
      </c>
      <c r="L3" t="s">
        <v>55</v>
      </c>
      <c r="M3" t="s">
        <v>55</v>
      </c>
      <c r="N3" t="s">
        <v>19</v>
      </c>
      <c r="O3" t="s">
        <v>19</v>
      </c>
      <c r="P3" t="s">
        <v>19</v>
      </c>
    </row>
    <row r="4" spans="1:16" x14ac:dyDescent="0.25">
      <c r="B4" s="12">
        <v>39619</v>
      </c>
      <c r="C4" s="12">
        <v>8482</v>
      </c>
      <c r="D4" s="12">
        <v>63594</v>
      </c>
      <c r="E4" s="12">
        <v>32274</v>
      </c>
      <c r="F4" s="12">
        <v>13903</v>
      </c>
      <c r="G4" s="12">
        <v>63705</v>
      </c>
      <c r="H4" s="12">
        <v>39282</v>
      </c>
      <c r="I4" s="12">
        <v>35192</v>
      </c>
      <c r="J4" s="12">
        <v>63578</v>
      </c>
      <c r="K4" s="12">
        <v>48678</v>
      </c>
      <c r="L4" s="12">
        <v>8492</v>
      </c>
      <c r="M4" s="12">
        <v>63540</v>
      </c>
      <c r="N4" s="12">
        <v>53977</v>
      </c>
      <c r="O4" s="12">
        <v>48519</v>
      </c>
      <c r="P4" s="12">
        <v>40106</v>
      </c>
    </row>
    <row r="5" spans="1:16" x14ac:dyDescent="0.25">
      <c r="A5" s="1" t="s">
        <v>85</v>
      </c>
      <c r="B5" s="49">
        <f>AVERAGEIFS(FieldCard!H6:$H$545,FieldCard!D6:$D$545,B4)</f>
        <v>37.861111111111114</v>
      </c>
      <c r="C5" s="49">
        <f>AVERAGEIFS(FieldCard!$H6:I$545,FieldCard!$D6:E$545,C4)</f>
        <v>34.871428571428574</v>
      </c>
      <c r="D5" s="49">
        <f>AVERAGEIFS(FieldCard!$H6:J$545,FieldCard!$D6:F$545,D4)</f>
        <v>43.314285714285717</v>
      </c>
      <c r="E5" s="49">
        <f>AVERAGEIFS(FieldCard!$H6:K$545,FieldCard!$D6:G$545,E4)</f>
        <v>42.361111111111114</v>
      </c>
      <c r="F5" s="49">
        <f>AVERAGEIFS(FieldCard!$H6:L$545,FieldCard!$D6:H$545,F4)</f>
        <v>42.777777777777779</v>
      </c>
      <c r="G5" s="49">
        <f>AVERAGEIFS(FieldCard!$H6:M$545,FieldCard!$D6:I$545,G4)</f>
        <v>50.028571428571432</v>
      </c>
      <c r="H5" s="49">
        <f>AVERAGEIFS(FieldCard!$H6:N$545,FieldCard!$D6:J$545,H4)</f>
        <v>39.233333333333334</v>
      </c>
      <c r="I5" s="49">
        <f>AVERAGEIFS(FieldCard!$H6:O$545,FieldCard!$D6:K$545,I4)</f>
        <v>37.366666666666667</v>
      </c>
      <c r="J5" s="49">
        <f>AVERAGEIFS(FieldCard!$H6:P$545,FieldCard!$D6:L$545,J4)</f>
        <v>38.757575757575758</v>
      </c>
      <c r="K5" s="49">
        <f>AVERAGEIFS(FieldCard!$H6:Q$545,FieldCard!$D6:M$545,K4)</f>
        <v>22.735294117647058</v>
      </c>
      <c r="L5" s="49">
        <f>AVERAGEIFS(FieldCard!$H6:R$545,FieldCard!$D6:N$545,L4)</f>
        <v>26.34375</v>
      </c>
      <c r="M5" s="49">
        <f>AVERAGEIFS(FieldCard!$H6:S$545,FieldCard!$D6:O$545,M4)</f>
        <v>14.484848484848484</v>
      </c>
      <c r="N5" s="49">
        <f>AVERAGEIFS(FieldCard!$H6:T$545,FieldCard!$D6:P$545,N4)</f>
        <v>34.74285714285714</v>
      </c>
      <c r="O5" s="49">
        <f>AVERAGEIFS(FieldCard!$H6:U$545,FieldCard!$D6:Q$545,O4)</f>
        <v>33.764705882352942</v>
      </c>
      <c r="P5" s="49">
        <f>AVERAGEIFS(FieldCard!$H6:V$545,FieldCard!$D6:R$545,P4)</f>
        <v>26.277777777777779</v>
      </c>
    </row>
    <row r="6" spans="1:16" x14ac:dyDescent="0.25">
      <c r="A6" t="s">
        <v>86</v>
      </c>
      <c r="B6" s="49">
        <f>_xlfn.MINIFS(FieldCard!$H$6:$H$545,FieldCard!$D$6:$D$545,B4)</f>
        <v>20</v>
      </c>
      <c r="C6" s="49">
        <f>_xlfn.MINIFS(FieldCard!$H$6:$H$545,FieldCard!$D$6:$D$545,C4)</f>
        <v>21</v>
      </c>
      <c r="D6" s="49">
        <f>_xlfn.MINIFS(FieldCard!$H$6:$H$545,FieldCard!$D$6:$D$545,D4)</f>
        <v>25</v>
      </c>
      <c r="E6" s="49">
        <f>_xlfn.MINIFS(FieldCard!$H$6:$H$545,FieldCard!$D$6:$D$545,E4)</f>
        <v>29</v>
      </c>
      <c r="F6" s="49">
        <f>_xlfn.MINIFS(FieldCard!$H$6:$H$545,FieldCard!$D$6:$D$545,F4)</f>
        <v>26</v>
      </c>
      <c r="G6" s="49">
        <f>_xlfn.MINIFS(FieldCard!$H$6:$H$545,FieldCard!$D$6:$D$545,G4)</f>
        <v>29</v>
      </c>
      <c r="H6" s="49">
        <f>_xlfn.MINIFS(FieldCard!$H$6:$H$545,FieldCard!$D$6:$D$545,H4)</f>
        <v>9</v>
      </c>
      <c r="I6" s="49">
        <f>_xlfn.MINIFS(FieldCard!$H$6:$H$545,FieldCard!$D$6:$D$545,I4)</f>
        <v>24</v>
      </c>
      <c r="J6" s="49">
        <f>_xlfn.MINIFS(FieldCard!$H$6:$H$545,FieldCard!$D$6:$D$545,J4)</f>
        <v>18</v>
      </c>
      <c r="K6" s="49">
        <f>_xlfn.MINIFS(FieldCard!$H$6:$H$545,FieldCard!$D$6:$D$545,K4)</f>
        <v>12</v>
      </c>
      <c r="L6" s="49">
        <f>_xlfn.MINIFS(FieldCard!$H$6:$H$545,FieldCard!$D$6:$D$545,L4)</f>
        <v>10</v>
      </c>
      <c r="M6" s="49">
        <f>_xlfn.MINIFS(FieldCard!$H$6:$H$545,FieldCard!$D$6:$D$545,M4)</f>
        <v>9</v>
      </c>
      <c r="N6" s="49">
        <f>_xlfn.MINIFS(FieldCard!$H$6:$H$545,FieldCard!$D$6:$D$545,N4)</f>
        <v>21</v>
      </c>
      <c r="O6" s="49">
        <f>_xlfn.MINIFS(FieldCard!$H$6:$H$545,FieldCard!$D$6:$D$545,O4)</f>
        <v>14</v>
      </c>
      <c r="P6" s="49">
        <f>_xlfn.MINIFS(FieldCard!$H$6:$H$545,FieldCard!$D$6:$D$545,P4)</f>
        <v>17</v>
      </c>
    </row>
    <row r="7" spans="1:16" x14ac:dyDescent="0.25">
      <c r="A7" t="s">
        <v>87</v>
      </c>
      <c r="B7" s="49">
        <f>_xlfn.MAXIFS(FieldCard!$H$6:$H$545,FieldCard!$D$6:$D$545,B4)</f>
        <v>55</v>
      </c>
      <c r="C7" s="49">
        <f>_xlfn.MAXIFS(FieldCard!$H$6:$H$545,FieldCard!$D$6:$D$545,C4)</f>
        <v>50</v>
      </c>
      <c r="D7" s="49">
        <f>_xlfn.MAXIFS(FieldCard!$H$6:$H$545,FieldCard!$D$6:$D$545,D4)</f>
        <v>62</v>
      </c>
      <c r="E7" s="49">
        <f>_xlfn.MAXIFS(FieldCard!$H$6:$H$545,FieldCard!$D$6:$D$545,E4)</f>
        <v>70</v>
      </c>
      <c r="F7" s="49">
        <f>_xlfn.MAXIFS(FieldCard!$H$6:$H$545,FieldCard!$D$6:$D$545,F4)</f>
        <v>64</v>
      </c>
      <c r="G7" s="49">
        <f>_xlfn.MAXIFS(FieldCard!$H$6:$H$545,FieldCard!$D$6:$D$545,G4)</f>
        <v>67</v>
      </c>
      <c r="H7" s="49">
        <f>_xlfn.MAXIFS(FieldCard!$H$6:$H$545,FieldCard!$D$6:$D$545,H4)</f>
        <v>66</v>
      </c>
      <c r="I7" s="49">
        <f>_xlfn.MAXIFS(FieldCard!$H$6:$H$545,FieldCard!$D$6:$D$545,I4)</f>
        <v>59</v>
      </c>
      <c r="J7" s="49">
        <f>_xlfn.MAXIFS(FieldCard!$H$6:$H$545,FieldCard!$D$6:$D$545,J4)</f>
        <v>60</v>
      </c>
      <c r="K7" s="49">
        <f>_xlfn.MAXIFS(FieldCard!$H$6:$H$545,FieldCard!$D$6:$D$545,K4)</f>
        <v>42</v>
      </c>
      <c r="L7" s="49">
        <f>_xlfn.MAXIFS(FieldCard!$H$6:$H$545,FieldCard!$D$6:$D$545,L4)</f>
        <v>45</v>
      </c>
      <c r="M7" s="49">
        <f>_xlfn.MAXIFS(FieldCard!$H$6:$H$545,FieldCard!$D$6:$D$545,M4)</f>
        <v>22</v>
      </c>
      <c r="N7" s="49">
        <f>_xlfn.MAXIFS(FieldCard!$H$6:$H$545,FieldCard!$D$6:$D$545,N4)</f>
        <v>47</v>
      </c>
      <c r="O7" s="49">
        <f>_xlfn.MAXIFS(FieldCard!$H$6:$H$545,FieldCard!$D$6:$D$545,O4)</f>
        <v>56</v>
      </c>
      <c r="P7" s="49">
        <f>_xlfn.MAXIFS(FieldCard!$H$6:$H$545,FieldCard!$D$6:$D$545,P4)</f>
        <v>45</v>
      </c>
    </row>
    <row r="8" spans="1:16" x14ac:dyDescent="0.25">
      <c r="A8" s="1" t="s">
        <v>88</v>
      </c>
      <c r="B8" s="49">
        <f>AVERAGEIFS(FieldCard!$I$6:$I$545,FieldCard!$D$6:$D$545,B4)</f>
        <v>6.3472222222222223</v>
      </c>
      <c r="C8" s="49">
        <f>AVERAGEIFS(FieldCard!$I$6:$I$545,FieldCard!$D$6:$D$545,C4)</f>
        <v>5.8285714285714283</v>
      </c>
      <c r="D8" s="49">
        <f>AVERAGEIFS(FieldCard!$I$6:$I$545,FieldCard!$D$6:$D$545,D4)</f>
        <v>7.3428571428571425</v>
      </c>
      <c r="E8" s="49">
        <f>AVERAGEIFS(FieldCard!$I$6:$I$545,FieldCard!$D$6:$D$545,E4)</f>
        <v>9.5138888888888893</v>
      </c>
      <c r="F8" s="49">
        <f>AVERAGEIFS(FieldCard!$I$6:$I$545,FieldCard!$D$6:$D$545,F4)</f>
        <v>8.625</v>
      </c>
      <c r="G8" s="49">
        <f>AVERAGEIFS(FieldCard!$I$6:$I$545,FieldCard!$D$6:$D$545,G4)</f>
        <v>10.257142857142858</v>
      </c>
      <c r="H8" s="49">
        <f>AVERAGEIFS(FieldCard!$I$6:$I$545,FieldCard!$D$6:$D$545,H4)</f>
        <v>6.4833333333333334</v>
      </c>
      <c r="I8" s="49">
        <f>AVERAGEIFS(FieldCard!$I$6:$I$545,FieldCard!$D$6:$D$545,I4)</f>
        <v>7.1</v>
      </c>
      <c r="J8" s="49">
        <f>AVERAGEIFS(FieldCard!$I$6:$I$545,FieldCard!$D$6:$D$545,J4)</f>
        <v>7.0303030303030303</v>
      </c>
      <c r="K8" s="49">
        <f>AVERAGEIFS(FieldCard!$I$6:$I$545,FieldCard!$D$6:$D$545,K4)</f>
        <v>6.2058823529411766</v>
      </c>
      <c r="L8" s="49">
        <f>AVERAGEIFS(FieldCard!$I$6:$I$545,FieldCard!$D$6:$D$545,L4)</f>
        <v>6.78125</v>
      </c>
      <c r="M8" s="49">
        <f>AVERAGEIFS(FieldCard!$I$6:$I$545,FieldCard!$D$6:$D$545,M4)</f>
        <v>4.0303030303030303</v>
      </c>
      <c r="N8" s="49">
        <f>AVERAGEIFS(FieldCard!$I$6:$I$545,FieldCard!$D$6:$D$545,N4)</f>
        <v>5.371428571428571</v>
      </c>
      <c r="O8" s="49">
        <f>AVERAGEIFS(FieldCard!$I$6:$I$545,FieldCard!$D$6:$D$545,O4)</f>
        <v>5.9264705882352944</v>
      </c>
      <c r="P8" s="49">
        <f>AVERAGEIFS(FieldCard!$I$6:$I$545,FieldCard!$D$6:$D$545,P4)</f>
        <v>4.75</v>
      </c>
    </row>
    <row r="9" spans="1:16" x14ac:dyDescent="0.25">
      <c r="A9" t="s">
        <v>89</v>
      </c>
      <c r="B9" s="49">
        <f>_xlfn.MINIFS(FieldCard!$I$6:$I$545,FieldCard!$D$6:$D$545,B4)</f>
        <v>3.5</v>
      </c>
      <c r="C9" s="49">
        <f>_xlfn.MINIFS(FieldCard!$I$6:$I$545,FieldCard!$D$6:$D$545,C4)</f>
        <v>3.5</v>
      </c>
      <c r="D9" s="49">
        <f>_xlfn.MINIFS(FieldCard!$I$6:$I$545,FieldCard!$D$6:$D$545,D4)</f>
        <v>4</v>
      </c>
      <c r="E9" s="49">
        <f>_xlfn.MINIFS(FieldCard!$I$6:$I$545,FieldCard!$D$6:$D$545,E4)</f>
        <v>6</v>
      </c>
      <c r="F9" s="49">
        <f>_xlfn.MINIFS(FieldCard!$I$6:$I$545,FieldCard!$D$6:$D$545,F4)</f>
        <v>5</v>
      </c>
      <c r="G9" s="49">
        <f>_xlfn.MINIFS(FieldCard!$I$6:$I$545,FieldCard!$D$6:$D$545,G4)</f>
        <v>7</v>
      </c>
      <c r="H9" s="49">
        <f>_xlfn.MINIFS(FieldCard!$I$6:$I$545,FieldCard!$D$6:$D$545,H4)</f>
        <v>2</v>
      </c>
      <c r="I9" s="49">
        <f>_xlfn.MINIFS(FieldCard!$I$6:$I$545,FieldCard!$D$6:$D$545,I4)</f>
        <v>4</v>
      </c>
      <c r="J9" s="49">
        <f>_xlfn.MINIFS(FieldCard!$I$6:$I$545,FieldCard!$D$6:$D$545,J4)</f>
        <v>3</v>
      </c>
      <c r="K9" s="49">
        <f>_xlfn.MINIFS(FieldCard!$I$6:$I$545,FieldCard!$D$6:$D$545,K4)</f>
        <v>3</v>
      </c>
      <c r="L9" s="49">
        <f>_xlfn.MINIFS(FieldCard!$I$6:$I$545,FieldCard!$D$6:$D$545,L4)</f>
        <v>2</v>
      </c>
      <c r="M9" s="49">
        <f>_xlfn.MINIFS(FieldCard!$I$6:$I$545,FieldCard!$D$6:$D$545,M4)</f>
        <v>2</v>
      </c>
      <c r="N9" s="49">
        <f>_xlfn.MINIFS(FieldCard!$I$6:$I$545,FieldCard!$D$6:$D$545,N4)</f>
        <v>3</v>
      </c>
      <c r="O9" s="49">
        <f>_xlfn.MINIFS(FieldCard!$I$6:$I$545,FieldCard!$D$6:$D$545,O4)</f>
        <v>3.5</v>
      </c>
      <c r="P9" s="49">
        <f>_xlfn.MINIFS(FieldCard!$I$6:$I$545,FieldCard!$D$6:$D$545,P4)</f>
        <v>3</v>
      </c>
    </row>
    <row r="10" spans="1:16" x14ac:dyDescent="0.25">
      <c r="A10" t="s">
        <v>90</v>
      </c>
      <c r="B10" s="49">
        <f>_xlfn.MAXIFS(FieldCard!$I$6:$I$545,FieldCard!$D$6:$D$545,B4)</f>
        <v>9</v>
      </c>
      <c r="C10" s="49">
        <f>_xlfn.MAXIFS(FieldCard!$I$6:$I$545,FieldCard!$D$6:$D$545,C4)</f>
        <v>8</v>
      </c>
      <c r="D10" s="49">
        <f>_xlfn.MAXIFS(FieldCard!$I$6:$I$545,FieldCard!$D$6:$D$545,D4)</f>
        <v>11</v>
      </c>
      <c r="E10" s="49">
        <f>_xlfn.MAXIFS(FieldCard!$I$6:$I$545,FieldCard!$D$6:$D$545,E4)</f>
        <v>13</v>
      </c>
      <c r="F10" s="49">
        <f>_xlfn.MAXIFS(FieldCard!$I$6:$I$545,FieldCard!$D$6:$D$545,F4)</f>
        <v>12</v>
      </c>
      <c r="G10" s="49">
        <f>_xlfn.MAXIFS(FieldCard!$I$6:$I$545,FieldCard!$D$6:$D$545,G4)</f>
        <v>14</v>
      </c>
      <c r="H10" s="49">
        <f>_xlfn.MAXIFS(FieldCard!$I$6:$I$545,FieldCard!$D$6:$D$545,H4)</f>
        <v>10</v>
      </c>
      <c r="I10" s="49">
        <f>_xlfn.MAXIFS(FieldCard!$I$6:$I$545,FieldCard!$D$6:$D$545,I4)</f>
        <v>11</v>
      </c>
      <c r="J10" s="49">
        <f>_xlfn.MAXIFS(FieldCard!$I$6:$I$545,FieldCard!$D$6:$D$545,J4)</f>
        <v>10</v>
      </c>
      <c r="K10" s="49">
        <f>_xlfn.MAXIFS(FieldCard!$I$6:$I$545,FieldCard!$D$6:$D$545,K4)</f>
        <v>10</v>
      </c>
      <c r="L10" s="49">
        <f>_xlfn.MAXIFS(FieldCard!$I$6:$I$545,FieldCard!$D$6:$D$545,L4)</f>
        <v>12</v>
      </c>
      <c r="M10" s="49">
        <f>_xlfn.MAXIFS(FieldCard!$I$6:$I$545,FieldCard!$D$6:$D$545,M4)</f>
        <v>7</v>
      </c>
      <c r="N10" s="49">
        <f>_xlfn.MAXIFS(FieldCard!$I$6:$I$545,FieldCard!$D$6:$D$545,N4)</f>
        <v>14</v>
      </c>
      <c r="O10" s="49">
        <f>_xlfn.MAXIFS(FieldCard!$I$6:$I$545,FieldCard!$D$6:$D$545,O4)</f>
        <v>10</v>
      </c>
      <c r="P10" s="49">
        <f>_xlfn.MAXIFS(FieldCard!$I$6:$I$545,FieldCard!$D$6:$D$545,P4)</f>
        <v>7</v>
      </c>
    </row>
    <row r="11" spans="1:16" x14ac:dyDescent="0.25">
      <c r="A11" s="1" t="s">
        <v>91</v>
      </c>
      <c r="B11" s="49">
        <f>AVERAGEIFS(FieldCard!$J$6:$J$545,FieldCard!$D$6:$D$545,B4)</f>
        <v>12.625</v>
      </c>
      <c r="C11" s="49">
        <f>AVERAGEIFS(FieldCard!$J$6:$J$545,FieldCard!$D$6:$D$545,C4)</f>
        <v>9.5857142857142854</v>
      </c>
      <c r="D11" s="49">
        <f>AVERAGEIFS(FieldCard!$J$6:$J$545,FieldCard!$D$6:$D$545,D4)</f>
        <v>12.057142857142857</v>
      </c>
      <c r="E11" s="49">
        <f>AVERAGEIFS(FieldCard!$J$6:$J$545,FieldCard!$D$6:$D$545,E4)</f>
        <v>17.805555555555557</v>
      </c>
      <c r="F11" s="49">
        <f>AVERAGEIFS(FieldCard!$J$6:$J$545,FieldCard!$D$6:$D$545,F4)</f>
        <v>15.597222222222221</v>
      </c>
      <c r="G11" s="49">
        <f>AVERAGEIFS(FieldCard!$J$6:$J$545,FieldCard!$D$6:$D$545,G4)</f>
        <v>20.828571428571429</v>
      </c>
      <c r="H11" s="49">
        <f>AVERAGEIFS(FieldCard!$J$6:$J$545,FieldCard!$D$6:$D$545,H4)</f>
        <v>14.633333333333333</v>
      </c>
      <c r="I11" s="49">
        <f>AVERAGEIFS(FieldCard!$J$6:$J$545,FieldCard!$D$6:$D$545,I4)</f>
        <v>15.933333333333334</v>
      </c>
      <c r="J11" s="49">
        <f>AVERAGEIFS(FieldCard!$J$6:$J$545,FieldCard!$D$6:$D$545,J4)</f>
        <v>15.969696969696969</v>
      </c>
      <c r="K11" s="49">
        <f>AVERAGEIFS(FieldCard!$J$6:$J$545,FieldCard!$D$6:$D$545,K4)</f>
        <v>6.4705882352941178</v>
      </c>
      <c r="L11" s="49">
        <f>AVERAGEIFS(FieldCard!$J$6:$J$545,FieldCard!$D$6:$D$545,L4)</f>
        <v>7.4375</v>
      </c>
      <c r="M11" s="49">
        <f>AVERAGEIFS(FieldCard!$J$6:$J$545,FieldCard!$D$6:$D$545,M4)</f>
        <v>3.6212121212121211</v>
      </c>
      <c r="N11" s="49">
        <f>AVERAGEIFS(FieldCard!$J$6:$J$545,FieldCard!$D$6:$D$545,N4)</f>
        <v>10.171428571428571</v>
      </c>
      <c r="O11" s="49">
        <f>AVERAGEIFS(FieldCard!$J$6:$J$545,FieldCard!$D$6:$D$545,O4)</f>
        <v>15.588235294117647</v>
      </c>
      <c r="P11" s="49">
        <f>AVERAGEIFS(FieldCard!$J$6:$J$545,FieldCard!$D$6:$D$545,P4)</f>
        <v>10.555555555555555</v>
      </c>
    </row>
    <row r="12" spans="1:16" x14ac:dyDescent="0.25">
      <c r="A12" t="s">
        <v>92</v>
      </c>
      <c r="B12" s="49">
        <f>_xlfn.MINIFS(FieldCard!$J$6:$J$545,FieldCard!$D$6:$D$545,B4)</f>
        <v>1</v>
      </c>
      <c r="C12" s="49">
        <f>_xlfn.MINIFS(FieldCard!$J$6:$J$545,FieldCard!$D$6:$D$545,C4)</f>
        <v>3</v>
      </c>
      <c r="D12" s="49">
        <f>_xlfn.MINIFS(FieldCard!$J$6:$J$545,FieldCard!$D$6:$D$545,D4)</f>
        <v>4</v>
      </c>
      <c r="E12" s="49">
        <f>_xlfn.MINIFS(FieldCard!$J$6:$J$545,FieldCard!$D$6:$D$545,E4)</f>
        <v>7</v>
      </c>
      <c r="F12" s="49">
        <f>_xlfn.MINIFS(FieldCard!$J$6:$J$545,FieldCard!$D$6:$D$545,F4)</f>
        <v>7</v>
      </c>
      <c r="G12" s="49">
        <f>_xlfn.MINIFS(FieldCard!$J$6:$J$545,FieldCard!$D$6:$D$545,G4)</f>
        <v>10</v>
      </c>
      <c r="H12" s="49">
        <f>_xlfn.MINIFS(FieldCard!$J$6:$J$545,FieldCard!$D$6:$D$545,H4)</f>
        <v>2</v>
      </c>
      <c r="I12" s="49">
        <f>_xlfn.MINIFS(FieldCard!$J$6:$J$545,FieldCard!$D$6:$D$545,I4)</f>
        <v>5</v>
      </c>
      <c r="J12" s="49">
        <f>_xlfn.MINIFS(FieldCard!$J$6:$J$545,FieldCard!$D$6:$D$545,J4)</f>
        <v>3</v>
      </c>
      <c r="K12" s="49">
        <f>_xlfn.MINIFS(FieldCard!$J$6:$J$545,FieldCard!$D$6:$D$545,K4)</f>
        <v>3</v>
      </c>
      <c r="L12" s="49">
        <f>_xlfn.MINIFS(FieldCard!$J$6:$J$545,FieldCard!$D$6:$D$545,L4)</f>
        <v>1</v>
      </c>
      <c r="M12" s="49">
        <f>_xlfn.MINIFS(FieldCard!$J$6:$J$545,FieldCard!$D$6:$D$545,M4)</f>
        <v>0</v>
      </c>
      <c r="N12" s="49">
        <f>_xlfn.MINIFS(FieldCard!$J$6:$J$545,FieldCard!$D$6:$D$545,N4)</f>
        <v>0</v>
      </c>
      <c r="O12" s="49">
        <f>_xlfn.MINIFS(FieldCard!$J$6:$J$545,FieldCard!$D$6:$D$545,O4)</f>
        <v>2</v>
      </c>
      <c r="P12" s="49">
        <f>_xlfn.MINIFS(FieldCard!$J$6:$J$545,FieldCard!$D$6:$D$545,P4)</f>
        <v>3</v>
      </c>
    </row>
    <row r="13" spans="1:16" x14ac:dyDescent="0.25">
      <c r="A13" t="s">
        <v>93</v>
      </c>
      <c r="B13" s="49">
        <f>_xlfn.MAXIFS(FieldCard!$J$6:$J$545,FieldCard!$D$6:$D$545,B4)</f>
        <v>22</v>
      </c>
      <c r="C13" s="49">
        <f>_xlfn.MAXIFS(FieldCard!$J$6:$J$545,FieldCard!$D$6:$D$545,C4)</f>
        <v>19</v>
      </c>
      <c r="D13" s="49">
        <f>_xlfn.MAXIFS(FieldCard!$J$6:$J$545,FieldCard!$D$6:$D$545,D4)</f>
        <v>25</v>
      </c>
      <c r="E13" s="49">
        <f>_xlfn.MAXIFS(FieldCard!$J$6:$J$545,FieldCard!$D$6:$D$545,E4)</f>
        <v>37</v>
      </c>
      <c r="F13" s="49">
        <f>_xlfn.MAXIFS(FieldCard!$J$6:$J$545,FieldCard!$D$6:$D$545,F4)</f>
        <v>29</v>
      </c>
      <c r="G13" s="49">
        <f>_xlfn.MAXIFS(FieldCard!$J$6:$J$545,FieldCard!$D$6:$D$545,G4)</f>
        <v>34</v>
      </c>
      <c r="H13" s="49">
        <f>_xlfn.MAXIFS(FieldCard!$J$6:$J$545,FieldCard!$D$6:$D$545,H4)</f>
        <v>30</v>
      </c>
      <c r="I13" s="49">
        <f>_xlfn.MAXIFS(FieldCard!$J$6:$J$545,FieldCard!$D$6:$D$545,I4)</f>
        <v>28</v>
      </c>
      <c r="J13" s="49">
        <f>_xlfn.MAXIFS(FieldCard!$J$6:$J$545,FieldCard!$D$6:$D$545,J4)</f>
        <v>27</v>
      </c>
      <c r="K13" s="49">
        <f>_xlfn.MAXIFS(FieldCard!$J$6:$J$545,FieldCard!$D$6:$D$545,K4)</f>
        <v>16</v>
      </c>
      <c r="L13" s="49">
        <f>_xlfn.MAXIFS(FieldCard!$J$6:$J$545,FieldCard!$D$6:$D$545,L4)</f>
        <v>19</v>
      </c>
      <c r="M13" s="49">
        <f>_xlfn.MAXIFS(FieldCard!$J$6:$J$545,FieldCard!$D$6:$D$545,M4)</f>
        <v>8</v>
      </c>
      <c r="N13" s="49">
        <f>_xlfn.MAXIFS(FieldCard!$J$6:$J$545,FieldCard!$D$6:$D$545,N4)</f>
        <v>16</v>
      </c>
      <c r="O13" s="49">
        <f>_xlfn.MAXIFS(FieldCard!$J$6:$J$545,FieldCard!$D$6:$D$545,O4)</f>
        <v>29</v>
      </c>
      <c r="P13" s="49">
        <f>_xlfn.MAXIFS(FieldCard!$J$6:$J$545,FieldCard!$D$6:$D$545,P4)</f>
        <v>20</v>
      </c>
    </row>
  </sheetData>
  <conditionalFormatting sqref="B5:P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FieldCard</vt:lpstr>
      <vt:lpstr>HeatMap</vt:lpstr>
      <vt:lpstr>Height Stats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Brett Tripp</cp:lastModifiedBy>
  <dcterms:created xsi:type="dcterms:W3CDTF">2019-09-21T22:10:35Z</dcterms:created>
  <dcterms:modified xsi:type="dcterms:W3CDTF">2020-11-26T22:33:54Z</dcterms:modified>
</cp:coreProperties>
</file>