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kaplan/Dropbox/phd.nosync/computation/flosic/tests/"/>
    </mc:Choice>
  </mc:AlternateContent>
  <xr:revisionPtr revIDLastSave="0" documentId="13_ncr:1_{85097061-D551-1942-B911-20A8FD57787E}" xr6:coauthVersionLast="47" xr6:coauthVersionMax="47" xr10:uidLastSave="{00000000-0000-0000-0000-000000000000}"/>
  <bookViews>
    <workbookView xWindow="-31960" yWindow="1320" windowWidth="26620" windowHeight="15540" tabRatio="500" xr2:uid="{00000000-000D-0000-FFFF-FFFF00000000}"/>
  </bookViews>
  <sheets>
    <sheet name="mesh-test" sheetId="1" r:id="rId1"/>
    <sheet name="AE6_r2scan" sheetId="2" r:id="rId2"/>
    <sheet name="basis-test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7" i="2" l="1" a="1"/>
  <c r="O17" i="2" s="1"/>
  <c r="O16" i="2"/>
  <c r="C17" i="2" a="1"/>
  <c r="C17" i="2" s="1"/>
  <c r="C16" i="2"/>
  <c r="O11" i="2"/>
  <c r="O6" i="2"/>
  <c r="O7" i="2"/>
  <c r="O8" i="2"/>
  <c r="O9" i="2"/>
  <c r="O10" i="2"/>
  <c r="O12" i="2"/>
  <c r="O13" i="2"/>
  <c r="O14" i="2"/>
  <c r="O15" i="2"/>
  <c r="O5" i="2"/>
  <c r="C8" i="2"/>
  <c r="C6" i="2"/>
  <c r="C7" i="2"/>
  <c r="C9" i="2"/>
  <c r="C10" i="2"/>
  <c r="C11" i="2"/>
  <c r="C12" i="2"/>
  <c r="C13" i="2"/>
  <c r="C14" i="2"/>
  <c r="C15" i="2"/>
  <c r="C5" i="2"/>
  <c r="L5" i="3"/>
  <c r="L6" i="3"/>
  <c r="L8" i="3"/>
  <c r="L9" i="3"/>
  <c r="L10" i="3"/>
  <c r="L12" i="3"/>
  <c r="L13" i="3"/>
  <c r="L14" i="3"/>
  <c r="L16" i="3"/>
  <c r="L17" i="3"/>
  <c r="L18" i="3"/>
  <c r="L4" i="3"/>
  <c r="H5" i="3"/>
  <c r="H6" i="3"/>
  <c r="H8" i="3"/>
  <c r="H9" i="3"/>
  <c r="H10" i="3"/>
  <c r="H12" i="3"/>
  <c r="H13" i="3"/>
  <c r="H14" i="3"/>
  <c r="H16" i="3"/>
  <c r="H17" i="3"/>
  <c r="H18" i="3"/>
  <c r="H4" i="3"/>
  <c r="D12" i="3"/>
  <c r="D5" i="3"/>
  <c r="D6" i="3"/>
  <c r="D8" i="3"/>
  <c r="D9" i="3"/>
  <c r="D10" i="3"/>
  <c r="D13" i="3"/>
  <c r="D14" i="3"/>
  <c r="D16" i="3"/>
  <c r="D17" i="3"/>
  <c r="D18" i="3"/>
  <c r="D4" i="3"/>
  <c r="N24" i="2"/>
  <c r="P24" i="2" s="1"/>
  <c r="Q24" i="2" s="1"/>
  <c r="H24" i="2"/>
  <c r="J24" i="2" s="1"/>
  <c r="K24" i="2" s="1"/>
  <c r="D24" i="2"/>
  <c r="E24" i="2" s="1"/>
  <c r="B24" i="2"/>
  <c r="P23" i="2"/>
  <c r="Q23" i="2" s="1"/>
  <c r="N23" i="2"/>
  <c r="H23" i="2"/>
  <c r="J23" i="2" s="1"/>
  <c r="K23" i="2" s="1"/>
  <c r="B23" i="2"/>
  <c r="D23" i="2" s="1"/>
  <c r="E23" i="2" s="1"/>
  <c r="N22" i="2"/>
  <c r="P22" i="2" s="1"/>
  <c r="Q22" i="2" s="1"/>
  <c r="H22" i="2"/>
  <c r="J22" i="2" s="1"/>
  <c r="K22" i="2" s="1"/>
  <c r="B22" i="2"/>
  <c r="D22" i="2" s="1"/>
  <c r="E22" i="2" s="1"/>
  <c r="N21" i="2"/>
  <c r="P21" i="2" s="1"/>
  <c r="Q21" i="2" s="1"/>
  <c r="J21" i="2"/>
  <c r="K21" i="2" s="1"/>
  <c r="H21" i="2"/>
  <c r="D21" i="2"/>
  <c r="E21" i="2" s="1"/>
  <c r="B21" i="2"/>
  <c r="N20" i="2"/>
  <c r="P20" i="2" s="1"/>
  <c r="Q20" i="2" s="1"/>
  <c r="H20" i="2"/>
  <c r="J20" i="2" s="1"/>
  <c r="K20" i="2" s="1"/>
  <c r="B20" i="2"/>
  <c r="D20" i="2" s="1"/>
  <c r="E20" i="2" s="1"/>
  <c r="N19" i="2"/>
  <c r="P19" i="2" s="1"/>
  <c r="H19" i="2"/>
  <c r="J19" i="2" s="1"/>
  <c r="B19" i="2"/>
  <c r="D19" i="2" s="1"/>
  <c r="H7" i="1"/>
  <c r="G7" i="1"/>
  <c r="H6" i="1"/>
  <c r="G6" i="1"/>
  <c r="H5" i="1"/>
  <c r="G5" i="1"/>
  <c r="H4" i="1"/>
  <c r="G4" i="1"/>
  <c r="E19" i="2" l="1"/>
  <c r="E25" i="2" s="1"/>
  <c r="D25" i="2"/>
  <c r="J25" i="2"/>
  <c r="K19" i="2"/>
  <c r="K25" i="2" s="1"/>
  <c r="P25" i="2"/>
  <c r="Q19" i="2"/>
  <c r="Q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<sst xmlns="http://schemas.openxmlformats.org/spreadsheetml/2006/main" count="143" uniqueCount="59">
  <si>
    <t>R2SCAN using NRLMOL_code</t>
  </si>
  <si>
    <t>Energy are in hartree units</t>
  </si>
  <si>
    <t>Atom</t>
  </si>
  <si>
    <t>Basis</t>
  </si>
  <si>
    <t xml:space="preserve">X or XC </t>
  </si>
  <si>
    <t>mesh0</t>
  </si>
  <si>
    <t>mesh1</t>
  </si>
  <si>
    <t>mesh2</t>
  </si>
  <si>
    <t>mesh1-mesh0</t>
  </si>
  <si>
    <t>mesh1-mesh2</t>
  </si>
  <si>
    <t>N</t>
  </si>
  <si>
    <t>default</t>
  </si>
  <si>
    <t>X only</t>
  </si>
  <si>
    <t>XC</t>
  </si>
  <si>
    <t>Ne</t>
  </si>
  <si>
    <t>AE6_Atomization Energy using R2SCAN energy</t>
  </si>
  <si>
    <t>System</t>
  </si>
  <si>
    <t>r2scan Energy(Hr)</t>
  </si>
  <si>
    <t>H</t>
  </si>
  <si>
    <t>C</t>
  </si>
  <si>
    <t>O</t>
  </si>
  <si>
    <t>Si</t>
  </si>
  <si>
    <t>S</t>
  </si>
  <si>
    <t>C3H4</t>
  </si>
  <si>
    <t>C4H8</t>
  </si>
  <si>
    <t>SiH4</t>
  </si>
  <si>
    <t>SiO</t>
  </si>
  <si>
    <t>S2</t>
  </si>
  <si>
    <t>C2H2O2</t>
  </si>
  <si>
    <t>AE(Kcal/mol)</t>
  </si>
  <si>
    <t xml:space="preserve">Ref. </t>
  </si>
  <si>
    <t>Error</t>
  </si>
  <si>
    <t>Abs Error</t>
  </si>
  <si>
    <t>average=</t>
  </si>
  <si>
    <t>ME=0.23</t>
  </si>
  <si>
    <t>ME=0.29</t>
  </si>
  <si>
    <t>ME=0.33</t>
  </si>
  <si>
    <t>MAE=2.77</t>
  </si>
  <si>
    <t>MAE=2.81</t>
  </si>
  <si>
    <t>MAE=2.84</t>
  </si>
  <si>
    <t>mesh=1</t>
  </si>
  <si>
    <t>Ne_E_XC</t>
  </si>
  <si>
    <t>NRLMOL</t>
  </si>
  <si>
    <t>PYSCF</t>
  </si>
  <si>
    <t>diff</t>
  </si>
  <si>
    <t>basis</t>
  </si>
  <si>
    <t>pbe</t>
  </si>
  <si>
    <t>scan</t>
  </si>
  <si>
    <t>r2scan</t>
  </si>
  <si>
    <t>3-21G</t>
  </si>
  <si>
    <t>6-311Gss</t>
  </si>
  <si>
    <t>ccpvdz</t>
  </si>
  <si>
    <t>Ne_E_Xonly</t>
  </si>
  <si>
    <t>N_E_XC</t>
  </si>
  <si>
    <t>N_E_Xonly</t>
  </si>
  <si>
    <t>Mesh 1 - Mesh 0</t>
  </si>
  <si>
    <t>Mesh 1 - Mesh 2</t>
  </si>
  <si>
    <t>MD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</si>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</sst>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5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C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C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70C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6"/>
      <color rgb="FF00B050"/>
      <name val="Calibri"/>
      <family val="2"/>
      <charset val="1"/>
    </font>
    <font>
      <b/>
      <sz val="16"/>
      <color rgb="FF00B050"/>
      <name val="Calibri"/>
      <family val="2"/>
      <charset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C00000"/>
      <name val="Calibri"/>
      <family val="2"/>
    </font>
    <font>
      <b/>
      <sz val="18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7" fillId="0" borderId="0" xfId="0" applyNumberFormat="1" applyFont="1"/>
    <xf numFmtId="2" fontId="4" fillId="0" borderId="0" xfId="0" applyNumberFormat="1" applyFont="1"/>
    <xf numFmtId="2" fontId="7" fillId="0" borderId="0" xfId="0" applyNumberFormat="1" applyFont="1"/>
    <xf numFmtId="2" fontId="9" fillId="0" borderId="0" xfId="0" applyNumberFormat="1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/>
    <xf numFmtId="11" fontId="12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1" fontId="4" fillId="0" borderId="0" xfId="0" applyNumberFormat="1" applyFont="1"/>
    <xf numFmtId="1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zoomScaleNormal="100" workbookViewId="0">
      <selection activeCell="F8" sqref="F8"/>
    </sheetView>
  </sheetViews>
  <sheetFormatPr baseColWidth="10" defaultColWidth="10.83203125" defaultRowHeight="24" x14ac:dyDescent="0.3"/>
  <cols>
    <col min="1" max="3" width="10.83203125" style="1"/>
    <col min="4" max="4" width="27" style="1" customWidth="1"/>
    <col min="5" max="5" width="25.5" style="1" customWidth="1"/>
    <col min="6" max="6" width="23" style="1" customWidth="1"/>
    <col min="7" max="7" width="24.6640625" style="1" customWidth="1"/>
    <col min="8" max="8" width="25" style="1" customWidth="1"/>
    <col min="9" max="1024" width="10.83203125" style="1"/>
  </cols>
  <sheetData>
    <row r="1" spans="1:8" x14ac:dyDescent="0.3">
      <c r="A1" s="2" t="s">
        <v>0</v>
      </c>
      <c r="G1" s="3"/>
    </row>
    <row r="2" spans="1:8" x14ac:dyDescent="0.3">
      <c r="A2" s="2" t="s">
        <v>1</v>
      </c>
    </row>
    <row r="3" spans="1:8" x14ac:dyDescent="0.3">
      <c r="A3" s="4" t="s">
        <v>2</v>
      </c>
      <c r="B3" s="4" t="s">
        <v>3</v>
      </c>
      <c r="C3" s="4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">
      <c r="A4" s="6" t="s">
        <v>10</v>
      </c>
      <c r="B4" s="6" t="s">
        <v>11</v>
      </c>
      <c r="C4" s="6" t="s">
        <v>12</v>
      </c>
      <c r="D4" s="7">
        <v>-54.402424371999999</v>
      </c>
      <c r="E4" s="7">
        <v>-54.402372686</v>
      </c>
      <c r="F4" s="7">
        <v>-54.402512934999997</v>
      </c>
      <c r="G4" s="8">
        <f>E4-D4</f>
        <v>5.1685999999051546E-5</v>
      </c>
      <c r="H4" s="8">
        <f>E4-F4</f>
        <v>1.402489999975387E-4</v>
      </c>
    </row>
    <row r="5" spans="1:8" x14ac:dyDescent="0.3">
      <c r="A5" s="6" t="s">
        <v>10</v>
      </c>
      <c r="B5" s="6" t="s">
        <v>11</v>
      </c>
      <c r="C5" s="6" t="s">
        <v>13</v>
      </c>
      <c r="D5" s="7">
        <v>-54.583394961000003</v>
      </c>
      <c r="E5" s="7">
        <v>-54.583387684999998</v>
      </c>
      <c r="F5" s="7">
        <v>-54.583562475999997</v>
      </c>
      <c r="G5" s="8">
        <f>E5-D5</f>
        <v>7.2760000051630414E-6</v>
      </c>
      <c r="H5" s="8">
        <f>E5-F5</f>
        <v>1.747909999991748E-4</v>
      </c>
    </row>
    <row r="6" spans="1:8" x14ac:dyDescent="0.3">
      <c r="A6" s="6" t="s">
        <v>14</v>
      </c>
      <c r="B6" s="6" t="s">
        <v>11</v>
      </c>
      <c r="C6" s="6" t="s">
        <v>12</v>
      </c>
      <c r="D6" s="7">
        <v>-128.58734509000001</v>
      </c>
      <c r="E6" s="7">
        <v>-128.58736466900001</v>
      </c>
      <c r="F6" s="7">
        <v>-128.58747609900001</v>
      </c>
      <c r="G6" s="8">
        <f>E6-D6</f>
        <v>-1.9578999996383573E-5</v>
      </c>
      <c r="H6" s="8">
        <f>E6-F6</f>
        <v>1.1143000000402026E-4</v>
      </c>
    </row>
    <row r="7" spans="1:8" x14ac:dyDescent="0.3">
      <c r="A7" s="6" t="s">
        <v>14</v>
      </c>
      <c r="B7" s="6" t="s">
        <v>11</v>
      </c>
      <c r="C7" s="6" t="s">
        <v>13</v>
      </c>
      <c r="D7" s="7">
        <v>-128.93374557600001</v>
      </c>
      <c r="E7" s="7">
        <v>-128.93377497399999</v>
      </c>
      <c r="F7" s="7">
        <v>-128.93389543500001</v>
      </c>
      <c r="G7" s="8">
        <f>E7-D7</f>
        <v>-2.9397999981028988E-5</v>
      </c>
      <c r="H7" s="8">
        <f>E7-F7</f>
        <v>1.2046100002294224E-4</v>
      </c>
    </row>
    <row r="8" spans="1:8" x14ac:dyDescent="0.3">
      <c r="A8" s="3"/>
      <c r="B8" s="3"/>
      <c r="C8" s="3"/>
      <c r="D8" s="5"/>
      <c r="E8" s="3"/>
      <c r="F8" s="4"/>
    </row>
    <row r="9" spans="1:8" x14ac:dyDescent="0.3">
      <c r="D9" s="9"/>
      <c r="F9" s="9"/>
    </row>
    <row r="10" spans="1:8" x14ac:dyDescent="0.3">
      <c r="D10" s="9"/>
      <c r="F10" s="9"/>
    </row>
    <row r="11" spans="1:8" x14ac:dyDescent="0.3">
      <c r="D11" s="9"/>
      <c r="F11" s="9"/>
    </row>
    <row r="12" spans="1:8" x14ac:dyDescent="0.3">
      <c r="D12" s="9"/>
      <c r="F12" s="9"/>
    </row>
    <row r="13" spans="1:8" x14ac:dyDescent="0.3">
      <c r="A13" s="2"/>
      <c r="B13" s="3"/>
      <c r="C13" s="3"/>
      <c r="D13" s="3"/>
      <c r="E13" s="3"/>
      <c r="F13" s="3"/>
    </row>
    <row r="14" spans="1:8" x14ac:dyDescent="0.3">
      <c r="A14" s="3"/>
      <c r="B14" s="3"/>
      <c r="C14" s="3"/>
      <c r="D14" s="4"/>
      <c r="E14" s="3"/>
      <c r="F14" s="4"/>
    </row>
    <row r="15" spans="1:8" x14ac:dyDescent="0.3">
      <c r="D15" s="9"/>
      <c r="F15" s="9"/>
    </row>
    <row r="16" spans="1:8" x14ac:dyDescent="0.3">
      <c r="D16" s="9"/>
      <c r="F16" s="9"/>
    </row>
    <row r="17" spans="4:6" x14ac:dyDescent="0.3">
      <c r="D17" s="9"/>
      <c r="F17" s="9"/>
    </row>
    <row r="18" spans="4:6" x14ac:dyDescent="0.3">
      <c r="D18" s="9"/>
      <c r="F18" s="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7"/>
  <sheetViews>
    <sheetView topLeftCell="A5" zoomScaleNormal="100" workbookViewId="0">
      <selection activeCell="G13" sqref="G13"/>
    </sheetView>
  </sheetViews>
  <sheetFormatPr baseColWidth="10" defaultColWidth="10.83203125" defaultRowHeight="21" x14ac:dyDescent="0.25"/>
  <cols>
    <col min="1" max="1" width="10.83203125" style="10"/>
    <col min="2" max="2" width="25.6640625" style="10" customWidth="1"/>
    <col min="3" max="3" width="16" style="10" bestFit="1" customWidth="1"/>
    <col min="4" max="7" width="10.83203125" style="10"/>
    <col min="8" max="8" width="21.6640625" style="10" customWidth="1"/>
    <col min="9" max="13" width="10.83203125" style="10"/>
    <col min="14" max="14" width="22" style="10" customWidth="1"/>
    <col min="15" max="15" width="16" style="10" bestFit="1" customWidth="1"/>
    <col min="16" max="1024" width="10.83203125" style="10"/>
  </cols>
  <sheetData>
    <row r="1" spans="1:17" x14ac:dyDescent="0.25">
      <c r="A1" s="11" t="s">
        <v>15</v>
      </c>
    </row>
    <row r="3" spans="1:17" x14ac:dyDescent="0.25">
      <c r="B3" s="12" t="s">
        <v>5</v>
      </c>
      <c r="G3" s="13"/>
      <c r="H3" s="14" t="s">
        <v>6</v>
      </c>
      <c r="I3" s="13"/>
      <c r="J3" s="13"/>
      <c r="K3" s="13"/>
      <c r="M3" s="15"/>
      <c r="N3" s="16" t="s">
        <v>7</v>
      </c>
      <c r="O3" s="15"/>
      <c r="P3" s="15"/>
      <c r="Q3" s="15"/>
    </row>
    <row r="4" spans="1:17" ht="44" x14ac:dyDescent="0.25">
      <c r="A4" s="12" t="s">
        <v>16</v>
      </c>
      <c r="B4" s="12" t="s">
        <v>17</v>
      </c>
      <c r="C4" s="28" t="s">
        <v>55</v>
      </c>
      <c r="G4" s="14" t="s">
        <v>16</v>
      </c>
      <c r="H4" s="14" t="s">
        <v>17</v>
      </c>
      <c r="I4" s="13"/>
      <c r="J4" s="13"/>
      <c r="K4" s="13"/>
      <c r="M4" s="16" t="s">
        <v>16</v>
      </c>
      <c r="N4" s="16" t="s">
        <v>17</v>
      </c>
      <c r="O4" s="15" t="s">
        <v>56</v>
      </c>
      <c r="P4" s="15"/>
      <c r="Q4" s="15"/>
    </row>
    <row r="5" spans="1:17" x14ac:dyDescent="0.25">
      <c r="A5" s="10" t="s">
        <v>18</v>
      </c>
      <c r="B5" s="10">
        <v>-0.50010630499999997</v>
      </c>
      <c r="C5" s="29">
        <f>H5-B5</f>
        <v>1.6999999963296375E-8</v>
      </c>
      <c r="G5" s="13" t="s">
        <v>18</v>
      </c>
      <c r="H5" s="17">
        <v>-0.50010628800000001</v>
      </c>
      <c r="I5" s="13"/>
      <c r="J5" s="13"/>
      <c r="K5" s="13"/>
      <c r="M5" s="15" t="s">
        <v>18</v>
      </c>
      <c r="N5" s="15">
        <v>-0.5001063</v>
      </c>
      <c r="O5" s="30">
        <f>H5-N5</f>
        <v>1.199999999368373E-8</v>
      </c>
      <c r="P5" s="15"/>
      <c r="Q5" s="15"/>
    </row>
    <row r="6" spans="1:17" x14ac:dyDescent="0.25">
      <c r="A6" s="10" t="s">
        <v>19</v>
      </c>
      <c r="B6" s="10">
        <v>-37.834564137999998</v>
      </c>
      <c r="C6" s="29">
        <f t="shared" ref="C6:C15" si="0">H6-B6</f>
        <v>7.9325999998047791E-5</v>
      </c>
      <c r="G6" s="13" t="s">
        <v>19</v>
      </c>
      <c r="H6" s="17">
        <v>-37.834484811999999</v>
      </c>
      <c r="I6" s="13"/>
      <c r="J6" s="13"/>
      <c r="K6" s="13"/>
      <c r="M6" s="15" t="s">
        <v>19</v>
      </c>
      <c r="N6" s="15">
        <v>-37.834497966999997</v>
      </c>
      <c r="O6" s="30">
        <f t="shared" ref="O6:O15" si="1">H6-N6</f>
        <v>1.3154999997766481E-5</v>
      </c>
      <c r="P6" s="15"/>
      <c r="Q6" s="15"/>
    </row>
    <row r="7" spans="1:17" x14ac:dyDescent="0.25">
      <c r="A7" s="10" t="s">
        <v>20</v>
      </c>
      <c r="B7" s="10">
        <v>-75.061096579999997</v>
      </c>
      <c r="C7" s="29">
        <f t="shared" si="0"/>
        <v>7.0391999997809762E-5</v>
      </c>
      <c r="G7" s="13" t="s">
        <v>20</v>
      </c>
      <c r="H7" s="17">
        <v>-75.061026188</v>
      </c>
      <c r="I7" s="13"/>
      <c r="J7" s="13"/>
      <c r="K7" s="13"/>
      <c r="M7" s="15" t="s">
        <v>20</v>
      </c>
      <c r="N7" s="15">
        <v>-75.060964708</v>
      </c>
      <c r="O7" s="30">
        <f t="shared" si="1"/>
        <v>-6.1479999999392021E-5</v>
      </c>
      <c r="P7" s="15"/>
      <c r="Q7" s="15"/>
    </row>
    <row r="8" spans="1:17" x14ac:dyDescent="0.25">
      <c r="A8" s="10" t="s">
        <v>21</v>
      </c>
      <c r="B8" s="10">
        <v>-289.34767799399998</v>
      </c>
      <c r="C8" s="29">
        <f>H8-B8</f>
        <v>-1.3750800002299002E-4</v>
      </c>
      <c r="G8" s="13" t="s">
        <v>21</v>
      </c>
      <c r="H8" s="17">
        <v>-289.347815502</v>
      </c>
      <c r="I8" s="13"/>
      <c r="J8" s="13"/>
      <c r="K8" s="13"/>
      <c r="M8" s="15" t="s">
        <v>21</v>
      </c>
      <c r="N8" s="15">
        <v>-289.34790564899998</v>
      </c>
      <c r="O8" s="30">
        <f t="shared" si="1"/>
        <v>9.0146999980333931E-5</v>
      </c>
      <c r="P8" s="15"/>
      <c r="Q8" s="15"/>
    </row>
    <row r="9" spans="1:17" x14ac:dyDescent="0.25">
      <c r="A9" s="10" t="s">
        <v>22</v>
      </c>
      <c r="B9" s="10">
        <v>-398.09158430100001</v>
      </c>
      <c r="C9" s="29">
        <f t="shared" si="0"/>
        <v>7.6960000114922877E-6</v>
      </c>
      <c r="G9" s="13" t="s">
        <v>22</v>
      </c>
      <c r="H9" s="17">
        <v>-398.091576605</v>
      </c>
      <c r="I9" s="13"/>
      <c r="J9" s="13"/>
      <c r="K9" s="13"/>
      <c r="M9" s="15" t="s">
        <v>22</v>
      </c>
      <c r="N9" s="15">
        <v>-398.09161477399999</v>
      </c>
      <c r="O9" s="30">
        <f t="shared" si="1"/>
        <v>3.8168999992649333E-5</v>
      </c>
      <c r="P9" s="15"/>
      <c r="Q9" s="15"/>
    </row>
    <row r="10" spans="1:17" x14ac:dyDescent="0.25">
      <c r="A10" s="10" t="s">
        <v>23</v>
      </c>
      <c r="B10" s="10">
        <v>-116.62520095399999</v>
      </c>
      <c r="C10" s="29">
        <f t="shared" si="0"/>
        <v>2.168789999927867E-4</v>
      </c>
      <c r="G10" s="13" t="s">
        <v>23</v>
      </c>
      <c r="H10" s="17">
        <v>-116.624984075</v>
      </c>
      <c r="I10" s="13"/>
      <c r="J10" s="13"/>
      <c r="K10" s="13"/>
      <c r="M10" s="15" t="s">
        <v>23</v>
      </c>
      <c r="N10" s="15">
        <v>-116.62499359</v>
      </c>
      <c r="O10" s="30">
        <f t="shared" si="1"/>
        <v>9.515000002124907E-6</v>
      </c>
      <c r="P10" s="15"/>
      <c r="Q10" s="15"/>
    </row>
    <row r="11" spans="1:17" x14ac:dyDescent="0.25">
      <c r="A11" s="10" t="s">
        <v>24</v>
      </c>
      <c r="B11" s="10">
        <v>-157.17154395599999</v>
      </c>
      <c r="C11" s="29">
        <f t="shared" si="0"/>
        <v>1.3337100000399005E-4</v>
      </c>
      <c r="G11" s="13" t="s">
        <v>24</v>
      </c>
      <c r="H11" s="17">
        <v>-157.17141058499999</v>
      </c>
      <c r="I11" s="13"/>
      <c r="J11" s="13"/>
      <c r="K11" s="13"/>
      <c r="M11" s="15" t="s">
        <v>24</v>
      </c>
      <c r="N11" s="15">
        <v>-157.17139961500001</v>
      </c>
      <c r="O11" s="30">
        <f>H11-N11</f>
        <v>-1.0969999976850886E-5</v>
      </c>
      <c r="P11" s="15"/>
      <c r="Q11" s="15"/>
    </row>
    <row r="12" spans="1:17" x14ac:dyDescent="0.25">
      <c r="A12" s="10" t="s">
        <v>25</v>
      </c>
      <c r="B12" s="10">
        <v>-291.86049225900001</v>
      </c>
      <c r="C12" s="29">
        <f t="shared" si="0"/>
        <v>-1.2454099999104074E-4</v>
      </c>
      <c r="G12" s="13" t="s">
        <v>25</v>
      </c>
      <c r="H12" s="17">
        <v>-291.8606168</v>
      </c>
      <c r="I12" s="13"/>
      <c r="J12" s="13"/>
      <c r="K12" s="13"/>
      <c r="M12" s="15" t="s">
        <v>25</v>
      </c>
      <c r="N12" s="15">
        <v>-291.86070958699997</v>
      </c>
      <c r="O12" s="30">
        <f t="shared" si="1"/>
        <v>9.2786999971394835E-5</v>
      </c>
      <c r="P12" s="15"/>
      <c r="Q12" s="15"/>
    </row>
    <row r="13" spans="1:17" x14ac:dyDescent="0.25">
      <c r="A13" s="10" t="s">
        <v>26</v>
      </c>
      <c r="B13" s="10">
        <v>-364.70618592099999</v>
      </c>
      <c r="C13" s="29">
        <f t="shared" si="0"/>
        <v>-1.5848399999640606E-4</v>
      </c>
      <c r="G13" s="13" t="s">
        <v>26</v>
      </c>
      <c r="H13" s="17">
        <v>-364.70634440499998</v>
      </c>
      <c r="I13" s="13"/>
      <c r="J13" s="13"/>
      <c r="K13" s="13"/>
      <c r="M13" s="15" t="s">
        <v>26</v>
      </c>
      <c r="N13" s="15">
        <v>-364.70648726399997</v>
      </c>
      <c r="O13" s="30">
        <f t="shared" si="1"/>
        <v>1.4285899999322282E-4</v>
      </c>
      <c r="P13" s="15"/>
      <c r="Q13" s="15"/>
    </row>
    <row r="14" spans="1:17" x14ac:dyDescent="0.25">
      <c r="A14" s="10" t="s">
        <v>27</v>
      </c>
      <c r="B14" s="10">
        <v>-796.35559332399998</v>
      </c>
      <c r="C14" s="29">
        <f t="shared" si="0"/>
        <v>3.5080999964520743E-5</v>
      </c>
      <c r="G14" s="13" t="s">
        <v>27</v>
      </c>
      <c r="H14" s="17">
        <v>-796.35555824300002</v>
      </c>
      <c r="I14" s="13"/>
      <c r="J14" s="13"/>
      <c r="K14" s="13"/>
      <c r="M14" s="15" t="s">
        <v>27</v>
      </c>
      <c r="N14" s="15">
        <v>-796.35581522799998</v>
      </c>
      <c r="O14" s="30">
        <f t="shared" si="1"/>
        <v>2.5698499996451574E-4</v>
      </c>
      <c r="P14" s="15"/>
      <c r="Q14" s="15"/>
    </row>
    <row r="15" spans="1:17" x14ac:dyDescent="0.25">
      <c r="A15" s="10" t="s">
        <v>28</v>
      </c>
      <c r="B15" s="10">
        <v>-227.80340086199999</v>
      </c>
      <c r="C15" s="29">
        <f t="shared" si="0"/>
        <v>-6.7908000005445501E-5</v>
      </c>
      <c r="G15" s="13" t="s">
        <v>28</v>
      </c>
      <c r="H15" s="17">
        <v>-227.80346876999999</v>
      </c>
      <c r="I15" s="13"/>
      <c r="J15" s="13"/>
      <c r="K15" s="13"/>
      <c r="M15" s="15" t="s">
        <v>28</v>
      </c>
      <c r="N15" s="15">
        <v>-227.80354783999999</v>
      </c>
      <c r="O15" s="30">
        <f t="shared" si="1"/>
        <v>7.9069999998182539E-5</v>
      </c>
      <c r="P15" s="15"/>
      <c r="Q15" s="15"/>
    </row>
    <row r="16" spans="1:17" x14ac:dyDescent="0.25">
      <c r="B16" s="10" t="s">
        <v>57</v>
      </c>
      <c r="C16" s="29">
        <f>AVERAGE(C5:C15)</f>
        <v>4.9382727229753023E-6</v>
      </c>
      <c r="N16" s="10" t="s">
        <v>57</v>
      </c>
      <c r="O16" s="29">
        <f>AVERAGE(O5:O15)</f>
        <v>5.9113545447631033E-5</v>
      </c>
    </row>
    <row r="17" spans="1:17" x14ac:dyDescent="0.25">
      <c r="B17" s="10" t="s">
        <v>58</v>
      </c>
      <c r="C17" s="10" cm="1">
        <f t="array" ref="C17">AVERAGE(ABS(C5:C15))</f>
        <v>9.3745727271317541E-5</v>
      </c>
      <c r="N17" s="10" t="s">
        <v>58</v>
      </c>
      <c r="O17" s="10" cm="1">
        <f t="array" ref="O17">AVERAGE(ABS(O5:O15))</f>
        <v>7.228627271603883E-5</v>
      </c>
    </row>
    <row r="18" spans="1:17" x14ac:dyDescent="0.25">
      <c r="B18" s="12" t="s">
        <v>29</v>
      </c>
      <c r="C18" s="12" t="s">
        <v>30</v>
      </c>
      <c r="D18" s="12" t="s">
        <v>31</v>
      </c>
      <c r="E18" s="12" t="s">
        <v>32</v>
      </c>
      <c r="G18" s="13"/>
      <c r="H18" s="14" t="s">
        <v>29</v>
      </c>
      <c r="I18" s="14" t="s">
        <v>30</v>
      </c>
      <c r="J18" s="14" t="s">
        <v>31</v>
      </c>
      <c r="K18" s="14" t="s">
        <v>32</v>
      </c>
      <c r="M18" s="15"/>
      <c r="N18" s="16" t="s">
        <v>29</v>
      </c>
      <c r="O18" s="16" t="s">
        <v>30</v>
      </c>
      <c r="P18" s="16" t="s">
        <v>31</v>
      </c>
      <c r="Q18" s="16" t="s">
        <v>32</v>
      </c>
    </row>
    <row r="19" spans="1:17" x14ac:dyDescent="0.25">
      <c r="A19" s="10" t="s">
        <v>23</v>
      </c>
      <c r="B19" s="18">
        <f>((3*B6+4*B5)-B10)*627.509</f>
        <v>703.48987304987804</v>
      </c>
      <c r="C19" s="10">
        <v>704.79</v>
      </c>
      <c r="D19" s="18">
        <f t="shared" ref="D19:D24" si="2">B19-C19</f>
        <v>-1.3001269501219213</v>
      </c>
      <c r="E19" s="18">
        <f t="shared" ref="E19:E24" si="3">ABS(D19)</f>
        <v>1.3001269501219213</v>
      </c>
      <c r="G19" s="13" t="s">
        <v>23</v>
      </c>
      <c r="H19" s="19">
        <f>((3*H6+4*H5)-H10)*627.509</f>
        <v>703.5031555328809</v>
      </c>
      <c r="I19" s="13">
        <v>704.79</v>
      </c>
      <c r="J19" s="19">
        <f t="shared" ref="J19:J24" si="4">H19-I19</f>
        <v>-1.2868444671190673</v>
      </c>
      <c r="K19" s="19">
        <f t="shared" ref="K19:K24" si="5">ABS(J19)</f>
        <v>1.2868444671190673</v>
      </c>
      <c r="M19" s="15" t="s">
        <v>23</v>
      </c>
      <c r="N19" s="20">
        <f>((3*N6+4*N5)-N10)*627.509</f>
        <v>703.48433151791539</v>
      </c>
      <c r="O19" s="15">
        <v>704.79</v>
      </c>
      <c r="P19" s="20">
        <f t="shared" ref="P19:P24" si="6">N19-O19</f>
        <v>-1.3056684820845703</v>
      </c>
      <c r="Q19" s="20">
        <f t="shared" ref="Q19:Q24" si="7">ABS(P19)</f>
        <v>1.3056684820845703</v>
      </c>
    </row>
    <row r="20" spans="1:17" x14ac:dyDescent="0.25">
      <c r="A20" s="10" t="s">
        <v>24</v>
      </c>
      <c r="B20" s="18">
        <f>((4*B6+8*B5)-B11)*627.509</f>
        <v>1149.8706868426823</v>
      </c>
      <c r="C20" s="10">
        <v>1149.01</v>
      </c>
      <c r="D20" s="18">
        <f t="shared" si="2"/>
        <v>0.86068684268229845</v>
      </c>
      <c r="E20" s="18">
        <f t="shared" si="3"/>
        <v>0.86068684268229845</v>
      </c>
      <c r="G20" s="13" t="s">
        <v>24</v>
      </c>
      <c r="H20" s="19">
        <f>((4*H6+8*H5)-H11)*627.509</f>
        <v>1149.9861917967851</v>
      </c>
      <c r="I20" s="13">
        <v>1149.01</v>
      </c>
      <c r="J20" s="19">
        <f t="shared" si="4"/>
        <v>0.97619179678508772</v>
      </c>
      <c r="K20" s="19">
        <f t="shared" si="5"/>
        <v>0.97619179678508772</v>
      </c>
      <c r="M20" s="15" t="s">
        <v>24</v>
      </c>
      <c r="N20" s="20">
        <f>((4*N6+8*N5)-N11)*627.509</f>
        <v>1149.9462282586442</v>
      </c>
      <c r="O20" s="15">
        <v>1149.01</v>
      </c>
      <c r="P20" s="20">
        <f t="shared" si="6"/>
        <v>0.93622825864417791</v>
      </c>
      <c r="Q20" s="20">
        <f t="shared" si="7"/>
        <v>0.93622825864417791</v>
      </c>
    </row>
    <row r="21" spans="1:17" x14ac:dyDescent="0.25">
      <c r="A21" s="10" t="s">
        <v>25</v>
      </c>
      <c r="B21" s="18">
        <f>((B8+4*B5)-B12)*627.509</f>
        <v>321.52873723891776</v>
      </c>
      <c r="C21" s="10">
        <v>322.39999999999998</v>
      </c>
      <c r="D21" s="18">
        <f t="shared" si="2"/>
        <v>-0.871262761082221</v>
      </c>
      <c r="E21" s="18">
        <f t="shared" si="3"/>
        <v>0.871262761082221</v>
      </c>
      <c r="G21" s="13" t="s">
        <v>25</v>
      </c>
      <c r="H21" s="19">
        <f>((H8+4*H5)-H12)*627.509</f>
        <v>321.52064300031918</v>
      </c>
      <c r="I21" s="13">
        <v>322.39999999999998</v>
      </c>
      <c r="J21" s="19">
        <f t="shared" si="4"/>
        <v>-0.87935699968079462</v>
      </c>
      <c r="K21" s="19">
        <f t="shared" si="5"/>
        <v>0.87935699968079462</v>
      </c>
      <c r="M21" s="15" t="s">
        <v>25</v>
      </c>
      <c r="N21" s="20">
        <f>((N8+4*N5)-N12)*627.509</f>
        <v>321.52226950363911</v>
      </c>
      <c r="O21" s="15">
        <v>322.39999999999998</v>
      </c>
      <c r="P21" s="20">
        <f t="shared" si="6"/>
        <v>-0.87773049636086853</v>
      </c>
      <c r="Q21" s="20">
        <f t="shared" si="7"/>
        <v>0.87773049636086853</v>
      </c>
    </row>
    <row r="22" spans="1:17" x14ac:dyDescent="0.25">
      <c r="A22" s="10" t="s">
        <v>26</v>
      </c>
      <c r="B22" s="18">
        <f>((B8+B7)-B13)*627.509</f>
        <v>186.62829694464568</v>
      </c>
      <c r="C22" s="10">
        <v>192.08</v>
      </c>
      <c r="D22" s="18">
        <f t="shared" si="2"/>
        <v>-5.4517030553543293</v>
      </c>
      <c r="E22" s="18">
        <f t="shared" si="3"/>
        <v>5.4517030553543293</v>
      </c>
      <c r="G22" s="13" t="s">
        <v>26</v>
      </c>
      <c r="H22" s="19">
        <f>((H8+H7)-H13)*627.509</f>
        <v>186.68563118690395</v>
      </c>
      <c r="I22" s="13">
        <v>192.08</v>
      </c>
      <c r="J22" s="19">
        <f t="shared" si="4"/>
        <v>-5.3943688130960652</v>
      </c>
      <c r="K22" s="19">
        <f t="shared" si="5"/>
        <v>5.3943688130960652</v>
      </c>
      <c r="M22" s="15" t="s">
        <v>26</v>
      </c>
      <c r="N22" s="20">
        <f>((N8+N7)-N13)*627.509</f>
        <v>186.75728769467531</v>
      </c>
      <c r="O22" s="15">
        <v>192.08</v>
      </c>
      <c r="P22" s="20">
        <f t="shared" si="6"/>
        <v>-5.3227123053246999</v>
      </c>
      <c r="Q22" s="20">
        <f t="shared" si="7"/>
        <v>5.3227123053246999</v>
      </c>
    </row>
    <row r="23" spans="1:17" x14ac:dyDescent="0.25">
      <c r="A23" s="10" t="s">
        <v>27</v>
      </c>
      <c r="B23" s="18">
        <f>((2*B9)-B14)*627.509</f>
        <v>108.19806487747273</v>
      </c>
      <c r="C23" s="10">
        <v>101.67</v>
      </c>
      <c r="D23" s="18">
        <f t="shared" si="2"/>
        <v>6.5280648774727297</v>
      </c>
      <c r="E23" s="18">
        <f t="shared" si="3"/>
        <v>6.5280648774727297</v>
      </c>
      <c r="G23" s="13" t="s">
        <v>27</v>
      </c>
      <c r="H23" s="19">
        <f>((2*H9)-H14)*627.509</f>
        <v>108.18570985280842</v>
      </c>
      <c r="I23" s="13">
        <v>101.67</v>
      </c>
      <c r="J23" s="19">
        <f t="shared" si="4"/>
        <v>6.5157098528084134</v>
      </c>
      <c r="K23" s="19">
        <f t="shared" si="5"/>
        <v>6.5157098528084134</v>
      </c>
      <c r="M23" s="15" t="s">
        <v>27</v>
      </c>
      <c r="N23" s="20">
        <f>((2*N9)-N14)*627.509</f>
        <v>108.29906747111838</v>
      </c>
      <c r="O23" s="15">
        <v>101.67</v>
      </c>
      <c r="P23" s="20">
        <f t="shared" si="6"/>
        <v>6.6290674711183755</v>
      </c>
      <c r="Q23" s="20">
        <f t="shared" si="7"/>
        <v>6.6290674711183755</v>
      </c>
    </row>
    <row r="24" spans="1:17" x14ac:dyDescent="0.25">
      <c r="A24" s="10" t="s">
        <v>28</v>
      </c>
      <c r="B24" s="18">
        <f>(2*(B5+B6+B7)-B15)*627.509</f>
        <v>634.95553384134928</v>
      </c>
      <c r="C24" s="10">
        <v>633.35</v>
      </c>
      <c r="D24" s="18">
        <f t="shared" si="2"/>
        <v>1.6055338413492564</v>
      </c>
      <c r="E24" s="18">
        <f t="shared" si="3"/>
        <v>1.6055338413492564</v>
      </c>
      <c r="G24" s="13" t="s">
        <v>28</v>
      </c>
      <c r="H24" s="19">
        <f>(2*(H5+H6+H7)-H15)*627.509</f>
        <v>635.18606684274675</v>
      </c>
      <c r="I24" s="13">
        <v>633.35</v>
      </c>
      <c r="J24" s="19">
        <f t="shared" si="4"/>
        <v>1.8360668427467317</v>
      </c>
      <c r="K24" s="19">
        <f t="shared" si="5"/>
        <v>1.8360668427467317</v>
      </c>
      <c r="M24" s="15" t="s">
        <v>28</v>
      </c>
      <c r="N24" s="20">
        <f>(2*(N5+N6+N7)-N15)*627.509</f>
        <v>635.29631766400155</v>
      </c>
      <c r="O24" s="15">
        <v>633.35</v>
      </c>
      <c r="P24" s="20">
        <f t="shared" si="6"/>
        <v>1.9463176640015263</v>
      </c>
      <c r="Q24" s="20">
        <f t="shared" si="7"/>
        <v>1.9463176640015263</v>
      </c>
    </row>
    <row r="25" spans="1:17" x14ac:dyDescent="0.25">
      <c r="C25" s="10" t="s">
        <v>33</v>
      </c>
      <c r="D25" s="18">
        <f>AVERAGE(D19:D24)</f>
        <v>0.22853213249096882</v>
      </c>
      <c r="E25" s="18">
        <f>AVERAGE(E19:E24)</f>
        <v>2.7695630546771262</v>
      </c>
      <c r="G25" s="13"/>
      <c r="H25" s="13"/>
      <c r="I25" s="13" t="s">
        <v>33</v>
      </c>
      <c r="J25" s="19">
        <f>AVERAGE(J19:J24)</f>
        <v>0.29456636874071762</v>
      </c>
      <c r="K25" s="19">
        <f>AVERAGE(K19:K24)</f>
        <v>2.8147564620393601</v>
      </c>
      <c r="M25" s="15"/>
      <c r="N25" s="15"/>
      <c r="O25" s="15" t="s">
        <v>33</v>
      </c>
      <c r="P25" s="20">
        <f>AVERAGE(P19:P24)</f>
        <v>0.33425035166565681</v>
      </c>
      <c r="Q25" s="20">
        <f>AVERAGE(Q19:Q24)</f>
        <v>2.8362874462557031</v>
      </c>
    </row>
    <row r="26" spans="1:17" x14ac:dyDescent="0.25">
      <c r="A26" s="11" t="s">
        <v>34</v>
      </c>
      <c r="D26" s="18"/>
      <c r="G26" s="11" t="s">
        <v>35</v>
      </c>
      <c r="M26" s="11" t="s">
        <v>36</v>
      </c>
    </row>
    <row r="27" spans="1:17" x14ac:dyDescent="0.25">
      <c r="A27" s="11" t="s">
        <v>37</v>
      </c>
      <c r="G27" s="11" t="s">
        <v>38</v>
      </c>
      <c r="M27" s="11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2"/>
  <sheetViews>
    <sheetView zoomScaleNormal="100" workbookViewId="0">
      <selection activeCell="C4" sqref="C4:C6"/>
    </sheetView>
  </sheetViews>
  <sheetFormatPr baseColWidth="10" defaultColWidth="10.83203125" defaultRowHeight="24" x14ac:dyDescent="0.3"/>
  <cols>
    <col min="1" max="1" width="19.5" style="22" customWidth="1"/>
    <col min="2" max="2" width="21.1640625" style="22" customWidth="1"/>
    <col min="3" max="3" width="19.6640625" style="22" customWidth="1"/>
    <col min="4" max="4" width="14.33203125" style="22" customWidth="1"/>
    <col min="5" max="5" width="2" style="22" customWidth="1"/>
    <col min="6" max="6" width="24.33203125" style="22" customWidth="1"/>
    <col min="7" max="7" width="21" style="22" customWidth="1"/>
    <col min="8" max="8" width="13.83203125" style="22" customWidth="1"/>
    <col min="9" max="9" width="1.5" style="22" customWidth="1"/>
    <col min="10" max="10" width="22.1640625" style="22" customWidth="1"/>
    <col min="11" max="11" width="20.33203125" style="22" customWidth="1"/>
    <col min="12" max="12" width="14.6640625" style="22" customWidth="1"/>
    <col min="13" max="1024" width="10.83203125" style="22"/>
    <col min="1025" max="16384" width="10.83203125" style="26"/>
  </cols>
  <sheetData>
    <row r="1" spans="1:12" x14ac:dyDescent="0.3">
      <c r="A1" s="21" t="s">
        <v>40</v>
      </c>
    </row>
    <row r="2" spans="1:12" x14ac:dyDescent="0.3">
      <c r="A2" s="23" t="s">
        <v>41</v>
      </c>
      <c r="B2" s="24" t="s">
        <v>42</v>
      </c>
      <c r="C2" s="24" t="s">
        <v>43</v>
      </c>
      <c r="D2" s="24" t="s">
        <v>44</v>
      </c>
      <c r="E2" s="24"/>
      <c r="F2" s="24" t="s">
        <v>42</v>
      </c>
      <c r="G2" s="24" t="s">
        <v>43</v>
      </c>
      <c r="H2" s="24" t="s">
        <v>44</v>
      </c>
      <c r="I2" s="24"/>
      <c r="J2" s="24" t="s">
        <v>42</v>
      </c>
      <c r="K2" s="24" t="s">
        <v>43</v>
      </c>
      <c r="L2" s="24" t="s">
        <v>44</v>
      </c>
    </row>
    <row r="3" spans="1:12" x14ac:dyDescent="0.3">
      <c r="A3" s="21" t="s">
        <v>45</v>
      </c>
      <c r="B3" s="21" t="s">
        <v>46</v>
      </c>
      <c r="C3" s="21" t="s">
        <v>46</v>
      </c>
      <c r="F3" s="21" t="s">
        <v>47</v>
      </c>
      <c r="G3" s="21" t="s">
        <v>47</v>
      </c>
      <c r="J3" s="21" t="s">
        <v>48</v>
      </c>
      <c r="K3" s="21" t="s">
        <v>48</v>
      </c>
    </row>
    <row r="4" spans="1:12" x14ac:dyDescent="0.3">
      <c r="A4" s="21" t="s">
        <v>49</v>
      </c>
      <c r="B4" s="25">
        <v>-128.08320243599999</v>
      </c>
      <c r="C4" s="22">
        <v>-128.0832024819</v>
      </c>
      <c r="D4" s="27">
        <f>B4-C4</f>
        <v>4.5900009126853547E-8</v>
      </c>
      <c r="F4" s="25">
        <v>-128.178699026</v>
      </c>
      <c r="G4" s="22">
        <v>-128.178724533078</v>
      </c>
      <c r="H4" s="27">
        <f>F4-G4</f>
        <v>2.5507077992870109E-5</v>
      </c>
      <c r="J4" s="25">
        <v>-128.16047585000001</v>
      </c>
      <c r="K4" s="22">
        <v>-128.16047624949999</v>
      </c>
      <c r="L4" s="27">
        <f>J4-K4</f>
        <v>3.9949998154042987E-7</v>
      </c>
    </row>
    <row r="5" spans="1:12" x14ac:dyDescent="0.3">
      <c r="A5" s="21" t="s">
        <v>50</v>
      </c>
      <c r="B5" s="25">
        <v>-128.73534462999999</v>
      </c>
      <c r="C5" s="22">
        <v>-128.83459250835</v>
      </c>
      <c r="D5" s="27">
        <f t="shared" ref="D5:D18" si="0">B5-C5</f>
        <v>9.9247878350013252E-2</v>
      </c>
      <c r="F5" s="25">
        <v>-128.810377168</v>
      </c>
      <c r="G5" s="22">
        <v>-128.92423686216901</v>
      </c>
      <c r="H5" s="27">
        <f t="shared" ref="H5:H18" si="1">F5-G5</f>
        <v>0.11385969416900821</v>
      </c>
      <c r="J5" s="25">
        <v>-128.79261864099999</v>
      </c>
      <c r="K5" s="22">
        <v>-128.90666267239001</v>
      </c>
      <c r="L5" s="27">
        <f t="shared" ref="L5:L18" si="2">J5-K5</f>
        <v>0.11404403139002284</v>
      </c>
    </row>
    <row r="6" spans="1:12" x14ac:dyDescent="0.3">
      <c r="A6" s="21" t="s">
        <v>51</v>
      </c>
      <c r="B6" s="25">
        <v>-128.79446630699999</v>
      </c>
      <c r="C6" s="22">
        <v>-128.79305011388999</v>
      </c>
      <c r="D6" s="27">
        <f t="shared" si="0"/>
        <v>-1.4161931100034053E-3</v>
      </c>
      <c r="F6" s="25">
        <v>-128.88490317099999</v>
      </c>
      <c r="G6" s="22">
        <v>-128.88387749443001</v>
      </c>
      <c r="H6" s="27">
        <f t="shared" si="1"/>
        <v>-1.0256765699807602E-3</v>
      </c>
      <c r="J6" s="25">
        <v>-128.867879776</v>
      </c>
      <c r="K6" s="22">
        <v>-128.86679881090001</v>
      </c>
      <c r="L6" s="27">
        <f t="shared" si="2"/>
        <v>-1.080965099987452E-3</v>
      </c>
    </row>
    <row r="7" spans="1:12" x14ac:dyDescent="0.3">
      <c r="A7" s="23" t="s">
        <v>52</v>
      </c>
      <c r="B7" s="25"/>
      <c r="D7" s="27"/>
      <c r="F7" s="25"/>
      <c r="H7" s="27"/>
      <c r="J7" s="25"/>
      <c r="L7" s="27"/>
    </row>
    <row r="8" spans="1:12" x14ac:dyDescent="0.3">
      <c r="A8" s="21" t="s">
        <v>49</v>
      </c>
      <c r="B8" s="25">
        <v>-127.72568271999999</v>
      </c>
      <c r="C8" s="22">
        <v>-127.72568276689999</v>
      </c>
      <c r="D8" s="27">
        <f t="shared" si="0"/>
        <v>4.6899998551452882E-8</v>
      </c>
      <c r="F8" s="25">
        <v>-127.833177608</v>
      </c>
      <c r="G8" s="22">
        <v>-127.833200332505</v>
      </c>
      <c r="H8" s="27">
        <f t="shared" si="1"/>
        <v>2.2724505001292528E-5</v>
      </c>
      <c r="J8" s="25">
        <v>-127.812571422</v>
      </c>
      <c r="K8" s="22">
        <v>-127.812571422014</v>
      </c>
      <c r="L8" s="27">
        <f t="shared" si="2"/>
        <v>1.3997691894473974E-11</v>
      </c>
    </row>
    <row r="9" spans="1:12" x14ac:dyDescent="0.3">
      <c r="A9" s="21" t="s">
        <v>50</v>
      </c>
      <c r="B9" s="25">
        <v>-128.39507296299999</v>
      </c>
      <c r="C9" s="22">
        <v>-128.48528122437</v>
      </c>
      <c r="D9" s="27">
        <f t="shared" si="0"/>
        <v>9.0208261370008813E-2</v>
      </c>
      <c r="F9" s="25">
        <v>-128.46507800399999</v>
      </c>
      <c r="G9" s="22">
        <v>-128.57896376406799</v>
      </c>
      <c r="H9" s="27">
        <f t="shared" si="1"/>
        <v>0.11388576006800122</v>
      </c>
      <c r="J9" s="25">
        <v>-128.44553754699999</v>
      </c>
      <c r="K9" s="22">
        <v>-128.55922544741</v>
      </c>
      <c r="L9" s="27">
        <f t="shared" si="2"/>
        <v>0.11368790041001375</v>
      </c>
    </row>
    <row r="10" spans="1:12" x14ac:dyDescent="0.3">
      <c r="A10" s="21" t="s">
        <v>51</v>
      </c>
      <c r="B10" s="25">
        <v>-128.441912742</v>
      </c>
      <c r="C10" s="22">
        <v>-128.44020093310999</v>
      </c>
      <c r="D10" s="27">
        <f t="shared" si="0"/>
        <v>-1.71180889000766E-3</v>
      </c>
      <c r="F10" s="25">
        <v>-128.538737656</v>
      </c>
      <c r="G10" s="22">
        <v>-128.53774828663299</v>
      </c>
      <c r="H10" s="27">
        <f t="shared" si="1"/>
        <v>-9.8936936700511069E-4</v>
      </c>
      <c r="J10" s="25">
        <v>-128.519556658</v>
      </c>
      <c r="K10" s="22">
        <v>-128.51850754349999</v>
      </c>
      <c r="L10" s="27">
        <f t="shared" si="2"/>
        <v>-1.0491145000059987E-3</v>
      </c>
    </row>
    <row r="11" spans="1:12" x14ac:dyDescent="0.3">
      <c r="A11" s="23" t="s">
        <v>53</v>
      </c>
      <c r="B11" s="25"/>
      <c r="D11" s="27"/>
      <c r="F11" s="25"/>
      <c r="H11" s="27"/>
      <c r="J11" s="25"/>
      <c r="L11" s="27"/>
    </row>
    <row r="12" spans="1:12" x14ac:dyDescent="0.3">
      <c r="A12" s="21" t="s">
        <v>49</v>
      </c>
      <c r="B12" s="25">
        <v>-54.221416204000001</v>
      </c>
      <c r="C12" s="22">
        <v>-54.221416331</v>
      </c>
      <c r="D12" s="27">
        <f>B12-C12</f>
        <v>1.2699999984988608E-7</v>
      </c>
      <c r="F12" s="25">
        <v>-54.283057794000001</v>
      </c>
      <c r="G12" s="22">
        <v>-54.2830799015248</v>
      </c>
      <c r="H12" s="27">
        <f t="shared" si="1"/>
        <v>2.2107524799253042E-5</v>
      </c>
      <c r="J12" s="25">
        <v>-54.276246825999998</v>
      </c>
      <c r="K12" s="22">
        <v>-54.276245348689997</v>
      </c>
      <c r="L12" s="27">
        <f t="shared" si="2"/>
        <v>-1.477310000552734E-6</v>
      </c>
    </row>
    <row r="13" spans="1:12" x14ac:dyDescent="0.3">
      <c r="A13" s="21" t="s">
        <v>50</v>
      </c>
      <c r="B13" s="25">
        <v>-54.499397362000003</v>
      </c>
      <c r="C13" s="22">
        <v>-54.526175299400002</v>
      </c>
      <c r="D13" s="27">
        <f t="shared" si="0"/>
        <v>2.6777937399998564E-2</v>
      </c>
      <c r="F13" s="25">
        <v>-54.550900357000003</v>
      </c>
      <c r="G13" s="22">
        <v>-54.583001806391003</v>
      </c>
      <c r="H13" s="27">
        <f t="shared" si="1"/>
        <v>3.2101449390999903E-2</v>
      </c>
      <c r="J13" s="25">
        <v>-54.544131858999997</v>
      </c>
      <c r="K13" s="22">
        <v>-54.576277675100002</v>
      </c>
      <c r="L13" s="27">
        <f t="shared" si="2"/>
        <v>3.214581610000522E-2</v>
      </c>
    </row>
    <row r="14" spans="1:12" x14ac:dyDescent="0.3">
      <c r="A14" s="21" t="s">
        <v>51</v>
      </c>
      <c r="B14" s="25">
        <v>-54.518361515999999</v>
      </c>
      <c r="C14" s="22">
        <v>-54.517180316180998</v>
      </c>
      <c r="D14" s="27">
        <f t="shared" si="0"/>
        <v>-1.1811998190012218E-3</v>
      </c>
      <c r="F14" s="25">
        <v>-54.574839494000003</v>
      </c>
      <c r="G14" s="22">
        <v>-54.5742665903404</v>
      </c>
      <c r="H14" s="27">
        <f t="shared" si="1"/>
        <v>-5.7290365960227518E-4</v>
      </c>
      <c r="J14" s="25">
        <v>-54.56840511</v>
      </c>
      <c r="K14" s="22">
        <v>-54.567837843865</v>
      </c>
      <c r="L14" s="27">
        <f t="shared" si="2"/>
        <v>-5.6726613500046597E-4</v>
      </c>
    </row>
    <row r="15" spans="1:12" x14ac:dyDescent="0.3">
      <c r="A15" s="23" t="s">
        <v>54</v>
      </c>
      <c r="B15" s="25"/>
      <c r="D15" s="27"/>
      <c r="F15" s="25"/>
      <c r="H15" s="27"/>
      <c r="J15" s="25"/>
      <c r="L15" s="27"/>
    </row>
    <row r="16" spans="1:12" x14ac:dyDescent="0.3">
      <c r="A16" s="21" t="s">
        <v>49</v>
      </c>
      <c r="B16" s="25">
        <v>-54.039518260999998</v>
      </c>
      <c r="C16" s="22">
        <v>-54.039518386899999</v>
      </c>
      <c r="D16" s="27">
        <f t="shared" si="0"/>
        <v>1.2590000153522851E-7</v>
      </c>
      <c r="F16" s="25">
        <v>-54.103513145000001</v>
      </c>
      <c r="G16" s="22">
        <v>-54.103534891572899</v>
      </c>
      <c r="H16" s="27">
        <f t="shared" si="1"/>
        <v>2.1746572897995975E-5</v>
      </c>
      <c r="J16" s="25">
        <v>-54.095591038000002</v>
      </c>
      <c r="K16" s="22">
        <v>-54.095589393090002</v>
      </c>
      <c r="L16" s="27">
        <f t="shared" si="2"/>
        <v>-1.6449100002091654E-6</v>
      </c>
    </row>
    <row r="17" spans="1:12" x14ac:dyDescent="0.3">
      <c r="A17" s="21" t="s">
        <v>50</v>
      </c>
      <c r="B17" s="25">
        <v>-54.324020750000003</v>
      </c>
      <c r="C17" s="22">
        <v>-54.346958876899997</v>
      </c>
      <c r="D17" s="27">
        <f t="shared" si="0"/>
        <v>2.2938126899994415E-2</v>
      </c>
      <c r="F17" s="25">
        <v>-54.370408578000003</v>
      </c>
      <c r="G17" s="22">
        <v>-54.402784831681302</v>
      </c>
      <c r="H17" s="27">
        <f t="shared" si="1"/>
        <v>3.2376253681299261E-2</v>
      </c>
      <c r="J17" s="25">
        <v>-54.362773171999997</v>
      </c>
      <c r="K17" s="22">
        <v>-54.395017896890003</v>
      </c>
      <c r="L17" s="27">
        <f t="shared" si="2"/>
        <v>3.2244724890006182E-2</v>
      </c>
    </row>
    <row r="18" spans="1:12" x14ac:dyDescent="0.3">
      <c r="A18" s="21" t="s">
        <v>51</v>
      </c>
      <c r="B18" s="25">
        <v>-54.337725464000002</v>
      </c>
      <c r="C18" s="22">
        <v>-54.336093343000002</v>
      </c>
      <c r="D18" s="27">
        <f t="shared" si="0"/>
        <v>-1.6321210000000974E-3</v>
      </c>
      <c r="F18" s="25">
        <v>-54.394078575000002</v>
      </c>
      <c r="G18" s="22">
        <v>-54.3935538284478</v>
      </c>
      <c r="H18" s="27">
        <f t="shared" si="1"/>
        <v>-5.2474655220180466E-4</v>
      </c>
      <c r="J18" s="25">
        <v>-54.386629042000003</v>
      </c>
      <c r="K18" s="22">
        <v>-54.386104856594997</v>
      </c>
      <c r="L18" s="27">
        <f t="shared" si="2"/>
        <v>-5.2418540500553945E-4</v>
      </c>
    </row>
    <row r="19" spans="1:12" x14ac:dyDescent="0.3">
      <c r="A19" s="21"/>
      <c r="B19" s="21"/>
      <c r="C19" s="21"/>
      <c r="D19" s="21"/>
      <c r="F19" s="21"/>
      <c r="G19" s="21"/>
      <c r="H19" s="21"/>
      <c r="I19" s="21"/>
    </row>
    <row r="20" spans="1:12" x14ac:dyDescent="0.3">
      <c r="A20" s="21"/>
      <c r="F20" s="21"/>
    </row>
    <row r="21" spans="1:12" x14ac:dyDescent="0.3">
      <c r="A21" s="21"/>
      <c r="F21" s="21"/>
    </row>
    <row r="22" spans="1:12" x14ac:dyDescent="0.3">
      <c r="A22" s="21"/>
      <c r="F22" s="2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mesh-test</vt:lpstr>
      <vt:lpstr>AE6_r2scan</vt:lpstr>
      <vt:lpstr>basis-test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 David Kaplan</cp:lastModifiedBy>
  <cp:revision>1</cp:revision>
  <dcterms:created xsi:type="dcterms:W3CDTF">2022-04-09T03:26:41Z</dcterms:created>
  <dcterms:modified xsi:type="dcterms:W3CDTF">2022-04-13T13:12:53Z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