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kaplan/Dropbox/phd.nosync/computation/flosic/"/>
    </mc:Choice>
  </mc:AlternateContent>
  <xr:revisionPtr revIDLastSave="0" documentId="13_ncr:1_{51A4A538-7427-A049-8EC1-757FA41091A8}" xr6:coauthVersionLast="47" xr6:coauthVersionMax="47" xr10:uidLastSave="{00000000-0000-0000-0000-000000000000}"/>
  <bookViews>
    <workbookView xWindow="1400" yWindow="500" windowWidth="27020" windowHeight="16940" xr2:uid="{58EB84C7-665B-1B42-9D8F-76CCF2D4C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1" l="1"/>
  <c r="B16" i="1" s="1"/>
  <c r="E20" i="1"/>
  <c r="E19" i="1"/>
  <c r="E18" i="1"/>
  <c r="E17" i="1"/>
  <c r="E16" i="1"/>
  <c r="E15" i="1"/>
  <c r="D3" i="1"/>
  <c r="D4" i="1"/>
  <c r="D5" i="1"/>
  <c r="D6" i="1"/>
  <c r="D7" i="1"/>
  <c r="D8" i="1"/>
  <c r="D9" i="1"/>
  <c r="D10" i="1"/>
  <c r="D11" i="1"/>
  <c r="D12" i="1"/>
  <c r="D2" i="1"/>
  <c r="B17" i="1" l="1"/>
  <c r="C17" i="1"/>
  <c r="C20" i="1"/>
  <c r="B18" i="1"/>
  <c r="C18" i="1"/>
  <c r="B19" i="1"/>
  <c r="C16" i="1"/>
  <c r="D16" i="1" s="1"/>
  <c r="C19" i="1"/>
  <c r="C15" i="1"/>
  <c r="B15" i="1"/>
  <c r="B20" i="1"/>
  <c r="D20" i="1" s="1"/>
  <c r="D19" i="1" l="1"/>
  <c r="D17" i="1"/>
  <c r="B22" i="1" a="1"/>
  <c r="B22" i="1" s="1"/>
  <c r="D18" i="1"/>
  <c r="B21" i="1" a="1"/>
  <c r="B21" i="1" s="1"/>
  <c r="D15" i="1"/>
  <c r="C22" i="1" a="1"/>
  <c r="C22" i="1" s="1"/>
  <c r="D22" i="1" s="1"/>
  <c r="C21" i="1" a="1"/>
  <c r="C21" i="1" s="1"/>
  <c r="D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<sst xmlns="http://schemas.openxmlformats.org/spreadsheetml/2006/main" count="31" uniqueCount="27">
  <si>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System</t>
  </si>
  <si>
    <t>H</t>
  </si>
  <si>
    <t>C</t>
  </si>
  <si>
    <t>O</t>
  </si>
  <si>
    <t>Si</t>
  </si>
  <si>
    <t>S</t>
  </si>
  <si>
    <t>C3H4</t>
  </si>
  <si>
    <t>C4H8</t>
  </si>
  <si>
    <t>SiH4</t>
  </si>
  <si>
    <t>SiO</t>
  </si>
  <si>
    <t>S2</t>
  </si>
  <si>
    <t>C2H2O2</t>
  </si>
  <si>
    <t>Diff</t>
  </si>
  <si>
    <t>SCAN (NRLMOL, mesh 1)</t>
  </si>
  <si>
    <t>SCAN (debug, mesh 1)</t>
  </si>
  <si>
    <t>C3H4 AE</t>
  </si>
  <si>
    <t>C4H8 AE</t>
  </si>
  <si>
    <t>SiH4 AE</t>
  </si>
  <si>
    <t>SiO AE</t>
  </si>
  <si>
    <t>S2 AE</t>
  </si>
  <si>
    <t>C2H2O2 AE</t>
  </si>
  <si>
    <t>Ha to kcal/mol</t>
  </si>
  <si>
    <t>MAE (kcal/mol)</t>
  </si>
  <si>
    <t>ME (kcal/mol)</t>
  </si>
  <si>
    <t>kcal/mol to kJ/mol</t>
  </si>
  <si>
    <t>Ref. *</t>
  </si>
  <si>
    <t>*frozen core values from Table 4 of DOI: 10.1007/s00214-012-1112-3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</si>
</sst>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F64F-B365-A14B-BE4E-5F9AC65C06F3}">
  <dimension ref="A1:J22"/>
  <sheetViews>
    <sheetView tabSelected="1" workbookViewId="0">
      <selection activeCell="H19" sqref="H19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4" width="12.83203125" bestFit="1" customWidth="1"/>
    <col min="6" max="6" width="16.6640625" bestFit="1" customWidth="1"/>
  </cols>
  <sheetData>
    <row r="1" spans="1:10" ht="51" x14ac:dyDescent="0.2">
      <c r="A1" t="s">
        <v>0</v>
      </c>
      <c r="B1" s="1" t="s">
        <v>13</v>
      </c>
      <c r="C1" s="1" t="s">
        <v>14</v>
      </c>
      <c r="D1" t="s">
        <v>12</v>
      </c>
    </row>
    <row r="2" spans="1:10" x14ac:dyDescent="0.2">
      <c r="A2" t="s">
        <v>1</v>
      </c>
      <c r="B2">
        <v>-0.50010628700000004</v>
      </c>
      <c r="C2">
        <v>-0.50010628800000001</v>
      </c>
      <c r="D2">
        <f>C2-B2</f>
        <v>-9.9999997171806854E-10</v>
      </c>
    </row>
    <row r="3" spans="1:10" x14ac:dyDescent="0.2">
      <c r="A3" t="s">
        <v>2</v>
      </c>
      <c r="B3">
        <v>-37.820776412000001</v>
      </c>
      <c r="C3">
        <v>-37.820776293999998</v>
      </c>
      <c r="D3">
        <f t="shared" ref="D3:D12" si="0">C3-B3</f>
        <v>1.1800000265793642E-7</v>
      </c>
    </row>
    <row r="4" spans="1:10" x14ac:dyDescent="0.2">
      <c r="A4" t="s">
        <v>3</v>
      </c>
      <c r="B4">
        <v>-75.042579618000005</v>
      </c>
      <c r="C4">
        <v>-75.042579380000006</v>
      </c>
      <c r="D4">
        <f t="shared" si="0"/>
        <v>2.3799999837592622E-7</v>
      </c>
    </row>
    <row r="5" spans="1:10" x14ac:dyDescent="0.2">
      <c r="A5" t="s">
        <v>5</v>
      </c>
      <c r="B5">
        <v>-398.13735371199999</v>
      </c>
      <c r="C5">
        <v>-398.13735302800001</v>
      </c>
      <c r="D5">
        <f t="shared" si="0"/>
        <v>6.8399998554014019E-7</v>
      </c>
    </row>
    <row r="6" spans="1:10" x14ac:dyDescent="0.2">
      <c r="A6" t="s">
        <v>4</v>
      </c>
      <c r="B6">
        <v>-289.383152596</v>
      </c>
      <c r="C6">
        <v>-289.38315202500002</v>
      </c>
      <c r="D6">
        <f t="shared" si="0"/>
        <v>5.709999868486193E-7</v>
      </c>
    </row>
    <row r="7" spans="1:10" x14ac:dyDescent="0.2">
      <c r="A7" t="s">
        <v>6</v>
      </c>
      <c r="B7">
        <v>-116.639502353</v>
      </c>
      <c r="C7">
        <v>-116.63950180800001</v>
      </c>
      <c r="D7">
        <f t="shared" si="0"/>
        <v>5.4499999180279701E-7</v>
      </c>
    </row>
    <row r="8" spans="1:10" x14ac:dyDescent="0.2">
      <c r="A8" t="s">
        <v>7</v>
      </c>
      <c r="B8">
        <v>-157.196283118</v>
      </c>
      <c r="C8">
        <v>-157.19628233899999</v>
      </c>
      <c r="D8">
        <f t="shared" si="0"/>
        <v>7.7900000405861647E-7</v>
      </c>
    </row>
    <row r="9" spans="1:10" x14ac:dyDescent="0.2">
      <c r="A9" t="s">
        <v>8</v>
      </c>
      <c r="B9">
        <v>-291.907224235</v>
      </c>
      <c r="C9">
        <v>-291.90722362999998</v>
      </c>
      <c r="D9">
        <f t="shared" si="0"/>
        <v>6.050000251889287E-7</v>
      </c>
    </row>
    <row r="10" spans="1:10" x14ac:dyDescent="0.2">
      <c r="A10" t="s">
        <v>9</v>
      </c>
      <c r="B10">
        <v>-364.76040144500001</v>
      </c>
      <c r="C10">
        <v>-364.76040058500001</v>
      </c>
      <c r="D10">
        <f t="shared" si="0"/>
        <v>8.6000000010244548E-7</v>
      </c>
    </row>
    <row r="11" spans="1:10" x14ac:dyDescent="0.2">
      <c r="A11" t="s">
        <v>10</v>
      </c>
      <c r="B11">
        <v>-796.47251566700004</v>
      </c>
      <c r="C11">
        <v>-796.47251427699996</v>
      </c>
      <c r="D11">
        <f t="shared" si="0"/>
        <v>1.3900000794819789E-6</v>
      </c>
    </row>
    <row r="12" spans="1:10" x14ac:dyDescent="0.2">
      <c r="A12" t="s">
        <v>11</v>
      </c>
      <c r="B12">
        <v>-227.83462724899999</v>
      </c>
      <c r="C12">
        <v>-227.83462634399999</v>
      </c>
      <c r="D12">
        <f t="shared" si="0"/>
        <v>9.0500000737847586E-7</v>
      </c>
    </row>
    <row r="14" spans="1:10" ht="34" x14ac:dyDescent="0.2">
      <c r="A14" t="s">
        <v>0</v>
      </c>
      <c r="B14" s="1" t="s">
        <v>13</v>
      </c>
      <c r="C14" s="1" t="s">
        <v>14</v>
      </c>
      <c r="D14" t="s">
        <v>12</v>
      </c>
      <c r="E14" t="s">
        <v>25</v>
      </c>
      <c r="F14" t="s">
        <v>24</v>
      </c>
      <c r="H14" s="2" t="s">
        <v>26</v>
      </c>
      <c r="I14" s="2"/>
      <c r="J14" s="2"/>
    </row>
    <row r="15" spans="1:10" x14ac:dyDescent="0.2">
      <c r="A15" t="s">
        <v>15</v>
      </c>
      <c r="B15">
        <f>(3*B$3+4*B$2-B$7)*$F$17</f>
        <v>738.42049913195126</v>
      </c>
      <c r="C15">
        <f>(3*C$3+4*C$2-C$7)*$F$17</f>
        <v>738.42037676761367</v>
      </c>
      <c r="D15">
        <f>C15-B15</f>
        <v>-1.2236433758516796E-4</v>
      </c>
      <c r="E15">
        <f>2934.9/F15</f>
        <v>701.45793499043975</v>
      </c>
      <c r="F15">
        <v>4.1840000000000002</v>
      </c>
      <c r="H15" s="2"/>
      <c r="I15" s="2"/>
      <c r="J15" s="2"/>
    </row>
    <row r="16" spans="1:10" x14ac:dyDescent="0.2">
      <c r="A16" t="s">
        <v>16</v>
      </c>
      <c r="B16">
        <f>(4*B$3+8*B$2 - B$8)*$F$17</f>
        <v>1200.0034191932166</v>
      </c>
      <c r="C16">
        <f>(4*C$3+8*C$2 - C$8)*$F$17</f>
        <v>1200.0032215277361</v>
      </c>
      <c r="D16">
        <f>C16-B16</f>
        <v>-1.9766548052757571E-4</v>
      </c>
      <c r="E16">
        <f>4792.3/F15</f>
        <v>1145.3871892925431</v>
      </c>
      <c r="F16" t="s">
        <v>21</v>
      </c>
    </row>
    <row r="17" spans="1:6" x14ac:dyDescent="0.2">
      <c r="A17" t="s">
        <v>17</v>
      </c>
      <c r="B17">
        <f>(B$6+4*B$2-B$9)*$F$17</f>
        <v>328.59313416238786</v>
      </c>
      <c r="C17">
        <f>(C$6+4*C$2-C$9)*$F$17</f>
        <v>328.59311031699468</v>
      </c>
      <c r="D17">
        <f>C17-B17</f>
        <v>-2.384539317290546E-5</v>
      </c>
      <c r="E17">
        <f>1358.1/F15</f>
        <v>324.59369024856591</v>
      </c>
      <c r="F17">
        <f>27.211386245988*23.060547830619</f>
        <v>627.50947406305431</v>
      </c>
    </row>
    <row r="18" spans="1:6" x14ac:dyDescent="0.2">
      <c r="A18" t="s">
        <v>18</v>
      </c>
      <c r="B18">
        <f>(B6+B4-B10)*$F$17</f>
        <v>210.00811312990987</v>
      </c>
      <c r="C18">
        <f>(C6+C4-C10)*$F$17</f>
        <v>210.00808112690845</v>
      </c>
      <c r="D18">
        <f>C18-B18</f>
        <v>-3.2003001422253874E-5</v>
      </c>
      <c r="E18">
        <f>804.8/F15</f>
        <v>192.35181644359463</v>
      </c>
    </row>
    <row r="19" spans="1:6" x14ac:dyDescent="0.2">
      <c r="A19" t="s">
        <v>19</v>
      </c>
      <c r="B19">
        <f>(2*B5-B11)*$F$17</f>
        <v>124.12654653030077</v>
      </c>
      <c r="C19">
        <f>(2*C5-C11)*$F$17</f>
        <v>124.12653272502432</v>
      </c>
      <c r="D19">
        <f>C19-B19</f>
        <v>-1.3805276452671933E-5</v>
      </c>
      <c r="E19">
        <f>431.9/F15</f>
        <v>103.2265774378585</v>
      </c>
    </row>
    <row r="20" spans="1:6" x14ac:dyDescent="0.2">
      <c r="A20" t="s">
        <v>20</v>
      </c>
      <c r="B20">
        <f>(2*(B3+B2+B4)-B12)*$F$17</f>
        <v>695.09388535691608</v>
      </c>
      <c r="C20">
        <f>(2*(C3+C2+C4)-C12)*$F$17</f>
        <v>695.09376299256076</v>
      </c>
      <c r="D20">
        <f>C20-B20</f>
        <v>-1.2236435532031464E-4</v>
      </c>
      <c r="E20">
        <f>2646.2/F15</f>
        <v>632.45697896749516</v>
      </c>
    </row>
    <row r="21" spans="1:6" x14ac:dyDescent="0.2">
      <c r="A21" t="s">
        <v>23</v>
      </c>
      <c r="B21" cm="1">
        <f t="array" ref="B21">AVERAGE(B15:B20-$E15:$E20)</f>
        <v>32.795235020697561</v>
      </c>
      <c r="C21" cm="1">
        <f t="array" ref="C21">AVERAGE(C15:C20-$E15:$E20)</f>
        <v>32.79514967939015</v>
      </c>
      <c r="D21">
        <f>C21-B21</f>
        <v>-8.5341307411113121E-5</v>
      </c>
    </row>
    <row r="22" spans="1:6" x14ac:dyDescent="0.2">
      <c r="A22" t="s">
        <v>22</v>
      </c>
      <c r="B22" cm="1">
        <f t="array" ref="B22">AVERAGE(ABS(B15:B20-$E15:$E20))</f>
        <v>32.795235020697561</v>
      </c>
      <c r="C22" cm="1">
        <f t="array" ref="C22">AVERAGE(ABS(C15:C20-$E15:$E20))</f>
        <v>32.79514967939015</v>
      </c>
      <c r="D22">
        <f>C22-B22</f>
        <v>-8.5341307411113121E-5</v>
      </c>
    </row>
  </sheetData>
  <mergeCells count="1">
    <mergeCell ref="H14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David Kaplan</dc:creator>
  <cp:lastModifiedBy>Aaron David Kaplan</cp:lastModifiedBy>
  <dcterms:created xsi:type="dcterms:W3CDTF">2022-04-07T20:35:28Z</dcterms:created>
  <dcterms:modified xsi:type="dcterms:W3CDTF">2022-04-07T21:09:09Z</dcterms:modified>
</cp:coreProperties>
</file>