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28374141-C34B-403C-A7D0-1BD180DA6D6D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Portada" sheetId="3" r:id="rId1"/>
    <sheet name="Información" sheetId="1" r:id="rId2"/>
    <sheet name="Operacion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2" i="1" l="1"/>
  <c r="M114" i="2"/>
  <c r="C128" i="2"/>
  <c r="C119" i="2"/>
  <c r="C120" i="2"/>
  <c r="C121" i="2"/>
  <c r="C122" i="2"/>
  <c r="C123" i="2"/>
  <c r="C124" i="2"/>
  <c r="C125" i="2"/>
  <c r="C126" i="2"/>
  <c r="C127" i="2"/>
  <c r="C118" i="2"/>
  <c r="B117" i="2" a="1"/>
  <c r="B117" i="2" s="1"/>
  <c r="N114" i="2"/>
  <c r="O27" i="1"/>
  <c r="O22" i="1"/>
  <c r="M93" i="2"/>
  <c r="C107" i="2"/>
  <c r="C98" i="2"/>
  <c r="C99" i="2"/>
  <c r="C100" i="2"/>
  <c r="C101" i="2"/>
  <c r="C102" i="2"/>
  <c r="C103" i="2"/>
  <c r="C104" i="2"/>
  <c r="C105" i="2"/>
  <c r="C106" i="2"/>
  <c r="C97" i="2"/>
  <c r="B96" i="2" a="1"/>
  <c r="B96" i="2" s="1"/>
  <c r="N93" i="2"/>
  <c r="M72" i="2"/>
  <c r="C86" i="2"/>
  <c r="C77" i="2"/>
  <c r="C78" i="2"/>
  <c r="C79" i="2"/>
  <c r="C80" i="2"/>
  <c r="C81" i="2"/>
  <c r="C82" i="2"/>
  <c r="C83" i="2"/>
  <c r="C84" i="2"/>
  <c r="C85" i="2"/>
  <c r="C76" i="2"/>
  <c r="B75" i="2" a="1"/>
  <c r="B75" i="2" s="1"/>
  <c r="N72" i="2"/>
  <c r="O17" i="1"/>
  <c r="M50" i="2"/>
  <c r="C64" i="2"/>
  <c r="C55" i="2"/>
  <c r="C56" i="2"/>
  <c r="C57" i="2"/>
  <c r="C58" i="2"/>
  <c r="C59" i="2"/>
  <c r="C60" i="2"/>
  <c r="C61" i="2"/>
  <c r="C62" i="2"/>
  <c r="C63" i="2"/>
  <c r="C54" i="2"/>
  <c r="B53" i="2" a="1"/>
  <c r="N50" i="2"/>
  <c r="B31" i="2" a="1"/>
  <c r="C42" i="2" s="1"/>
  <c r="O12" i="1" s="1"/>
  <c r="N28" i="2"/>
  <c r="B10" i="2" a="1"/>
  <c r="B10" i="2" s="1"/>
  <c r="N7" i="2"/>
  <c r="P32" i="1"/>
  <c r="P27" i="1"/>
  <c r="P22" i="1"/>
  <c r="P17" i="1"/>
  <c r="P12" i="1"/>
  <c r="P7" i="1"/>
  <c r="B130" i="2" l="1"/>
  <c r="B128" i="2"/>
  <c r="B109" i="2"/>
  <c r="B107" i="2"/>
  <c r="B88" i="2"/>
  <c r="B86" i="2"/>
  <c r="B53" i="2"/>
  <c r="B21" i="2"/>
  <c r="B23" i="2"/>
  <c r="C35" i="2"/>
  <c r="C17" i="2"/>
  <c r="C32" i="2"/>
  <c r="D32" i="2" s="1"/>
  <c r="C34" i="2"/>
  <c r="C16" i="2"/>
  <c r="C41" i="2"/>
  <c r="C33" i="2"/>
  <c r="C15" i="2"/>
  <c r="C40" i="2"/>
  <c r="M28" i="2"/>
  <c r="C19" i="2"/>
  <c r="C36" i="2"/>
  <c r="C14" i="2"/>
  <c r="C21" i="2"/>
  <c r="C39" i="2"/>
  <c r="C18" i="2"/>
  <c r="C11" i="2"/>
  <c r="C13" i="2"/>
  <c r="C38" i="2"/>
  <c r="C20" i="2"/>
  <c r="C12" i="2"/>
  <c r="C37" i="2"/>
  <c r="B31" i="2"/>
  <c r="C130" i="2" l="1"/>
  <c r="D118" i="2"/>
  <c r="D119" i="2" s="1"/>
  <c r="D120" i="2" s="1"/>
  <c r="D121" i="2" s="1"/>
  <c r="D122" i="2" s="1"/>
  <c r="D123" i="2" s="1"/>
  <c r="D124" i="2" s="1"/>
  <c r="D125" i="2" s="1"/>
  <c r="D126" i="2" s="1"/>
  <c r="D127" i="2" s="1"/>
  <c r="C109" i="2"/>
  <c r="D97" i="2"/>
  <c r="D98" i="2" s="1"/>
  <c r="D99" i="2" s="1"/>
  <c r="D100" i="2" s="1"/>
  <c r="D101" i="2" s="1"/>
  <c r="D102" i="2" s="1"/>
  <c r="D103" i="2" s="1"/>
  <c r="D104" i="2" s="1"/>
  <c r="D105" i="2" s="1"/>
  <c r="D106" i="2" s="1"/>
  <c r="C88" i="2"/>
  <c r="D76" i="2"/>
  <c r="D77" i="2" s="1"/>
  <c r="D78" i="2" s="1"/>
  <c r="D79" i="2" s="1"/>
  <c r="D80" i="2" s="1"/>
  <c r="D81" i="2" s="1"/>
  <c r="D82" i="2" s="1"/>
  <c r="D83" i="2" s="1"/>
  <c r="D84" i="2" s="1"/>
  <c r="D85" i="2" s="1"/>
  <c r="B66" i="2"/>
  <c r="B64" i="2"/>
  <c r="C66" i="2"/>
  <c r="D54" i="2"/>
  <c r="D55" i="2" s="1"/>
  <c r="D56" i="2" s="1"/>
  <c r="D57" i="2" s="1"/>
  <c r="D58" i="2" s="1"/>
  <c r="D59" i="2" s="1"/>
  <c r="D60" i="2" s="1"/>
  <c r="D61" i="2" s="1"/>
  <c r="D62" i="2" s="1"/>
  <c r="D63" i="2" s="1"/>
  <c r="D11" i="2"/>
  <c r="C23" i="2"/>
  <c r="B42" i="2"/>
  <c r="B44" i="2"/>
  <c r="M7" i="2"/>
  <c r="O7" i="1"/>
  <c r="C44" i="2"/>
  <c r="D12" i="2"/>
  <c r="D13" i="2" s="1"/>
  <c r="D14" i="2" s="1"/>
  <c r="D15" i="2" s="1"/>
  <c r="D16" i="2" s="1"/>
  <c r="D17" i="2" s="1"/>
  <c r="D18" i="2" s="1"/>
  <c r="D19" i="2" s="1"/>
  <c r="D20" i="2" s="1"/>
  <c r="D33" i="2"/>
  <c r="D34" i="2" s="1"/>
  <c r="D35" i="2" s="1"/>
  <c r="D36" i="2" s="1"/>
  <c r="D37" i="2" s="1"/>
  <c r="D38" i="2" s="1"/>
  <c r="D39" i="2" s="1"/>
  <c r="D40" i="2" s="1"/>
  <c r="D4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<sst xmlns="http://schemas.openxmlformats.org/spreadsheetml/2006/main" count="225" uniqueCount="34">
  <si>
    <t>Año 0</t>
  </si>
  <si>
    <t>Año 1</t>
  </si>
  <si>
    <t>Año 2</t>
  </si>
  <si>
    <t>Año 3</t>
  </si>
  <si>
    <t>Año 4</t>
  </si>
  <si>
    <t>Año 5</t>
  </si>
  <si>
    <t>Año 6</t>
  </si>
  <si>
    <t>Año 7</t>
  </si>
  <si>
    <t>Año 8</t>
  </si>
  <si>
    <t>Año 9</t>
  </si>
  <si>
    <t>Año 10</t>
  </si>
  <si>
    <t>tasa descuento</t>
  </si>
  <si>
    <t>VPN</t>
  </si>
  <si>
    <t>TIR</t>
  </si>
  <si>
    <t>Proyecto 1</t>
  </si>
  <si>
    <t>Proyecto 2</t>
  </si>
  <si>
    <t>Proyecto 3</t>
  </si>
  <si>
    <t>Proyecto 4</t>
  </si>
  <si>
    <t>Proyecto 5</t>
  </si>
  <si>
    <t>Proyecto 6</t>
  </si>
  <si>
    <t>Mercado de deuda y capitales
Proyecto Integrador</t>
  </si>
  <si>
    <t>TUTOR:</t>
  </si>
  <si>
    <t>FECHA:</t>
  </si>
  <si>
    <t>INSTRUCCIONES:</t>
  </si>
  <si>
    <t xml:space="preserve">NOMBRE (S): </t>
  </si>
  <si>
    <t>Conclusiones 
-Determinar cuál proyecto es el más rentable y sobre cuál invertirían
-Proporcionar una conclusión detallada donde se explique el criterio más relevante para la decisión final de selección del proyecto</t>
  </si>
  <si>
    <t>Abrir y revisar la siguiente pestaña Información que contiene los datos de 6 proyectos y responde lo que se solicita</t>
  </si>
  <si>
    <t>Realizar las operaciones y cálculos del VPN y TIR de cada uno en la pestaña de Operaciones</t>
  </si>
  <si>
    <t xml:space="preserve">TOTAL </t>
  </si>
  <si>
    <t>AÑO</t>
  </si>
  <si>
    <t>VA</t>
  </si>
  <si>
    <t>Periodo de recuperación de inversión</t>
  </si>
  <si>
    <t>VF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</si>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</sst>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;[Red]\-&quot;$&quot;#,##0.00"/>
    <numFmt numFmtId="44" formatCode="_-&quot;$&quot;* #,##0.00_-;\-&quot;$&quot;* #,##0.00_-;_-&quot;$&quot;* &quot;-&quot;??_-;_-@_-"/>
  </numFmts>
  <fonts count="8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6" fillId="0" borderId="0" applyFon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2" borderId="0" xfId="0" applyFont="1" applyFill="1"/>
    <xf numFmtId="0" fontId="0" fillId="0" borderId="0" xfId="0" applyAlignment="1">
      <alignment wrapText="1"/>
    </xf>
    <xf numFmtId="0" fontId="4" fillId="0" borderId="0" xfId="0" applyFont="1" applyAlignment="1">
      <alignment horizontal="center"/>
    </xf>
    <xf numFmtId="0" fontId="4" fillId="3" borderId="1" xfId="0" applyFont="1" applyFill="1" applyBorder="1"/>
    <xf numFmtId="0" fontId="4" fillId="3" borderId="1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44" fontId="0" fillId="0" borderId="1" xfId="1" applyFont="1" applyBorder="1"/>
    <xf numFmtId="4" fontId="0" fillId="0" borderId="1" xfId="0" applyNumberFormat="1" applyBorder="1"/>
    <xf numFmtId="0" fontId="0" fillId="4" borderId="0" xfId="0" applyFill="1"/>
    <xf numFmtId="0" fontId="4" fillId="4" borderId="0" xfId="0" applyFont="1" applyFill="1"/>
    <xf numFmtId="4" fontId="0" fillId="0" borderId="1" xfId="0" applyNumberFormat="1" applyBorder="1" applyAlignment="1">
      <alignment horizontal="center"/>
    </xf>
    <xf numFmtId="44" fontId="3" fillId="0" borderId="1" xfId="1" applyFont="1" applyBorder="1"/>
    <xf numFmtId="8" fontId="0" fillId="0" borderId="1" xfId="0" applyNumberFormat="1" applyBorder="1"/>
    <xf numFmtId="44" fontId="3" fillId="0" borderId="1" xfId="0" applyNumberFormat="1" applyFont="1" applyBorder="1"/>
    <xf numFmtId="44" fontId="0" fillId="4" borderId="1" xfId="0" applyNumberFormat="1" applyFill="1" applyBorder="1"/>
    <xf numFmtId="44" fontId="0" fillId="0" borderId="1" xfId="0" applyNumberFormat="1" applyBorder="1"/>
    <xf numFmtId="44" fontId="3" fillId="5" borderId="1" xfId="0" applyNumberFormat="1" applyFont="1" applyFill="1" applyBorder="1"/>
    <xf numFmtId="44" fontId="0" fillId="4" borderId="1" xfId="0" applyNumberFormat="1" applyFont="1" applyFill="1" applyBorder="1"/>
    <xf numFmtId="44" fontId="7" fillId="5" borderId="1" xfId="0" applyNumberFormat="1" applyFont="1" applyFill="1" applyBorder="1"/>
    <xf numFmtId="44" fontId="7" fillId="0" borderId="1" xfId="0" applyNumberFormat="1" applyFont="1" applyBorder="1"/>
    <xf numFmtId="0" fontId="5" fillId="0" borderId="0" xfId="0" applyFont="1" applyAlignment="1">
      <alignment horizont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1809749</xdr:colOff>
      <xdr:row>0</xdr:row>
      <xdr:rowOff>171450</xdr:rowOff>
    </xdr:from>
    <xdr:to>
      <xdr:col>1</xdr:col>
      <xdr:colOff>4333874</xdr:colOff>
      <xdr:row>6</xdr:row>
      <xdr:rowOff>19050</xdr:rowOff>
    </xdr:to>
    <xdr:pic>
      <xdr:nvPicPr>
        <xdr:cNvPr id="2" name="0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5974" y="171450"/>
          <a:ext cx="2524125" cy="990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32</xdr:row>
      <xdr:rowOff>190499</xdr:rowOff>
    </xdr:from>
    <xdr:to>
      <xdr:col>13</xdr:col>
      <xdr:colOff>200025</xdr:colOff>
      <xdr:row>49</xdr:row>
      <xdr:rowOff>133350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038225" y="6591299"/>
          <a:ext cx="6667500" cy="3181351"/>
        </a:xfrm>
        <a:prstGeom prst="rect">
          <a:avLst/>
        </a:prstGeom>
        <a:solidFill>
          <a:schemeClr val="bg1">
            <a:lumMod val="6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 sz="1400" b="1" i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Responder lo siguiente: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MX" sz="1400" b="1" i="1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s-MX" sz="1400" b="1" i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1. Con la información financiera proporcionada de los 6 proyectos de inversión y la evaluación de proyectos mediante las metodologías de VPN y TIR, determinar qué proyecto le convendría más a un inversionista para invertir.</a:t>
          </a:r>
        </a:p>
        <a:p>
          <a:endParaRPr lang="es-MX" sz="1400" b="1" i="1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endParaRPr lang="es-MX" sz="1400" b="1" i="1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s-MX" sz="1400" b="1" i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2. Proporcionar una conclusión detallada donde se explique el criterio más relevante para la decisión final de selección del proyecto.</a:t>
          </a:r>
        </a:p>
        <a:p>
          <a:r>
            <a:rPr lang="es-MX" sz="1400" b="1" i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s-MX" sz="1400" b="1" i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s-MX" sz="1400" b="1" i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**Recordar que la interpretación de resultados debe contener 2 tablas donde se haga el comparativo de los 6 proyectos por VPN y TIR.</a:t>
          </a:r>
        </a:p>
        <a:p>
          <a:endParaRPr lang="es-MX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s-MX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9:B18"/>
  <sheetViews>
    <sheetView topLeftCell="A2" workbookViewId="0">
      <selection activeCell="D16" sqref="D16"/>
    </sheetView>
  </sheetViews>
  <sheetFormatPr baseColWidth="10" defaultRowHeight="14.4" x14ac:dyDescent="0.3"/>
  <cols>
    <col min="1" max="1" width="4.109375" customWidth="1"/>
    <col min="2" max="2" width="83.6640625" customWidth="1"/>
  </cols>
  <sheetData>
    <row r="9" spans="1:2" x14ac:dyDescent="0.3">
      <c r="B9" s="11" t="s">
        <v>24</v>
      </c>
    </row>
    <row r="10" spans="1:2" x14ac:dyDescent="0.3">
      <c r="B10" s="10" t="s">
        <v>21</v>
      </c>
    </row>
    <row r="11" spans="1:2" x14ac:dyDescent="0.3">
      <c r="B11" s="10" t="s">
        <v>22</v>
      </c>
    </row>
    <row r="12" spans="1:2" x14ac:dyDescent="0.3">
      <c r="B12" s="2"/>
    </row>
    <row r="13" spans="1:2" x14ac:dyDescent="0.3">
      <c r="B13" s="10" t="s">
        <v>23</v>
      </c>
    </row>
    <row r="14" spans="1:2" ht="30.75" customHeight="1" x14ac:dyDescent="0.3">
      <c r="A14" s="9">
        <v>1</v>
      </c>
      <c r="B14" s="8" t="s">
        <v>26</v>
      </c>
    </row>
    <row r="15" spans="1:2" ht="27.75" customHeight="1" x14ac:dyDescent="0.3">
      <c r="A15" s="9">
        <v>2</v>
      </c>
      <c r="B15" s="8" t="s">
        <v>27</v>
      </c>
    </row>
    <row r="16" spans="1:2" ht="65.25" customHeight="1" x14ac:dyDescent="0.3">
      <c r="A16" s="9">
        <v>3</v>
      </c>
      <c r="B16" s="8" t="s">
        <v>25</v>
      </c>
    </row>
    <row r="18" spans="2:2" x14ac:dyDescent="0.3">
      <c r="B18" s="1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P32"/>
  <sheetViews>
    <sheetView topLeftCell="A25" workbookViewId="0">
      <selection activeCell="O32" sqref="O32"/>
    </sheetView>
  </sheetViews>
  <sheetFormatPr baseColWidth="10" defaultRowHeight="14.4" x14ac:dyDescent="0.3"/>
  <cols>
    <col min="2" max="2" width="4.109375" customWidth="1"/>
    <col min="3" max="3" width="14.33203125" bestFit="1" customWidth="1"/>
    <col min="4" max="4" width="9.88671875" bestFit="1" customWidth="1"/>
    <col min="5" max="5" width="7.5546875" bestFit="1" customWidth="1"/>
    <col min="6" max="6" width="9.109375" bestFit="1" customWidth="1"/>
    <col min="7" max="10" width="7.5546875" bestFit="1" customWidth="1"/>
    <col min="11" max="12" width="9.109375" bestFit="1" customWidth="1"/>
    <col min="13" max="13" width="7.5546875" bestFit="1" customWidth="1"/>
    <col min="14" max="14" width="9.109375" bestFit="1" customWidth="1"/>
    <col min="15" max="15" width="11.44140625" bestFit="1" customWidth="1"/>
    <col min="16" max="16" width="7.5546875" customWidth="1"/>
  </cols>
  <sheetData>
    <row r="2" spans="3:16" ht="39" customHeight="1" x14ac:dyDescent="0.35">
      <c r="C2" s="29" t="s">
        <v>20</v>
      </c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</row>
    <row r="4" spans="3:16" x14ac:dyDescent="0.3">
      <c r="C4" s="7" t="s">
        <v>14</v>
      </c>
      <c r="D4" s="1"/>
    </row>
    <row r="6" spans="3:16" x14ac:dyDescent="0.3">
      <c r="C6" s="3" t="s">
        <v>11</v>
      </c>
      <c r="D6" s="3" t="s">
        <v>0</v>
      </c>
      <c r="E6" s="3" t="s">
        <v>1</v>
      </c>
      <c r="F6" s="3" t="s">
        <v>2</v>
      </c>
      <c r="G6" s="3" t="s">
        <v>3</v>
      </c>
      <c r="H6" s="3" t="s">
        <v>4</v>
      </c>
      <c r="I6" s="3" t="s">
        <v>5</v>
      </c>
      <c r="J6" s="3" t="s">
        <v>6</v>
      </c>
      <c r="K6" s="3" t="s">
        <v>7</v>
      </c>
      <c r="L6" s="3" t="s">
        <v>8</v>
      </c>
      <c r="M6" s="3" t="s">
        <v>9</v>
      </c>
      <c r="N6" s="3" t="s">
        <v>10</v>
      </c>
      <c r="O6" s="6" t="s">
        <v>12</v>
      </c>
      <c r="P6" s="6" t="s">
        <v>13</v>
      </c>
    </row>
    <row r="7" spans="3:16" x14ac:dyDescent="0.3">
      <c r="C7" s="5">
        <v>0.03</v>
      </c>
      <c r="D7" s="4">
        <v>-1000000</v>
      </c>
      <c r="E7" s="4">
        <v>150000</v>
      </c>
      <c r="F7" s="4">
        <v>250000</v>
      </c>
      <c r="G7" s="4">
        <v>400000</v>
      </c>
      <c r="H7" s="4">
        <v>500000</v>
      </c>
      <c r="I7" s="4">
        <v>200000</v>
      </c>
      <c r="J7" s="4">
        <v>300000</v>
      </c>
      <c r="K7" s="4">
        <v>500000</v>
      </c>
      <c r="L7" s="4">
        <v>120000</v>
      </c>
      <c r="M7" s="4">
        <v>540000</v>
      </c>
      <c r="N7" s="4">
        <v>340000</v>
      </c>
      <c r="O7" s="19">
        <f>Operaciones!C21</f>
        <v>1783479.0971454354</v>
      </c>
      <c r="P7" s="5">
        <f>+IRR(D7:N7)</f>
        <v>0.26944367259814062</v>
      </c>
    </row>
    <row r="9" spans="3:16" x14ac:dyDescent="0.3">
      <c r="C9" s="7" t="s">
        <v>15</v>
      </c>
      <c r="D9" s="1"/>
    </row>
    <row r="11" spans="3:16" x14ac:dyDescent="0.3">
      <c r="C11" s="3" t="s">
        <v>11</v>
      </c>
      <c r="D11" s="3" t="s">
        <v>0</v>
      </c>
      <c r="E11" s="3" t="s">
        <v>1</v>
      </c>
      <c r="F11" s="3" t="s">
        <v>2</v>
      </c>
      <c r="G11" s="3" t="s">
        <v>3</v>
      </c>
      <c r="H11" s="3" t="s">
        <v>4</v>
      </c>
      <c r="I11" s="3" t="s">
        <v>5</v>
      </c>
      <c r="J11" s="3" t="s">
        <v>6</v>
      </c>
      <c r="K11" s="3" t="s">
        <v>7</v>
      </c>
      <c r="L11" s="3" t="s">
        <v>8</v>
      </c>
      <c r="M11" s="3" t="s">
        <v>9</v>
      </c>
      <c r="N11" s="3" t="s">
        <v>10</v>
      </c>
      <c r="O11" s="6" t="s">
        <v>12</v>
      </c>
      <c r="P11" s="6" t="s">
        <v>13</v>
      </c>
    </row>
    <row r="12" spans="3:16" x14ac:dyDescent="0.3">
      <c r="C12" s="5">
        <v>2.4E-2</v>
      </c>
      <c r="D12" s="4">
        <v>-1000000</v>
      </c>
      <c r="E12" s="4">
        <v>200000</v>
      </c>
      <c r="F12" s="4">
        <v>250000</v>
      </c>
      <c r="G12" s="4">
        <v>100000</v>
      </c>
      <c r="H12" s="4">
        <v>500000</v>
      </c>
      <c r="I12" s="4">
        <v>300000</v>
      </c>
      <c r="J12" s="4">
        <v>300000</v>
      </c>
      <c r="K12" s="4">
        <v>500000</v>
      </c>
      <c r="L12" s="4">
        <v>900000</v>
      </c>
      <c r="M12" s="4">
        <v>100000</v>
      </c>
      <c r="N12" s="4">
        <v>340000</v>
      </c>
      <c r="O12" s="16">
        <f>Operaciones!C42</f>
        <v>2025243.824150783</v>
      </c>
      <c r="P12" s="5">
        <f>+IRR(D12:N12)</f>
        <v>0.26583797133495035</v>
      </c>
    </row>
    <row r="14" spans="3:16" x14ac:dyDescent="0.3">
      <c r="C14" s="7" t="s">
        <v>16</v>
      </c>
      <c r="D14" s="1"/>
    </row>
    <row r="16" spans="3:16" x14ac:dyDescent="0.3">
      <c r="C16" s="3" t="s">
        <v>11</v>
      </c>
      <c r="D16" s="3" t="s">
        <v>0</v>
      </c>
      <c r="E16" s="3" t="s">
        <v>1</v>
      </c>
      <c r="F16" s="3" t="s">
        <v>2</v>
      </c>
      <c r="G16" s="3" t="s">
        <v>3</v>
      </c>
      <c r="H16" s="3" t="s">
        <v>4</v>
      </c>
      <c r="I16" s="3" t="s">
        <v>5</v>
      </c>
      <c r="J16" s="3" t="s">
        <v>6</v>
      </c>
      <c r="K16" s="3" t="s">
        <v>7</v>
      </c>
      <c r="L16" s="3" t="s">
        <v>8</v>
      </c>
      <c r="M16" s="3" t="s">
        <v>9</v>
      </c>
      <c r="N16" s="3" t="s">
        <v>10</v>
      </c>
      <c r="O16" s="6" t="s">
        <v>12</v>
      </c>
      <c r="P16" s="6" t="s">
        <v>13</v>
      </c>
    </row>
    <row r="17" spans="3:16" x14ac:dyDescent="0.3">
      <c r="C17" s="5">
        <v>0.05</v>
      </c>
      <c r="D17" s="4">
        <v>-200000</v>
      </c>
      <c r="E17" s="4">
        <v>150000</v>
      </c>
      <c r="F17" s="4">
        <v>250000</v>
      </c>
      <c r="G17" s="4">
        <v>900000</v>
      </c>
      <c r="H17" s="4">
        <v>500000</v>
      </c>
      <c r="I17" s="4">
        <v>10000</v>
      </c>
      <c r="J17" s="4">
        <v>300000</v>
      </c>
      <c r="K17" s="4">
        <v>500000</v>
      </c>
      <c r="L17" s="4">
        <v>1000000</v>
      </c>
      <c r="M17" s="4">
        <v>540000</v>
      </c>
      <c r="N17" s="4">
        <v>340000</v>
      </c>
      <c r="O17" s="16">
        <f>Operaciones!C64</f>
        <v>3179118.8172568134</v>
      </c>
      <c r="P17" s="5">
        <f>+IRR(D17:N17)</f>
        <v>1.3470160395218302</v>
      </c>
    </row>
    <row r="19" spans="3:16" x14ac:dyDescent="0.3">
      <c r="C19" s="7" t="s">
        <v>17</v>
      </c>
      <c r="D19" s="1"/>
    </row>
    <row r="21" spans="3:16" x14ac:dyDescent="0.3">
      <c r="C21" s="3" t="s">
        <v>11</v>
      </c>
      <c r="D21" s="3" t="s">
        <v>0</v>
      </c>
      <c r="E21" s="3" t="s">
        <v>1</v>
      </c>
      <c r="F21" s="3" t="s">
        <v>2</v>
      </c>
      <c r="G21" s="3" t="s">
        <v>3</v>
      </c>
      <c r="H21" s="3" t="s">
        <v>4</v>
      </c>
      <c r="I21" s="3" t="s">
        <v>5</v>
      </c>
      <c r="J21" s="3" t="s">
        <v>6</v>
      </c>
      <c r="K21" s="3" t="s">
        <v>7</v>
      </c>
      <c r="L21" s="3" t="s">
        <v>8</v>
      </c>
      <c r="M21" s="3" t="s">
        <v>9</v>
      </c>
      <c r="N21" s="3" t="s">
        <v>10</v>
      </c>
      <c r="O21" s="6" t="s">
        <v>12</v>
      </c>
      <c r="P21" s="6" t="s">
        <v>13</v>
      </c>
    </row>
    <row r="22" spans="3:16" x14ac:dyDescent="0.3">
      <c r="C22" s="5">
        <v>0.08</v>
      </c>
      <c r="D22" s="4">
        <v>-50000</v>
      </c>
      <c r="E22" s="4">
        <v>150000</v>
      </c>
      <c r="F22" s="4">
        <v>250000</v>
      </c>
      <c r="G22" s="4">
        <v>900000</v>
      </c>
      <c r="H22" s="4">
        <v>500000</v>
      </c>
      <c r="I22" s="4">
        <v>200000</v>
      </c>
      <c r="J22" s="4">
        <v>300000</v>
      </c>
      <c r="K22" s="4">
        <v>1000000</v>
      </c>
      <c r="L22" s="4">
        <v>120000</v>
      </c>
      <c r="M22" s="4">
        <v>100000</v>
      </c>
      <c r="N22" s="4">
        <v>130000</v>
      </c>
      <c r="O22" s="16">
        <f>Operaciones!C86</f>
        <v>2468917.7763189217</v>
      </c>
      <c r="P22" s="5">
        <f>+IRR(D22:N22)</f>
        <v>3.8782496486810816</v>
      </c>
    </row>
    <row r="24" spans="3:16" x14ac:dyDescent="0.3">
      <c r="C24" s="7" t="s">
        <v>18</v>
      </c>
      <c r="D24" s="1"/>
    </row>
    <row r="26" spans="3:16" x14ac:dyDescent="0.3">
      <c r="C26" s="3" t="s">
        <v>11</v>
      </c>
      <c r="D26" s="3" t="s">
        <v>0</v>
      </c>
      <c r="E26" s="3" t="s">
        <v>1</v>
      </c>
      <c r="F26" s="3" t="s">
        <v>2</v>
      </c>
      <c r="G26" s="3" t="s">
        <v>3</v>
      </c>
      <c r="H26" s="3" t="s">
        <v>4</v>
      </c>
      <c r="I26" s="3" t="s">
        <v>5</v>
      </c>
      <c r="J26" s="3" t="s">
        <v>6</v>
      </c>
      <c r="K26" s="3" t="s">
        <v>7</v>
      </c>
      <c r="L26" s="3" t="s">
        <v>8</v>
      </c>
      <c r="M26" s="3" t="s">
        <v>9</v>
      </c>
      <c r="N26" s="3" t="s">
        <v>10</v>
      </c>
      <c r="O26" s="6" t="s">
        <v>12</v>
      </c>
      <c r="P26" s="6" t="s">
        <v>13</v>
      </c>
    </row>
    <row r="27" spans="3:16" x14ac:dyDescent="0.3">
      <c r="C27" s="5">
        <v>1.2999999999999999E-2</v>
      </c>
      <c r="D27" s="4">
        <v>-200000</v>
      </c>
      <c r="E27" s="4">
        <v>150000</v>
      </c>
      <c r="F27" s="4">
        <v>250000</v>
      </c>
      <c r="G27" s="4">
        <v>200000</v>
      </c>
      <c r="H27" s="4">
        <v>500000</v>
      </c>
      <c r="I27" s="4">
        <v>200000</v>
      </c>
      <c r="J27" s="4">
        <v>300000</v>
      </c>
      <c r="K27" s="4">
        <v>100000</v>
      </c>
      <c r="L27" s="4">
        <v>120000</v>
      </c>
      <c r="M27" s="4">
        <v>540000</v>
      </c>
      <c r="N27" s="4">
        <v>1000000</v>
      </c>
      <c r="O27" s="16">
        <f>Operaciones!C107</f>
        <v>2883187.0375230713</v>
      </c>
      <c r="P27" s="5">
        <f>+IRR(D27:N27)</f>
        <v>1.0338693940723753</v>
      </c>
    </row>
    <row r="28" spans="3:16" x14ac:dyDescent="0.3">
      <c r="O28" t="s">
        <v>33</v>
      </c>
    </row>
    <row r="29" spans="3:16" x14ac:dyDescent="0.3">
      <c r="C29" s="7" t="s">
        <v>19</v>
      </c>
      <c r="D29" s="1"/>
    </row>
    <row r="31" spans="3:16" x14ac:dyDescent="0.3">
      <c r="C31" s="3" t="s">
        <v>11</v>
      </c>
      <c r="D31" s="3" t="s">
        <v>0</v>
      </c>
      <c r="E31" s="3" t="s">
        <v>1</v>
      </c>
      <c r="F31" s="3" t="s">
        <v>2</v>
      </c>
      <c r="G31" s="3" t="s">
        <v>3</v>
      </c>
      <c r="H31" s="3" t="s">
        <v>4</v>
      </c>
      <c r="I31" s="3" t="s">
        <v>5</v>
      </c>
      <c r="J31" s="3" t="s">
        <v>6</v>
      </c>
      <c r="K31" s="3" t="s">
        <v>7</v>
      </c>
      <c r="L31" s="3" t="s">
        <v>8</v>
      </c>
      <c r="M31" s="3" t="s">
        <v>9</v>
      </c>
      <c r="N31" s="3" t="s">
        <v>10</v>
      </c>
      <c r="O31" s="6" t="s">
        <v>12</v>
      </c>
      <c r="P31" s="6" t="s">
        <v>13</v>
      </c>
    </row>
    <row r="32" spans="3:16" x14ac:dyDescent="0.3">
      <c r="C32" s="5">
        <v>0.03</v>
      </c>
      <c r="D32" s="4">
        <v>-300000</v>
      </c>
      <c r="E32" s="4">
        <v>150000</v>
      </c>
      <c r="F32" s="4">
        <v>1000000</v>
      </c>
      <c r="G32" s="4">
        <v>200000</v>
      </c>
      <c r="H32" s="4">
        <v>500000</v>
      </c>
      <c r="I32" s="4">
        <v>200000</v>
      </c>
      <c r="J32" s="4">
        <v>300000</v>
      </c>
      <c r="K32" s="4">
        <v>250000</v>
      </c>
      <c r="L32" s="4">
        <v>120000</v>
      </c>
      <c r="M32" s="4">
        <v>540000</v>
      </c>
      <c r="N32" s="4">
        <v>100000</v>
      </c>
      <c r="O32" s="16">
        <f>Operaciones!C128</f>
        <v>2625542.279714067</v>
      </c>
      <c r="P32" s="5">
        <f>+IRR(D32:N32)</f>
        <v>1.2807811850311395</v>
      </c>
    </row>
  </sheetData>
  <mergeCells count="1">
    <mergeCell ref="C2:P2"/>
  </mergeCells>
  <phoneticPr fontId="2" type="noConversion"/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N130"/>
  <sheetViews>
    <sheetView tabSelected="1" topLeftCell="A107" zoomScaleNormal="100" workbookViewId="0">
      <selection activeCell="F121" sqref="F121"/>
    </sheetView>
  </sheetViews>
  <sheetFormatPr baseColWidth="10" defaultRowHeight="14.4" x14ac:dyDescent="0.3"/>
  <cols>
    <col min="1" max="1" width="13.33203125" bestFit="1" customWidth="1"/>
    <col min="2" max="4" width="13.77734375" bestFit="1" customWidth="1"/>
    <col min="13" max="13" width="11.44140625" bestFit="1" customWidth="1"/>
  </cols>
  <sheetData>
    <row r="4" spans="1:14" x14ac:dyDescent="0.3">
      <c r="A4" s="7" t="s">
        <v>14</v>
      </c>
      <c r="B4" s="1"/>
    </row>
    <row r="6" spans="1:14" x14ac:dyDescent="0.3">
      <c r="A6" s="3" t="s">
        <v>11</v>
      </c>
      <c r="B6" s="3" t="s">
        <v>0</v>
      </c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3" t="s">
        <v>6</v>
      </c>
      <c r="I6" s="3" t="s">
        <v>7</v>
      </c>
      <c r="J6" s="3" t="s">
        <v>8</v>
      </c>
      <c r="K6" s="3" t="s">
        <v>9</v>
      </c>
      <c r="L6" s="3" t="s">
        <v>10</v>
      </c>
      <c r="M6" s="6" t="s">
        <v>12</v>
      </c>
      <c r="N6" s="6" t="s">
        <v>13</v>
      </c>
    </row>
    <row r="7" spans="1:14" x14ac:dyDescent="0.3">
      <c r="A7" s="5">
        <v>0.03</v>
      </c>
      <c r="B7" s="4">
        <v>-1000000</v>
      </c>
      <c r="C7" s="4">
        <v>150000</v>
      </c>
      <c r="D7" s="4">
        <v>250000</v>
      </c>
      <c r="E7" s="4">
        <v>400000</v>
      </c>
      <c r="F7" s="4">
        <v>500000</v>
      </c>
      <c r="G7" s="4">
        <v>200000</v>
      </c>
      <c r="H7" s="4">
        <v>300000</v>
      </c>
      <c r="I7" s="4">
        <v>500000</v>
      </c>
      <c r="J7" s="4">
        <v>120000</v>
      </c>
      <c r="K7" s="4">
        <v>540000</v>
      </c>
      <c r="L7" s="4">
        <v>340000</v>
      </c>
      <c r="M7" s="19">
        <f>C21</f>
        <v>1783479.0971454354</v>
      </c>
      <c r="N7" s="5">
        <f>+IRR(B7:L7)</f>
        <v>0.26944367259814062</v>
      </c>
    </row>
    <row r="9" spans="1:14" x14ac:dyDescent="0.3">
      <c r="A9" s="3" t="s">
        <v>29</v>
      </c>
      <c r="B9" s="3" t="s">
        <v>32</v>
      </c>
      <c r="C9" s="3" t="s">
        <v>30</v>
      </c>
      <c r="D9" s="2"/>
    </row>
    <row r="10" spans="1:14" x14ac:dyDescent="0.3">
      <c r="A10" s="3">
        <v>0</v>
      </c>
      <c r="B10" s="20" cm="1">
        <f t="array" ref="B10:B20">TRANSPOSE(B7:L7)</f>
        <v>-1000000</v>
      </c>
      <c r="C10" s="20">
        <v>-1000000</v>
      </c>
      <c r="D10" s="2"/>
    </row>
    <row r="11" spans="1:14" x14ac:dyDescent="0.3">
      <c r="A11" s="3">
        <v>1</v>
      </c>
      <c r="B11" s="15">
        <v>150000</v>
      </c>
      <c r="C11" s="21">
        <f>PV($A$7,A11,,-B11)</f>
        <v>145631.06796116504</v>
      </c>
      <c r="D11" s="22">
        <f>+C11+B10</f>
        <v>-854368.93203883502</v>
      </c>
    </row>
    <row r="12" spans="1:14" x14ac:dyDescent="0.3">
      <c r="A12" s="3">
        <v>2</v>
      </c>
      <c r="B12" s="15">
        <v>250000</v>
      </c>
      <c r="C12" s="21">
        <f t="shared" ref="C12:C20" si="0">PV($A$7,A12,,-B12)</f>
        <v>235648.97728343861</v>
      </c>
      <c r="D12" s="22">
        <f>+C12+D11</f>
        <v>-618719.95475539635</v>
      </c>
    </row>
    <row r="13" spans="1:14" x14ac:dyDescent="0.3">
      <c r="A13" s="3">
        <v>3</v>
      </c>
      <c r="B13" s="15">
        <v>400000</v>
      </c>
      <c r="C13" s="21">
        <f t="shared" si="0"/>
        <v>366056.66374126385</v>
      </c>
      <c r="D13" s="22">
        <f>+C13+D12</f>
        <v>-252663.2910141325</v>
      </c>
    </row>
    <row r="14" spans="1:14" x14ac:dyDescent="0.3">
      <c r="A14" s="3">
        <v>4</v>
      </c>
      <c r="B14" s="15">
        <v>500000</v>
      </c>
      <c r="C14" s="21">
        <f t="shared" si="0"/>
        <v>444243.52395784447</v>
      </c>
      <c r="D14" s="23">
        <f>+C14+D13</f>
        <v>191580.23294371198</v>
      </c>
      <c r="E14" s="18" t="s">
        <v>31</v>
      </c>
      <c r="F14" s="17"/>
      <c r="G14" s="17"/>
    </row>
    <row r="15" spans="1:14" x14ac:dyDescent="0.3">
      <c r="A15" s="3">
        <v>5</v>
      </c>
      <c r="B15" s="15">
        <v>200000</v>
      </c>
      <c r="C15" s="21">
        <f t="shared" si="0"/>
        <v>172521.75687683281</v>
      </c>
      <c r="D15" s="24">
        <f t="shared" ref="D15:D20" si="1">+C15+D14</f>
        <v>364101.98982054478</v>
      </c>
    </row>
    <row r="16" spans="1:14" x14ac:dyDescent="0.3">
      <c r="A16" s="3">
        <v>6</v>
      </c>
      <c r="B16" s="15">
        <v>300000</v>
      </c>
      <c r="C16" s="21">
        <f t="shared" si="0"/>
        <v>251245.27700509632</v>
      </c>
      <c r="D16" s="24">
        <f t="shared" si="1"/>
        <v>615347.26682564104</v>
      </c>
    </row>
    <row r="17" spans="1:14" x14ac:dyDescent="0.3">
      <c r="A17" s="3">
        <v>7</v>
      </c>
      <c r="B17" s="15">
        <v>500000</v>
      </c>
      <c r="C17" s="21">
        <f t="shared" si="0"/>
        <v>406545.75567167689</v>
      </c>
      <c r="D17" s="24">
        <f t="shared" si="1"/>
        <v>1021893.022497318</v>
      </c>
    </row>
    <row r="18" spans="1:14" x14ac:dyDescent="0.3">
      <c r="A18" s="3">
        <v>8</v>
      </c>
      <c r="B18" s="15">
        <v>120000</v>
      </c>
      <c r="C18" s="21">
        <f t="shared" si="0"/>
        <v>94729.108117672295</v>
      </c>
      <c r="D18" s="24">
        <f t="shared" si="1"/>
        <v>1116622.1306149904</v>
      </c>
    </row>
    <row r="19" spans="1:14" x14ac:dyDescent="0.3">
      <c r="A19" s="3">
        <v>9</v>
      </c>
      <c r="B19" s="15">
        <v>540000</v>
      </c>
      <c r="C19" s="21">
        <f t="shared" si="0"/>
        <v>413865.03546555853</v>
      </c>
      <c r="D19" s="24">
        <f t="shared" si="1"/>
        <v>1530487.1660805489</v>
      </c>
    </row>
    <row r="20" spans="1:14" x14ac:dyDescent="0.3">
      <c r="A20" s="3">
        <v>10</v>
      </c>
      <c r="B20" s="15">
        <v>340000</v>
      </c>
      <c r="C20" s="21">
        <f t="shared" si="0"/>
        <v>252991.93106488656</v>
      </c>
      <c r="D20" s="24">
        <f t="shared" si="1"/>
        <v>1783479.0971454354</v>
      </c>
    </row>
    <row r="21" spans="1:14" x14ac:dyDescent="0.3">
      <c r="A21" s="3" t="s">
        <v>28</v>
      </c>
      <c r="B21" s="24">
        <f>SUM(_xlfn.ANCHORARRAY(B10))</f>
        <v>2300000</v>
      </c>
      <c r="C21" s="21">
        <f>+NPV(A7,B11:B20)-1000000</f>
        <v>1783479.0971454354</v>
      </c>
      <c r="D21" s="2"/>
    </row>
    <row r="22" spans="1:14" x14ac:dyDescent="0.3">
      <c r="A22" s="3"/>
      <c r="B22" s="24"/>
      <c r="C22" s="21"/>
      <c r="D22" s="2"/>
    </row>
    <row r="23" spans="1:14" x14ac:dyDescent="0.3">
      <c r="A23" s="3" t="s">
        <v>13</v>
      </c>
      <c r="B23" s="5">
        <f>+IRR(_xlfn.ANCHORARRAY(B10))</f>
        <v>0.26944367259814062</v>
      </c>
      <c r="C23" s="5">
        <f>+IRR(C10:C20)</f>
        <v>0.2324695850467382</v>
      </c>
      <c r="D23" s="2"/>
    </row>
    <row r="24" spans="1:14" x14ac:dyDescent="0.3">
      <c r="A24" s="13"/>
      <c r="B24" s="14"/>
      <c r="C24" s="14"/>
    </row>
    <row r="25" spans="1:14" x14ac:dyDescent="0.3">
      <c r="A25" s="7" t="s">
        <v>15</v>
      </c>
      <c r="B25" s="1"/>
    </row>
    <row r="27" spans="1:14" x14ac:dyDescent="0.3">
      <c r="A27" s="3" t="s">
        <v>11</v>
      </c>
      <c r="B27" s="3" t="s">
        <v>0</v>
      </c>
      <c r="C27" s="3" t="s">
        <v>1</v>
      </c>
      <c r="D27" s="3" t="s">
        <v>2</v>
      </c>
      <c r="E27" s="3" t="s">
        <v>3</v>
      </c>
      <c r="F27" s="3" t="s">
        <v>4</v>
      </c>
      <c r="G27" s="3" t="s">
        <v>5</v>
      </c>
      <c r="H27" s="3" t="s">
        <v>6</v>
      </c>
      <c r="I27" s="3" t="s">
        <v>7</v>
      </c>
      <c r="J27" s="3" t="s">
        <v>8</v>
      </c>
      <c r="K27" s="3" t="s">
        <v>9</v>
      </c>
      <c r="L27" s="3" t="s">
        <v>10</v>
      </c>
      <c r="M27" s="6" t="s">
        <v>12</v>
      </c>
      <c r="N27" s="6" t="s">
        <v>13</v>
      </c>
    </row>
    <row r="28" spans="1:14" x14ac:dyDescent="0.3">
      <c r="A28" s="5">
        <v>2.4E-2</v>
      </c>
      <c r="B28" s="4">
        <v>-1000000</v>
      </c>
      <c r="C28" s="4">
        <v>200000</v>
      </c>
      <c r="D28" s="4">
        <v>250000</v>
      </c>
      <c r="E28" s="4">
        <v>100000</v>
      </c>
      <c r="F28" s="4">
        <v>500000</v>
      </c>
      <c r="G28" s="4">
        <v>300000</v>
      </c>
      <c r="H28" s="4">
        <v>300000</v>
      </c>
      <c r="I28" s="4">
        <v>500000</v>
      </c>
      <c r="J28" s="4">
        <v>900000</v>
      </c>
      <c r="K28" s="4">
        <v>100000</v>
      </c>
      <c r="L28" s="4">
        <v>340000</v>
      </c>
      <c r="M28" s="19">
        <f>C42</f>
        <v>2025243.824150783</v>
      </c>
      <c r="N28" s="5">
        <f>+IRR(B28:L28)</f>
        <v>0.26583797133495035</v>
      </c>
    </row>
    <row r="30" spans="1:14" x14ac:dyDescent="0.3">
      <c r="A30" s="3" t="s">
        <v>29</v>
      </c>
      <c r="B30" s="3" t="s">
        <v>32</v>
      </c>
      <c r="C30" s="3" t="s">
        <v>30</v>
      </c>
      <c r="D30" s="2"/>
    </row>
    <row r="31" spans="1:14" x14ac:dyDescent="0.3">
      <c r="A31" s="3">
        <v>0</v>
      </c>
      <c r="B31" s="20" cm="1">
        <f t="array" ref="B31:B41">TRANSPOSE(B28:L28)</f>
        <v>-1000000</v>
      </c>
      <c r="C31" s="20">
        <v>-1000000</v>
      </c>
      <c r="D31" s="2"/>
    </row>
    <row r="32" spans="1:14" x14ac:dyDescent="0.3">
      <c r="A32" s="3">
        <v>1</v>
      </c>
      <c r="B32" s="15">
        <v>200000</v>
      </c>
      <c r="C32" s="21">
        <f>PV($A$28,A32,,-B32)</f>
        <v>195312.5</v>
      </c>
      <c r="D32" s="22">
        <f>+C32+B31</f>
        <v>-804687.5</v>
      </c>
    </row>
    <row r="33" spans="1:7" x14ac:dyDescent="0.3">
      <c r="A33" s="3">
        <v>2</v>
      </c>
      <c r="B33" s="15">
        <v>250000</v>
      </c>
      <c r="C33" s="21">
        <f t="shared" ref="C33:C41" si="2">PV($A$28,A33,,-B33)</f>
        <v>238418.5791015625</v>
      </c>
      <c r="D33" s="22">
        <f>+C33+D32</f>
        <v>-566268.9208984375</v>
      </c>
    </row>
    <row r="34" spans="1:7" x14ac:dyDescent="0.3">
      <c r="A34" s="3">
        <v>3</v>
      </c>
      <c r="B34" s="15">
        <v>100000</v>
      </c>
      <c r="C34" s="21">
        <f t="shared" si="2"/>
        <v>93132.257461547852</v>
      </c>
      <c r="D34" s="22">
        <f>+C34+D33</f>
        <v>-473136.66343688965</v>
      </c>
    </row>
    <row r="35" spans="1:7" x14ac:dyDescent="0.3">
      <c r="A35" s="3">
        <v>4</v>
      </c>
      <c r="B35" s="15">
        <v>500000</v>
      </c>
      <c r="C35" s="21">
        <f t="shared" si="2"/>
        <v>454747.35088646412</v>
      </c>
      <c r="D35" s="25">
        <f>+C35+D34</f>
        <v>-18389.312550425529</v>
      </c>
    </row>
    <row r="36" spans="1:7" x14ac:dyDescent="0.3">
      <c r="A36" s="3">
        <v>5</v>
      </c>
      <c r="B36" s="15">
        <v>300000</v>
      </c>
      <c r="C36" s="21">
        <f t="shared" si="2"/>
        <v>266453.52591003757</v>
      </c>
      <c r="D36" s="26">
        <f t="shared" ref="D36:D41" si="3">+C36+D35</f>
        <v>248064.21335961204</v>
      </c>
      <c r="E36" s="18" t="s">
        <v>31</v>
      </c>
      <c r="F36" s="18"/>
      <c r="G36" s="18"/>
    </row>
    <row r="37" spans="1:7" x14ac:dyDescent="0.3">
      <c r="A37" s="3">
        <v>6</v>
      </c>
      <c r="B37" s="15">
        <v>300000</v>
      </c>
      <c r="C37" s="21">
        <f t="shared" si="2"/>
        <v>260208.5213965211</v>
      </c>
      <c r="D37" s="24">
        <f t="shared" si="3"/>
        <v>508272.73475613317</v>
      </c>
    </row>
    <row r="38" spans="1:7" x14ac:dyDescent="0.3">
      <c r="A38" s="3">
        <v>7</v>
      </c>
      <c r="B38" s="15">
        <v>500000</v>
      </c>
      <c r="C38" s="21">
        <f t="shared" si="2"/>
        <v>423516.47362715012</v>
      </c>
      <c r="D38" s="24">
        <f t="shared" si="3"/>
        <v>931789.20838328335</v>
      </c>
    </row>
    <row r="39" spans="1:7" x14ac:dyDescent="0.3">
      <c r="A39" s="3">
        <v>8</v>
      </c>
      <c r="B39" s="15">
        <v>900000</v>
      </c>
      <c r="C39" s="21">
        <f t="shared" si="2"/>
        <v>744462.55129772495</v>
      </c>
      <c r="D39" s="24">
        <f t="shared" si="3"/>
        <v>1676251.7596810083</v>
      </c>
    </row>
    <row r="40" spans="1:7" x14ac:dyDescent="0.3">
      <c r="A40" s="3">
        <v>9</v>
      </c>
      <c r="B40" s="15">
        <v>100000</v>
      </c>
      <c r="C40" s="21">
        <f t="shared" si="2"/>
        <v>80779.356694631613</v>
      </c>
      <c r="D40" s="24">
        <f t="shared" si="3"/>
        <v>1757031.1163756398</v>
      </c>
    </row>
    <row r="41" spans="1:7" x14ac:dyDescent="0.3">
      <c r="A41" s="3">
        <v>10</v>
      </c>
      <c r="B41" s="15">
        <v>340000</v>
      </c>
      <c r="C41" s="21">
        <f t="shared" si="2"/>
        <v>268212.70777514402</v>
      </c>
      <c r="D41" s="24">
        <f t="shared" si="3"/>
        <v>2025243.8241507839</v>
      </c>
    </row>
    <row r="42" spans="1:7" x14ac:dyDescent="0.3">
      <c r="A42" s="3" t="s">
        <v>28</v>
      </c>
      <c r="B42" s="24">
        <f>SUM(_xlfn.ANCHORARRAY(B31))</f>
        <v>2490000</v>
      </c>
      <c r="C42" s="21">
        <f>+NPV(A28,B32:B41)-1000000</f>
        <v>2025243.824150783</v>
      </c>
      <c r="D42" s="2"/>
    </row>
    <row r="43" spans="1:7" x14ac:dyDescent="0.3">
      <c r="A43" s="2"/>
      <c r="B43" s="2"/>
      <c r="C43" s="2"/>
      <c r="D43" s="2"/>
    </row>
    <row r="44" spans="1:7" x14ac:dyDescent="0.3">
      <c r="A44" s="3" t="s">
        <v>13</v>
      </c>
      <c r="B44" s="5">
        <f>+IRR(_xlfn.ANCHORARRAY(B31))</f>
        <v>0.26583797133495035</v>
      </c>
      <c r="C44" s="5">
        <f>+IRR(C31:C41)</f>
        <v>0.23616989388178755</v>
      </c>
      <c r="D44" s="2"/>
    </row>
    <row r="47" spans="1:7" x14ac:dyDescent="0.3">
      <c r="A47" s="7" t="s">
        <v>16</v>
      </c>
      <c r="B47" s="1"/>
    </row>
    <row r="49" spans="1:14" x14ac:dyDescent="0.3">
      <c r="A49" s="3" t="s">
        <v>11</v>
      </c>
      <c r="B49" s="3" t="s">
        <v>0</v>
      </c>
      <c r="C49" s="3" t="s">
        <v>1</v>
      </c>
      <c r="D49" s="3" t="s">
        <v>2</v>
      </c>
      <c r="E49" s="3" t="s">
        <v>3</v>
      </c>
      <c r="F49" s="3" t="s">
        <v>4</v>
      </c>
      <c r="G49" s="3" t="s">
        <v>5</v>
      </c>
      <c r="H49" s="3" t="s">
        <v>6</v>
      </c>
      <c r="I49" s="3" t="s">
        <v>7</v>
      </c>
      <c r="J49" s="3" t="s">
        <v>8</v>
      </c>
      <c r="K49" s="3" t="s">
        <v>9</v>
      </c>
      <c r="L49" s="3" t="s">
        <v>10</v>
      </c>
      <c r="M49" s="6" t="s">
        <v>12</v>
      </c>
      <c r="N49" s="6" t="s">
        <v>13</v>
      </c>
    </row>
    <row r="50" spans="1:14" x14ac:dyDescent="0.3">
      <c r="A50" s="5">
        <v>0.05</v>
      </c>
      <c r="B50" s="4">
        <v>-200000</v>
      </c>
      <c r="C50" s="4">
        <v>150000</v>
      </c>
      <c r="D50" s="4">
        <v>250000</v>
      </c>
      <c r="E50" s="4">
        <v>900000</v>
      </c>
      <c r="F50" s="4">
        <v>500000</v>
      </c>
      <c r="G50" s="4">
        <v>10000</v>
      </c>
      <c r="H50" s="4">
        <v>300000</v>
      </c>
      <c r="I50" s="4">
        <v>500000</v>
      </c>
      <c r="J50" s="4">
        <v>1000000</v>
      </c>
      <c r="K50" s="4">
        <v>540000</v>
      </c>
      <c r="L50" s="4">
        <v>340000</v>
      </c>
      <c r="M50" s="16">
        <f>C64</f>
        <v>3179118.8172568134</v>
      </c>
      <c r="N50" s="5">
        <f>+IRR(B50:L50)</f>
        <v>1.3470160395218302</v>
      </c>
    </row>
    <row r="52" spans="1:14" x14ac:dyDescent="0.3">
      <c r="A52" s="3" t="s">
        <v>29</v>
      </c>
      <c r="B52" s="3" t="s">
        <v>32</v>
      </c>
      <c r="C52" s="3" t="s">
        <v>30</v>
      </c>
      <c r="D52" s="2"/>
    </row>
    <row r="53" spans="1:14" x14ac:dyDescent="0.3">
      <c r="A53" s="3">
        <v>0</v>
      </c>
      <c r="B53" s="20" cm="1">
        <f t="array" ref="B53:B63">TRANSPOSE(B50:L50)</f>
        <v>-200000</v>
      </c>
      <c r="C53" s="20">
        <v>-200000</v>
      </c>
      <c r="D53" s="2"/>
    </row>
    <row r="54" spans="1:14" x14ac:dyDescent="0.3">
      <c r="A54" s="3">
        <v>1</v>
      </c>
      <c r="B54" s="15">
        <v>150000</v>
      </c>
      <c r="C54" s="21">
        <f>PV($A$50,A54,,-B54)</f>
        <v>142857.14285714284</v>
      </c>
      <c r="D54" s="22">
        <f>+C54+B53</f>
        <v>-57142.857142857159</v>
      </c>
    </row>
    <row r="55" spans="1:14" x14ac:dyDescent="0.3">
      <c r="A55" s="3">
        <v>2</v>
      </c>
      <c r="B55" s="15">
        <v>250000</v>
      </c>
      <c r="C55" s="21">
        <f t="shared" ref="C55:C63" si="4">PV($A$50,A55,,-B55)</f>
        <v>226757.36961451246</v>
      </c>
      <c r="D55" s="27">
        <f>+C55+D54</f>
        <v>169614.5124716553</v>
      </c>
      <c r="E55" s="18" t="s">
        <v>31</v>
      </c>
      <c r="F55" s="17"/>
      <c r="G55" s="17"/>
    </row>
    <row r="56" spans="1:14" x14ac:dyDescent="0.3">
      <c r="A56" s="3">
        <v>3</v>
      </c>
      <c r="B56" s="15">
        <v>900000</v>
      </c>
      <c r="C56" s="21">
        <f t="shared" si="4"/>
        <v>777453.83867832844</v>
      </c>
      <c r="D56" s="27">
        <f>+C56+D55</f>
        <v>947068.3511499837</v>
      </c>
    </row>
    <row r="57" spans="1:14" x14ac:dyDescent="0.3">
      <c r="A57" s="3">
        <v>4</v>
      </c>
      <c r="B57" s="15">
        <v>500000</v>
      </c>
      <c r="C57" s="21">
        <f t="shared" si="4"/>
        <v>411351.23739594099</v>
      </c>
      <c r="D57" s="27">
        <f>+C57+D56</f>
        <v>1358419.5885459248</v>
      </c>
    </row>
    <row r="58" spans="1:14" x14ac:dyDescent="0.3">
      <c r="A58" s="3">
        <v>5</v>
      </c>
      <c r="B58" s="15">
        <v>10000</v>
      </c>
      <c r="C58" s="21">
        <f t="shared" si="4"/>
        <v>7835.2616646845891</v>
      </c>
      <c r="D58" s="27">
        <f t="shared" ref="D58:D63" si="5">+C58+D57</f>
        <v>1366254.8502106094</v>
      </c>
    </row>
    <row r="59" spans="1:14" x14ac:dyDescent="0.3">
      <c r="A59" s="3">
        <v>6</v>
      </c>
      <c r="B59" s="15">
        <v>300000</v>
      </c>
      <c r="C59" s="21">
        <f t="shared" si="4"/>
        <v>223864.6189909883</v>
      </c>
      <c r="D59" s="24">
        <f t="shared" si="5"/>
        <v>1590119.4692015976</v>
      </c>
    </row>
    <row r="60" spans="1:14" x14ac:dyDescent="0.3">
      <c r="A60" s="3">
        <v>7</v>
      </c>
      <c r="B60" s="15">
        <v>500000</v>
      </c>
      <c r="C60" s="21">
        <f t="shared" si="4"/>
        <v>355340.66506506072</v>
      </c>
      <c r="D60" s="24">
        <f t="shared" si="5"/>
        <v>1945460.1342666582</v>
      </c>
    </row>
    <row r="61" spans="1:14" x14ac:dyDescent="0.3">
      <c r="A61" s="3">
        <v>8</v>
      </c>
      <c r="B61" s="15">
        <v>1000000</v>
      </c>
      <c r="C61" s="21">
        <f t="shared" si="4"/>
        <v>676839.36202868714</v>
      </c>
      <c r="D61" s="24">
        <f t="shared" si="5"/>
        <v>2622299.4962953455</v>
      </c>
    </row>
    <row r="62" spans="1:14" x14ac:dyDescent="0.3">
      <c r="A62" s="3">
        <v>9</v>
      </c>
      <c r="B62" s="15">
        <v>540000</v>
      </c>
      <c r="C62" s="21">
        <f t="shared" si="4"/>
        <v>348088.81475761055</v>
      </c>
      <c r="D62" s="24">
        <f t="shared" si="5"/>
        <v>2970388.3110529562</v>
      </c>
    </row>
    <row r="63" spans="1:14" x14ac:dyDescent="0.3">
      <c r="A63" s="3">
        <v>10</v>
      </c>
      <c r="B63" s="15">
        <v>340000</v>
      </c>
      <c r="C63" s="21">
        <f t="shared" si="4"/>
        <v>208730.50620385815</v>
      </c>
      <c r="D63" s="24">
        <f t="shared" si="5"/>
        <v>3179118.8172568143</v>
      </c>
    </row>
    <row r="64" spans="1:14" x14ac:dyDescent="0.3">
      <c r="A64" s="3" t="s">
        <v>28</v>
      </c>
      <c r="B64" s="24">
        <f>SUM(_xlfn.ANCHORARRAY(B53))</f>
        <v>4290000</v>
      </c>
      <c r="C64" s="21">
        <f>+NPV(A50,B54:B63)-200000</f>
        <v>3179118.8172568134</v>
      </c>
      <c r="D64" s="2"/>
    </row>
    <row r="65" spans="1:14" x14ac:dyDescent="0.3">
      <c r="A65" s="2"/>
      <c r="B65" s="2"/>
      <c r="C65" s="2"/>
      <c r="D65" s="2"/>
    </row>
    <row r="66" spans="1:14" x14ac:dyDescent="0.3">
      <c r="A66" s="3" t="s">
        <v>13</v>
      </c>
      <c r="B66" s="5">
        <f>+IRR(_xlfn.ANCHORARRAY(B53))</f>
        <v>1.3470160395218302</v>
      </c>
      <c r="C66" s="5">
        <f>+IRR(C53:C63)</f>
        <v>1.2352533709731714</v>
      </c>
      <c r="D66" s="2"/>
    </row>
    <row r="69" spans="1:14" x14ac:dyDescent="0.3">
      <c r="A69" s="7" t="s">
        <v>17</v>
      </c>
      <c r="B69" s="1"/>
    </row>
    <row r="71" spans="1:14" x14ac:dyDescent="0.3">
      <c r="A71" s="3" t="s">
        <v>11</v>
      </c>
      <c r="B71" s="3" t="s">
        <v>0</v>
      </c>
      <c r="C71" s="3" t="s">
        <v>1</v>
      </c>
      <c r="D71" s="3" t="s">
        <v>2</v>
      </c>
      <c r="E71" s="3" t="s">
        <v>3</v>
      </c>
      <c r="F71" s="3" t="s">
        <v>4</v>
      </c>
      <c r="G71" s="3" t="s">
        <v>5</v>
      </c>
      <c r="H71" s="3" t="s">
        <v>6</v>
      </c>
      <c r="I71" s="3" t="s">
        <v>7</v>
      </c>
      <c r="J71" s="3" t="s">
        <v>8</v>
      </c>
      <c r="K71" s="3" t="s">
        <v>9</v>
      </c>
      <c r="L71" s="3" t="s">
        <v>10</v>
      </c>
      <c r="M71" s="6" t="s">
        <v>12</v>
      </c>
      <c r="N71" s="6" t="s">
        <v>13</v>
      </c>
    </row>
    <row r="72" spans="1:14" x14ac:dyDescent="0.3">
      <c r="A72" s="5">
        <v>0.08</v>
      </c>
      <c r="B72" s="4">
        <v>-50000</v>
      </c>
      <c r="C72" s="4">
        <v>150000</v>
      </c>
      <c r="D72" s="4">
        <v>250000</v>
      </c>
      <c r="E72" s="4">
        <v>900000</v>
      </c>
      <c r="F72" s="4">
        <v>500000</v>
      </c>
      <c r="G72" s="4">
        <v>200000</v>
      </c>
      <c r="H72" s="4">
        <v>300000</v>
      </c>
      <c r="I72" s="4">
        <v>1000000</v>
      </c>
      <c r="J72" s="4">
        <v>120000</v>
      </c>
      <c r="K72" s="4">
        <v>100000</v>
      </c>
      <c r="L72" s="4">
        <v>130000</v>
      </c>
      <c r="M72" s="16">
        <f>C86</f>
        <v>2468917.7763189217</v>
      </c>
      <c r="N72" s="5">
        <f>+IRR(B72:L72)</f>
        <v>3.8782496486810816</v>
      </c>
    </row>
    <row r="74" spans="1:14" x14ac:dyDescent="0.3">
      <c r="A74" s="3" t="s">
        <v>29</v>
      </c>
      <c r="B74" s="3" t="s">
        <v>32</v>
      </c>
      <c r="C74" s="3" t="s">
        <v>30</v>
      </c>
      <c r="D74" s="2"/>
    </row>
    <row r="75" spans="1:14" x14ac:dyDescent="0.3">
      <c r="A75" s="3">
        <v>0</v>
      </c>
      <c r="B75" s="20" cm="1">
        <f t="array" ref="B75:B85">TRANSPOSE(B72:L72)</f>
        <v>-50000</v>
      </c>
      <c r="C75" s="20">
        <v>-50000</v>
      </c>
      <c r="D75" s="2"/>
    </row>
    <row r="76" spans="1:14" x14ac:dyDescent="0.3">
      <c r="A76" s="3">
        <v>1</v>
      </c>
      <c r="B76" s="15">
        <v>150000</v>
      </c>
      <c r="C76" s="21">
        <f>PV($A$72,A76,,-B76)</f>
        <v>138888.88888888888</v>
      </c>
      <c r="D76" s="28">
        <f>+C76+B75</f>
        <v>88888.888888888876</v>
      </c>
      <c r="E76" s="18" t="s">
        <v>31</v>
      </c>
      <c r="F76" s="17"/>
      <c r="G76" s="17"/>
    </row>
    <row r="77" spans="1:14" x14ac:dyDescent="0.3">
      <c r="A77" s="3">
        <v>2</v>
      </c>
      <c r="B77" s="15">
        <v>250000</v>
      </c>
      <c r="C77" s="21">
        <f t="shared" ref="C77:C85" si="6">PV($A$72,A77,,-B77)</f>
        <v>214334.70507544579</v>
      </c>
      <c r="D77" s="27">
        <f>+C77+D76</f>
        <v>303223.59396433469</v>
      </c>
    </row>
    <row r="78" spans="1:14" x14ac:dyDescent="0.3">
      <c r="A78" s="3">
        <v>3</v>
      </c>
      <c r="B78" s="15">
        <v>900000</v>
      </c>
      <c r="C78" s="21">
        <f t="shared" si="6"/>
        <v>714449.01691815257</v>
      </c>
      <c r="D78" s="27">
        <f>+C78+D77</f>
        <v>1017672.6108824873</v>
      </c>
    </row>
    <row r="79" spans="1:14" x14ac:dyDescent="0.3">
      <c r="A79" s="3">
        <v>4</v>
      </c>
      <c r="B79" s="15">
        <v>500000</v>
      </c>
      <c r="C79" s="21">
        <f t="shared" si="6"/>
        <v>367514.92639822664</v>
      </c>
      <c r="D79" s="27">
        <f>+C79+D78</f>
        <v>1385187.5372807139</v>
      </c>
    </row>
    <row r="80" spans="1:14" x14ac:dyDescent="0.3">
      <c r="A80" s="3">
        <v>5</v>
      </c>
      <c r="B80" s="15">
        <v>200000</v>
      </c>
      <c r="C80" s="21">
        <f t="shared" si="6"/>
        <v>136116.63940675059</v>
      </c>
      <c r="D80" s="27">
        <f t="shared" ref="D80:D85" si="7">+C80+D79</f>
        <v>1521304.1766874646</v>
      </c>
    </row>
    <row r="81" spans="1:14" x14ac:dyDescent="0.3">
      <c r="A81" s="3">
        <v>6</v>
      </c>
      <c r="B81" s="15">
        <v>300000</v>
      </c>
      <c r="C81" s="21">
        <f t="shared" si="6"/>
        <v>189050.88806493138</v>
      </c>
      <c r="D81" s="24">
        <f t="shared" si="7"/>
        <v>1710355.064752396</v>
      </c>
    </row>
    <row r="82" spans="1:14" x14ac:dyDescent="0.3">
      <c r="A82" s="3">
        <v>7</v>
      </c>
      <c r="B82" s="15">
        <v>1000000</v>
      </c>
      <c r="C82" s="21">
        <f t="shared" si="6"/>
        <v>583490.3952621338</v>
      </c>
      <c r="D82" s="24">
        <f t="shared" si="7"/>
        <v>2293845.4600145295</v>
      </c>
    </row>
    <row r="83" spans="1:14" x14ac:dyDescent="0.3">
      <c r="A83" s="3">
        <v>8</v>
      </c>
      <c r="B83" s="15">
        <v>120000</v>
      </c>
      <c r="C83" s="21">
        <f t="shared" si="6"/>
        <v>64832.266140237094</v>
      </c>
      <c r="D83" s="24">
        <f t="shared" si="7"/>
        <v>2358677.7261547665</v>
      </c>
    </row>
    <row r="84" spans="1:14" x14ac:dyDescent="0.3">
      <c r="A84" s="3">
        <v>9</v>
      </c>
      <c r="B84" s="15">
        <v>100000</v>
      </c>
      <c r="C84" s="21">
        <f t="shared" si="6"/>
        <v>50024.896713145899</v>
      </c>
      <c r="D84" s="24">
        <f t="shared" si="7"/>
        <v>2408702.6228679125</v>
      </c>
    </row>
    <row r="85" spans="1:14" x14ac:dyDescent="0.3">
      <c r="A85" s="3">
        <v>10</v>
      </c>
      <c r="B85" s="15">
        <v>130000</v>
      </c>
      <c r="C85" s="21">
        <f t="shared" si="6"/>
        <v>60215.153451008955</v>
      </c>
      <c r="D85" s="24">
        <f t="shared" si="7"/>
        <v>2468917.7763189217</v>
      </c>
    </row>
    <row r="86" spans="1:14" x14ac:dyDescent="0.3">
      <c r="A86" s="3" t="s">
        <v>28</v>
      </c>
      <c r="B86" s="24">
        <f>SUM(_xlfn.ANCHORARRAY(B75))</f>
        <v>3600000</v>
      </c>
      <c r="C86" s="21">
        <f>+NPV(A72,B76:B85)-50000</f>
        <v>2468917.7763189217</v>
      </c>
      <c r="D86" s="2"/>
    </row>
    <row r="87" spans="1:14" x14ac:dyDescent="0.3">
      <c r="A87" s="2"/>
      <c r="B87" s="2"/>
      <c r="C87" s="2"/>
      <c r="D87" s="2"/>
    </row>
    <row r="88" spans="1:14" x14ac:dyDescent="0.3">
      <c r="A88" s="3" t="s">
        <v>13</v>
      </c>
      <c r="B88" s="5">
        <f>+IRR(_xlfn.ANCHORARRAY(B75))</f>
        <v>3.8782496486810816</v>
      </c>
      <c r="C88" s="5">
        <f>+IRR(C75:C85)</f>
        <v>3.5168978228529069</v>
      </c>
      <c r="D88" s="2"/>
    </row>
    <row r="90" spans="1:14" x14ac:dyDescent="0.3">
      <c r="A90" s="7" t="s">
        <v>18</v>
      </c>
      <c r="B90" s="1"/>
    </row>
    <row r="92" spans="1:14" x14ac:dyDescent="0.3">
      <c r="A92" s="3" t="s">
        <v>11</v>
      </c>
      <c r="B92" s="3" t="s">
        <v>0</v>
      </c>
      <c r="C92" s="3" t="s">
        <v>1</v>
      </c>
      <c r="D92" s="3" t="s">
        <v>2</v>
      </c>
      <c r="E92" s="3" t="s">
        <v>3</v>
      </c>
      <c r="F92" s="3" t="s">
        <v>4</v>
      </c>
      <c r="G92" s="3" t="s">
        <v>5</v>
      </c>
      <c r="H92" s="3" t="s">
        <v>6</v>
      </c>
      <c r="I92" s="3" t="s">
        <v>7</v>
      </c>
      <c r="J92" s="3" t="s">
        <v>8</v>
      </c>
      <c r="K92" s="3" t="s">
        <v>9</v>
      </c>
      <c r="L92" s="3" t="s">
        <v>10</v>
      </c>
      <c r="M92" s="6" t="s">
        <v>12</v>
      </c>
      <c r="N92" s="6" t="s">
        <v>13</v>
      </c>
    </row>
    <row r="93" spans="1:14" x14ac:dyDescent="0.3">
      <c r="A93" s="5">
        <v>1.2999999999999999E-2</v>
      </c>
      <c r="B93" s="4">
        <v>-200000</v>
      </c>
      <c r="C93" s="4">
        <v>150000</v>
      </c>
      <c r="D93" s="4">
        <v>250000</v>
      </c>
      <c r="E93" s="4">
        <v>200000</v>
      </c>
      <c r="F93" s="4">
        <v>500000</v>
      </c>
      <c r="G93" s="4">
        <v>200000</v>
      </c>
      <c r="H93" s="4">
        <v>300000</v>
      </c>
      <c r="I93" s="4">
        <v>100000</v>
      </c>
      <c r="J93" s="4">
        <v>120000</v>
      </c>
      <c r="K93" s="4">
        <v>540000</v>
      </c>
      <c r="L93" s="4">
        <v>1000000</v>
      </c>
      <c r="M93" s="16">
        <f>C107</f>
        <v>2883187.0375230713</v>
      </c>
      <c r="N93" s="5">
        <f>+IRR(B93:L93)</f>
        <v>1.0338693940723753</v>
      </c>
    </row>
    <row r="95" spans="1:14" x14ac:dyDescent="0.3">
      <c r="A95" s="3" t="s">
        <v>29</v>
      </c>
      <c r="B95" s="3" t="s">
        <v>32</v>
      </c>
      <c r="C95" s="3" t="s">
        <v>30</v>
      </c>
      <c r="D95" s="2"/>
    </row>
    <row r="96" spans="1:14" x14ac:dyDescent="0.3">
      <c r="A96" s="3">
        <v>0</v>
      </c>
      <c r="B96" s="20" cm="1">
        <f t="array" ref="B96:B106">TRANSPOSE(B93:L93)</f>
        <v>-200000</v>
      </c>
      <c r="C96" s="20">
        <v>-200000</v>
      </c>
      <c r="D96" s="2"/>
    </row>
    <row r="97" spans="1:7" x14ac:dyDescent="0.3">
      <c r="A97" s="3">
        <v>1</v>
      </c>
      <c r="B97" s="15">
        <v>150000</v>
      </c>
      <c r="C97" s="21">
        <f>PV($A$93,A97,,-B97)</f>
        <v>148075.02467917081</v>
      </c>
      <c r="D97" s="22">
        <f>+C97+B96</f>
        <v>-51924.975320829195</v>
      </c>
    </row>
    <row r="98" spans="1:7" x14ac:dyDescent="0.3">
      <c r="A98" s="3">
        <v>2</v>
      </c>
      <c r="B98" s="15">
        <v>250000</v>
      </c>
      <c r="C98" s="21">
        <f t="shared" ref="C98:C106" si="8">PV($A$93,A98,,-B98)</f>
        <v>243624.58815263375</v>
      </c>
      <c r="D98" s="27">
        <f>+C98+D97</f>
        <v>191699.61283180455</v>
      </c>
      <c r="E98" s="18" t="s">
        <v>31</v>
      </c>
      <c r="F98" s="17"/>
      <c r="G98" s="17"/>
    </row>
    <row r="99" spans="1:7" x14ac:dyDescent="0.3">
      <c r="A99" s="3">
        <v>3</v>
      </c>
      <c r="B99" s="15">
        <v>200000</v>
      </c>
      <c r="C99" s="21">
        <f t="shared" si="8"/>
        <v>192398.49015015498</v>
      </c>
      <c r="D99" s="27">
        <f>+C99+D98</f>
        <v>384098.10298195953</v>
      </c>
    </row>
    <row r="100" spans="1:7" x14ac:dyDescent="0.3">
      <c r="A100" s="3">
        <v>4</v>
      </c>
      <c r="B100" s="15">
        <v>500000</v>
      </c>
      <c r="C100" s="21">
        <f t="shared" si="8"/>
        <v>474823.51962032332</v>
      </c>
      <c r="D100" s="27">
        <f>+C100+D99</f>
        <v>858921.62260228279</v>
      </c>
    </row>
    <row r="101" spans="1:7" x14ac:dyDescent="0.3">
      <c r="A101" s="3">
        <v>5</v>
      </c>
      <c r="B101" s="15">
        <v>200000</v>
      </c>
      <c r="C101" s="21">
        <f t="shared" si="8"/>
        <v>187492.0116960803</v>
      </c>
      <c r="D101" s="27">
        <f t="shared" ref="D101:D106" si="9">+C101+D100</f>
        <v>1046413.6342983631</v>
      </c>
    </row>
    <row r="102" spans="1:7" x14ac:dyDescent="0.3">
      <c r="A102" s="3">
        <v>6</v>
      </c>
      <c r="B102" s="15">
        <v>300000</v>
      </c>
      <c r="C102" s="21">
        <f t="shared" si="8"/>
        <v>277628.84259044466</v>
      </c>
      <c r="D102" s="24">
        <f t="shared" si="9"/>
        <v>1324042.4768888077</v>
      </c>
    </row>
    <row r="103" spans="1:7" x14ac:dyDescent="0.3">
      <c r="A103" s="3">
        <v>7</v>
      </c>
      <c r="B103" s="15">
        <v>100000</v>
      </c>
      <c r="C103" s="21">
        <f t="shared" si="8"/>
        <v>91355.328262732699</v>
      </c>
      <c r="D103" s="24">
        <f t="shared" si="9"/>
        <v>1415397.8051515403</v>
      </c>
    </row>
    <row r="104" spans="1:7" x14ac:dyDescent="0.3">
      <c r="A104" s="3">
        <v>8</v>
      </c>
      <c r="B104" s="15">
        <v>120000</v>
      </c>
      <c r="C104" s="21">
        <f t="shared" si="8"/>
        <v>108219.53989662313</v>
      </c>
      <c r="D104" s="24">
        <f t="shared" si="9"/>
        <v>1523617.3450481636</v>
      </c>
    </row>
    <row r="105" spans="1:7" x14ac:dyDescent="0.3">
      <c r="A105" s="3">
        <v>9</v>
      </c>
      <c r="B105" s="15">
        <v>540000</v>
      </c>
      <c r="C105" s="21">
        <f t="shared" si="8"/>
        <v>480738.33122882934</v>
      </c>
      <c r="D105" s="24">
        <f t="shared" si="9"/>
        <v>2004355.676276993</v>
      </c>
    </row>
    <row r="106" spans="1:7" x14ac:dyDescent="0.3">
      <c r="A106" s="3">
        <v>10</v>
      </c>
      <c r="B106" s="15">
        <v>1000000</v>
      </c>
      <c r="C106" s="21">
        <f t="shared" si="8"/>
        <v>878831.36124607758</v>
      </c>
      <c r="D106" s="24">
        <f t="shared" si="9"/>
        <v>2883187.0375230704</v>
      </c>
    </row>
    <row r="107" spans="1:7" x14ac:dyDescent="0.3">
      <c r="A107" s="3" t="s">
        <v>28</v>
      </c>
      <c r="B107" s="24">
        <f>SUM(_xlfn.ANCHORARRAY(B96))</f>
        <v>3160000</v>
      </c>
      <c r="C107" s="21">
        <f>+NPV(A93,B97:B106)-200000</f>
        <v>2883187.0375230713</v>
      </c>
      <c r="D107" s="2"/>
    </row>
    <row r="108" spans="1:7" x14ac:dyDescent="0.3">
      <c r="A108" s="2"/>
      <c r="B108" s="2"/>
      <c r="C108" s="2"/>
      <c r="D108" s="2"/>
    </row>
    <row r="109" spans="1:7" x14ac:dyDescent="0.3">
      <c r="A109" s="3" t="s">
        <v>13</v>
      </c>
      <c r="B109" s="5">
        <f>+IRR(_xlfn.ANCHORARRAY(B96))</f>
        <v>1.0338693940723753</v>
      </c>
      <c r="C109" s="5">
        <f>+IRR(C96:C106)</f>
        <v>1.0077684048098474</v>
      </c>
      <c r="D109" s="2"/>
    </row>
    <row r="111" spans="1:7" x14ac:dyDescent="0.3">
      <c r="A111" s="7" t="s">
        <v>19</v>
      </c>
      <c r="B111" s="1"/>
    </row>
    <row r="113" spans="1:14" x14ac:dyDescent="0.3">
      <c r="A113" s="3" t="s">
        <v>11</v>
      </c>
      <c r="B113" s="3" t="s">
        <v>0</v>
      </c>
      <c r="C113" s="3" t="s">
        <v>1</v>
      </c>
      <c r="D113" s="3" t="s">
        <v>2</v>
      </c>
      <c r="E113" s="3" t="s">
        <v>3</v>
      </c>
      <c r="F113" s="3" t="s">
        <v>4</v>
      </c>
      <c r="G113" s="3" t="s">
        <v>5</v>
      </c>
      <c r="H113" s="3" t="s">
        <v>6</v>
      </c>
      <c r="I113" s="3" t="s">
        <v>7</v>
      </c>
      <c r="J113" s="3" t="s">
        <v>8</v>
      </c>
      <c r="K113" s="3" t="s">
        <v>9</v>
      </c>
      <c r="L113" s="3" t="s">
        <v>10</v>
      </c>
      <c r="M113" s="6" t="s">
        <v>12</v>
      </c>
      <c r="N113" s="6" t="s">
        <v>13</v>
      </c>
    </row>
    <row r="114" spans="1:14" x14ac:dyDescent="0.3">
      <c r="A114" s="5">
        <v>0.03</v>
      </c>
      <c r="B114" s="4">
        <v>-300000</v>
      </c>
      <c r="C114" s="4">
        <v>150000</v>
      </c>
      <c r="D114" s="4">
        <v>1000000</v>
      </c>
      <c r="E114" s="4">
        <v>200000</v>
      </c>
      <c r="F114" s="4">
        <v>500000</v>
      </c>
      <c r="G114" s="4">
        <v>200000</v>
      </c>
      <c r="H114" s="4">
        <v>300000</v>
      </c>
      <c r="I114" s="4">
        <v>250000</v>
      </c>
      <c r="J114" s="4">
        <v>120000</v>
      </c>
      <c r="K114" s="4">
        <v>540000</v>
      </c>
      <c r="L114" s="4">
        <v>100000</v>
      </c>
      <c r="M114" s="16">
        <f>C128</f>
        <v>2625542.279714067</v>
      </c>
      <c r="N114" s="5">
        <f>+IRR(B114:L114)</f>
        <v>1.2807811850311395</v>
      </c>
    </row>
    <row r="116" spans="1:14" x14ac:dyDescent="0.3">
      <c r="A116" s="3" t="s">
        <v>29</v>
      </c>
      <c r="B116" s="3" t="s">
        <v>32</v>
      </c>
      <c r="C116" s="3" t="s">
        <v>30</v>
      </c>
      <c r="D116" s="2"/>
    </row>
    <row r="117" spans="1:14" x14ac:dyDescent="0.3">
      <c r="A117" s="3">
        <v>0</v>
      </c>
      <c r="B117" s="20" cm="1">
        <f t="array" ref="B117:B127">TRANSPOSE(B114:L114)</f>
        <v>-300000</v>
      </c>
      <c r="C117" s="20">
        <v>-300000</v>
      </c>
      <c r="D117" s="2"/>
    </row>
    <row r="118" spans="1:14" x14ac:dyDescent="0.3">
      <c r="A118" s="3">
        <v>1</v>
      </c>
      <c r="B118" s="15">
        <v>150000</v>
      </c>
      <c r="C118" s="21">
        <f>PV($A$114,A118,,-B118)</f>
        <v>145631.06796116504</v>
      </c>
      <c r="D118" s="22">
        <f>+C118+B117</f>
        <v>-154368.93203883496</v>
      </c>
    </row>
    <row r="119" spans="1:14" x14ac:dyDescent="0.3">
      <c r="A119" s="3">
        <v>2</v>
      </c>
      <c r="B119" s="15">
        <v>1000000</v>
      </c>
      <c r="C119" s="21">
        <f t="shared" ref="C119:C127" si="10">PV($A$114,A119,,-B119)</f>
        <v>942595.90913375444</v>
      </c>
      <c r="D119" s="27">
        <f>+C119+D118</f>
        <v>788226.97709491942</v>
      </c>
      <c r="E119" s="18" t="s">
        <v>31</v>
      </c>
      <c r="F119" s="17"/>
      <c r="G119" s="17"/>
    </row>
    <row r="120" spans="1:14" x14ac:dyDescent="0.3">
      <c r="A120" s="3">
        <v>3</v>
      </c>
      <c r="B120" s="15">
        <v>200000</v>
      </c>
      <c r="C120" s="21">
        <f t="shared" si="10"/>
        <v>183028.33187063193</v>
      </c>
      <c r="D120" s="27">
        <f>+C120+D119</f>
        <v>971255.30896555132</v>
      </c>
    </row>
    <row r="121" spans="1:14" x14ac:dyDescent="0.3">
      <c r="A121" s="3">
        <v>4</v>
      </c>
      <c r="B121" s="15">
        <v>500000</v>
      </c>
      <c r="C121" s="21">
        <f t="shared" si="10"/>
        <v>444243.52395784447</v>
      </c>
      <c r="D121" s="27">
        <f>+C121+D120</f>
        <v>1415498.8329233958</v>
      </c>
    </row>
    <row r="122" spans="1:14" x14ac:dyDescent="0.3">
      <c r="A122" s="3">
        <v>5</v>
      </c>
      <c r="B122" s="15">
        <v>200000</v>
      </c>
      <c r="C122" s="21">
        <f t="shared" si="10"/>
        <v>172521.75687683281</v>
      </c>
      <c r="D122" s="27">
        <f t="shared" ref="D122:D127" si="11">+C122+D121</f>
        <v>1588020.5898002286</v>
      </c>
    </row>
    <row r="123" spans="1:14" x14ac:dyDescent="0.3">
      <c r="A123" s="3">
        <v>6</v>
      </c>
      <c r="B123" s="15">
        <v>300000</v>
      </c>
      <c r="C123" s="21">
        <f t="shared" si="10"/>
        <v>251245.27700509632</v>
      </c>
      <c r="D123" s="24">
        <f t="shared" si="11"/>
        <v>1839265.8668053248</v>
      </c>
    </row>
    <row r="124" spans="1:14" x14ac:dyDescent="0.3">
      <c r="A124" s="3">
        <v>7</v>
      </c>
      <c r="B124" s="15">
        <v>250000</v>
      </c>
      <c r="C124" s="21">
        <f t="shared" si="10"/>
        <v>203272.87783583844</v>
      </c>
      <c r="D124" s="24">
        <f t="shared" si="11"/>
        <v>2042538.7446411632</v>
      </c>
    </row>
    <row r="125" spans="1:14" x14ac:dyDescent="0.3">
      <c r="A125" s="3">
        <v>8</v>
      </c>
      <c r="B125" s="15">
        <v>120000</v>
      </c>
      <c r="C125" s="21">
        <f t="shared" si="10"/>
        <v>94729.108117672295</v>
      </c>
      <c r="D125" s="24">
        <f t="shared" si="11"/>
        <v>2137267.8527588355</v>
      </c>
    </row>
    <row r="126" spans="1:14" x14ac:dyDescent="0.3">
      <c r="A126" s="3">
        <v>9</v>
      </c>
      <c r="B126" s="15">
        <v>540000</v>
      </c>
      <c r="C126" s="21">
        <f t="shared" si="10"/>
        <v>413865.03546555853</v>
      </c>
      <c r="D126" s="24">
        <f t="shared" si="11"/>
        <v>2551132.8882243941</v>
      </c>
    </row>
    <row r="127" spans="1:14" x14ac:dyDescent="0.3">
      <c r="A127" s="3">
        <v>10</v>
      </c>
      <c r="B127" s="15">
        <v>100000</v>
      </c>
      <c r="C127" s="21">
        <f t="shared" si="10"/>
        <v>74409.391489672518</v>
      </c>
      <c r="D127" s="24">
        <f t="shared" si="11"/>
        <v>2625542.2797140665</v>
      </c>
    </row>
    <row r="128" spans="1:14" x14ac:dyDescent="0.3">
      <c r="A128" s="3" t="s">
        <v>28</v>
      </c>
      <c r="B128" s="24">
        <f>SUM(_xlfn.ANCHORARRAY(B117))</f>
        <v>3060000</v>
      </c>
      <c r="C128" s="21">
        <f>+NPV(A114,B118:B127)-300000</f>
        <v>2625542.279714067</v>
      </c>
      <c r="D128" s="2"/>
    </row>
    <row r="129" spans="1:4" x14ac:dyDescent="0.3">
      <c r="A129" s="2"/>
      <c r="B129" s="2"/>
      <c r="C129" s="2"/>
      <c r="D129" s="2"/>
    </row>
    <row r="130" spans="1:4" x14ac:dyDescent="0.3">
      <c r="A130" s="3" t="s">
        <v>13</v>
      </c>
      <c r="B130" s="5">
        <f>+IRR(_xlfn.ANCHORARRAY(B117))</f>
        <v>1.2807811850311395</v>
      </c>
      <c r="C130" s="5">
        <f>+IRR(C117:C127)</f>
        <v>1.2143506650787761</v>
      </c>
      <c r="D130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echa_x0020_y_x0020_hora xmlns="11db57f7-d5ba-4b16-ae4b-c02c09c3f27a" xsi:nil="true"/>
    <Fecha xmlns="11db57f7-d5ba-4b16-ae4b-c02c09c3f27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44D8808B6210A459B209D85BB868FC9" ma:contentTypeVersion="14" ma:contentTypeDescription="Crear nuevo documento." ma:contentTypeScope="" ma:versionID="f164cb77056c30197d2c60a411f601b8">
  <xsd:schema xmlns:xsd="http://www.w3.org/2001/XMLSchema" xmlns:xs="http://www.w3.org/2001/XMLSchema" xmlns:p="http://schemas.microsoft.com/office/2006/metadata/properties" xmlns:ns2="11db57f7-d5ba-4b16-ae4b-c02c09c3f27a" xmlns:ns3="64ced8be-9932-4095-a3e3-0253322bd008" targetNamespace="http://schemas.microsoft.com/office/2006/metadata/properties" ma:root="true" ma:fieldsID="5052fef4423d80226095e37b0ed3b440" ns2:_="" ns3:_="">
    <xsd:import namespace="11db57f7-d5ba-4b16-ae4b-c02c09c3f27a"/>
    <xsd:import namespace="64ced8be-9932-4095-a3e3-0253322bd0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Fecha" minOccurs="0"/>
                <xsd:element ref="ns2:Fecha_x0020_y_x0020_hora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db57f7-d5ba-4b16-ae4b-c02c09c3f2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Fecha" ma:index="17" nillable="true" ma:displayName="Fecha" ma:format="DateOnly" ma:internalName="Fecha">
      <xsd:simpleType>
        <xsd:restriction base="dms:DateTime"/>
      </xsd:simpleType>
    </xsd:element>
    <xsd:element name="Fecha_x0020_y_x0020_hora" ma:index="18" nillable="true" ma:displayName="Fecha y hora" ma:format="DateOnly" ma:internalName="Fecha_x0020_y_x0020_hora">
      <xsd:simpleType>
        <xsd:restriction base="dms:DateTime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ced8be-9932-4095-a3e3-0253322bd00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2E583A8-23B2-41D7-9B05-FF1B3BA7E9E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994B81C-23AF-43A9-AEE0-A7F12BA8B2E3}">
  <ds:schemaRefs>
    <ds:schemaRef ds:uri="http://schemas.microsoft.com/office/2006/metadata/properties"/>
    <ds:schemaRef ds:uri="http://schemas.microsoft.com/office/infopath/2007/PartnerControls"/>
    <ds:schemaRef ds:uri="11db57f7-d5ba-4b16-ae4b-c02c09c3f27a"/>
  </ds:schemaRefs>
</ds:datastoreItem>
</file>

<file path=customXml/itemProps3.xml><?xml version="1.0" encoding="utf-8"?>
<ds:datastoreItem xmlns:ds="http://schemas.openxmlformats.org/officeDocument/2006/customXml" ds:itemID="{253939D5-1201-4B1B-8842-A549978101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db57f7-d5ba-4b16-ae4b-c02c09c3f27a"/>
    <ds:schemaRef ds:uri="64ced8be-9932-4095-a3e3-0253322bd0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Portada</vt:lpstr>
      <vt:lpstr>Información</vt:lpstr>
      <vt:lpstr>Operaciones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Alvarado</dc:creator>
  <cp:lastModifiedBy>HP</cp:lastModifiedBy>
  <dcterms:created xsi:type="dcterms:W3CDTF">2020-11-13T16:37:23Z</dcterms:created>
  <dcterms:modified xsi:type="dcterms:W3CDTF">2022-12-04T18:16:33Z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0x010100544D8808B6210A459B209D85BB868FC9</vt:lpwstr>
  </property>
</Properties>
</file>