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ocuments\Manuel\PUCP\Curso Contabilidad y Finanzas\Clases\Prácticas\"/>
    </mc:Choice>
  </mc:AlternateContent>
  <xr:revisionPtr revIDLastSave="0" documentId="13_ncr:1_{78A93D14-C4AB-4379-9A33-AFC6EB5875A2}" xr6:coauthVersionLast="47" xr6:coauthVersionMax="47" xr10:uidLastSave="{00000000-0000-0000-0000-000000000000}"/>
  <bookViews>
    <workbookView xWindow="-108" yWindow="-108" windowWidth="23256" windowHeight="12456" activeTab="1" xr2:uid="{721B5AED-2AD4-43D5-8075-509DB0FF3769}"/>
  </bookViews>
  <sheets>
    <sheet name="Datos" sheetId="1" r:id="rId1"/>
    <sheet name="Caso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1" i="1"/>
  <c r="E26" i="2"/>
  <c r="D26" i="2"/>
  <c r="AD11" i="2"/>
  <c r="AB13" i="2"/>
  <c r="AB12" i="2"/>
  <c r="A17" i="1"/>
  <c r="H17" i="1" s="1"/>
  <c r="A16" i="1"/>
  <c r="A15" i="1"/>
  <c r="R10" i="2"/>
  <c r="H16" i="2"/>
  <c r="H17" i="2" s="1"/>
  <c r="I16" i="2"/>
  <c r="D23" i="2"/>
  <c r="E9" i="2"/>
  <c r="I26" i="2" s="1"/>
  <c r="I27" i="2" s="1"/>
  <c r="H16" i="1"/>
  <c r="H15" i="1"/>
  <c r="H9" i="1"/>
  <c r="H10" i="1"/>
  <c r="H8" i="1"/>
  <c r="I15" i="1"/>
  <c r="I8" i="1"/>
  <c r="C15" i="1"/>
  <c r="E15" i="1" s="1"/>
  <c r="E9" i="1"/>
  <c r="I9" i="1" s="1"/>
  <c r="D14" i="2" s="1"/>
  <c r="E10" i="1"/>
  <c r="I10" i="1" s="1"/>
  <c r="E8" i="1"/>
  <c r="B4" i="1"/>
  <c r="Y7" i="2"/>
  <c r="Y9" i="2" s="1"/>
  <c r="H10" i="2"/>
  <c r="C17" i="1" l="1"/>
  <c r="E17" i="1" s="1"/>
  <c r="I17" i="1" s="1"/>
  <c r="D17" i="2"/>
  <c r="M16" i="2" s="1"/>
  <c r="R14" i="2" s="1"/>
  <c r="AB20" i="2" s="1"/>
  <c r="C16" i="1"/>
  <c r="E16" i="1" s="1"/>
  <c r="E11" i="1"/>
  <c r="D11" i="2" s="1"/>
  <c r="H21" i="2" s="1"/>
  <c r="E12" i="2"/>
  <c r="I36" i="2" s="1"/>
  <c r="E18" i="1"/>
  <c r="S12" i="2"/>
  <c r="E18" i="2" l="1"/>
  <c r="I21" i="2" s="1"/>
  <c r="H22" i="2" s="1"/>
  <c r="R9" i="2" s="1"/>
  <c r="AB9" i="2" s="1"/>
  <c r="I16" i="1"/>
  <c r="D20" i="2"/>
  <c r="H31" i="2"/>
  <c r="M17" i="2"/>
  <c r="E21" i="2"/>
  <c r="E24" i="2" l="1"/>
  <c r="I31" i="2" s="1"/>
  <c r="H32" i="2" s="1"/>
  <c r="R8" i="2" s="1"/>
  <c r="AB8" i="2" s="1"/>
  <c r="H11" i="2"/>
  <c r="N10" i="2"/>
  <c r="N12" i="2" s="1"/>
  <c r="S13" i="2" s="1"/>
  <c r="H36" i="2"/>
  <c r="I37" i="2" s="1"/>
  <c r="S11" i="2" s="1"/>
  <c r="AD7" i="2" s="1"/>
  <c r="AD8" i="2" s="1"/>
  <c r="E15" i="2"/>
  <c r="I10" i="2" s="1"/>
  <c r="AB19" i="2" l="1"/>
  <c r="AB21" i="2" s="1"/>
  <c r="AB23" i="2" s="1"/>
  <c r="AD12" i="2"/>
  <c r="AD13" i="2" s="1"/>
  <c r="AD14" i="2" s="1"/>
  <c r="S15" i="2"/>
  <c r="H12" i="2"/>
  <c r="R7" i="2" s="1"/>
  <c r="R15" i="2" l="1"/>
  <c r="AB7" i="2"/>
  <c r="AB10" i="2" s="1"/>
  <c r="AB14" i="2" s="1"/>
</calcChain>
</file>

<file path=xl/sharedStrings.xml><?xml version="1.0" encoding="utf-8"?>
<sst xmlns="http://schemas.openxmlformats.org/spreadsheetml/2006/main" count="133" uniqueCount="58">
  <si>
    <t>Efectivo</t>
  </si>
  <si>
    <t>Capital</t>
  </si>
  <si>
    <t>Inventarios</t>
  </si>
  <si>
    <t>Inventario</t>
  </si>
  <si>
    <t>Costo de ventas</t>
  </si>
  <si>
    <t>Debe</t>
  </si>
  <si>
    <t>Haber</t>
  </si>
  <si>
    <t>Asientos de diario</t>
  </si>
  <si>
    <t>Total</t>
  </si>
  <si>
    <t>Tipo</t>
  </si>
  <si>
    <t>ESF</t>
  </si>
  <si>
    <t>ER</t>
  </si>
  <si>
    <t>Caso 2:</t>
  </si>
  <si>
    <t>Cuentas por pagar</t>
  </si>
  <si>
    <t>Cuentas por cobrar</t>
  </si>
  <si>
    <t>Estado de situación financiera</t>
  </si>
  <si>
    <t>Estado de resultados</t>
  </si>
  <si>
    <t>20001</t>
  </si>
  <si>
    <t>Código</t>
  </si>
  <si>
    <t>Descripción</t>
  </si>
  <si>
    <t>Mayor auxiliar (Inventarios)</t>
  </si>
  <si>
    <t>Ventas</t>
  </si>
  <si>
    <t>Mayor general</t>
  </si>
  <si>
    <t>C.U.</t>
  </si>
  <si>
    <t>S/.</t>
  </si>
  <si>
    <t>Deudor</t>
  </si>
  <si>
    <t>Acreedor</t>
  </si>
  <si>
    <t>Kilos</t>
  </si>
  <si>
    <t>Compra</t>
  </si>
  <si>
    <t>Soles</t>
  </si>
  <si>
    <t>Venta</t>
  </si>
  <si>
    <t>Pedido 1</t>
  </si>
  <si>
    <t>Pedido 2</t>
  </si>
  <si>
    <t>Pedido 3</t>
  </si>
  <si>
    <t>S/</t>
  </si>
  <si>
    <t>P.U.</t>
  </si>
  <si>
    <t>Precio unitario</t>
  </si>
  <si>
    <t>Compras</t>
  </si>
  <si>
    <t>Pagos</t>
  </si>
  <si>
    <t>Fecha</t>
  </si>
  <si>
    <t>Margen</t>
  </si>
  <si>
    <t>Cobros</t>
  </si>
  <si>
    <t>Activo fijo</t>
  </si>
  <si>
    <t>Naranja</t>
  </si>
  <si>
    <t>Unidades</t>
  </si>
  <si>
    <t>Datos</t>
  </si>
  <si>
    <t>Activo</t>
  </si>
  <si>
    <t>Activo Corriente</t>
  </si>
  <si>
    <t>Balance de comprobación al 31/07/2023</t>
  </si>
  <si>
    <t>Activo No Corriente</t>
  </si>
  <si>
    <t>Pasivo</t>
  </si>
  <si>
    <t>Pasivo Corriente</t>
  </si>
  <si>
    <t>Patrimonio Neto</t>
  </si>
  <si>
    <t>Resultado del ejercicio</t>
  </si>
  <si>
    <t>Estado de Situación Financiera al 31/07/2023</t>
  </si>
  <si>
    <t>Estado de Resultados al 31/07/2023</t>
  </si>
  <si>
    <t>Utilidad bruta</t>
  </si>
  <si>
    <t>Utilidad 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</si>
</sst>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1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164" fontId="2" fillId="0" borderId="0" xfId="1" applyNumberFormat="1" applyFont="1"/>
    <xf numFmtId="164" fontId="2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3" fillId="0" borderId="0" xfId="0" applyFont="1"/>
    <xf numFmtId="164" fontId="0" fillId="0" borderId="1" xfId="1" applyNumberFormat="1" applyFont="1" applyBorder="1"/>
    <xf numFmtId="0" fontId="4" fillId="0" borderId="0" xfId="0" applyFont="1"/>
    <xf numFmtId="164" fontId="3" fillId="0" borderId="2" xfId="0" applyNumberFormat="1" applyFont="1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49" fontId="0" fillId="0" borderId="0" xfId="0" applyNumberFormat="1"/>
    <xf numFmtId="164" fontId="3" fillId="0" borderId="3" xfId="0" applyNumberFormat="1" applyFont="1" applyBorder="1"/>
    <xf numFmtId="0" fontId="3" fillId="0" borderId="3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 wrapText="1"/>
    </xf>
    <xf numFmtId="14" fontId="0" fillId="0" borderId="0" xfId="0" applyNumberFormat="1"/>
    <xf numFmtId="9" fontId="0" fillId="0" borderId="0" xfId="2" applyFont="1" applyAlignment="1">
      <alignment horizontal="center"/>
    </xf>
    <xf numFmtId="164" fontId="3" fillId="0" borderId="0" xfId="1" applyNumberFormat="1" applyFont="1"/>
    <xf numFmtId="164" fontId="0" fillId="2" borderId="0" xfId="0" applyNumberFormat="1" applyFill="1"/>
    <xf numFmtId="164" fontId="0" fillId="2" borderId="0" xfId="1" applyNumberFormat="1" applyFont="1" applyFill="1"/>
    <xf numFmtId="0" fontId="3" fillId="0" borderId="0" xfId="0" applyFont="1" applyAlignment="1">
      <alignment horizontal="left"/>
    </xf>
    <xf numFmtId="164" fontId="0" fillId="0" borderId="4" xfId="0" applyNumberFormat="1" applyBorder="1"/>
    <xf numFmtId="164" fontId="0" fillId="0" borderId="2" xfId="0" applyNumberFormat="1" applyBorder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F5A3-5155-4B30-8276-A8201BC17C86}">
  <dimension ref="A1:J18"/>
  <sheetViews>
    <sheetView workbookViewId="0">
      <selection activeCell="O8" sqref="O8"/>
    </sheetView>
  </sheetViews>
  <sheetFormatPr baseColWidth="10" defaultRowHeight="14.4" x14ac:dyDescent="0.3"/>
  <cols>
    <col min="1" max="1" width="12.6640625" bestFit="1" customWidth="1"/>
    <col min="2" max="2" width="10.33203125" customWidth="1"/>
    <col min="3" max="3" width="9.44140625" bestFit="1" customWidth="1"/>
    <col min="4" max="4" width="7" style="1" bestFit="1" customWidth="1"/>
    <col min="5" max="5" width="7.44140625" bestFit="1" customWidth="1"/>
    <col min="6" max="6" width="6.88671875" bestFit="1" customWidth="1"/>
    <col min="7" max="7" width="5.77734375" customWidth="1"/>
    <col min="8" max="8" width="10.33203125" bestFit="1" customWidth="1"/>
    <col min="9" max="10" width="6.88671875" bestFit="1" customWidth="1"/>
    <col min="11" max="11" width="5" bestFit="1" customWidth="1"/>
    <col min="12" max="12" width="4.21875" customWidth="1"/>
    <col min="13" max="13" width="1.88671875" bestFit="1" customWidth="1"/>
    <col min="14" max="14" width="6.33203125" customWidth="1"/>
    <col min="15" max="15" width="7.88671875" customWidth="1"/>
    <col min="16" max="16" width="2" bestFit="1" customWidth="1"/>
    <col min="17" max="17" width="5" customWidth="1"/>
    <col min="18" max="18" width="20.44140625" bestFit="1" customWidth="1"/>
  </cols>
  <sheetData>
    <row r="1" spans="1:10" x14ac:dyDescent="0.3">
      <c r="A1" s="12" t="s">
        <v>45</v>
      </c>
    </row>
    <row r="2" spans="1:10" x14ac:dyDescent="0.3">
      <c r="A2" s="16" t="s">
        <v>29</v>
      </c>
      <c r="B2" s="4">
        <v>6000</v>
      </c>
    </row>
    <row r="3" spans="1:10" x14ac:dyDescent="0.3">
      <c r="A3" s="16" t="s">
        <v>27</v>
      </c>
      <c r="B3" s="4">
        <v>60</v>
      </c>
    </row>
    <row r="4" spans="1:10" x14ac:dyDescent="0.3">
      <c r="A4" s="16" t="s">
        <v>36</v>
      </c>
      <c r="B4" s="4">
        <f>B2/B3</f>
        <v>100</v>
      </c>
      <c r="C4" s="1"/>
    </row>
    <row r="6" spans="1:10" x14ac:dyDescent="0.3">
      <c r="A6" s="12" t="s">
        <v>37</v>
      </c>
      <c r="H6" s="12" t="s">
        <v>38</v>
      </c>
    </row>
    <row r="7" spans="1:10" x14ac:dyDescent="0.3">
      <c r="A7" s="1" t="s">
        <v>39</v>
      </c>
      <c r="B7" s="1" t="s">
        <v>19</v>
      </c>
      <c r="C7" s="1" t="s">
        <v>27</v>
      </c>
      <c r="D7" s="1" t="s">
        <v>35</v>
      </c>
      <c r="E7" s="1" t="s">
        <v>34</v>
      </c>
      <c r="H7" s="1" t="s">
        <v>39</v>
      </c>
      <c r="I7" s="1" t="s">
        <v>34</v>
      </c>
      <c r="J7" s="1"/>
    </row>
    <row r="8" spans="1:10" x14ac:dyDescent="0.3">
      <c r="A8" s="23">
        <v>45117</v>
      </c>
      <c r="B8" s="23" t="s">
        <v>31</v>
      </c>
      <c r="C8">
        <v>25</v>
      </c>
      <c r="D8" s="1">
        <v>100</v>
      </c>
      <c r="E8" s="27">
        <f>C8*D8</f>
        <v>2500</v>
      </c>
      <c r="H8" s="23">
        <f>A8+7</f>
        <v>45124</v>
      </c>
      <c r="I8" s="26">
        <f>E8</f>
        <v>2500</v>
      </c>
      <c r="J8" s="1"/>
    </row>
    <row r="9" spans="1:10" x14ac:dyDescent="0.3">
      <c r="A9" s="23">
        <v>45127</v>
      </c>
      <c r="B9" s="23" t="s">
        <v>32</v>
      </c>
      <c r="C9">
        <v>15</v>
      </c>
      <c r="D9" s="1">
        <v>100</v>
      </c>
      <c r="E9" s="27">
        <f t="shared" ref="E9:E10" si="0">C9*D9</f>
        <v>1500</v>
      </c>
      <c r="H9" s="23">
        <f t="shared" ref="H9:H10" si="1">A9+7</f>
        <v>45134</v>
      </c>
      <c r="I9" s="26">
        <f>E9</f>
        <v>1500</v>
      </c>
      <c r="J9" s="1"/>
    </row>
    <row r="10" spans="1:10" x14ac:dyDescent="0.3">
      <c r="A10" s="23">
        <v>45137</v>
      </c>
      <c r="B10" s="23" t="s">
        <v>33</v>
      </c>
      <c r="C10">
        <v>20</v>
      </c>
      <c r="D10" s="1">
        <v>100</v>
      </c>
      <c r="E10" s="27">
        <f t="shared" si="0"/>
        <v>2000</v>
      </c>
      <c r="H10" s="23">
        <f t="shared" si="1"/>
        <v>45144</v>
      </c>
      <c r="I10" s="5">
        <f>E10</f>
        <v>2000</v>
      </c>
      <c r="J10" s="1"/>
    </row>
    <row r="11" spans="1:10" x14ac:dyDescent="0.3">
      <c r="C11" s="25">
        <f>SUM(C8:C10)</f>
        <v>60</v>
      </c>
      <c r="E11" s="25">
        <f>SUM(E8:E10)</f>
        <v>6000</v>
      </c>
    </row>
    <row r="12" spans="1:10" x14ac:dyDescent="0.3">
      <c r="E12" s="25"/>
    </row>
    <row r="13" spans="1:10" x14ac:dyDescent="0.3">
      <c r="A13" s="12" t="s">
        <v>30</v>
      </c>
      <c r="H13" s="12" t="s">
        <v>41</v>
      </c>
    </row>
    <row r="14" spans="1:10" x14ac:dyDescent="0.3">
      <c r="A14" s="1" t="s">
        <v>39</v>
      </c>
      <c r="B14" s="1" t="s">
        <v>19</v>
      </c>
      <c r="C14" s="1" t="s">
        <v>28</v>
      </c>
      <c r="D14" s="1" t="s">
        <v>40</v>
      </c>
      <c r="E14" s="1" t="s">
        <v>34</v>
      </c>
      <c r="H14" s="1" t="s">
        <v>39</v>
      </c>
      <c r="I14" s="1" t="s">
        <v>34</v>
      </c>
    </row>
    <row r="15" spans="1:10" x14ac:dyDescent="0.3">
      <c r="A15" s="23">
        <f>A8+2</f>
        <v>45119</v>
      </c>
      <c r="B15" s="23" t="s">
        <v>31</v>
      </c>
      <c r="C15" s="4">
        <f>E8</f>
        <v>2500</v>
      </c>
      <c r="D15" s="24">
        <v>0.1</v>
      </c>
      <c r="E15" s="27">
        <f>C15*(1+D15)</f>
        <v>2750</v>
      </c>
      <c r="H15" s="23">
        <f>A15+14</f>
        <v>45133</v>
      </c>
      <c r="I15" s="26">
        <f>E15</f>
        <v>2750</v>
      </c>
    </row>
    <row r="16" spans="1:10" x14ac:dyDescent="0.3">
      <c r="A16" s="23">
        <f>A9+2</f>
        <v>45129</v>
      </c>
      <c r="B16" s="23" t="s">
        <v>32</v>
      </c>
      <c r="C16" s="4">
        <f t="shared" ref="C16:C17" si="2">E9</f>
        <v>1500</v>
      </c>
      <c r="D16" s="24">
        <v>0.15</v>
      </c>
      <c r="E16" s="27">
        <f t="shared" ref="E16:E17" si="3">C16*(1+D16)</f>
        <v>1724.9999999999998</v>
      </c>
      <c r="H16" s="23">
        <f t="shared" ref="H16:H17" si="4">A16+14</f>
        <v>45143</v>
      </c>
      <c r="I16" s="5">
        <f>E16</f>
        <v>1724.9999999999998</v>
      </c>
    </row>
    <row r="17" spans="1:9" x14ac:dyDescent="0.3">
      <c r="A17" s="23">
        <f>A10+2</f>
        <v>45139</v>
      </c>
      <c r="B17" s="23" t="s">
        <v>33</v>
      </c>
      <c r="C17" s="4">
        <f t="shared" si="2"/>
        <v>2000</v>
      </c>
      <c r="D17" s="24">
        <v>0.2</v>
      </c>
      <c r="E17" s="4">
        <f t="shared" si="3"/>
        <v>2400</v>
      </c>
      <c r="H17" s="23">
        <f t="shared" si="4"/>
        <v>45153</v>
      </c>
      <c r="I17" s="5">
        <f>E17</f>
        <v>2400</v>
      </c>
    </row>
    <row r="18" spans="1:9" x14ac:dyDescent="0.3">
      <c r="C18" s="25">
        <f>SUM(C15:C17)</f>
        <v>6000</v>
      </c>
      <c r="E18" s="25">
        <f>SUM(E15:E17)</f>
        <v>6875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DE88-1FB8-4ABA-9889-3AA35BB54697}">
  <dimension ref="A1:AD37"/>
  <sheetViews>
    <sheetView tabSelected="1" topLeftCell="Q2" zoomScale="102" zoomScaleNormal="110" workbookViewId="0">
      <selection activeCell="AH27" sqref="AH27"/>
    </sheetView>
  </sheetViews>
  <sheetFormatPr baseColWidth="10" defaultRowHeight="14.4" x14ac:dyDescent="0.3"/>
  <cols>
    <col min="1" max="1" width="5.21875" customWidth="1"/>
    <col min="2" max="2" width="17" customWidth="1"/>
    <col min="3" max="3" width="6.6640625" style="1" customWidth="1"/>
    <col min="4" max="5" width="8.33203125" bestFit="1" customWidth="1"/>
    <col min="6" max="6" width="5.77734375" customWidth="1"/>
    <col min="7" max="7" width="2" bestFit="1" customWidth="1"/>
    <col min="8" max="8" width="10.109375" customWidth="1"/>
    <col min="9" max="9" width="8.21875" customWidth="1"/>
    <col min="10" max="10" width="2" bestFit="1" customWidth="1"/>
    <col min="11" max="11" width="4.21875" customWidth="1"/>
    <col min="12" max="12" width="1.88671875" bestFit="1" customWidth="1"/>
    <col min="13" max="13" width="7" customWidth="1"/>
    <col min="14" max="14" width="7.88671875" customWidth="1"/>
    <col min="15" max="15" width="2" bestFit="1" customWidth="1"/>
    <col min="16" max="16" width="5" customWidth="1"/>
    <col min="17" max="17" width="22.88671875" customWidth="1"/>
    <col min="20" max="20" width="6.109375" customWidth="1"/>
    <col min="21" max="21" width="8" customWidth="1"/>
    <col min="23" max="23" width="7.77734375" bestFit="1" customWidth="1"/>
    <col min="24" max="24" width="4.5546875" bestFit="1" customWidth="1"/>
    <col min="25" max="25" width="6.33203125" customWidth="1"/>
    <col min="26" max="26" width="4.6640625" customWidth="1"/>
    <col min="27" max="27" width="17.6640625" customWidth="1"/>
    <col min="29" max="29" width="20" bestFit="1" customWidth="1"/>
  </cols>
  <sheetData>
    <row r="1" spans="2:30" x14ac:dyDescent="0.3">
      <c r="B1" s="12" t="s">
        <v>12</v>
      </c>
    </row>
    <row r="2" spans="2:30" x14ac:dyDescent="0.3">
      <c r="B2" s="12"/>
    </row>
    <row r="3" spans="2:30" x14ac:dyDescent="0.3">
      <c r="B3" s="31" t="s">
        <v>7</v>
      </c>
      <c r="C3" s="31"/>
      <c r="D3" s="31"/>
      <c r="E3" s="31"/>
      <c r="G3" s="31" t="s">
        <v>22</v>
      </c>
      <c r="H3" s="31"/>
      <c r="I3" s="31"/>
      <c r="J3" s="31"/>
      <c r="K3" s="31"/>
      <c r="L3" s="31"/>
      <c r="M3" s="31"/>
      <c r="N3" s="31"/>
      <c r="O3" s="31"/>
      <c r="Q3" s="12" t="s">
        <v>48</v>
      </c>
      <c r="U3" s="12" t="s">
        <v>20</v>
      </c>
      <c r="AA3" s="12" t="s">
        <v>54</v>
      </c>
    </row>
    <row r="4" spans="2:30" x14ac:dyDescent="0.3">
      <c r="G4" s="2"/>
      <c r="H4" s="2"/>
      <c r="I4" s="2"/>
      <c r="J4" s="2"/>
      <c r="K4" s="2"/>
      <c r="L4" s="2"/>
      <c r="M4" s="2"/>
      <c r="N4" s="2"/>
      <c r="O4" s="2"/>
      <c r="Q4" s="12"/>
    </row>
    <row r="5" spans="2:30" x14ac:dyDescent="0.3">
      <c r="C5" s="2" t="s">
        <v>9</v>
      </c>
      <c r="D5" s="2" t="s">
        <v>5</v>
      </c>
      <c r="E5" s="2" t="s">
        <v>6</v>
      </c>
      <c r="G5" s="32" t="s">
        <v>10</v>
      </c>
      <c r="H5" s="32"/>
      <c r="I5" s="32"/>
      <c r="J5" s="32"/>
      <c r="L5" s="32" t="s">
        <v>11</v>
      </c>
      <c r="M5" s="32"/>
      <c r="N5" s="32"/>
      <c r="O5" s="32"/>
      <c r="Q5" s="14"/>
      <c r="R5" s="2" t="s">
        <v>25</v>
      </c>
      <c r="S5" s="2" t="s">
        <v>26</v>
      </c>
      <c r="U5" s="12" t="s">
        <v>18</v>
      </c>
      <c r="V5" s="12" t="s">
        <v>19</v>
      </c>
      <c r="W5" s="2" t="s">
        <v>44</v>
      </c>
      <c r="X5" s="2" t="s">
        <v>23</v>
      </c>
      <c r="Y5" s="2" t="s">
        <v>24</v>
      </c>
      <c r="AA5" s="28" t="s">
        <v>46</v>
      </c>
      <c r="AB5" s="2" t="s">
        <v>24</v>
      </c>
      <c r="AC5" s="28" t="s">
        <v>50</v>
      </c>
      <c r="AD5" s="2" t="s">
        <v>24</v>
      </c>
    </row>
    <row r="6" spans="2:30" x14ac:dyDescent="0.3">
      <c r="B6" s="9">
        <v>1</v>
      </c>
      <c r="G6" s="9"/>
      <c r="H6" s="9"/>
      <c r="I6" s="9"/>
      <c r="J6" s="9"/>
      <c r="L6" s="9"/>
      <c r="M6" s="9"/>
      <c r="N6" s="9"/>
      <c r="O6" s="9"/>
      <c r="Q6" s="12"/>
      <c r="AA6" s="12" t="s">
        <v>47</v>
      </c>
      <c r="AC6" s="12" t="s">
        <v>51</v>
      </c>
    </row>
    <row r="7" spans="2:30" x14ac:dyDescent="0.3">
      <c r="B7" t="s">
        <v>0</v>
      </c>
      <c r="C7" s="9" t="s">
        <v>10</v>
      </c>
      <c r="D7" s="4">
        <v>10000</v>
      </c>
      <c r="E7" s="4"/>
      <c r="H7" s="33" t="s">
        <v>0</v>
      </c>
      <c r="I7" s="33"/>
      <c r="J7" s="3"/>
      <c r="M7" s="33" t="s">
        <v>21</v>
      </c>
      <c r="N7" s="33"/>
      <c r="Q7" t="s">
        <v>0</v>
      </c>
      <c r="R7" s="5">
        <f>H12</f>
        <v>8750</v>
      </c>
      <c r="U7" s="18" t="s">
        <v>17</v>
      </c>
      <c r="V7" t="s">
        <v>43</v>
      </c>
      <c r="W7">
        <v>20</v>
      </c>
      <c r="X7">
        <v>100</v>
      </c>
      <c r="Y7">
        <f>W7*X7</f>
        <v>2000</v>
      </c>
      <c r="AA7" t="s">
        <v>0</v>
      </c>
      <c r="AB7" s="5">
        <f>R7</f>
        <v>8750</v>
      </c>
      <c r="AC7" t="s">
        <v>13</v>
      </c>
      <c r="AD7" s="5">
        <f>S11</f>
        <v>2000</v>
      </c>
    </row>
    <row r="8" spans="2:30" x14ac:dyDescent="0.3">
      <c r="B8" t="s">
        <v>42</v>
      </c>
      <c r="C8" s="9" t="s">
        <v>10</v>
      </c>
      <c r="D8" s="4">
        <v>8000</v>
      </c>
      <c r="E8" s="4"/>
      <c r="H8" s="22"/>
      <c r="I8" s="22"/>
      <c r="J8" s="3"/>
      <c r="M8" s="22"/>
      <c r="N8" s="22"/>
      <c r="Q8" t="s">
        <v>14</v>
      </c>
      <c r="R8" s="5">
        <f>H32</f>
        <v>1725</v>
      </c>
      <c r="U8" s="18"/>
      <c r="AA8" t="s">
        <v>14</v>
      </c>
      <c r="AB8" s="5">
        <f>R8</f>
        <v>1725</v>
      </c>
      <c r="AD8" s="30">
        <f>SUM(AD7)</f>
        <v>2000</v>
      </c>
    </row>
    <row r="9" spans="2:30" ht="15" thickBot="1" x14ac:dyDescent="0.35">
      <c r="B9" t="s">
        <v>1</v>
      </c>
      <c r="C9" s="9" t="s">
        <v>10</v>
      </c>
      <c r="D9" s="4"/>
      <c r="E9" s="4">
        <f>D7+D8</f>
        <v>18000</v>
      </c>
      <c r="H9" s="1" t="s">
        <v>5</v>
      </c>
      <c r="I9" s="1" t="s">
        <v>6</v>
      </c>
      <c r="J9" s="1"/>
      <c r="M9" s="1" t="s">
        <v>5</v>
      </c>
      <c r="N9" s="1" t="s">
        <v>6</v>
      </c>
      <c r="O9" s="6"/>
      <c r="Q9" t="s">
        <v>2</v>
      </c>
      <c r="R9" s="5">
        <f>H22</f>
        <v>2000</v>
      </c>
      <c r="U9" s="18"/>
      <c r="Y9" s="20">
        <f>SUM(Y7:Y8)</f>
        <v>2000</v>
      </c>
      <c r="AA9" t="s">
        <v>2</v>
      </c>
      <c r="AB9" s="5">
        <f>R9</f>
        <v>2000</v>
      </c>
    </row>
    <row r="10" spans="2:30" ht="15" thickTop="1" x14ac:dyDescent="0.3">
      <c r="B10" s="9">
        <v>2</v>
      </c>
      <c r="D10" s="4"/>
      <c r="E10" s="4"/>
      <c r="G10" s="9">
        <v>1</v>
      </c>
      <c r="H10" s="4">
        <f>D7</f>
        <v>10000</v>
      </c>
      <c r="I10" s="4">
        <f>E15</f>
        <v>4000</v>
      </c>
      <c r="J10" s="9">
        <v>3</v>
      </c>
      <c r="K10" s="8"/>
      <c r="L10" s="4"/>
      <c r="M10" s="4"/>
      <c r="N10" s="4">
        <f>E21</f>
        <v>4475</v>
      </c>
      <c r="O10" s="9">
        <v>5</v>
      </c>
      <c r="Q10" t="s">
        <v>42</v>
      </c>
      <c r="R10" s="5">
        <f>H17</f>
        <v>8000</v>
      </c>
      <c r="AB10" s="30">
        <f>SUM(AB7:AB9)</f>
        <v>12475</v>
      </c>
      <c r="AC10" s="12" t="s">
        <v>52</v>
      </c>
    </row>
    <row r="11" spans="2:30" x14ac:dyDescent="0.3">
      <c r="B11" t="s">
        <v>2</v>
      </c>
      <c r="C11" s="9" t="s">
        <v>10</v>
      </c>
      <c r="D11" s="4">
        <f>Datos!E11</f>
        <v>6000</v>
      </c>
      <c r="E11" s="4"/>
      <c r="G11" s="9">
        <v>6</v>
      </c>
      <c r="H11" s="13">
        <f>D23</f>
        <v>2750</v>
      </c>
      <c r="I11" s="13"/>
      <c r="J11" s="7"/>
      <c r="K11" s="4"/>
      <c r="L11" s="4"/>
      <c r="M11" s="13"/>
      <c r="N11" s="13"/>
      <c r="Q11" t="s">
        <v>13</v>
      </c>
      <c r="R11" s="5"/>
      <c r="S11" s="5">
        <f>I37</f>
        <v>2000</v>
      </c>
      <c r="AA11" s="12" t="s">
        <v>49</v>
      </c>
      <c r="AC11" t="s">
        <v>1</v>
      </c>
      <c r="AD11" s="5">
        <f>S12</f>
        <v>18000</v>
      </c>
    </row>
    <row r="12" spans="2:30" x14ac:dyDescent="0.3">
      <c r="B12" t="s">
        <v>13</v>
      </c>
      <c r="C12" s="9" t="s">
        <v>10</v>
      </c>
      <c r="D12" s="4"/>
      <c r="E12" s="4">
        <f>D11</f>
        <v>6000</v>
      </c>
      <c r="G12" s="9"/>
      <c r="H12" s="4">
        <f>H10+H11-I10</f>
        <v>8750</v>
      </c>
      <c r="I12" s="4"/>
      <c r="J12" s="7"/>
      <c r="K12" s="4"/>
      <c r="L12" s="4"/>
      <c r="M12" s="4"/>
      <c r="N12" s="4">
        <f>N10</f>
        <v>4475</v>
      </c>
      <c r="Q12" t="s">
        <v>1</v>
      </c>
      <c r="R12" s="5"/>
      <c r="S12" s="5">
        <f>I27</f>
        <v>18000</v>
      </c>
      <c r="AA12" t="s">
        <v>42</v>
      </c>
      <c r="AB12" s="5">
        <f>R10</f>
        <v>8000</v>
      </c>
      <c r="AC12" t="s">
        <v>53</v>
      </c>
      <c r="AD12" s="5">
        <f>S13-R14</f>
        <v>475</v>
      </c>
    </row>
    <row r="13" spans="2:30" x14ac:dyDescent="0.3">
      <c r="B13" s="9">
        <v>3</v>
      </c>
      <c r="G13" s="10"/>
      <c r="H13" s="4"/>
      <c r="I13" s="4"/>
      <c r="J13" s="7"/>
      <c r="K13" s="4"/>
      <c r="L13" s="4"/>
      <c r="M13" s="4"/>
      <c r="N13" s="4"/>
      <c r="Q13" t="s">
        <v>21</v>
      </c>
      <c r="R13" s="5"/>
      <c r="S13" s="5">
        <f>N12</f>
        <v>4475</v>
      </c>
      <c r="AB13" s="30">
        <f>SUM(AB12)</f>
        <v>8000</v>
      </c>
      <c r="AD13" s="30">
        <f>SUM(AD11:AD12)</f>
        <v>18475</v>
      </c>
    </row>
    <row r="14" spans="2:30" ht="15" thickBot="1" x14ac:dyDescent="0.35">
      <c r="B14" t="s">
        <v>13</v>
      </c>
      <c r="C14" s="9" t="s">
        <v>10</v>
      </c>
      <c r="D14" s="4">
        <f>Datos!I8+Datos!I9</f>
        <v>4000</v>
      </c>
      <c r="G14" s="10"/>
      <c r="H14" s="33" t="s">
        <v>42</v>
      </c>
      <c r="I14" s="33"/>
      <c r="J14" s="10"/>
      <c r="M14" s="33" t="s">
        <v>4</v>
      </c>
      <c r="N14" s="33"/>
      <c r="Q14" t="s">
        <v>4</v>
      </c>
      <c r="R14" s="5">
        <f>M16</f>
        <v>4000</v>
      </c>
      <c r="AB14" s="29">
        <f>AB13+AB10</f>
        <v>20475</v>
      </c>
      <c r="AD14" s="29">
        <f>AD13+AD8</f>
        <v>20475</v>
      </c>
    </row>
    <row r="15" spans="2:30" ht="15" thickBot="1" x14ac:dyDescent="0.35">
      <c r="B15" t="s">
        <v>0</v>
      </c>
      <c r="C15" s="9" t="s">
        <v>10</v>
      </c>
      <c r="E15" s="4">
        <f>D14</f>
        <v>4000</v>
      </c>
      <c r="G15" s="10"/>
      <c r="H15" s="1" t="s">
        <v>5</v>
      </c>
      <c r="I15" s="1" t="s">
        <v>6</v>
      </c>
      <c r="J15" s="11"/>
      <c r="M15" s="1" t="s">
        <v>5</v>
      </c>
      <c r="N15" s="1" t="s">
        <v>6</v>
      </c>
      <c r="Q15" s="12" t="s">
        <v>8</v>
      </c>
      <c r="R15" s="19">
        <f>SUM(R6:R14)</f>
        <v>24475</v>
      </c>
      <c r="S15" s="19">
        <f>SUM(S6:S14)</f>
        <v>24475</v>
      </c>
    </row>
    <row r="16" spans="2:30" ht="15" thickTop="1" x14ac:dyDescent="0.3">
      <c r="B16" s="9">
        <v>4</v>
      </c>
      <c r="D16" s="4"/>
      <c r="E16" s="4"/>
      <c r="G16" s="9">
        <v>1</v>
      </c>
      <c r="H16" s="13">
        <f>D8</f>
        <v>8000</v>
      </c>
      <c r="I16" s="13">
        <f>E13</f>
        <v>0</v>
      </c>
      <c r="J16" s="9"/>
      <c r="K16" s="4"/>
      <c r="L16" s="9">
        <v>4</v>
      </c>
      <c r="M16" s="13">
        <f>D17</f>
        <v>4000</v>
      </c>
      <c r="N16" s="13"/>
      <c r="AA16" s="12" t="s">
        <v>55</v>
      </c>
    </row>
    <row r="17" spans="1:28" x14ac:dyDescent="0.3">
      <c r="B17" t="s">
        <v>4</v>
      </c>
      <c r="C17" s="9" t="s">
        <v>11</v>
      </c>
      <c r="D17" s="4">
        <f>Datos!E8+Datos!E9</f>
        <v>4000</v>
      </c>
      <c r="E17" s="4"/>
      <c r="G17" s="9"/>
      <c r="H17" s="4">
        <f>H16-I16</f>
        <v>8000</v>
      </c>
      <c r="I17" s="4"/>
      <c r="J17" s="9"/>
      <c r="K17" s="4"/>
      <c r="L17" s="9"/>
      <c r="M17" s="4">
        <f>M16</f>
        <v>4000</v>
      </c>
      <c r="N17" s="4"/>
    </row>
    <row r="18" spans="1:28" x14ac:dyDescent="0.3">
      <c r="B18" t="s">
        <v>3</v>
      </c>
      <c r="C18" s="9" t="s">
        <v>10</v>
      </c>
      <c r="D18" s="4"/>
      <c r="E18" s="4">
        <f>D17</f>
        <v>4000</v>
      </c>
      <c r="G18" s="10"/>
      <c r="H18" s="4"/>
      <c r="I18" s="4"/>
      <c r="J18" s="7"/>
      <c r="K18" s="4"/>
      <c r="L18" s="4"/>
      <c r="M18" s="4"/>
      <c r="N18" s="4"/>
      <c r="AB18" s="2" t="s">
        <v>24</v>
      </c>
    </row>
    <row r="19" spans="1:28" x14ac:dyDescent="0.3">
      <c r="B19" s="9">
        <v>5</v>
      </c>
      <c r="D19" s="4"/>
      <c r="E19" s="4"/>
      <c r="G19" s="10"/>
      <c r="H19" s="33" t="s">
        <v>2</v>
      </c>
      <c r="I19" s="33"/>
      <c r="J19" s="10"/>
      <c r="K19" s="4"/>
      <c r="L19" s="4"/>
      <c r="M19" s="4"/>
      <c r="N19" s="4"/>
      <c r="Q19" s="12"/>
      <c r="R19" s="5"/>
      <c r="AA19" t="s">
        <v>21</v>
      </c>
      <c r="AB19" s="5">
        <f>S13</f>
        <v>4475</v>
      </c>
    </row>
    <row r="20" spans="1:28" x14ac:dyDescent="0.3">
      <c r="B20" t="s">
        <v>14</v>
      </c>
      <c r="C20" s="9" t="s">
        <v>10</v>
      </c>
      <c r="D20" s="4">
        <f>Datos!E15+Datos!E16</f>
        <v>4475</v>
      </c>
      <c r="E20" s="4"/>
      <c r="G20" s="10"/>
      <c r="H20" s="1" t="s">
        <v>5</v>
      </c>
      <c r="I20" s="1" t="s">
        <v>6</v>
      </c>
      <c r="J20" s="11"/>
      <c r="Q20" s="12"/>
      <c r="R20" s="21"/>
      <c r="AA20" t="s">
        <v>4</v>
      </c>
      <c r="AB20" s="5">
        <f>-R14</f>
        <v>-4000</v>
      </c>
    </row>
    <row r="21" spans="1:28" x14ac:dyDescent="0.3">
      <c r="B21" t="s">
        <v>21</v>
      </c>
      <c r="C21" s="9" t="s">
        <v>11</v>
      </c>
      <c r="D21" s="4"/>
      <c r="E21" s="4">
        <f>D20</f>
        <v>4475</v>
      </c>
      <c r="G21" s="9">
        <v>2</v>
      </c>
      <c r="H21" s="13">
        <f>D11</f>
        <v>6000</v>
      </c>
      <c r="I21" s="13">
        <f>E18</f>
        <v>4000</v>
      </c>
      <c r="J21" s="9">
        <v>4</v>
      </c>
      <c r="AA21" t="s">
        <v>56</v>
      </c>
      <c r="AB21" s="30">
        <f>SUM(AB19:AB20)</f>
        <v>475</v>
      </c>
    </row>
    <row r="22" spans="1:28" x14ac:dyDescent="0.3">
      <c r="B22" s="9">
        <v>6</v>
      </c>
      <c r="G22" s="9"/>
      <c r="H22" s="4">
        <f>H21-I21</f>
        <v>2000</v>
      </c>
      <c r="I22" s="4"/>
      <c r="J22" s="9"/>
      <c r="Q22" s="14"/>
    </row>
    <row r="23" spans="1:28" ht="15" thickBot="1" x14ac:dyDescent="0.35">
      <c r="B23" t="s">
        <v>0</v>
      </c>
      <c r="C23" s="9" t="s">
        <v>10</v>
      </c>
      <c r="D23" s="4">
        <f>Datos!I15</f>
        <v>2750</v>
      </c>
      <c r="H23" s="4"/>
      <c r="I23" s="4"/>
      <c r="J23" s="4"/>
      <c r="AA23" t="s">
        <v>57</v>
      </c>
      <c r="AB23" s="29">
        <f>AB21</f>
        <v>475</v>
      </c>
    </row>
    <row r="24" spans="1:28" x14ac:dyDescent="0.3">
      <c r="B24" t="s">
        <v>14</v>
      </c>
      <c r="C24" s="9" t="s">
        <v>10</v>
      </c>
      <c r="E24" s="4">
        <f>D23</f>
        <v>2750</v>
      </c>
      <c r="G24" s="3"/>
      <c r="H24" s="33" t="s">
        <v>1</v>
      </c>
      <c r="I24" s="33"/>
    </row>
    <row r="25" spans="1:28" x14ac:dyDescent="0.3">
      <c r="G25" s="1"/>
      <c r="H25" s="1" t="s">
        <v>5</v>
      </c>
      <c r="I25" s="1" t="s">
        <v>6</v>
      </c>
      <c r="Q25" s="12"/>
      <c r="R25" s="5"/>
    </row>
    <row r="26" spans="1:28" x14ac:dyDescent="0.3">
      <c r="B26" s="12" t="s">
        <v>8</v>
      </c>
      <c r="D26" s="15">
        <f>SUM(D7:D25)</f>
        <v>39225</v>
      </c>
      <c r="E26" s="15">
        <f>SUM(E7:E25)</f>
        <v>39225</v>
      </c>
      <c r="G26" s="8"/>
      <c r="H26" s="13"/>
      <c r="I26" s="13">
        <f>E9</f>
        <v>18000</v>
      </c>
      <c r="J26" s="9">
        <v>1</v>
      </c>
    </row>
    <row r="27" spans="1:28" x14ac:dyDescent="0.3">
      <c r="I27" s="5">
        <f>I26</f>
        <v>18000</v>
      </c>
    </row>
    <row r="28" spans="1:28" x14ac:dyDescent="0.3">
      <c r="A28" s="17" t="s">
        <v>10</v>
      </c>
      <c r="B28" s="16" t="s">
        <v>15</v>
      </c>
    </row>
    <row r="29" spans="1:28" x14ac:dyDescent="0.3">
      <c r="A29" s="17" t="s">
        <v>11</v>
      </c>
      <c r="B29" s="16" t="s">
        <v>16</v>
      </c>
      <c r="G29" s="10"/>
      <c r="H29" s="33" t="s">
        <v>14</v>
      </c>
      <c r="I29" s="33"/>
      <c r="J29" s="10"/>
    </row>
    <row r="30" spans="1:28" x14ac:dyDescent="0.3">
      <c r="H30" s="1" t="s">
        <v>5</v>
      </c>
      <c r="I30" s="1" t="s">
        <v>6</v>
      </c>
      <c r="J30" s="1"/>
    </row>
    <row r="31" spans="1:28" x14ac:dyDescent="0.3">
      <c r="G31" s="9">
        <v>5</v>
      </c>
      <c r="H31" s="13">
        <f>D20</f>
        <v>4475</v>
      </c>
      <c r="I31" s="13">
        <f>E24</f>
        <v>2750</v>
      </c>
      <c r="J31" s="9">
        <v>6</v>
      </c>
    </row>
    <row r="32" spans="1:28" x14ac:dyDescent="0.3">
      <c r="G32" s="9"/>
      <c r="H32" s="4">
        <f>H31-I31</f>
        <v>1725</v>
      </c>
      <c r="I32" s="4"/>
      <c r="J32" s="7"/>
    </row>
    <row r="34" spans="7:10" x14ac:dyDescent="0.3">
      <c r="G34" s="10"/>
      <c r="H34" s="33" t="s">
        <v>13</v>
      </c>
      <c r="I34" s="33"/>
      <c r="J34" s="10"/>
    </row>
    <row r="35" spans="7:10" x14ac:dyDescent="0.3">
      <c r="H35" s="1" t="s">
        <v>5</v>
      </c>
      <c r="I35" s="1" t="s">
        <v>6</v>
      </c>
      <c r="J35" s="1"/>
    </row>
    <row r="36" spans="7:10" x14ac:dyDescent="0.3">
      <c r="G36" s="9">
        <v>3</v>
      </c>
      <c r="H36" s="13">
        <f>D14</f>
        <v>4000</v>
      </c>
      <c r="I36" s="13">
        <f>E12</f>
        <v>6000</v>
      </c>
      <c r="J36" s="9">
        <v>2</v>
      </c>
    </row>
    <row r="37" spans="7:10" x14ac:dyDescent="0.3">
      <c r="G37" s="9"/>
      <c r="H37" s="4"/>
      <c r="I37" s="4">
        <f>I36-H36</f>
        <v>2000</v>
      </c>
      <c r="J37" s="7"/>
    </row>
  </sheetData>
  <mergeCells count="12">
    <mergeCell ref="H19:I19"/>
    <mergeCell ref="M14:N14"/>
    <mergeCell ref="H24:I24"/>
    <mergeCell ref="H29:I29"/>
    <mergeCell ref="H34:I34"/>
    <mergeCell ref="H14:I14"/>
    <mergeCell ref="B3:E3"/>
    <mergeCell ref="G3:O3"/>
    <mergeCell ref="G5:J5"/>
    <mergeCell ref="L5:O5"/>
    <mergeCell ref="H7:I7"/>
    <mergeCell ref="M7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Caso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Cabezas</dc:creator>
  <cp:lastModifiedBy>Christian</cp:lastModifiedBy>
  <dcterms:created xsi:type="dcterms:W3CDTF">2024-04-05T01:20:35Z</dcterms:created>
  <dcterms:modified xsi:type="dcterms:W3CDTF">2024-04-13T14:43:56Z</dcterms:modified>
</cp:coreProperties>
</file>