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e\OneDrive\Documentos\PUCP 2024-2\CONTABILIDAD Y FINANZAS\Datos para el EX1\0. Contabilidad Material\Practica 6\"/>
    </mc:Choice>
  </mc:AlternateContent>
  <xr:revisionPtr revIDLastSave="0" documentId="13_ncr:1_{7E9502F3-6F12-48EA-9D2C-B5DA7B948B5D}" xr6:coauthVersionLast="36" xr6:coauthVersionMax="36" xr10:uidLastSave="{00000000-0000-0000-0000-000000000000}"/>
  <bookViews>
    <workbookView xWindow="0" yWindow="0" windowWidth="21570" windowHeight="7890" firstSheet="2" activeTab="3" xr2:uid="{19017F66-E9F5-49FE-9DFB-F77127572DD3}"/>
  </bookViews>
  <sheets>
    <sheet name="Pregunta 1(Kardex)" sheetId="1" r:id="rId1"/>
    <sheet name="Pregunta 1 (Asientos)" sheetId="2" r:id="rId2"/>
    <sheet name="Pregunta 2 (Datos)" sheetId="3" r:id="rId3"/>
    <sheet name="Pregunta 2 (Asientos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4" l="1"/>
  <c r="E118" i="4"/>
  <c r="F115" i="4"/>
  <c r="E114" i="4"/>
  <c r="E112" i="4"/>
  <c r="F103" i="4"/>
  <c r="F104" i="4"/>
  <c r="F105" i="4"/>
  <c r="F107" i="4"/>
  <c r="F108" i="4"/>
  <c r="F100" i="4"/>
  <c r="E97" i="4"/>
  <c r="E95" i="4"/>
  <c r="E93" i="4"/>
  <c r="E92" i="4"/>
  <c r="E91" i="4"/>
  <c r="F87" i="4"/>
  <c r="E86" i="4"/>
  <c r="E84" i="4"/>
  <c r="F80" i="4"/>
  <c r="E78" i="4"/>
  <c r="E76" i="4"/>
  <c r="F73" i="4"/>
  <c r="E72" i="4"/>
  <c r="E70" i="4"/>
  <c r="F66" i="4"/>
  <c r="E64" i="4"/>
  <c r="E62" i="4"/>
  <c r="F59" i="4"/>
  <c r="E58" i="4"/>
  <c r="E56" i="4"/>
  <c r="F52" i="4"/>
  <c r="E50" i="4"/>
  <c r="E48" i="4"/>
  <c r="E43" i="4"/>
  <c r="E41" i="4"/>
  <c r="F44" i="4" s="1"/>
  <c r="F33" i="4"/>
  <c r="F34" i="4"/>
  <c r="F36" i="4"/>
  <c r="F37" i="4"/>
  <c r="E26" i="4"/>
  <c r="E24" i="4"/>
  <c r="E22" i="4"/>
  <c r="E21" i="4"/>
  <c r="E20" i="4"/>
  <c r="E15" i="4"/>
  <c r="E13" i="4"/>
  <c r="F16" i="4" s="1"/>
  <c r="E7" i="4"/>
  <c r="F9" i="4" s="1"/>
  <c r="G19" i="3"/>
  <c r="F19" i="3"/>
  <c r="H14" i="3"/>
  <c r="F13" i="3"/>
  <c r="F15" i="3" s="1"/>
  <c r="G11" i="3"/>
  <c r="F11" i="3"/>
  <c r="H11" i="3" s="1"/>
  <c r="G10" i="3"/>
  <c r="F10" i="3"/>
  <c r="H10" i="3" s="1"/>
  <c r="G9" i="3"/>
  <c r="G13" i="3" s="1"/>
  <c r="G15" i="3" s="1"/>
  <c r="F9" i="3"/>
  <c r="G8" i="3"/>
  <c r="F8" i="3"/>
  <c r="H8" i="3" s="1"/>
  <c r="G7" i="3"/>
  <c r="F7" i="3"/>
  <c r="H7" i="3" s="1"/>
  <c r="H6" i="3"/>
  <c r="F32" i="4" l="1"/>
  <c r="H9" i="3"/>
  <c r="H13" i="3" s="1"/>
  <c r="F113" i="2" l="1"/>
  <c r="E111" i="2"/>
  <c r="E104" i="2"/>
  <c r="F106" i="2"/>
  <c r="F108" i="2"/>
  <c r="F100" i="2"/>
  <c r="F95" i="2"/>
  <c r="E93" i="2"/>
  <c r="F90" i="2"/>
  <c r="E88" i="2"/>
  <c r="F85" i="2"/>
  <c r="E83" i="2"/>
  <c r="E81" i="2"/>
  <c r="F78" i="2"/>
  <c r="E76" i="2"/>
  <c r="F72" i="2"/>
  <c r="E70" i="2"/>
  <c r="E63" i="2"/>
  <c r="F65" i="2"/>
  <c r="F67" i="2"/>
  <c r="F59" i="2"/>
  <c r="E57" i="2"/>
  <c r="F54" i="2"/>
  <c r="E52" i="2"/>
  <c r="F49" i="2"/>
  <c r="E47" i="2"/>
  <c r="F44" i="2"/>
  <c r="E42" i="2"/>
  <c r="E40" i="2"/>
  <c r="F37" i="2"/>
  <c r="E35" i="2"/>
  <c r="F31" i="2"/>
  <c r="E29" i="2"/>
  <c r="F26" i="2"/>
  <c r="E24" i="2"/>
  <c r="F21" i="2"/>
  <c r="E19" i="2"/>
  <c r="F16" i="2"/>
  <c r="E14" i="2"/>
  <c r="E12" i="2"/>
  <c r="J51" i="1"/>
  <c r="J50" i="1"/>
  <c r="J49" i="1"/>
  <c r="J6" i="1"/>
  <c r="J5" i="1"/>
  <c r="J4" i="1"/>
  <c r="F9" i="2"/>
  <c r="I51" i="1"/>
  <c r="I50" i="1"/>
  <c r="I5" i="1"/>
  <c r="I4" i="1"/>
  <c r="I6" i="1"/>
  <c r="I49" i="1"/>
  <c r="D87" i="1"/>
  <c r="D85" i="1"/>
  <c r="D84" i="1"/>
  <c r="D66" i="1"/>
  <c r="J73" i="1" s="1"/>
  <c r="J74" i="1" s="1"/>
  <c r="D60" i="1"/>
  <c r="G72" i="1" s="1"/>
  <c r="H72" i="1" s="1"/>
  <c r="D59" i="1"/>
  <c r="G63" i="1" s="1"/>
  <c r="D41" i="1"/>
  <c r="D39" i="1"/>
  <c r="D38" i="1"/>
  <c r="D21" i="1"/>
  <c r="J23" i="1" s="1"/>
  <c r="D15" i="1"/>
  <c r="J16" i="1" s="1"/>
  <c r="J22" i="1" s="1"/>
  <c r="D14" i="1"/>
  <c r="E7" i="2"/>
  <c r="F86" i="1"/>
  <c r="I87" i="1" s="1"/>
  <c r="F88" i="1"/>
  <c r="C87" i="1"/>
  <c r="I85" i="1"/>
  <c r="C85" i="1"/>
  <c r="J84" i="1"/>
  <c r="C84" i="1"/>
  <c r="F76" i="1"/>
  <c r="I73" i="1"/>
  <c r="G52" i="1"/>
  <c r="F74" i="1"/>
  <c r="F73" i="1"/>
  <c r="F72" i="1"/>
  <c r="G71" i="1"/>
  <c r="I70" i="1"/>
  <c r="I68" i="1"/>
  <c r="I69" i="1"/>
  <c r="I67" i="1"/>
  <c r="I65" i="1"/>
  <c r="I64" i="1"/>
  <c r="I63" i="1"/>
  <c r="C59" i="1"/>
  <c r="C66" i="1"/>
  <c r="J64" i="1"/>
  <c r="J68" i="1" s="1"/>
  <c r="F63" i="1"/>
  <c r="F65" i="1" s="1"/>
  <c r="I61" i="1"/>
  <c r="I60" i="1"/>
  <c r="I62" i="1" s="1"/>
  <c r="C60" i="1"/>
  <c r="C76" i="1" s="1"/>
  <c r="I59" i="1"/>
  <c r="F52" i="1"/>
  <c r="H51" i="1"/>
  <c r="H50" i="1"/>
  <c r="H49" i="1"/>
  <c r="F44" i="1"/>
  <c r="I42" i="1"/>
  <c r="C41" i="1"/>
  <c r="G7" i="1"/>
  <c r="F42" i="1" s="1"/>
  <c r="F7" i="1"/>
  <c r="F40" i="1" s="1"/>
  <c r="C39" i="1"/>
  <c r="J38" i="1"/>
  <c r="C38" i="1"/>
  <c r="I38" i="1" s="1"/>
  <c r="I39" i="1" s="1"/>
  <c r="I41" i="1" s="1"/>
  <c r="F26" i="1"/>
  <c r="I22" i="1"/>
  <c r="C21" i="1"/>
  <c r="I23" i="1" s="1"/>
  <c r="F19" i="1"/>
  <c r="I19" i="1" s="1"/>
  <c r="I20" i="1" s="1"/>
  <c r="F18" i="1"/>
  <c r="I16" i="1"/>
  <c r="C15" i="1"/>
  <c r="J14" i="1"/>
  <c r="J15" i="1" s="1"/>
  <c r="C14" i="1"/>
  <c r="I14" i="1" s="1"/>
  <c r="I15" i="1" s="1"/>
  <c r="H6" i="1"/>
  <c r="I26" i="1" s="1"/>
  <c r="H5" i="1"/>
  <c r="H4" i="1"/>
  <c r="G73" i="1" l="1"/>
  <c r="E66" i="1"/>
  <c r="K69" i="1" s="1"/>
  <c r="H63" i="1"/>
  <c r="H65" i="1" s="1"/>
  <c r="J63" i="1"/>
  <c r="J59" i="1"/>
  <c r="J60" i="1" s="1"/>
  <c r="F90" i="1"/>
  <c r="E87" i="1"/>
  <c r="E85" i="1"/>
  <c r="C90" i="1"/>
  <c r="E84" i="1"/>
  <c r="I84" i="1"/>
  <c r="I88" i="1" s="1"/>
  <c r="G65" i="1"/>
  <c r="K73" i="1"/>
  <c r="K74" i="1" s="1"/>
  <c r="J61" i="1"/>
  <c r="H71" i="1"/>
  <c r="K64" i="1"/>
  <c r="K68" i="1" s="1"/>
  <c r="E60" i="1"/>
  <c r="K61" i="1" s="1"/>
  <c r="J69" i="1"/>
  <c r="H73" i="1"/>
  <c r="I74" i="1"/>
  <c r="E59" i="1"/>
  <c r="E39" i="1"/>
  <c r="E38" i="1"/>
  <c r="E21" i="1"/>
  <c r="K23" i="1" s="1"/>
  <c r="K22" i="1"/>
  <c r="G26" i="1"/>
  <c r="H26" i="1" s="1"/>
  <c r="F20" i="1"/>
  <c r="J26" i="1"/>
  <c r="J27" i="1" s="1"/>
  <c r="I27" i="1"/>
  <c r="G25" i="1"/>
  <c r="H25" i="1" s="1"/>
  <c r="F27" i="1"/>
  <c r="I17" i="1"/>
  <c r="G18" i="1"/>
  <c r="I24" i="1"/>
  <c r="J19" i="1"/>
  <c r="K19" i="1" s="1"/>
  <c r="K20" i="1" s="1"/>
  <c r="J20" i="1" s="1"/>
  <c r="G19" i="1"/>
  <c r="H19" i="1" s="1"/>
  <c r="C29" i="1"/>
  <c r="E14" i="1"/>
  <c r="E15" i="1"/>
  <c r="K16" i="1" s="1"/>
  <c r="H74" i="1" l="1"/>
  <c r="H76" i="1" s="1"/>
  <c r="K63" i="1"/>
  <c r="J67" i="1"/>
  <c r="K84" i="1"/>
  <c r="K85" i="1" s="1"/>
  <c r="E90" i="1"/>
  <c r="E76" i="1"/>
  <c r="K59" i="1"/>
  <c r="K60" i="1" s="1"/>
  <c r="K62" i="1" s="1"/>
  <c r="J62" i="1" s="1"/>
  <c r="K24" i="1"/>
  <c r="J24" i="1" s="1"/>
  <c r="K38" i="1"/>
  <c r="K39" i="1" s="1"/>
  <c r="K26" i="1"/>
  <c r="K27" i="1" s="1"/>
  <c r="F29" i="1"/>
  <c r="H27" i="1"/>
  <c r="G27" i="1" s="1"/>
  <c r="K14" i="1"/>
  <c r="K15" i="1" s="1"/>
  <c r="K17" i="1" s="1"/>
  <c r="J17" i="1" s="1"/>
  <c r="H18" i="1"/>
  <c r="E29" i="1"/>
  <c r="G74" i="1" l="1"/>
  <c r="K65" i="1"/>
  <c r="J65" i="1" s="1"/>
  <c r="K67" i="1"/>
  <c r="K70" i="1" s="1"/>
  <c r="J70" i="1" s="1"/>
  <c r="J85" i="1"/>
  <c r="J39" i="1"/>
  <c r="G40" i="1" s="1"/>
  <c r="H40" i="1" s="1"/>
  <c r="H20" i="1"/>
  <c r="G86" i="1" l="1"/>
  <c r="H86" i="1" s="1"/>
  <c r="K87" i="1" s="1"/>
  <c r="E41" i="1"/>
  <c r="K41" i="1" s="1"/>
  <c r="C44" i="1"/>
  <c r="G20" i="1"/>
  <c r="H29" i="1"/>
  <c r="J41" i="1" l="1"/>
  <c r="G42" i="1" s="1"/>
  <c r="H42" i="1" s="1"/>
  <c r="H44" i="1" s="1"/>
  <c r="J87" i="1"/>
  <c r="E44" i="1"/>
  <c r="G88" i="1" l="1"/>
  <c r="H88" i="1" s="1"/>
  <c r="K42" i="1"/>
  <c r="J42" i="1" s="1"/>
  <c r="H90" i="1" l="1"/>
  <c r="K88" i="1"/>
  <c r="J88" i="1" s="1"/>
</calcChain>
</file>

<file path=xl/sharedStrings.xml><?xml version="1.0" encoding="utf-8"?>
<sst xmlns="http://schemas.openxmlformats.org/spreadsheetml/2006/main" count="409" uniqueCount="125">
  <si>
    <t>Cantidad</t>
  </si>
  <si>
    <t>Fecha</t>
  </si>
  <si>
    <t>Datos MacBook Air</t>
  </si>
  <si>
    <t>Detalle</t>
  </si>
  <si>
    <t>Costo</t>
  </si>
  <si>
    <t>Compras</t>
  </si>
  <si>
    <t>Venta 1</t>
  </si>
  <si>
    <t>Venta 2</t>
  </si>
  <si>
    <t>Stock</t>
  </si>
  <si>
    <t>Compra 1</t>
  </si>
  <si>
    <t>Compra 2</t>
  </si>
  <si>
    <t>Compra 3</t>
  </si>
  <si>
    <t>Metodo PEPS</t>
  </si>
  <si>
    <t>Entradas</t>
  </si>
  <si>
    <t>Salidas</t>
  </si>
  <si>
    <t>Costo
Unitario</t>
  </si>
  <si>
    <t>Costo
Total</t>
  </si>
  <si>
    <t>S/</t>
  </si>
  <si>
    <t>1/6/2024</t>
  </si>
  <si>
    <t>Primera compra</t>
  </si>
  <si>
    <t>10/06/2024</t>
  </si>
  <si>
    <t>Segunda compra</t>
  </si>
  <si>
    <t>15/06/2024</t>
  </si>
  <si>
    <t>Primera venta</t>
  </si>
  <si>
    <t>20/06/2024</t>
  </si>
  <si>
    <t>Tercera compra</t>
  </si>
  <si>
    <t>25/06/2024</t>
  </si>
  <si>
    <t>Segunda venta</t>
  </si>
  <si>
    <t xml:space="preserve">Costo Adicional </t>
  </si>
  <si>
    <t>Metodo Promedio Ponderado</t>
  </si>
  <si>
    <t>Datos MacBook Pro</t>
  </si>
  <si>
    <t>Asientos contables</t>
  </si>
  <si>
    <t>Asiento N°</t>
  </si>
  <si>
    <t>Cuenta</t>
  </si>
  <si>
    <t>Descripción</t>
  </si>
  <si>
    <t>Debe</t>
  </si>
  <si>
    <t>Haber</t>
  </si>
  <si>
    <t xml:space="preserve">Primera compra </t>
  </si>
  <si>
    <t>Existencias por recibir</t>
  </si>
  <si>
    <t>Mercaderías</t>
  </si>
  <si>
    <t>Cuentas por pagar comerciales</t>
  </si>
  <si>
    <t>Facturas por pagar</t>
  </si>
  <si>
    <t>Gastos vinculados a las compras</t>
  </si>
  <si>
    <t>Tributos por pagar</t>
  </si>
  <si>
    <t>Impuesto general a las ventas</t>
  </si>
  <si>
    <t>Costo Total Adicional</t>
  </si>
  <si>
    <t>Costo Total Sin Adicional</t>
  </si>
  <si>
    <t>Efectivo y equivalentes de efectivo</t>
  </si>
  <si>
    <t>Cuentas corrientes en instituciones financieras</t>
  </si>
  <si>
    <t>Variación de inventarios</t>
  </si>
  <si>
    <t xml:space="preserve">Segunda compra </t>
  </si>
  <si>
    <t>Cuentas por cobrar comerciales</t>
  </si>
  <si>
    <t>Facturas por cobrar</t>
  </si>
  <si>
    <t>Ventas</t>
  </si>
  <si>
    <t>Costo de ventas</t>
  </si>
  <si>
    <t xml:space="preserve">Tercera compra </t>
  </si>
  <si>
    <t xml:space="preserve"> </t>
  </si>
  <si>
    <t>Concepto</t>
  </si>
  <si>
    <t>Total</t>
  </si>
  <si>
    <t>Pantalon</t>
  </si>
  <si>
    <t>Camisas</t>
  </si>
  <si>
    <t>Pantalón</t>
  </si>
  <si>
    <t>Materia prima</t>
  </si>
  <si>
    <t>Mano de obra directa</t>
  </si>
  <si>
    <t>Operarios (3)</t>
  </si>
  <si>
    <t>Energía electríca</t>
  </si>
  <si>
    <t>Horas de funcionamiento máquinas</t>
  </si>
  <si>
    <t>Alquiler de fábrica</t>
  </si>
  <si>
    <t>Espacio utilizado</t>
  </si>
  <si>
    <t xml:space="preserve">Mantenimiento </t>
  </si>
  <si>
    <t>Uso de máquinas en la producción</t>
  </si>
  <si>
    <t>Sueldo de personal de supervisión</t>
  </si>
  <si>
    <t>Horas dedicadas</t>
  </si>
  <si>
    <t>Costo total</t>
  </si>
  <si>
    <t>Cantidad producida</t>
  </si>
  <si>
    <t>Costo unitario</t>
  </si>
  <si>
    <t>Materías primas</t>
  </si>
  <si>
    <t>Costo de producción</t>
  </si>
  <si>
    <t>Pantalones</t>
  </si>
  <si>
    <t>Cargas imputables a centro de costros</t>
  </si>
  <si>
    <t>Gastos de personal</t>
  </si>
  <si>
    <t>Remuneraciones</t>
  </si>
  <si>
    <t>Sueldos y salarios</t>
  </si>
  <si>
    <t>Gratificaciones</t>
  </si>
  <si>
    <t>Vacaciones</t>
  </si>
  <si>
    <t>Seguridad, previsión social y otras contribuciones</t>
  </si>
  <si>
    <t>Regimen de prestaciones de salud</t>
  </si>
  <si>
    <t>Beneficios sociales de los trabajadores</t>
  </si>
  <si>
    <t>Compensación por tiempo de servicios</t>
  </si>
  <si>
    <t>Instituciones públicas</t>
  </si>
  <si>
    <t>Essalud</t>
  </si>
  <si>
    <t>Remuneraciones y particiones por pagar</t>
  </si>
  <si>
    <t>Remuneraciones por pagar</t>
  </si>
  <si>
    <t>Sueldos y salarios por pagar</t>
  </si>
  <si>
    <t>Gratificaciones por pagar</t>
  </si>
  <si>
    <t>Vacaciones por pagar</t>
  </si>
  <si>
    <t>Beneficios sociales de los trabajadores por pagar</t>
  </si>
  <si>
    <t>Administradoras de fondos de pensiones</t>
  </si>
  <si>
    <t>Mano de obra</t>
  </si>
  <si>
    <t>Gastos de servicios prestados por terceros</t>
  </si>
  <si>
    <t>Servicios básicos</t>
  </si>
  <si>
    <t>Costos indirectos de fabricación</t>
  </si>
  <si>
    <t>Alquileres</t>
  </si>
  <si>
    <t>Mantenimiento y reparaciones</t>
  </si>
  <si>
    <t>Productos terminados</t>
  </si>
  <si>
    <t>Variación de la producción almacenada</t>
  </si>
  <si>
    <t>Variación de productos terminados</t>
  </si>
  <si>
    <t>Va el Total de la Materia Prima</t>
  </si>
  <si>
    <t>Va la parte de los pantalones en Materia Prima</t>
  </si>
  <si>
    <t>Va la parte de las Camisas en Materia Prima</t>
  </si>
  <si>
    <t>Va la Cantidad de Sueldo Mencionado en el Texto</t>
  </si>
  <si>
    <t>es la resta entre Salario y AFP</t>
  </si>
  <si>
    <t>Va la parte de las Camisas en Mano de obra directa</t>
  </si>
  <si>
    <t>Va la parte de los pantalones en Mano de obra directa</t>
  </si>
  <si>
    <t>Energia Eléctrica</t>
  </si>
  <si>
    <t>Va la parte del total de energia Electrica</t>
  </si>
  <si>
    <t>Va el total de alquileres</t>
  </si>
  <si>
    <t>Va la parte de pantalones de alquieres</t>
  </si>
  <si>
    <t>Va la parte de Camisetas de alquieres</t>
  </si>
  <si>
    <t>Va el total de Mantenimiento</t>
  </si>
  <si>
    <t>Va la parte de pantalones de Mantenimiento</t>
  </si>
  <si>
    <t>Va la parte de Camisetas de Mantenimiento</t>
  </si>
  <si>
    <t>Va la parte de pantalones de Mano de obra Indirecta</t>
  </si>
  <si>
    <t>Va la parte de Camisetas de Mano de Obra Indirecta</t>
  </si>
  <si>
    <t>Va el total del 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</si>
</sst>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3" fontId="0" fillId="0" borderId="0" xfId="1" applyFont="1"/>
    <xf numFmtId="43" fontId="0" fillId="0" borderId="0" xfId="1" applyFont="1" applyAlignment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14" fontId="0" fillId="0" borderId="0" xfId="1" applyNumberFormat="1" applyFont="1"/>
    <xf numFmtId="1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164" fontId="0" fillId="0" borderId="7" xfId="1" applyNumberFormat="1" applyFont="1" applyBorder="1"/>
    <xf numFmtId="164" fontId="0" fillId="3" borderId="6" xfId="1" applyNumberFormat="1" applyFont="1" applyFill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6" xfId="1" applyNumberFormat="1" applyFont="1" applyFill="1" applyBorder="1"/>
    <xf numFmtId="164" fontId="0" fillId="3" borderId="7" xfId="1" applyNumberFormat="1" applyFont="1" applyFill="1" applyBorder="1"/>
    <xf numFmtId="43" fontId="0" fillId="0" borderId="7" xfId="1" applyFont="1" applyBorder="1"/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43" fontId="0" fillId="0" borderId="4" xfId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4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Border="1"/>
    <xf numFmtId="0" fontId="0" fillId="0" borderId="5" xfId="0" applyBorder="1" applyAlignment="1"/>
    <xf numFmtId="0" fontId="0" fillId="0" borderId="6" xfId="0" applyBorder="1" applyAlignment="1"/>
    <xf numFmtId="164" fontId="0" fillId="0" borderId="5" xfId="0" applyNumberFormat="1" applyBorder="1"/>
    <xf numFmtId="43" fontId="0" fillId="0" borderId="7" xfId="1" applyNumberFormat="1" applyFont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0" fillId="4" borderId="5" xfId="1" applyNumberFormat="1" applyFont="1" applyFill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4" borderId="7" xfId="1" applyNumberFormat="1" applyFont="1" applyFill="1" applyBorder="1"/>
    <xf numFmtId="164" fontId="2" fillId="4" borderId="6" xfId="1" applyNumberFormat="1" applyFont="1" applyFill="1" applyBorder="1"/>
    <xf numFmtId="164" fontId="2" fillId="4" borderId="5" xfId="1" applyNumberFormat="1" applyFont="1" applyFill="1" applyBorder="1"/>
    <xf numFmtId="164" fontId="2" fillId="0" borderId="7" xfId="1" applyNumberFormat="1" applyFont="1" applyBorder="1"/>
    <xf numFmtId="1" fontId="0" fillId="0" borderId="0" xfId="0" applyNumberFormat="1"/>
    <xf numFmtId="164" fontId="2" fillId="2" borderId="4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1" applyNumberFormat="1" applyFont="1" applyAlignment="1"/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Fill="1"/>
    <xf numFmtId="9" fontId="0" fillId="0" borderId="0" xfId="2" applyFont="1" applyFill="1"/>
    <xf numFmtId="9" fontId="0" fillId="0" borderId="0" xfId="2" applyFon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3" fontId="2" fillId="0" borderId="0" xfId="1" applyFont="1"/>
    <xf numFmtId="0" fontId="4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</xdr:row>
      <xdr:rowOff>180975</xdr:rowOff>
    </xdr:from>
    <xdr:to>
      <xdr:col>10</xdr:col>
      <xdr:colOff>0</xdr:colOff>
      <xdr:row>8</xdr:row>
      <xdr:rowOff>180974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00411A-8230-4821-96AF-8C19EB957BFA}"/>
            </a:ext>
          </a:extLst>
        </xdr:cNvPr>
        <xdr:cNvSpPr txBox="1"/>
      </xdr:nvSpPr>
      <xdr:spPr>
        <a:xfrm>
          <a:off x="7477125" y="752475"/>
          <a:ext cx="2295525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factura la mercaderia comprada</a:t>
          </a:r>
          <a:endParaRPr lang="es-PE" sz="1100"/>
        </a:p>
        <a:p>
          <a:r>
            <a:rPr lang="es-PE" sz="1100"/>
            <a:t>Se</a:t>
          </a:r>
          <a:r>
            <a:rPr lang="es-PE" sz="1100" baseline="0"/>
            <a:t> trabaja con el costo Total sin contar Adicionales</a:t>
          </a:r>
          <a:endParaRPr lang="es-PE" sz="1100"/>
        </a:p>
      </xdr:txBody>
    </xdr:sp>
    <xdr:clientData/>
  </xdr:twoCellAnchor>
  <xdr:twoCellAnchor>
    <xdr:from>
      <xdr:col>7</xdr:col>
      <xdr:colOff>0</xdr:colOff>
      <xdr:row>10</xdr:row>
      <xdr:rowOff>1</xdr:rowOff>
    </xdr:from>
    <xdr:to>
      <xdr:col>10</xdr:col>
      <xdr:colOff>9525</xdr:colOff>
      <xdr:row>15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4C076CC-2B43-4B89-93CF-BA0D7A403328}"/>
            </a:ext>
          </a:extLst>
        </xdr:cNvPr>
        <xdr:cNvSpPr txBox="1"/>
      </xdr:nvSpPr>
      <xdr:spPr>
        <a:xfrm>
          <a:off x="7486650" y="1905001"/>
          <a:ext cx="2295525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registra los costos adicionales.</a:t>
          </a:r>
        </a:p>
        <a:p>
          <a:r>
            <a:rPr lang="es-PE" sz="1100"/>
            <a:t>Se</a:t>
          </a:r>
          <a:r>
            <a:rPr lang="es-PE" sz="1100" baseline="0"/>
            <a:t> trabaja solo con el costo Total de los Adicionales</a:t>
          </a:r>
          <a:endParaRPr lang="es-PE" sz="1100"/>
        </a:p>
      </xdr:txBody>
    </xdr:sp>
    <xdr:clientData/>
  </xdr:twoCellAnchor>
  <xdr:twoCellAnchor>
    <xdr:from>
      <xdr:col>6</xdr:col>
      <xdr:colOff>752475</xdr:colOff>
      <xdr:row>17</xdr:row>
      <xdr:rowOff>9526</xdr:rowOff>
    </xdr:from>
    <xdr:to>
      <xdr:col>10</xdr:col>
      <xdr:colOff>190500</xdr:colOff>
      <xdr:row>20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59744EA-A4BE-4F5E-82BB-3F131EBE2A0E}"/>
            </a:ext>
          </a:extLst>
        </xdr:cNvPr>
        <xdr:cNvSpPr txBox="1"/>
      </xdr:nvSpPr>
      <xdr:spPr>
        <a:xfrm>
          <a:off x="7477125" y="3248026"/>
          <a:ext cx="2486025" cy="742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registra el IGV de la Mercaderia Comprado</a:t>
          </a:r>
        </a:p>
        <a:p>
          <a:r>
            <a:rPr lang="es-PE" sz="1100"/>
            <a:t>Se</a:t>
          </a:r>
          <a:r>
            <a:rPr lang="es-PE" sz="1100" baseline="0"/>
            <a:t> trabaja con el 281 Mercaderia * 18%</a:t>
          </a:r>
          <a:endParaRPr lang="es-PE" sz="1100"/>
        </a:p>
      </xdr:txBody>
    </xdr:sp>
    <xdr:clientData/>
  </xdr:twoCellAnchor>
  <xdr:twoCellAnchor>
    <xdr:from>
      <xdr:col>7</xdr:col>
      <xdr:colOff>0</xdr:colOff>
      <xdr:row>22</xdr:row>
      <xdr:rowOff>1</xdr:rowOff>
    </xdr:from>
    <xdr:to>
      <xdr:col>10</xdr:col>
      <xdr:colOff>9525</xdr:colOff>
      <xdr:row>26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36359B9-5E8D-4076-9F3D-5C6AE4E38810}"/>
            </a:ext>
          </a:extLst>
        </xdr:cNvPr>
        <xdr:cNvSpPr txBox="1"/>
      </xdr:nvSpPr>
      <xdr:spPr>
        <a:xfrm>
          <a:off x="7486650" y="4191001"/>
          <a:ext cx="2295525" cy="761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registra la compra de la mercaderia </a:t>
          </a:r>
        </a:p>
        <a:p>
          <a:r>
            <a:rPr lang="es-PE" sz="1100"/>
            <a:t>Se</a:t>
          </a:r>
          <a:r>
            <a:rPr lang="es-PE" sz="1100" baseline="0"/>
            <a:t> trabaja con el 281 Mercaderia </a:t>
          </a:r>
          <a:endParaRPr lang="es-PE" sz="1100"/>
        </a:p>
      </xdr:txBody>
    </xdr:sp>
    <xdr:clientData/>
  </xdr:twoCellAnchor>
  <xdr:twoCellAnchor>
    <xdr:from>
      <xdr:col>7</xdr:col>
      <xdr:colOff>0</xdr:colOff>
      <xdr:row>27</xdr:row>
      <xdr:rowOff>9526</xdr:rowOff>
    </xdr:from>
    <xdr:to>
      <xdr:col>10</xdr:col>
      <xdr:colOff>9525</xdr:colOff>
      <xdr:row>31</xdr:row>
      <xdr:rowOff>9525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E345593-2C61-4E80-8FA9-DE025E315951}"/>
            </a:ext>
          </a:extLst>
        </xdr:cNvPr>
        <xdr:cNvSpPr txBox="1"/>
      </xdr:nvSpPr>
      <xdr:spPr>
        <a:xfrm>
          <a:off x="7486650" y="5153026"/>
          <a:ext cx="2295525" cy="761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registra el asiento de destino </a:t>
          </a:r>
          <a:r>
            <a:rPr lang="es-PE" sz="1100"/>
            <a:t>Se</a:t>
          </a:r>
          <a:r>
            <a:rPr lang="es-PE" sz="1100" baseline="0"/>
            <a:t> trabaja con Costo Total con Adicionales</a:t>
          </a:r>
          <a:endParaRPr lang="es-PE" sz="1100"/>
        </a:p>
      </xdr:txBody>
    </xdr:sp>
    <xdr:clientData/>
  </xdr:twoCellAnchor>
  <xdr:twoCellAnchor>
    <xdr:from>
      <xdr:col>6</xdr:col>
      <xdr:colOff>752475</xdr:colOff>
      <xdr:row>61</xdr:row>
      <xdr:rowOff>0</xdr:rowOff>
    </xdr:from>
    <xdr:to>
      <xdr:col>10</xdr:col>
      <xdr:colOff>0</xdr:colOff>
      <xdr:row>64</xdr:row>
      <xdr:rowOff>190499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E274735-7E05-4F90-95F0-253C77381B8E}"/>
            </a:ext>
          </a:extLst>
        </xdr:cNvPr>
        <xdr:cNvSpPr txBox="1"/>
      </xdr:nvSpPr>
      <xdr:spPr>
        <a:xfrm>
          <a:off x="7477125" y="11620500"/>
          <a:ext cx="2295525" cy="761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Facturas la Venta</a:t>
          </a:r>
        </a:p>
        <a:p>
          <a:r>
            <a:rPr lang="es-PE" sz="1100"/>
            <a:t>Se</a:t>
          </a:r>
          <a:r>
            <a:rPr lang="es-PE" sz="1100" baseline="0"/>
            <a:t> trabaja con los datos de venta</a:t>
          </a:r>
          <a:endParaRPr lang="es-PE" sz="1100"/>
        </a:p>
      </xdr:txBody>
    </xdr:sp>
    <xdr:clientData/>
  </xdr:twoCellAnchor>
  <xdr:twoCellAnchor>
    <xdr:from>
      <xdr:col>7</xdr:col>
      <xdr:colOff>9525</xdr:colOff>
      <xdr:row>68</xdr:row>
      <xdr:rowOff>9525</xdr:rowOff>
    </xdr:from>
    <xdr:to>
      <xdr:col>10</xdr:col>
      <xdr:colOff>19050</xdr:colOff>
      <xdr:row>72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A85D88F-7FD6-4401-8542-D6F9D7ED4DC4}"/>
            </a:ext>
          </a:extLst>
        </xdr:cNvPr>
        <xdr:cNvSpPr txBox="1"/>
      </xdr:nvSpPr>
      <xdr:spPr>
        <a:xfrm>
          <a:off x="7496175" y="12963525"/>
          <a:ext cx="2295525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Asiento</a:t>
          </a:r>
          <a:r>
            <a:rPr lang="es-PE" sz="1100" baseline="0"/>
            <a:t> Registro de lo q costo toda la mercaderia que se esta vendiendo.</a:t>
          </a:r>
        </a:p>
        <a:p>
          <a:r>
            <a:rPr lang="es-PE" sz="1100"/>
            <a:t>Se</a:t>
          </a:r>
          <a:r>
            <a:rPr lang="es-PE" sz="1100" baseline="0"/>
            <a:t> trabaja con el Costo Total de las Salidas</a:t>
          </a:r>
        </a:p>
        <a:p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0DCC-2A68-41AA-B324-8B4F2FA4C303}">
  <dimension ref="A2:L90"/>
  <sheetViews>
    <sheetView topLeftCell="A61" workbookViewId="0">
      <selection activeCell="I4" sqref="I4"/>
    </sheetView>
  </sheetViews>
  <sheetFormatPr baseColWidth="10" defaultRowHeight="15" x14ac:dyDescent="0.25"/>
  <cols>
    <col min="2" max="2" width="19.28515625" customWidth="1"/>
    <col min="3" max="3" width="14.42578125" customWidth="1"/>
    <col min="4" max="4" width="13.7109375" customWidth="1"/>
    <col min="6" max="6" width="12.42578125" customWidth="1"/>
    <col min="9" max="9" width="12.85546875" customWidth="1"/>
    <col min="10" max="10" width="13" customWidth="1"/>
  </cols>
  <sheetData>
    <row r="2" spans="1:12" x14ac:dyDescent="0.25">
      <c r="B2" t="s">
        <v>2</v>
      </c>
    </row>
    <row r="3" spans="1:12" ht="30" customHeight="1" x14ac:dyDescent="0.25">
      <c r="A3" s="53"/>
      <c r="B3" s="53" t="s">
        <v>1</v>
      </c>
      <c r="C3" s="53" t="s">
        <v>3</v>
      </c>
      <c r="D3" s="53" t="s">
        <v>4</v>
      </c>
      <c r="E3" s="53" t="s">
        <v>5</v>
      </c>
      <c r="F3" s="53" t="s">
        <v>6</v>
      </c>
      <c r="G3" s="53" t="s">
        <v>7</v>
      </c>
      <c r="H3" s="53" t="s">
        <v>8</v>
      </c>
      <c r="I3" s="54" t="s">
        <v>46</v>
      </c>
      <c r="J3" s="54" t="s">
        <v>45</v>
      </c>
      <c r="K3" s="54" t="s">
        <v>28</v>
      </c>
    </row>
    <row r="4" spans="1:12" x14ac:dyDescent="0.25">
      <c r="B4" s="8">
        <v>45444</v>
      </c>
      <c r="C4" s="4" t="s">
        <v>9</v>
      </c>
      <c r="D4" s="4">
        <v>5000</v>
      </c>
      <c r="E4" s="5">
        <v>10</v>
      </c>
      <c r="F4" s="9">
        <v>10</v>
      </c>
      <c r="G4" s="9"/>
      <c r="H4" s="9">
        <f>E4-F4-G4</f>
        <v>0</v>
      </c>
      <c r="I4" s="5">
        <f>D4*E4-K4*E4</f>
        <v>45000</v>
      </c>
      <c r="J4" s="3">
        <f>K4*E4</f>
        <v>5000</v>
      </c>
      <c r="K4" s="3">
        <v>500</v>
      </c>
      <c r="L4" s="5"/>
    </row>
    <row r="5" spans="1:12" x14ac:dyDescent="0.25">
      <c r="B5" s="8">
        <v>45453</v>
      </c>
      <c r="C5" s="4" t="s">
        <v>10</v>
      </c>
      <c r="D5" s="4">
        <v>5500</v>
      </c>
      <c r="E5" s="5">
        <v>15</v>
      </c>
      <c r="F5" s="9">
        <v>3</v>
      </c>
      <c r="G5" s="9">
        <v>12</v>
      </c>
      <c r="H5" s="9">
        <f>E5-F5-G5</f>
        <v>0</v>
      </c>
      <c r="I5" s="5">
        <f>D5*E5-K4*E5</f>
        <v>75000</v>
      </c>
      <c r="J5" s="3">
        <f>K4*E5</f>
        <v>7500</v>
      </c>
      <c r="K5" s="3"/>
      <c r="L5" s="5"/>
    </row>
    <row r="6" spans="1:12" x14ac:dyDescent="0.25">
      <c r="B6" s="8">
        <v>45463</v>
      </c>
      <c r="C6" s="4" t="s">
        <v>11</v>
      </c>
      <c r="D6" s="4">
        <v>6000</v>
      </c>
      <c r="E6" s="5">
        <v>20</v>
      </c>
      <c r="F6" s="9"/>
      <c r="G6" s="9">
        <v>5</v>
      </c>
      <c r="H6" s="9">
        <f>E6-F6-G6</f>
        <v>15</v>
      </c>
      <c r="I6" s="5">
        <f>D6*E6-K4*E6</f>
        <v>110000</v>
      </c>
      <c r="J6" s="3">
        <f>K4*E6</f>
        <v>10000</v>
      </c>
      <c r="K6" s="3"/>
      <c r="L6" s="5"/>
    </row>
    <row r="7" spans="1:12" x14ac:dyDescent="0.25">
      <c r="F7" s="48">
        <f>F4+F5</f>
        <v>13</v>
      </c>
      <c r="G7" s="48">
        <f>G5+G6</f>
        <v>17</v>
      </c>
    </row>
    <row r="9" spans="1:12" x14ac:dyDescent="0.25">
      <c r="B9" t="s">
        <v>12</v>
      </c>
      <c r="C9" s="2"/>
    </row>
    <row r="10" spans="1:12" x14ac:dyDescent="0.25">
      <c r="B10" s="3"/>
      <c r="C10" s="4"/>
    </row>
    <row r="11" spans="1:12" x14ac:dyDescent="0.25">
      <c r="A11" s="35"/>
      <c r="B11" s="36"/>
      <c r="C11" s="56" t="s">
        <v>13</v>
      </c>
      <c r="D11" s="56"/>
      <c r="E11" s="57"/>
      <c r="F11" s="58" t="s">
        <v>14</v>
      </c>
      <c r="G11" s="56"/>
      <c r="H11" s="57"/>
      <c r="I11" s="58" t="s">
        <v>8</v>
      </c>
      <c r="J11" s="56"/>
      <c r="K11" s="59"/>
    </row>
    <row r="12" spans="1:12" ht="30.75" thickBot="1" x14ac:dyDescent="0.3">
      <c r="A12" s="10" t="s">
        <v>1</v>
      </c>
      <c r="B12" s="11" t="s">
        <v>3</v>
      </c>
      <c r="C12" s="12" t="s">
        <v>0</v>
      </c>
      <c r="D12" s="13" t="s">
        <v>15</v>
      </c>
      <c r="E12" s="13" t="s">
        <v>16</v>
      </c>
      <c r="F12" s="13" t="s">
        <v>0</v>
      </c>
      <c r="G12" s="13" t="s">
        <v>15</v>
      </c>
      <c r="H12" s="13" t="s">
        <v>16</v>
      </c>
      <c r="I12" s="13" t="s">
        <v>0</v>
      </c>
      <c r="J12" s="13" t="s">
        <v>15</v>
      </c>
      <c r="K12" s="11" t="s">
        <v>16</v>
      </c>
    </row>
    <row r="13" spans="1:12" x14ac:dyDescent="0.25">
      <c r="A13" s="1"/>
      <c r="B13" s="14"/>
      <c r="C13" s="14"/>
      <c r="D13" s="14" t="s">
        <v>17</v>
      </c>
      <c r="E13" s="14" t="s">
        <v>17</v>
      </c>
      <c r="F13" s="14" t="s">
        <v>17</v>
      </c>
      <c r="G13" s="14" t="s">
        <v>17</v>
      </c>
      <c r="H13" s="14" t="s">
        <v>17</v>
      </c>
      <c r="I13" s="14" t="s">
        <v>17</v>
      </c>
      <c r="J13" s="14" t="s">
        <v>17</v>
      </c>
      <c r="K13" s="14" t="s">
        <v>17</v>
      </c>
    </row>
    <row r="14" spans="1:12" x14ac:dyDescent="0.25">
      <c r="A14" s="15" t="s">
        <v>18</v>
      </c>
      <c r="B14" s="16" t="s">
        <v>19</v>
      </c>
      <c r="C14" s="37">
        <f>E4</f>
        <v>10</v>
      </c>
      <c r="D14" s="18">
        <f>D4</f>
        <v>5000</v>
      </c>
      <c r="E14" s="19">
        <f>C14*D14</f>
        <v>50000</v>
      </c>
      <c r="F14" s="20"/>
      <c r="G14" s="18"/>
      <c r="H14" s="21"/>
      <c r="I14" s="20">
        <f>C14</f>
        <v>10</v>
      </c>
      <c r="J14" s="23">
        <f>D14</f>
        <v>5000</v>
      </c>
      <c r="K14" s="21">
        <f>E14</f>
        <v>50000</v>
      </c>
    </row>
    <row r="15" spans="1:12" x14ac:dyDescent="0.25">
      <c r="A15" s="15" t="s">
        <v>20</v>
      </c>
      <c r="B15" s="16" t="s">
        <v>21</v>
      </c>
      <c r="C15" s="37">
        <f>E5</f>
        <v>15</v>
      </c>
      <c r="D15" s="18">
        <f>D5</f>
        <v>5500</v>
      </c>
      <c r="E15" s="19">
        <f>C15*D15</f>
        <v>82500</v>
      </c>
      <c r="F15" s="20"/>
      <c r="G15" s="18"/>
      <c r="H15" s="21"/>
      <c r="I15" s="20">
        <f>I14</f>
        <v>10</v>
      </c>
      <c r="J15" s="40">
        <f>J14</f>
        <v>5000</v>
      </c>
      <c r="K15" s="21">
        <f>K14</f>
        <v>50000</v>
      </c>
    </row>
    <row r="16" spans="1:12" x14ac:dyDescent="0.25">
      <c r="A16" s="15"/>
      <c r="B16" s="16"/>
      <c r="C16" s="37"/>
      <c r="D16" s="38"/>
      <c r="E16" s="39"/>
      <c r="F16" s="20"/>
      <c r="G16" s="18"/>
      <c r="H16" s="21"/>
      <c r="I16" s="20">
        <f>E5</f>
        <v>15</v>
      </c>
      <c r="J16" s="40">
        <f>D15</f>
        <v>5500</v>
      </c>
      <c r="K16" s="21">
        <f>E15</f>
        <v>82500</v>
      </c>
    </row>
    <row r="17" spans="1:11" x14ac:dyDescent="0.25">
      <c r="A17" s="15"/>
      <c r="B17" s="16"/>
      <c r="C17" s="37"/>
      <c r="D17" s="38"/>
      <c r="E17" s="39"/>
      <c r="F17" s="20"/>
      <c r="G17" s="18"/>
      <c r="H17" s="21"/>
      <c r="I17" s="42">
        <f>I15+I16</f>
        <v>25</v>
      </c>
      <c r="J17" s="44">
        <f>K17/I17</f>
        <v>5300</v>
      </c>
      <c r="K17" s="43">
        <f>K15+K16</f>
        <v>132500</v>
      </c>
    </row>
    <row r="18" spans="1:11" x14ac:dyDescent="0.25">
      <c r="A18" s="15" t="s">
        <v>22</v>
      </c>
      <c r="B18" s="16" t="s">
        <v>23</v>
      </c>
      <c r="C18" s="17"/>
      <c r="D18" s="18"/>
      <c r="E18" s="22"/>
      <c r="F18" s="20">
        <f>F4</f>
        <v>10</v>
      </c>
      <c r="G18" s="40">
        <f>D14</f>
        <v>5000</v>
      </c>
      <c r="H18" s="39">
        <f>E14</f>
        <v>50000</v>
      </c>
      <c r="I18" s="41"/>
      <c r="J18" s="40"/>
      <c r="K18" s="39"/>
    </row>
    <row r="19" spans="1:11" x14ac:dyDescent="0.25">
      <c r="A19" s="15"/>
      <c r="B19" s="16"/>
      <c r="C19" s="17"/>
      <c r="D19" s="18"/>
      <c r="E19" s="22"/>
      <c r="F19" s="20">
        <f>F5</f>
        <v>3</v>
      </c>
      <c r="G19" s="40">
        <f>D15</f>
        <v>5500</v>
      </c>
      <c r="H19" s="39">
        <f>F19*G19</f>
        <v>16500</v>
      </c>
      <c r="I19" s="41">
        <f>E5-F19</f>
        <v>12</v>
      </c>
      <c r="J19" s="40">
        <f>D15</f>
        <v>5500</v>
      </c>
      <c r="K19" s="39">
        <f>I19*J19</f>
        <v>66000</v>
      </c>
    </row>
    <row r="20" spans="1:11" x14ac:dyDescent="0.25">
      <c r="A20" s="15"/>
      <c r="B20" s="16"/>
      <c r="C20" s="17"/>
      <c r="D20" s="18"/>
      <c r="E20" s="22"/>
      <c r="F20" s="42">
        <f>F18+F19</f>
        <v>13</v>
      </c>
      <c r="G20" s="44">
        <f>H20/F20</f>
        <v>5115.3846153846152</v>
      </c>
      <c r="H20" s="45">
        <f>H18+H19</f>
        <v>66500</v>
      </c>
      <c r="I20" s="46">
        <f>I19</f>
        <v>12</v>
      </c>
      <c r="J20" s="44">
        <f>K20/I20</f>
        <v>5500</v>
      </c>
      <c r="K20" s="45">
        <f>K19</f>
        <v>66000</v>
      </c>
    </row>
    <row r="21" spans="1:11" x14ac:dyDescent="0.25">
      <c r="A21" s="15" t="s">
        <v>24</v>
      </c>
      <c r="B21" s="16" t="s">
        <v>25</v>
      </c>
      <c r="C21" s="37">
        <f>E6</f>
        <v>20</v>
      </c>
      <c r="D21" s="18">
        <f>D6</f>
        <v>6000</v>
      </c>
      <c r="E21" s="39">
        <f>C21*D21</f>
        <v>120000</v>
      </c>
      <c r="F21" s="20"/>
      <c r="G21" s="40"/>
      <c r="H21" s="39"/>
      <c r="I21" s="41"/>
      <c r="J21" s="40"/>
      <c r="K21" s="39"/>
    </row>
    <row r="22" spans="1:11" x14ac:dyDescent="0.25">
      <c r="A22" s="15"/>
      <c r="B22" s="16"/>
      <c r="C22" s="37"/>
      <c r="D22" s="18"/>
      <c r="E22" s="39"/>
      <c r="F22" s="20"/>
      <c r="G22" s="40"/>
      <c r="H22" s="39"/>
      <c r="I22" s="41">
        <f>12</f>
        <v>12</v>
      </c>
      <c r="J22" s="40">
        <f>J16</f>
        <v>5500</v>
      </c>
      <c r="K22" s="39">
        <f>I22*J22</f>
        <v>66000</v>
      </c>
    </row>
    <row r="23" spans="1:11" x14ac:dyDescent="0.25">
      <c r="A23" s="15"/>
      <c r="B23" s="16"/>
      <c r="C23" s="37"/>
      <c r="D23" s="18"/>
      <c r="E23" s="39"/>
      <c r="F23" s="20"/>
      <c r="G23" s="40"/>
      <c r="H23" s="39"/>
      <c r="I23" s="41">
        <f>C21</f>
        <v>20</v>
      </c>
      <c r="J23" s="40">
        <f>D21</f>
        <v>6000</v>
      </c>
      <c r="K23" s="39">
        <f>E21</f>
        <v>120000</v>
      </c>
    </row>
    <row r="24" spans="1:11" x14ac:dyDescent="0.25">
      <c r="A24" s="15"/>
      <c r="B24" s="16"/>
      <c r="C24" s="37"/>
      <c r="D24" s="18"/>
      <c r="E24" s="39"/>
      <c r="F24" s="20"/>
      <c r="G24" s="40"/>
      <c r="H24" s="39"/>
      <c r="I24" s="46">
        <f>+I22+I23</f>
        <v>32</v>
      </c>
      <c r="J24" s="44">
        <f>K24/I24</f>
        <v>5812.5</v>
      </c>
      <c r="K24" s="45">
        <f>+K22+K23</f>
        <v>186000</v>
      </c>
    </row>
    <row r="25" spans="1:11" x14ac:dyDescent="0.25">
      <c r="A25" s="15" t="s">
        <v>26</v>
      </c>
      <c r="B25" s="16" t="s">
        <v>27</v>
      </c>
      <c r="C25" s="17"/>
      <c r="D25" s="24"/>
      <c r="E25" s="21"/>
      <c r="F25" s="20">
        <v>12</v>
      </c>
      <c r="G25" s="40">
        <f>D15</f>
        <v>5500</v>
      </c>
      <c r="H25" s="39">
        <f>F25*G25</f>
        <v>66000</v>
      </c>
      <c r="I25" s="41"/>
      <c r="J25" s="40"/>
      <c r="K25" s="39"/>
    </row>
    <row r="26" spans="1:11" x14ac:dyDescent="0.25">
      <c r="A26" s="15"/>
      <c r="B26" s="16"/>
      <c r="C26" s="17"/>
      <c r="D26" s="24"/>
      <c r="E26" s="21"/>
      <c r="F26" s="20">
        <f>G6</f>
        <v>5</v>
      </c>
      <c r="G26" s="18">
        <f>D21</f>
        <v>6000</v>
      </c>
      <c r="H26" s="21">
        <f>F26*G26</f>
        <v>30000</v>
      </c>
      <c r="I26" s="20">
        <f>H6</f>
        <v>15</v>
      </c>
      <c r="J26" s="18">
        <f>D21</f>
        <v>6000</v>
      </c>
      <c r="K26" s="21">
        <f>I26*J26</f>
        <v>90000</v>
      </c>
    </row>
    <row r="27" spans="1:11" x14ac:dyDescent="0.25">
      <c r="A27" s="15"/>
      <c r="B27" s="16"/>
      <c r="C27" s="17"/>
      <c r="D27" s="24"/>
      <c r="E27" s="21"/>
      <c r="F27" s="42">
        <f>F25+F26</f>
        <v>17</v>
      </c>
      <c r="G27" s="47">
        <f>H27/F27</f>
        <v>5647.0588235294117</v>
      </c>
      <c r="H27" s="43">
        <f>H25+H26</f>
        <v>96000</v>
      </c>
      <c r="I27" s="42">
        <f>I26</f>
        <v>15</v>
      </c>
      <c r="J27" s="47">
        <f>J26</f>
        <v>6000</v>
      </c>
      <c r="K27" s="43">
        <f>K26</f>
        <v>90000</v>
      </c>
    </row>
    <row r="28" spans="1:11" ht="15.75" thickBot="1" x14ac:dyDescent="0.3">
      <c r="A28" s="25"/>
      <c r="B28" s="26"/>
      <c r="C28" s="27"/>
      <c r="D28" s="28"/>
      <c r="E28" s="29"/>
      <c r="F28" s="30"/>
      <c r="G28" s="31"/>
      <c r="H28" s="29"/>
      <c r="I28" s="30"/>
      <c r="J28" s="28"/>
      <c r="K28" s="29"/>
    </row>
    <row r="29" spans="1:11" x14ac:dyDescent="0.25">
      <c r="A29" s="32"/>
      <c r="B29" s="33"/>
      <c r="C29" s="34">
        <f>SUM(C14:C28)</f>
        <v>45</v>
      </c>
      <c r="D29" s="34"/>
      <c r="E29" s="34">
        <f>SUM(E14:E28)</f>
        <v>252500</v>
      </c>
      <c r="F29" s="34">
        <f>F20+F27</f>
        <v>30</v>
      </c>
      <c r="G29" s="34"/>
      <c r="H29" s="34">
        <f>H20+H27</f>
        <v>162500</v>
      </c>
      <c r="I29" s="34"/>
      <c r="J29" s="34"/>
      <c r="K29" s="34"/>
    </row>
    <row r="31" spans="1:11" ht="14.25" customHeight="1" x14ac:dyDescent="0.25"/>
    <row r="33" spans="1:11" x14ac:dyDescent="0.25">
      <c r="B33" t="s">
        <v>29</v>
      </c>
    </row>
    <row r="35" spans="1:11" x14ac:dyDescent="0.25">
      <c r="A35" s="35"/>
      <c r="B35" s="36"/>
      <c r="C35" s="56" t="s">
        <v>13</v>
      </c>
      <c r="D35" s="56"/>
      <c r="E35" s="57"/>
      <c r="F35" s="58" t="s">
        <v>14</v>
      </c>
      <c r="G35" s="56"/>
      <c r="H35" s="57"/>
      <c r="I35" s="58" t="s">
        <v>8</v>
      </c>
      <c r="J35" s="56"/>
      <c r="K35" s="59"/>
    </row>
    <row r="36" spans="1:11" ht="30.75" thickBot="1" x14ac:dyDescent="0.3">
      <c r="A36" s="10" t="s">
        <v>1</v>
      </c>
      <c r="B36" s="11" t="s">
        <v>3</v>
      </c>
      <c r="C36" s="12" t="s">
        <v>0</v>
      </c>
      <c r="D36" s="13" t="s">
        <v>15</v>
      </c>
      <c r="E36" s="13" t="s">
        <v>16</v>
      </c>
      <c r="F36" s="13" t="s">
        <v>0</v>
      </c>
      <c r="G36" s="13" t="s">
        <v>15</v>
      </c>
      <c r="H36" s="13" t="s">
        <v>16</v>
      </c>
      <c r="I36" s="13" t="s">
        <v>0</v>
      </c>
      <c r="J36" s="13" t="s">
        <v>15</v>
      </c>
      <c r="K36" s="11" t="s">
        <v>16</v>
      </c>
    </row>
    <row r="37" spans="1:11" x14ac:dyDescent="0.25">
      <c r="A37" s="1"/>
      <c r="B37" s="14"/>
      <c r="C37" s="14"/>
      <c r="D37" s="14" t="s">
        <v>17</v>
      </c>
      <c r="E37" s="14" t="s">
        <v>17</v>
      </c>
      <c r="F37" s="14" t="s">
        <v>17</v>
      </c>
      <c r="G37" s="14" t="s">
        <v>17</v>
      </c>
      <c r="H37" s="14" t="s">
        <v>17</v>
      </c>
      <c r="I37" s="14" t="s">
        <v>17</v>
      </c>
      <c r="J37" s="14" t="s">
        <v>17</v>
      </c>
      <c r="K37" s="14" t="s">
        <v>17</v>
      </c>
    </row>
    <row r="38" spans="1:11" x14ac:dyDescent="0.25">
      <c r="A38" s="15" t="s">
        <v>18</v>
      </c>
      <c r="B38" s="16" t="s">
        <v>19</v>
      </c>
      <c r="C38" s="37">
        <f>E4</f>
        <v>10</v>
      </c>
      <c r="D38" s="18">
        <f>D4</f>
        <v>5000</v>
      </c>
      <c r="E38" s="19">
        <f>C38*D38</f>
        <v>50000</v>
      </c>
      <c r="F38" s="20"/>
      <c r="G38" s="18"/>
      <c r="H38" s="21"/>
      <c r="I38" s="20">
        <f>C38</f>
        <v>10</v>
      </c>
      <c r="J38" s="23">
        <f>D38</f>
        <v>5000</v>
      </c>
      <c r="K38" s="21">
        <f>E38</f>
        <v>50000</v>
      </c>
    </row>
    <row r="39" spans="1:11" x14ac:dyDescent="0.25">
      <c r="A39" s="15" t="s">
        <v>20</v>
      </c>
      <c r="B39" s="16" t="s">
        <v>21</v>
      </c>
      <c r="C39" s="37">
        <f>E5</f>
        <v>15</v>
      </c>
      <c r="D39" s="18">
        <f>D5</f>
        <v>5500</v>
      </c>
      <c r="E39" s="19">
        <f>C39*D39</f>
        <v>82500</v>
      </c>
      <c r="F39" s="20"/>
      <c r="G39" s="18"/>
      <c r="H39" s="21"/>
      <c r="I39" s="20">
        <f>I38+C39</f>
        <v>25</v>
      </c>
      <c r="J39" s="40">
        <f>K39/I39</f>
        <v>5300</v>
      </c>
      <c r="K39" s="21">
        <f>K38+E39</f>
        <v>132500</v>
      </c>
    </row>
    <row r="40" spans="1:11" x14ac:dyDescent="0.25">
      <c r="A40" s="15" t="s">
        <v>22</v>
      </c>
      <c r="B40" s="16" t="s">
        <v>23</v>
      </c>
      <c r="C40" s="17"/>
      <c r="D40" s="18"/>
      <c r="E40" s="22"/>
      <c r="F40" s="20">
        <f>F7</f>
        <v>13</v>
      </c>
      <c r="G40" s="40">
        <f>J39</f>
        <v>5300</v>
      </c>
      <c r="H40" s="39">
        <f>G40*F40</f>
        <v>68900</v>
      </c>
      <c r="I40" s="41"/>
      <c r="J40" s="40"/>
      <c r="K40" s="39"/>
    </row>
    <row r="41" spans="1:11" x14ac:dyDescent="0.25">
      <c r="A41" s="15" t="s">
        <v>24</v>
      </c>
      <c r="B41" s="16" t="s">
        <v>25</v>
      </c>
      <c r="C41" s="37">
        <f>E6</f>
        <v>20</v>
      </c>
      <c r="D41" s="18">
        <f>D6</f>
        <v>6000</v>
      </c>
      <c r="E41" s="39">
        <f>C41*D41</f>
        <v>120000</v>
      </c>
      <c r="F41" s="20"/>
      <c r="G41" s="40"/>
      <c r="H41" s="39"/>
      <c r="I41" s="41">
        <f>I39-F40+C41</f>
        <v>32</v>
      </c>
      <c r="J41" s="40">
        <f>K41/I41</f>
        <v>5737.5</v>
      </c>
      <c r="K41" s="39">
        <f>K39-H40+E41</f>
        <v>183600</v>
      </c>
    </row>
    <row r="42" spans="1:11" x14ac:dyDescent="0.25">
      <c r="A42" s="15" t="s">
        <v>26</v>
      </c>
      <c r="B42" s="16" t="s">
        <v>27</v>
      </c>
      <c r="C42" s="17"/>
      <c r="D42" s="24"/>
      <c r="E42" s="21"/>
      <c r="F42" s="20">
        <f>G7</f>
        <v>17</v>
      </c>
      <c r="G42" s="40">
        <f>J41</f>
        <v>5737.5</v>
      </c>
      <c r="H42" s="39">
        <f>F42*G42</f>
        <v>97537.5</v>
      </c>
      <c r="I42" s="41">
        <f>I41-F42</f>
        <v>15</v>
      </c>
      <c r="J42" s="40">
        <f>K42/I42</f>
        <v>5737.5</v>
      </c>
      <c r="K42" s="39">
        <f>K41-H42</f>
        <v>86062.5</v>
      </c>
    </row>
    <row r="43" spans="1:11" ht="15.75" thickBot="1" x14ac:dyDescent="0.3">
      <c r="A43" s="25"/>
      <c r="B43" s="26"/>
      <c r="C43" s="27"/>
      <c r="D43" s="28"/>
      <c r="E43" s="29"/>
      <c r="F43" s="30"/>
      <c r="G43" s="31"/>
      <c r="H43" s="29"/>
      <c r="I43" s="30"/>
      <c r="J43" s="28"/>
      <c r="K43" s="29"/>
    </row>
    <row r="44" spans="1:11" x14ac:dyDescent="0.25">
      <c r="A44" s="32"/>
      <c r="B44" s="33"/>
      <c r="C44" s="34">
        <f>SUM(C38:C43)</f>
        <v>45</v>
      </c>
      <c r="D44" s="34"/>
      <c r="E44" s="34">
        <f>SUM(E38:E43)</f>
        <v>252500</v>
      </c>
      <c r="F44" s="34">
        <f>F40+F42</f>
        <v>30</v>
      </c>
      <c r="G44" s="34"/>
      <c r="H44" s="34">
        <f>H40+H42</f>
        <v>166437.5</v>
      </c>
      <c r="I44" s="34"/>
      <c r="J44" s="34"/>
      <c r="K44" s="34"/>
    </row>
    <row r="47" spans="1:11" x14ac:dyDescent="0.25">
      <c r="B47" t="s">
        <v>30</v>
      </c>
    </row>
    <row r="48" spans="1:11" ht="32.25" customHeight="1" x14ac:dyDescent="0.25">
      <c r="A48" s="55"/>
      <c r="B48" s="55" t="s">
        <v>1</v>
      </c>
      <c r="C48" s="55" t="s">
        <v>3</v>
      </c>
      <c r="D48" s="55" t="s">
        <v>4</v>
      </c>
      <c r="E48" s="55" t="s">
        <v>5</v>
      </c>
      <c r="F48" s="55" t="s">
        <v>6</v>
      </c>
      <c r="G48" s="55" t="s">
        <v>7</v>
      </c>
      <c r="H48" s="55" t="s">
        <v>8</v>
      </c>
      <c r="I48" s="54" t="s">
        <v>46</v>
      </c>
      <c r="J48" s="54" t="s">
        <v>45</v>
      </c>
      <c r="K48" s="54" t="s">
        <v>28</v>
      </c>
    </row>
    <row r="49" spans="1:11" x14ac:dyDescent="0.25">
      <c r="B49" s="8">
        <v>45444</v>
      </c>
      <c r="C49" s="4" t="s">
        <v>9</v>
      </c>
      <c r="D49" s="51">
        <v>7400</v>
      </c>
      <c r="E49" s="5">
        <v>15</v>
      </c>
      <c r="F49" s="9">
        <v>12</v>
      </c>
      <c r="G49" s="9">
        <v>3</v>
      </c>
      <c r="H49" s="9">
        <f>E49-F49-G49</f>
        <v>0</v>
      </c>
      <c r="I49" s="5">
        <f>D49*E49 - K49*E49</f>
        <v>103500</v>
      </c>
      <c r="J49">
        <f>K49*E49</f>
        <v>7500</v>
      </c>
      <c r="K49" s="3">
        <v>500</v>
      </c>
    </row>
    <row r="50" spans="1:11" x14ac:dyDescent="0.25">
      <c r="B50" s="8">
        <v>45453</v>
      </c>
      <c r="C50" s="4" t="s">
        <v>10</v>
      </c>
      <c r="D50" s="51">
        <v>7000</v>
      </c>
      <c r="E50" s="5">
        <v>8</v>
      </c>
      <c r="F50" s="9"/>
      <c r="G50" s="9">
        <v>8</v>
      </c>
      <c r="H50" s="9">
        <f>E50-F50-G50</f>
        <v>0</v>
      </c>
      <c r="I50" s="5">
        <f>D50*E50-K49*E50</f>
        <v>52000</v>
      </c>
      <c r="J50">
        <f>K49*E50</f>
        <v>4000</v>
      </c>
    </row>
    <row r="51" spans="1:11" x14ac:dyDescent="0.25">
      <c r="B51" s="8">
        <v>45463</v>
      </c>
      <c r="C51" s="4" t="s">
        <v>11</v>
      </c>
      <c r="D51" s="51">
        <v>6600</v>
      </c>
      <c r="E51" s="5">
        <v>22</v>
      </c>
      <c r="F51" s="9"/>
      <c r="G51" s="9">
        <v>7</v>
      </c>
      <c r="H51" s="9">
        <f>E51-F51-G51</f>
        <v>15</v>
      </c>
      <c r="I51" s="5">
        <f>D51*E51-K49*E51</f>
        <v>134200</v>
      </c>
      <c r="J51">
        <f>K49*E51</f>
        <v>11000</v>
      </c>
    </row>
    <row r="52" spans="1:11" x14ac:dyDescent="0.25">
      <c r="F52" s="48">
        <f>F49+F50</f>
        <v>12</v>
      </c>
      <c r="G52" s="48">
        <f>G50+G51+G49</f>
        <v>18</v>
      </c>
    </row>
    <row r="54" spans="1:11" x14ac:dyDescent="0.25">
      <c r="B54" t="s">
        <v>12</v>
      </c>
      <c r="C54" s="2"/>
    </row>
    <row r="55" spans="1:11" x14ac:dyDescent="0.25">
      <c r="B55" s="3"/>
      <c r="C55" s="4"/>
    </row>
    <row r="56" spans="1:11" x14ac:dyDescent="0.25">
      <c r="A56" s="35"/>
      <c r="B56" s="36"/>
      <c r="C56" s="56" t="s">
        <v>13</v>
      </c>
      <c r="D56" s="56"/>
      <c r="E56" s="57"/>
      <c r="F56" s="58" t="s">
        <v>14</v>
      </c>
      <c r="G56" s="56"/>
      <c r="H56" s="57"/>
      <c r="I56" s="58" t="s">
        <v>8</v>
      </c>
      <c r="J56" s="56"/>
      <c r="K56" s="59"/>
    </row>
    <row r="57" spans="1:11" ht="30.75" thickBot="1" x14ac:dyDescent="0.3">
      <c r="A57" s="10" t="s">
        <v>1</v>
      </c>
      <c r="B57" s="11" t="s">
        <v>3</v>
      </c>
      <c r="C57" s="12" t="s">
        <v>0</v>
      </c>
      <c r="D57" s="13" t="s">
        <v>15</v>
      </c>
      <c r="E57" s="13" t="s">
        <v>16</v>
      </c>
      <c r="F57" s="13" t="s">
        <v>0</v>
      </c>
      <c r="G57" s="13" t="s">
        <v>15</v>
      </c>
      <c r="H57" s="13" t="s">
        <v>16</v>
      </c>
      <c r="I57" s="13" t="s">
        <v>0</v>
      </c>
      <c r="J57" s="13" t="s">
        <v>15</v>
      </c>
      <c r="K57" s="11" t="s">
        <v>16</v>
      </c>
    </row>
    <row r="58" spans="1:11" x14ac:dyDescent="0.25">
      <c r="A58" s="1"/>
      <c r="B58" s="14"/>
      <c r="C58" s="14"/>
      <c r="D58" s="14" t="s">
        <v>17</v>
      </c>
      <c r="E58" s="14" t="s">
        <v>17</v>
      </c>
      <c r="F58" s="14" t="s">
        <v>17</v>
      </c>
      <c r="G58" s="14" t="s">
        <v>17</v>
      </c>
      <c r="H58" s="14" t="s">
        <v>17</v>
      </c>
      <c r="I58" s="14" t="s">
        <v>17</v>
      </c>
      <c r="J58" s="14" t="s">
        <v>17</v>
      </c>
      <c r="K58" s="14" t="s">
        <v>17</v>
      </c>
    </row>
    <row r="59" spans="1:11" x14ac:dyDescent="0.25">
      <c r="A59" s="15" t="s">
        <v>18</v>
      </c>
      <c r="B59" s="16" t="s">
        <v>19</v>
      </c>
      <c r="C59" s="37">
        <f>E49</f>
        <v>15</v>
      </c>
      <c r="D59" s="18">
        <f>D49</f>
        <v>7400</v>
      </c>
      <c r="E59" s="19">
        <f>C59*D59</f>
        <v>111000</v>
      </c>
      <c r="F59" s="20"/>
      <c r="G59" s="18"/>
      <c r="H59" s="21"/>
      <c r="I59" s="20">
        <f>C59</f>
        <v>15</v>
      </c>
      <c r="J59" s="23">
        <f>D59</f>
        <v>7400</v>
      </c>
      <c r="K59" s="21">
        <f>E59</f>
        <v>111000</v>
      </c>
    </row>
    <row r="60" spans="1:11" x14ac:dyDescent="0.25">
      <c r="A60" s="15" t="s">
        <v>20</v>
      </c>
      <c r="B60" s="16" t="s">
        <v>21</v>
      </c>
      <c r="C60" s="37">
        <f>E50</f>
        <v>8</v>
      </c>
      <c r="D60" s="18">
        <f>D50</f>
        <v>7000</v>
      </c>
      <c r="E60" s="19">
        <f>C60*D60</f>
        <v>56000</v>
      </c>
      <c r="F60" s="20"/>
      <c r="G60" s="18"/>
      <c r="H60" s="21"/>
      <c r="I60" s="20">
        <f>I59</f>
        <v>15</v>
      </c>
      <c r="J60" s="40">
        <f>J59</f>
        <v>7400</v>
      </c>
      <c r="K60" s="21">
        <f>K59</f>
        <v>111000</v>
      </c>
    </row>
    <row r="61" spans="1:11" x14ac:dyDescent="0.25">
      <c r="A61" s="15"/>
      <c r="B61" s="16"/>
      <c r="C61" s="37"/>
      <c r="D61" s="18"/>
      <c r="E61" s="39"/>
      <c r="F61" s="20"/>
      <c r="G61" s="18"/>
      <c r="H61" s="21"/>
      <c r="I61" s="20">
        <f>E50</f>
        <v>8</v>
      </c>
      <c r="J61" s="40">
        <f>D60</f>
        <v>7000</v>
      </c>
      <c r="K61" s="21">
        <f>E60</f>
        <v>56000</v>
      </c>
    </row>
    <row r="62" spans="1:11" x14ac:dyDescent="0.25">
      <c r="A62" s="15"/>
      <c r="B62" s="16"/>
      <c r="C62" s="37"/>
      <c r="D62" s="18"/>
      <c r="E62" s="39"/>
      <c r="F62" s="20"/>
      <c r="G62" s="18"/>
      <c r="H62" s="21"/>
      <c r="I62" s="42">
        <f>I60+I61</f>
        <v>23</v>
      </c>
      <c r="J62" s="44">
        <f>K62/I62</f>
        <v>7260.869565217391</v>
      </c>
      <c r="K62" s="43">
        <f>K60+K61</f>
        <v>167000</v>
      </c>
    </row>
    <row r="63" spans="1:11" x14ac:dyDescent="0.25">
      <c r="A63" s="15" t="s">
        <v>22</v>
      </c>
      <c r="B63" s="16" t="s">
        <v>23</v>
      </c>
      <c r="C63" s="17"/>
      <c r="D63" s="18"/>
      <c r="E63" s="22"/>
      <c r="F63" s="20">
        <f>F49</f>
        <v>12</v>
      </c>
      <c r="G63" s="40">
        <f>D59</f>
        <v>7400</v>
      </c>
      <c r="H63" s="39">
        <f>F63*G63</f>
        <v>88800</v>
      </c>
      <c r="I63" s="41">
        <f>E49-F49</f>
        <v>3</v>
      </c>
      <c r="J63" s="40">
        <f>G63</f>
        <v>7400</v>
      </c>
      <c r="K63" s="39">
        <f>I63*J63</f>
        <v>22200</v>
      </c>
    </row>
    <row r="64" spans="1:11" x14ac:dyDescent="0.25">
      <c r="A64" s="15"/>
      <c r="B64" s="16"/>
      <c r="C64" s="17"/>
      <c r="D64" s="18"/>
      <c r="E64" s="22"/>
      <c r="F64" s="20"/>
      <c r="G64" s="40"/>
      <c r="H64" s="39"/>
      <c r="I64" s="41">
        <f>C60</f>
        <v>8</v>
      </c>
      <c r="J64" s="40">
        <f>D60</f>
        <v>7000</v>
      </c>
      <c r="K64" s="39">
        <f>I64*J64</f>
        <v>56000</v>
      </c>
    </row>
    <row r="65" spans="1:11" x14ac:dyDescent="0.25">
      <c r="A65" s="15"/>
      <c r="B65" s="16"/>
      <c r="C65" s="17"/>
      <c r="D65" s="18"/>
      <c r="E65" s="22"/>
      <c r="F65" s="42">
        <f>F63+F64</f>
        <v>12</v>
      </c>
      <c r="G65" s="44">
        <f>H65/F65</f>
        <v>7400</v>
      </c>
      <c r="H65" s="45">
        <f>H63+H64</f>
        <v>88800</v>
      </c>
      <c r="I65" s="46">
        <f>I63+I64</f>
        <v>11</v>
      </c>
      <c r="J65" s="44">
        <f>K65/I65</f>
        <v>7109.090909090909</v>
      </c>
      <c r="K65" s="45">
        <f>K63+K64</f>
        <v>78200</v>
      </c>
    </row>
    <row r="66" spans="1:11" x14ac:dyDescent="0.25">
      <c r="A66" s="15" t="s">
        <v>24</v>
      </c>
      <c r="B66" s="16" t="s">
        <v>25</v>
      </c>
      <c r="C66" s="37">
        <f>E51</f>
        <v>22</v>
      </c>
      <c r="D66" s="18">
        <f>D51</f>
        <v>6600</v>
      </c>
      <c r="E66" s="39">
        <f>C66*D66</f>
        <v>145200</v>
      </c>
      <c r="F66" s="20"/>
      <c r="G66" s="40"/>
      <c r="H66" s="39"/>
      <c r="I66" s="41"/>
      <c r="J66" s="40"/>
      <c r="K66" s="39"/>
    </row>
    <row r="67" spans="1:11" x14ac:dyDescent="0.25">
      <c r="A67" s="15"/>
      <c r="B67" s="16"/>
      <c r="C67" s="37"/>
      <c r="D67" s="18"/>
      <c r="E67" s="39"/>
      <c r="F67" s="20"/>
      <c r="G67" s="40"/>
      <c r="H67" s="39"/>
      <c r="I67" s="41">
        <f t="shared" ref="I67:K68" si="0">I63</f>
        <v>3</v>
      </c>
      <c r="J67" s="40">
        <f t="shared" si="0"/>
        <v>7400</v>
      </c>
      <c r="K67" s="39">
        <f t="shared" si="0"/>
        <v>22200</v>
      </c>
    </row>
    <row r="68" spans="1:11" x14ac:dyDescent="0.25">
      <c r="A68" s="15"/>
      <c r="B68" s="16"/>
      <c r="C68" s="37"/>
      <c r="D68" s="18"/>
      <c r="E68" s="39"/>
      <c r="F68" s="20"/>
      <c r="G68" s="40"/>
      <c r="H68" s="39"/>
      <c r="I68" s="41">
        <f t="shared" si="0"/>
        <v>8</v>
      </c>
      <c r="J68" s="40">
        <f t="shared" si="0"/>
        <v>7000</v>
      </c>
      <c r="K68" s="39">
        <f t="shared" si="0"/>
        <v>56000</v>
      </c>
    </row>
    <row r="69" spans="1:11" x14ac:dyDescent="0.25">
      <c r="A69" s="15"/>
      <c r="B69" s="16"/>
      <c r="C69" s="37"/>
      <c r="D69" s="18"/>
      <c r="E69" s="39"/>
      <c r="F69" s="20"/>
      <c r="G69" s="40"/>
      <c r="H69" s="39"/>
      <c r="I69" s="41">
        <f>C66</f>
        <v>22</v>
      </c>
      <c r="J69" s="40">
        <f>D66</f>
        <v>6600</v>
      </c>
      <c r="K69" s="39">
        <f>E66</f>
        <v>145200</v>
      </c>
    </row>
    <row r="70" spans="1:11" x14ac:dyDescent="0.25">
      <c r="A70" s="15"/>
      <c r="B70" s="16"/>
      <c r="C70" s="37"/>
      <c r="D70" s="18"/>
      <c r="E70" s="39"/>
      <c r="F70" s="20"/>
      <c r="G70" s="40"/>
      <c r="H70" s="39"/>
      <c r="I70" s="46">
        <f>I67+I68+I69</f>
        <v>33</v>
      </c>
      <c r="J70" s="44">
        <f>K70/I70</f>
        <v>6769.69696969697</v>
      </c>
      <c r="K70" s="45">
        <f>K68+K67+K69</f>
        <v>223400</v>
      </c>
    </row>
    <row r="71" spans="1:11" x14ac:dyDescent="0.25">
      <c r="A71" s="15" t="s">
        <v>26</v>
      </c>
      <c r="B71" s="16" t="s">
        <v>27</v>
      </c>
      <c r="C71" s="17"/>
      <c r="D71" s="24"/>
      <c r="E71" s="21"/>
      <c r="F71" s="20">
        <v>3</v>
      </c>
      <c r="G71" s="40">
        <f>D59</f>
        <v>7400</v>
      </c>
      <c r="H71" s="39">
        <f>F71*G71</f>
        <v>22200</v>
      </c>
      <c r="I71" s="41"/>
      <c r="J71" s="40"/>
      <c r="K71" s="39"/>
    </row>
    <row r="72" spans="1:11" x14ac:dyDescent="0.25">
      <c r="A72" s="15"/>
      <c r="B72" s="16"/>
      <c r="C72" s="17"/>
      <c r="D72" s="24"/>
      <c r="E72" s="21"/>
      <c r="F72" s="20">
        <f>G50</f>
        <v>8</v>
      </c>
      <c r="G72" s="40">
        <f>D60</f>
        <v>7000</v>
      </c>
      <c r="H72" s="39">
        <f>F72*G72</f>
        <v>56000</v>
      </c>
      <c r="I72" s="41"/>
      <c r="J72" s="40"/>
      <c r="K72" s="39"/>
    </row>
    <row r="73" spans="1:11" x14ac:dyDescent="0.25">
      <c r="A73" s="15"/>
      <c r="B73" s="16"/>
      <c r="C73" s="17"/>
      <c r="D73" s="24"/>
      <c r="E73" s="21"/>
      <c r="F73" s="20">
        <f>G51</f>
        <v>7</v>
      </c>
      <c r="G73" s="18">
        <f>D66</f>
        <v>6600</v>
      </c>
      <c r="H73" s="21">
        <f>F73*G73</f>
        <v>46200</v>
      </c>
      <c r="I73" s="20">
        <f>H51</f>
        <v>15</v>
      </c>
      <c r="J73" s="18">
        <f>D66</f>
        <v>6600</v>
      </c>
      <c r="K73" s="21">
        <f>I73*J73</f>
        <v>99000</v>
      </c>
    </row>
    <row r="74" spans="1:11" x14ac:dyDescent="0.25">
      <c r="A74" s="15"/>
      <c r="B74" s="16"/>
      <c r="C74" s="17"/>
      <c r="D74" s="24"/>
      <c r="E74" s="21"/>
      <c r="F74" s="42">
        <f>F71+F73+F72</f>
        <v>18</v>
      </c>
      <c r="G74" s="47">
        <f>H74/F74</f>
        <v>6911.1111111111113</v>
      </c>
      <c r="H74" s="43">
        <f>H71+H73+H72</f>
        <v>124400</v>
      </c>
      <c r="I74" s="42">
        <f>I73</f>
        <v>15</v>
      </c>
      <c r="J74" s="47">
        <f>J73</f>
        <v>6600</v>
      </c>
      <c r="K74" s="43">
        <f>K73</f>
        <v>99000</v>
      </c>
    </row>
    <row r="75" spans="1:11" ht="15.75" thickBot="1" x14ac:dyDescent="0.3">
      <c r="A75" s="25"/>
      <c r="B75" s="26"/>
      <c r="C75" s="27"/>
      <c r="D75" s="28"/>
      <c r="E75" s="29"/>
      <c r="F75" s="30"/>
      <c r="G75" s="31"/>
      <c r="H75" s="29"/>
      <c r="I75" s="30"/>
      <c r="J75" s="28"/>
      <c r="K75" s="29"/>
    </row>
    <row r="76" spans="1:11" x14ac:dyDescent="0.25">
      <c r="A76" s="32"/>
      <c r="B76" s="33"/>
      <c r="C76" s="34">
        <f>SUM(C59:C75)</f>
        <v>45</v>
      </c>
      <c r="D76" s="34"/>
      <c r="E76" s="34">
        <f>SUM(E59:E75)</f>
        <v>312200</v>
      </c>
      <c r="F76" s="34">
        <f>F65+F74</f>
        <v>30</v>
      </c>
      <c r="G76" s="34"/>
      <c r="H76" s="34">
        <f>H65+H74</f>
        <v>213200</v>
      </c>
      <c r="I76" s="34"/>
      <c r="J76" s="34"/>
      <c r="K76" s="34"/>
    </row>
    <row r="79" spans="1:11" x14ac:dyDescent="0.25">
      <c r="B79" t="s">
        <v>29</v>
      </c>
    </row>
    <row r="81" spans="1:11" x14ac:dyDescent="0.25">
      <c r="A81" s="35"/>
      <c r="B81" s="36"/>
      <c r="C81" s="56" t="s">
        <v>13</v>
      </c>
      <c r="D81" s="56"/>
      <c r="E81" s="57"/>
      <c r="F81" s="58" t="s">
        <v>14</v>
      </c>
      <c r="G81" s="56"/>
      <c r="H81" s="57"/>
      <c r="I81" s="58" t="s">
        <v>8</v>
      </c>
      <c r="J81" s="56"/>
      <c r="K81" s="59"/>
    </row>
    <row r="82" spans="1:11" ht="30.75" thickBot="1" x14ac:dyDescent="0.3">
      <c r="A82" s="10" t="s">
        <v>1</v>
      </c>
      <c r="B82" s="11" t="s">
        <v>3</v>
      </c>
      <c r="C82" s="12" t="s">
        <v>0</v>
      </c>
      <c r="D82" s="49" t="s">
        <v>15</v>
      </c>
      <c r="E82" s="13" t="s">
        <v>16</v>
      </c>
      <c r="F82" s="13" t="s">
        <v>0</v>
      </c>
      <c r="G82" s="13" t="s">
        <v>15</v>
      </c>
      <c r="H82" s="13" t="s">
        <v>16</v>
      </c>
      <c r="I82" s="13" t="s">
        <v>0</v>
      </c>
      <c r="J82" s="13" t="s">
        <v>15</v>
      </c>
      <c r="K82" s="11" t="s">
        <v>16</v>
      </c>
    </row>
    <row r="83" spans="1:11" x14ac:dyDescent="0.25">
      <c r="A83" s="1"/>
      <c r="B83" s="14"/>
      <c r="C83" s="14"/>
      <c r="D83" s="50" t="s">
        <v>17</v>
      </c>
      <c r="E83" s="14" t="s">
        <v>17</v>
      </c>
      <c r="F83" s="14" t="s">
        <v>17</v>
      </c>
      <c r="G83" s="14" t="s">
        <v>17</v>
      </c>
      <c r="H83" s="14" t="s">
        <v>17</v>
      </c>
      <c r="I83" s="14" t="s">
        <v>17</v>
      </c>
      <c r="J83" s="14" t="s">
        <v>17</v>
      </c>
      <c r="K83" s="14" t="s">
        <v>17</v>
      </c>
    </row>
    <row r="84" spans="1:11" x14ac:dyDescent="0.25">
      <c r="A84" s="15" t="s">
        <v>18</v>
      </c>
      <c r="B84" s="16" t="s">
        <v>19</v>
      </c>
      <c r="C84" s="37">
        <f>E49</f>
        <v>15</v>
      </c>
      <c r="D84" s="18">
        <f>D49</f>
        <v>7400</v>
      </c>
      <c r="E84" s="19">
        <f>C84*D84</f>
        <v>111000</v>
      </c>
      <c r="F84" s="20"/>
      <c r="G84" s="18"/>
      <c r="H84" s="21"/>
      <c r="I84" s="20">
        <f>C84</f>
        <v>15</v>
      </c>
      <c r="J84" s="23">
        <f>D84</f>
        <v>7400</v>
      </c>
      <c r="K84" s="21">
        <f>E84</f>
        <v>111000</v>
      </c>
    </row>
    <row r="85" spans="1:11" x14ac:dyDescent="0.25">
      <c r="A85" s="15" t="s">
        <v>20</v>
      </c>
      <c r="B85" s="16" t="s">
        <v>21</v>
      </c>
      <c r="C85" s="37">
        <f>E50</f>
        <v>8</v>
      </c>
      <c r="D85" s="18">
        <f>D50</f>
        <v>7000</v>
      </c>
      <c r="E85" s="19">
        <f>C85*D85</f>
        <v>56000</v>
      </c>
      <c r="F85" s="20"/>
      <c r="G85" s="18"/>
      <c r="H85" s="21"/>
      <c r="I85" s="20">
        <f>I84+C85</f>
        <v>23</v>
      </c>
      <c r="J85" s="40">
        <f>K85/I85</f>
        <v>7260.869565217391</v>
      </c>
      <c r="K85" s="21">
        <f>K84+E85</f>
        <v>167000</v>
      </c>
    </row>
    <row r="86" spans="1:11" x14ac:dyDescent="0.25">
      <c r="A86" s="15" t="s">
        <v>22</v>
      </c>
      <c r="B86" s="16" t="s">
        <v>23</v>
      </c>
      <c r="C86" s="17"/>
      <c r="D86" s="18"/>
      <c r="E86" s="22"/>
      <c r="F86" s="20">
        <f>F52</f>
        <v>12</v>
      </c>
      <c r="G86" s="40">
        <f>J85</f>
        <v>7260.869565217391</v>
      </c>
      <c r="H86" s="39">
        <f>G86*F86</f>
        <v>87130.434782608689</v>
      </c>
      <c r="I86" s="41"/>
      <c r="J86" s="40"/>
      <c r="K86" s="39"/>
    </row>
    <row r="87" spans="1:11" x14ac:dyDescent="0.25">
      <c r="A87" s="15" t="s">
        <v>24</v>
      </c>
      <c r="B87" s="16" t="s">
        <v>25</v>
      </c>
      <c r="C87" s="37">
        <f>E51</f>
        <v>22</v>
      </c>
      <c r="D87" s="18">
        <f>D51</f>
        <v>6600</v>
      </c>
      <c r="E87" s="39">
        <f>C87*D87</f>
        <v>145200</v>
      </c>
      <c r="F87" s="20"/>
      <c r="G87" s="40"/>
      <c r="H87" s="39"/>
      <c r="I87" s="41">
        <f>I85-F86+C87</f>
        <v>33</v>
      </c>
      <c r="J87" s="40">
        <f>K87/I87</f>
        <v>6820.289855072464</v>
      </c>
      <c r="K87" s="39">
        <f>K85-H86+E87</f>
        <v>225069.5652173913</v>
      </c>
    </row>
    <row r="88" spans="1:11" x14ac:dyDescent="0.25">
      <c r="A88" s="15" t="s">
        <v>26</v>
      </c>
      <c r="B88" s="16" t="s">
        <v>27</v>
      </c>
      <c r="C88" s="17"/>
      <c r="D88" s="18"/>
      <c r="E88" s="21"/>
      <c r="F88" s="20">
        <f>G52</f>
        <v>18</v>
      </c>
      <c r="G88" s="40">
        <f>J87</f>
        <v>6820.289855072464</v>
      </c>
      <c r="H88" s="39">
        <f>F88*G88</f>
        <v>122765.21739130435</v>
      </c>
      <c r="I88" s="41">
        <f>I87-F88</f>
        <v>15</v>
      </c>
      <c r="J88" s="40">
        <f>K88/I88</f>
        <v>6820.2898550724631</v>
      </c>
      <c r="K88" s="39">
        <f>K87-H88</f>
        <v>102304.34782608695</v>
      </c>
    </row>
    <row r="89" spans="1:11" ht="15.75" thickBot="1" x14ac:dyDescent="0.3">
      <c r="A89" s="25"/>
      <c r="B89" s="26"/>
      <c r="C89" s="27"/>
      <c r="D89" s="31"/>
      <c r="E89" s="29"/>
      <c r="F89" s="30"/>
      <c r="G89" s="31"/>
      <c r="H89" s="29"/>
      <c r="I89" s="30"/>
      <c r="J89" s="28"/>
      <c r="K89" s="29"/>
    </row>
    <row r="90" spans="1:11" x14ac:dyDescent="0.25">
      <c r="A90" s="32"/>
      <c r="B90" s="33"/>
      <c r="C90" s="34">
        <f>SUM(C84:C89)</f>
        <v>45</v>
      </c>
      <c r="D90" s="34"/>
      <c r="E90" s="34">
        <f>SUM(E84:E89)</f>
        <v>312200</v>
      </c>
      <c r="F90" s="34">
        <f>F86+F88</f>
        <v>30</v>
      </c>
      <c r="G90" s="34"/>
      <c r="H90" s="34">
        <f>H86+H88</f>
        <v>209895.65217391303</v>
      </c>
      <c r="I90" s="34"/>
      <c r="J90" s="34"/>
      <c r="K90" s="34"/>
    </row>
  </sheetData>
  <mergeCells count="12">
    <mergeCell ref="C11:E11"/>
    <mergeCell ref="F11:H11"/>
    <mergeCell ref="I11:K11"/>
    <mergeCell ref="C35:E35"/>
    <mergeCell ref="F35:H35"/>
    <mergeCell ref="I35:K35"/>
    <mergeCell ref="C56:E56"/>
    <mergeCell ref="F56:H56"/>
    <mergeCell ref="I56:K56"/>
    <mergeCell ref="C81:E81"/>
    <mergeCell ref="F81:H81"/>
    <mergeCell ref="I81:K8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9162-62F7-4955-84A9-350F40641C42}">
  <dimension ref="A1:K113"/>
  <sheetViews>
    <sheetView workbookViewId="0">
      <selection sqref="A1:F5"/>
    </sheetView>
  </sheetViews>
  <sheetFormatPr baseColWidth="10" defaultRowHeight="15" x14ac:dyDescent="0.25"/>
  <cols>
    <col min="2" max="2" width="13.140625" customWidth="1"/>
    <col min="3" max="3" width="9" customWidth="1"/>
    <col min="4" max="4" width="43.85546875" customWidth="1"/>
    <col min="5" max="5" width="12" customWidth="1"/>
  </cols>
  <sheetData>
    <row r="1" spans="1:11" x14ac:dyDescent="0.25">
      <c r="A1" s="32" t="s">
        <v>31</v>
      </c>
    </row>
    <row r="3" spans="1:11" x14ac:dyDescent="0.25">
      <c r="A3" s="33" t="s">
        <v>32</v>
      </c>
      <c r="B3" s="33" t="s">
        <v>1</v>
      </c>
      <c r="C3" s="33" t="s">
        <v>33</v>
      </c>
      <c r="D3" s="33" t="s">
        <v>34</v>
      </c>
      <c r="E3" s="33" t="s">
        <v>35</v>
      </c>
      <c r="F3" s="33" t="s">
        <v>36</v>
      </c>
    </row>
    <row r="4" spans="1:11" x14ac:dyDescent="0.25">
      <c r="A4" s="32"/>
      <c r="E4" s="33"/>
      <c r="F4" s="33"/>
    </row>
    <row r="5" spans="1:11" x14ac:dyDescent="0.25">
      <c r="A5" s="32" t="s">
        <v>37</v>
      </c>
      <c r="E5" s="33"/>
      <c r="F5" s="33"/>
    </row>
    <row r="6" spans="1:11" x14ac:dyDescent="0.25">
      <c r="A6">
        <v>1</v>
      </c>
      <c r="B6" s="6">
        <v>45444</v>
      </c>
      <c r="C6" s="52">
        <v>28</v>
      </c>
      <c r="D6" t="s">
        <v>38</v>
      </c>
    </row>
    <row r="7" spans="1:11" x14ac:dyDescent="0.25">
      <c r="A7">
        <v>1</v>
      </c>
      <c r="B7" s="6">
        <v>45444</v>
      </c>
      <c r="C7" s="52">
        <v>281</v>
      </c>
      <c r="D7" t="s">
        <v>39</v>
      </c>
      <c r="E7" s="7">
        <f>'Pregunta 1(Kardex)'!I4+'Pregunta 1(Kardex)'!I49</f>
        <v>148500</v>
      </c>
    </row>
    <row r="8" spans="1:11" x14ac:dyDescent="0.25">
      <c r="A8">
        <v>1</v>
      </c>
      <c r="B8" s="6">
        <v>45444</v>
      </c>
      <c r="C8" s="52">
        <v>42</v>
      </c>
      <c r="D8" t="s">
        <v>40</v>
      </c>
    </row>
    <row r="9" spans="1:11" x14ac:dyDescent="0.25">
      <c r="A9">
        <v>1</v>
      </c>
      <c r="B9" s="6">
        <v>45444</v>
      </c>
      <c r="C9" s="52">
        <v>421</v>
      </c>
      <c r="D9" t="s">
        <v>41</v>
      </c>
      <c r="F9" s="7">
        <f>E7</f>
        <v>148500</v>
      </c>
    </row>
    <row r="11" spans="1:11" x14ac:dyDescent="0.25">
      <c r="A11" s="1">
        <v>2</v>
      </c>
      <c r="B11" s="6">
        <v>45444</v>
      </c>
      <c r="C11" s="52">
        <v>60</v>
      </c>
      <c r="D11" t="s">
        <v>5</v>
      </c>
      <c r="J11" s="5"/>
      <c r="K11" s="5"/>
    </row>
    <row r="12" spans="1:11" x14ac:dyDescent="0.25">
      <c r="A12" s="1">
        <v>2</v>
      </c>
      <c r="B12" s="6">
        <v>45444</v>
      </c>
      <c r="C12" s="52">
        <v>609</v>
      </c>
      <c r="D12" t="s">
        <v>42</v>
      </c>
      <c r="E12" s="7">
        <f>'Pregunta 1(Kardex)'!J49+'Pregunta 1(Kardex)'!J4</f>
        <v>12500</v>
      </c>
      <c r="F12" s="7"/>
      <c r="J12" s="5"/>
      <c r="K12" s="5"/>
    </row>
    <row r="13" spans="1:11" x14ac:dyDescent="0.25">
      <c r="A13" s="1">
        <v>2</v>
      </c>
      <c r="B13" s="6">
        <v>45444</v>
      </c>
      <c r="C13" s="52">
        <v>40</v>
      </c>
      <c r="D13" t="s">
        <v>43</v>
      </c>
      <c r="E13" s="7"/>
      <c r="F13" s="7"/>
      <c r="J13" s="5"/>
      <c r="K13" s="5"/>
    </row>
    <row r="14" spans="1:11" x14ac:dyDescent="0.25">
      <c r="A14" s="1">
        <v>2</v>
      </c>
      <c r="B14" s="6">
        <v>45444</v>
      </c>
      <c r="C14" s="52">
        <v>4011</v>
      </c>
      <c r="D14" t="s">
        <v>44</v>
      </c>
      <c r="E14" s="7">
        <f>E12*18%</f>
        <v>2250</v>
      </c>
      <c r="F14" s="7"/>
      <c r="J14" s="5"/>
      <c r="K14" s="5"/>
    </row>
    <row r="15" spans="1:11" x14ac:dyDescent="0.25">
      <c r="A15" s="1">
        <v>2</v>
      </c>
      <c r="B15" s="6">
        <v>45444</v>
      </c>
      <c r="C15" s="52">
        <v>42</v>
      </c>
      <c r="D15" t="s">
        <v>40</v>
      </c>
      <c r="E15" s="7"/>
      <c r="F15" s="7"/>
      <c r="J15" s="5"/>
      <c r="K15" s="5"/>
    </row>
    <row r="16" spans="1:11" x14ac:dyDescent="0.25">
      <c r="A16" s="1">
        <v>2</v>
      </c>
      <c r="B16" s="6">
        <v>45444</v>
      </c>
      <c r="C16" s="52">
        <v>421</v>
      </c>
      <c r="D16" t="s">
        <v>41</v>
      </c>
      <c r="E16" s="7"/>
      <c r="F16" s="7">
        <f>E12+E14</f>
        <v>14750</v>
      </c>
      <c r="J16" s="5"/>
      <c r="K16" s="5"/>
    </row>
    <row r="18" spans="1:11" x14ac:dyDescent="0.25">
      <c r="A18" s="1">
        <v>3</v>
      </c>
      <c r="B18" s="6">
        <v>45444</v>
      </c>
      <c r="C18" s="52">
        <v>40</v>
      </c>
      <c r="D18" t="s">
        <v>43</v>
      </c>
      <c r="J18" s="5"/>
      <c r="K18" s="5"/>
    </row>
    <row r="19" spans="1:11" x14ac:dyDescent="0.25">
      <c r="A19" s="1">
        <v>3</v>
      </c>
      <c r="B19" s="6">
        <v>45444</v>
      </c>
      <c r="C19" s="52">
        <v>4011</v>
      </c>
      <c r="D19" t="s">
        <v>44</v>
      </c>
      <c r="E19" s="7">
        <f>E7*18%</f>
        <v>26730</v>
      </c>
      <c r="J19" s="5"/>
      <c r="K19" s="5"/>
    </row>
    <row r="20" spans="1:11" x14ac:dyDescent="0.25">
      <c r="A20" s="1">
        <v>3</v>
      </c>
      <c r="B20" s="6">
        <v>45444</v>
      </c>
      <c r="C20" s="52">
        <v>10</v>
      </c>
      <c r="D20" t="s">
        <v>47</v>
      </c>
      <c r="J20" s="5"/>
      <c r="K20" s="5"/>
    </row>
    <row r="21" spans="1:11" x14ac:dyDescent="0.25">
      <c r="A21" s="1">
        <v>3</v>
      </c>
      <c r="B21" s="6">
        <v>45444</v>
      </c>
      <c r="C21" s="52">
        <v>104</v>
      </c>
      <c r="D21" t="s">
        <v>48</v>
      </c>
      <c r="F21" s="7">
        <f>E19</f>
        <v>26730</v>
      </c>
      <c r="J21" s="5"/>
      <c r="K21" s="5"/>
    </row>
    <row r="23" spans="1:11" x14ac:dyDescent="0.25">
      <c r="A23" s="1">
        <v>4</v>
      </c>
      <c r="B23" s="6">
        <v>45444</v>
      </c>
      <c r="C23" s="52">
        <v>60</v>
      </c>
      <c r="D23" t="s">
        <v>5</v>
      </c>
      <c r="J23" s="5"/>
      <c r="K23" s="5"/>
    </row>
    <row r="24" spans="1:11" x14ac:dyDescent="0.25">
      <c r="A24" s="1">
        <v>4</v>
      </c>
      <c r="B24" s="6">
        <v>45444</v>
      </c>
      <c r="C24" s="52">
        <v>6011</v>
      </c>
      <c r="D24" t="s">
        <v>39</v>
      </c>
      <c r="E24" s="7">
        <f>E7</f>
        <v>148500</v>
      </c>
      <c r="J24" s="5"/>
      <c r="K24" s="5"/>
    </row>
    <row r="25" spans="1:11" x14ac:dyDescent="0.25">
      <c r="A25" s="1">
        <v>4</v>
      </c>
      <c r="B25" s="6">
        <v>45444</v>
      </c>
      <c r="C25" s="52">
        <v>28</v>
      </c>
      <c r="D25" t="s">
        <v>38</v>
      </c>
      <c r="J25" s="5"/>
      <c r="K25" s="5"/>
    </row>
    <row r="26" spans="1:11" x14ac:dyDescent="0.25">
      <c r="A26" s="1">
        <v>4</v>
      </c>
      <c r="B26" s="6">
        <v>45444</v>
      </c>
      <c r="C26" s="52">
        <v>281</v>
      </c>
      <c r="D26" t="s">
        <v>39</v>
      </c>
      <c r="F26" s="7">
        <f>E24</f>
        <v>148500</v>
      </c>
      <c r="J26" s="5"/>
      <c r="K26" s="5"/>
    </row>
    <row r="28" spans="1:11" x14ac:dyDescent="0.25">
      <c r="A28" s="1">
        <v>5</v>
      </c>
      <c r="B28" s="6">
        <v>45444</v>
      </c>
      <c r="C28" s="52">
        <v>20</v>
      </c>
      <c r="D28" t="s">
        <v>39</v>
      </c>
    </row>
    <row r="29" spans="1:11" x14ac:dyDescent="0.25">
      <c r="A29" s="1">
        <v>5</v>
      </c>
      <c r="B29" s="6">
        <v>45444</v>
      </c>
      <c r="C29" s="52">
        <v>201</v>
      </c>
      <c r="D29" t="s">
        <v>39</v>
      </c>
      <c r="E29" s="7">
        <f>'Pregunta 1(Kardex)'!E14+'Pregunta 1(Kardex)'!E59</f>
        <v>161000</v>
      </c>
    </row>
    <row r="30" spans="1:11" x14ac:dyDescent="0.25">
      <c r="A30" s="1">
        <v>5</v>
      </c>
      <c r="B30" s="6">
        <v>45444</v>
      </c>
      <c r="C30" s="52">
        <v>61</v>
      </c>
      <c r="D30" t="s">
        <v>49</v>
      </c>
    </row>
    <row r="31" spans="1:11" x14ac:dyDescent="0.25">
      <c r="A31" s="1">
        <v>5</v>
      </c>
      <c r="B31" s="6">
        <v>45444</v>
      </c>
      <c r="C31" s="52">
        <v>611</v>
      </c>
      <c r="D31" t="s">
        <v>39</v>
      </c>
      <c r="F31" s="7">
        <f>E29</f>
        <v>161000</v>
      </c>
    </row>
    <row r="33" spans="1:6" x14ac:dyDescent="0.25">
      <c r="A33" s="32" t="s">
        <v>50</v>
      </c>
      <c r="C33" s="52"/>
    </row>
    <row r="34" spans="1:6" x14ac:dyDescent="0.25">
      <c r="A34" s="1">
        <v>1</v>
      </c>
      <c r="B34" s="6">
        <v>45453</v>
      </c>
      <c r="C34" s="52">
        <v>28</v>
      </c>
      <c r="D34" t="s">
        <v>38</v>
      </c>
    </row>
    <row r="35" spans="1:6" x14ac:dyDescent="0.25">
      <c r="A35" s="1">
        <v>1</v>
      </c>
      <c r="B35" s="6">
        <v>45453</v>
      </c>
      <c r="C35" s="52">
        <v>281</v>
      </c>
      <c r="D35" t="s">
        <v>39</v>
      </c>
      <c r="E35" s="5">
        <f>'Pregunta 1(Kardex)'!I5+'Pregunta 1(Kardex)'!I50</f>
        <v>127000</v>
      </c>
      <c r="F35" s="5"/>
    </row>
    <row r="36" spans="1:6" x14ac:dyDescent="0.25">
      <c r="A36" s="1">
        <v>1</v>
      </c>
      <c r="B36" s="6">
        <v>45453</v>
      </c>
      <c r="C36" s="52">
        <v>42</v>
      </c>
      <c r="D36" t="s">
        <v>40</v>
      </c>
      <c r="E36" s="5"/>
      <c r="F36" s="5"/>
    </row>
    <row r="37" spans="1:6" x14ac:dyDescent="0.25">
      <c r="A37" s="1">
        <v>1</v>
      </c>
      <c r="B37" s="6">
        <v>45453</v>
      </c>
      <c r="C37" s="52">
        <v>421</v>
      </c>
      <c r="D37" t="s">
        <v>41</v>
      </c>
      <c r="E37" s="5"/>
      <c r="F37" s="5">
        <f>E35</f>
        <v>127000</v>
      </c>
    </row>
    <row r="38" spans="1:6" x14ac:dyDescent="0.25">
      <c r="C38" s="52"/>
      <c r="E38" s="5"/>
      <c r="F38" s="5"/>
    </row>
    <row r="39" spans="1:6" x14ac:dyDescent="0.25">
      <c r="A39" s="1">
        <v>2</v>
      </c>
      <c r="B39" s="6">
        <v>45453</v>
      </c>
      <c r="C39" s="52">
        <v>60</v>
      </c>
      <c r="D39" t="s">
        <v>5</v>
      </c>
      <c r="E39" s="5"/>
      <c r="F39" s="5"/>
    </row>
    <row r="40" spans="1:6" x14ac:dyDescent="0.25">
      <c r="A40" s="1">
        <v>2</v>
      </c>
      <c r="B40" s="6">
        <v>45453</v>
      </c>
      <c r="C40" s="52">
        <v>609</v>
      </c>
      <c r="D40" t="s">
        <v>42</v>
      </c>
      <c r="E40" s="5">
        <f>'Pregunta 1(Kardex)'!J5+'Pregunta 1(Kardex)'!J50</f>
        <v>11500</v>
      </c>
      <c r="F40" s="5"/>
    </row>
    <row r="41" spans="1:6" x14ac:dyDescent="0.25">
      <c r="A41" s="1">
        <v>2</v>
      </c>
      <c r="B41" s="6">
        <v>45453</v>
      </c>
      <c r="C41" s="52">
        <v>40</v>
      </c>
      <c r="D41" t="s">
        <v>43</v>
      </c>
      <c r="E41" s="5"/>
      <c r="F41" s="5"/>
    </row>
    <row r="42" spans="1:6" x14ac:dyDescent="0.25">
      <c r="A42" s="1">
        <v>2</v>
      </c>
      <c r="B42" s="6">
        <v>45453</v>
      </c>
      <c r="C42" s="52">
        <v>4011</v>
      </c>
      <c r="D42" t="s">
        <v>44</v>
      </c>
      <c r="E42" s="5">
        <f>E40*18%</f>
        <v>2070</v>
      </c>
      <c r="F42" s="5"/>
    </row>
    <row r="43" spans="1:6" x14ac:dyDescent="0.25">
      <c r="A43" s="1">
        <v>2</v>
      </c>
      <c r="B43" s="6">
        <v>45453</v>
      </c>
      <c r="C43" s="52">
        <v>42</v>
      </c>
      <c r="D43" t="s">
        <v>40</v>
      </c>
      <c r="E43" s="5"/>
      <c r="F43" s="5"/>
    </row>
    <row r="44" spans="1:6" x14ac:dyDescent="0.25">
      <c r="A44" s="1">
        <v>2</v>
      </c>
      <c r="B44" s="6">
        <v>45453</v>
      </c>
      <c r="C44" s="52">
        <v>421</v>
      </c>
      <c r="D44" t="s">
        <v>41</v>
      </c>
      <c r="E44" s="5"/>
      <c r="F44" s="5">
        <f>E40+E42</f>
        <v>13570</v>
      </c>
    </row>
    <row r="45" spans="1:6" x14ac:dyDescent="0.25">
      <c r="C45" s="52"/>
      <c r="E45" s="5"/>
      <c r="F45" s="5"/>
    </row>
    <row r="46" spans="1:6" x14ac:dyDescent="0.25">
      <c r="A46" s="1">
        <v>3</v>
      </c>
      <c r="B46" s="6">
        <v>45453</v>
      </c>
      <c r="C46" s="52">
        <v>40</v>
      </c>
      <c r="D46" t="s">
        <v>43</v>
      </c>
      <c r="E46" s="5"/>
      <c r="F46" s="5"/>
    </row>
    <row r="47" spans="1:6" x14ac:dyDescent="0.25">
      <c r="A47" s="1">
        <v>3</v>
      </c>
      <c r="B47" s="6">
        <v>45453</v>
      </c>
      <c r="C47" s="52">
        <v>4011</v>
      </c>
      <c r="D47" t="s">
        <v>44</v>
      </c>
      <c r="E47" s="5">
        <f>E35*18%</f>
        <v>22860</v>
      </c>
      <c r="F47" s="5"/>
    </row>
    <row r="48" spans="1:6" x14ac:dyDescent="0.25">
      <c r="A48" s="1">
        <v>3</v>
      </c>
      <c r="B48" s="6">
        <v>45453</v>
      </c>
      <c r="C48" s="52">
        <v>10</v>
      </c>
      <c r="D48" t="s">
        <v>47</v>
      </c>
      <c r="E48" s="5"/>
      <c r="F48" s="5"/>
    </row>
    <row r="49" spans="1:6" x14ac:dyDescent="0.25">
      <c r="A49" s="1">
        <v>3</v>
      </c>
      <c r="B49" s="6">
        <v>45453</v>
      </c>
      <c r="C49" s="52">
        <v>104</v>
      </c>
      <c r="D49" t="s">
        <v>48</v>
      </c>
      <c r="E49" s="5"/>
      <c r="F49" s="5">
        <f>E47</f>
        <v>22860</v>
      </c>
    </row>
    <row r="50" spans="1:6" x14ac:dyDescent="0.25">
      <c r="C50" s="52"/>
      <c r="E50" s="5"/>
      <c r="F50" s="5"/>
    </row>
    <row r="51" spans="1:6" x14ac:dyDescent="0.25">
      <c r="A51" s="1">
        <v>4</v>
      </c>
      <c r="B51" s="6">
        <v>45453</v>
      </c>
      <c r="C51" s="52">
        <v>60</v>
      </c>
      <c r="D51" t="s">
        <v>5</v>
      </c>
      <c r="E51" s="5"/>
      <c r="F51" s="5"/>
    </row>
    <row r="52" spans="1:6" x14ac:dyDescent="0.25">
      <c r="A52" s="1">
        <v>4</v>
      </c>
      <c r="B52" s="6">
        <v>45453</v>
      </c>
      <c r="C52" s="52">
        <v>6011</v>
      </c>
      <c r="D52" t="s">
        <v>39</v>
      </c>
      <c r="E52" s="5">
        <f>E35</f>
        <v>127000</v>
      </c>
      <c r="F52" s="5"/>
    </row>
    <row r="53" spans="1:6" x14ac:dyDescent="0.25">
      <c r="A53" s="1">
        <v>4</v>
      </c>
      <c r="B53" s="6">
        <v>45453</v>
      </c>
      <c r="C53" s="52">
        <v>28</v>
      </c>
      <c r="D53" t="s">
        <v>38</v>
      </c>
      <c r="E53" s="5"/>
      <c r="F53" s="5"/>
    </row>
    <row r="54" spans="1:6" x14ac:dyDescent="0.25">
      <c r="A54" s="1">
        <v>4</v>
      </c>
      <c r="B54" s="6">
        <v>45453</v>
      </c>
      <c r="C54" s="52">
        <v>281</v>
      </c>
      <c r="D54" t="s">
        <v>39</v>
      </c>
      <c r="E54" s="5"/>
      <c r="F54" s="5">
        <f>E52</f>
        <v>127000</v>
      </c>
    </row>
    <row r="55" spans="1:6" x14ac:dyDescent="0.25">
      <c r="C55" s="52"/>
      <c r="E55" s="5"/>
      <c r="F55" s="5"/>
    </row>
    <row r="56" spans="1:6" x14ac:dyDescent="0.25">
      <c r="A56" s="1">
        <v>5</v>
      </c>
      <c r="B56" s="6">
        <v>45453</v>
      </c>
      <c r="C56" s="52">
        <v>20</v>
      </c>
      <c r="D56" t="s">
        <v>39</v>
      </c>
      <c r="E56" s="5"/>
      <c r="F56" s="5"/>
    </row>
    <row r="57" spans="1:6" x14ac:dyDescent="0.25">
      <c r="A57" s="1">
        <v>5</v>
      </c>
      <c r="B57" s="6">
        <v>45453</v>
      </c>
      <c r="C57" s="52">
        <v>201</v>
      </c>
      <c r="D57" t="s">
        <v>39</v>
      </c>
      <c r="E57" s="5">
        <f>'Pregunta 1(Kardex)'!E60+'Pregunta 1(Kardex)'!E15</f>
        <v>138500</v>
      </c>
      <c r="F57" s="5"/>
    </row>
    <row r="58" spans="1:6" x14ac:dyDescent="0.25">
      <c r="A58" s="1">
        <v>5</v>
      </c>
      <c r="B58" s="6">
        <v>45453</v>
      </c>
      <c r="C58" s="52">
        <v>61</v>
      </c>
      <c r="D58" t="s">
        <v>49</v>
      </c>
      <c r="E58" s="5"/>
      <c r="F58" s="5"/>
    </row>
    <row r="59" spans="1:6" x14ac:dyDescent="0.25">
      <c r="A59" s="1">
        <v>5</v>
      </c>
      <c r="B59" s="6">
        <v>45453</v>
      </c>
      <c r="C59" s="52">
        <v>611</v>
      </c>
      <c r="D59" t="s">
        <v>39</v>
      </c>
      <c r="E59" s="5"/>
      <c r="F59" s="5">
        <f>E57</f>
        <v>138500</v>
      </c>
    </row>
    <row r="61" spans="1:6" x14ac:dyDescent="0.25">
      <c r="A61" s="32" t="s">
        <v>23</v>
      </c>
      <c r="C61" s="52"/>
    </row>
    <row r="62" spans="1:6" x14ac:dyDescent="0.25">
      <c r="A62">
        <v>1</v>
      </c>
      <c r="B62" s="6">
        <v>45458</v>
      </c>
      <c r="C62" s="52">
        <v>12</v>
      </c>
      <c r="D62" t="s">
        <v>51</v>
      </c>
    </row>
    <row r="63" spans="1:6" x14ac:dyDescent="0.25">
      <c r="A63">
        <v>1</v>
      </c>
      <c r="B63" s="6">
        <v>45458</v>
      </c>
      <c r="C63" s="52">
        <v>121</v>
      </c>
      <c r="D63" t="s">
        <v>52</v>
      </c>
      <c r="E63" s="5">
        <f>F65+F67</f>
        <v>292640</v>
      </c>
      <c r="F63" s="5"/>
    </row>
    <row r="64" spans="1:6" x14ac:dyDescent="0.25">
      <c r="A64">
        <v>1</v>
      </c>
      <c r="B64" s="6">
        <v>45458</v>
      </c>
      <c r="C64" s="52">
        <v>40</v>
      </c>
      <c r="D64" t="s">
        <v>43</v>
      </c>
      <c r="E64" s="5"/>
      <c r="F64" s="5"/>
    </row>
    <row r="65" spans="1:6" x14ac:dyDescent="0.25">
      <c r="A65">
        <v>1</v>
      </c>
      <c r="B65" s="6">
        <v>45458</v>
      </c>
      <c r="C65" s="52">
        <v>4011</v>
      </c>
      <c r="D65" t="s">
        <v>44</v>
      </c>
      <c r="E65" s="5"/>
      <c r="F65" s="5">
        <f>F67*18%</f>
        <v>44640</v>
      </c>
    </row>
    <row r="66" spans="1:6" x14ac:dyDescent="0.25">
      <c r="A66">
        <v>1</v>
      </c>
      <c r="B66" s="6">
        <v>45458</v>
      </c>
      <c r="C66" s="52">
        <v>70</v>
      </c>
      <c r="D66" t="s">
        <v>53</v>
      </c>
      <c r="E66" s="5"/>
      <c r="F66" s="5"/>
    </row>
    <row r="67" spans="1:6" x14ac:dyDescent="0.25">
      <c r="A67">
        <v>1</v>
      </c>
      <c r="B67" s="6">
        <v>45458</v>
      </c>
      <c r="C67" s="52">
        <v>701</v>
      </c>
      <c r="D67" t="s">
        <v>39</v>
      </c>
      <c r="E67" s="5"/>
      <c r="F67" s="5">
        <f>13*8000 + 12*12000</f>
        <v>248000</v>
      </c>
    </row>
    <row r="68" spans="1:6" x14ac:dyDescent="0.25">
      <c r="C68" s="52"/>
      <c r="E68" s="5"/>
      <c r="F68" s="5"/>
    </row>
    <row r="69" spans="1:6" x14ac:dyDescent="0.25">
      <c r="A69">
        <v>2</v>
      </c>
      <c r="B69" s="6">
        <v>45458</v>
      </c>
      <c r="C69" s="52">
        <v>69</v>
      </c>
      <c r="D69" t="s">
        <v>54</v>
      </c>
      <c r="E69" s="5"/>
      <c r="F69" s="5"/>
    </row>
    <row r="70" spans="1:6" x14ac:dyDescent="0.25">
      <c r="A70">
        <v>2</v>
      </c>
      <c r="B70" s="6">
        <v>45458</v>
      </c>
      <c r="C70" s="52">
        <v>691</v>
      </c>
      <c r="D70" t="s">
        <v>39</v>
      </c>
      <c r="E70" s="5">
        <f>'Pregunta 1(Kardex)'!H40+'Pregunta 1(Kardex)'!H86</f>
        <v>156030.4347826087</v>
      </c>
      <c r="F70" s="5"/>
    </row>
    <row r="71" spans="1:6" x14ac:dyDescent="0.25">
      <c r="A71">
        <v>2</v>
      </c>
      <c r="B71" s="6">
        <v>45458</v>
      </c>
      <c r="C71" s="52">
        <v>20</v>
      </c>
      <c r="D71" t="s">
        <v>39</v>
      </c>
      <c r="E71" s="5"/>
      <c r="F71" s="5"/>
    </row>
    <row r="72" spans="1:6" x14ac:dyDescent="0.25">
      <c r="A72">
        <v>2</v>
      </c>
      <c r="B72" s="6">
        <v>45458</v>
      </c>
      <c r="C72" s="52">
        <v>201</v>
      </c>
      <c r="D72" t="s">
        <v>39</v>
      </c>
      <c r="E72" s="5"/>
      <c r="F72" s="5">
        <f>E70</f>
        <v>156030.4347826087</v>
      </c>
    </row>
    <row r="74" spans="1:6" x14ac:dyDescent="0.25">
      <c r="A74" s="32" t="s">
        <v>55</v>
      </c>
    </row>
    <row r="75" spans="1:6" x14ac:dyDescent="0.25">
      <c r="A75" s="1">
        <v>1</v>
      </c>
      <c r="B75" s="6">
        <v>45463</v>
      </c>
      <c r="C75" s="52">
        <v>28</v>
      </c>
      <c r="D75" t="s">
        <v>38</v>
      </c>
    </row>
    <row r="76" spans="1:6" x14ac:dyDescent="0.25">
      <c r="A76" s="1">
        <v>1</v>
      </c>
      <c r="B76" s="6">
        <v>45463</v>
      </c>
      <c r="C76" s="52">
        <v>281</v>
      </c>
      <c r="D76" t="s">
        <v>39</v>
      </c>
      <c r="E76" s="5">
        <f>'Pregunta 1(Kardex)'!I6+'Pregunta 1(Kardex)'!I51</f>
        <v>244200</v>
      </c>
      <c r="F76" s="5"/>
    </row>
    <row r="77" spans="1:6" x14ac:dyDescent="0.25">
      <c r="A77" s="1">
        <v>1</v>
      </c>
      <c r="B77" s="6">
        <v>45463</v>
      </c>
      <c r="C77" s="52">
        <v>42</v>
      </c>
      <c r="D77" t="s">
        <v>40</v>
      </c>
      <c r="E77" s="5"/>
      <c r="F77" s="5"/>
    </row>
    <row r="78" spans="1:6" x14ac:dyDescent="0.25">
      <c r="A78" s="1">
        <v>1</v>
      </c>
      <c r="B78" s="6">
        <v>45463</v>
      </c>
      <c r="C78" s="52">
        <v>421</v>
      </c>
      <c r="D78" t="s">
        <v>41</v>
      </c>
      <c r="E78" s="5"/>
      <c r="F78" s="5">
        <f>E76</f>
        <v>244200</v>
      </c>
    </row>
    <row r="79" spans="1:6" x14ac:dyDescent="0.25">
      <c r="C79" s="52"/>
      <c r="E79" s="5"/>
      <c r="F79" s="5"/>
    </row>
    <row r="80" spans="1:6" x14ac:dyDescent="0.25">
      <c r="A80" s="1">
        <v>2</v>
      </c>
      <c r="B80" s="6">
        <v>45463</v>
      </c>
      <c r="C80" s="52">
        <v>60</v>
      </c>
      <c r="D80" t="s">
        <v>5</v>
      </c>
      <c r="E80" s="5"/>
      <c r="F80" s="5"/>
    </row>
    <row r="81" spans="1:6" x14ac:dyDescent="0.25">
      <c r="A81" s="1">
        <v>2</v>
      </c>
      <c r="B81" s="6">
        <v>45463</v>
      </c>
      <c r="C81" s="52">
        <v>609</v>
      </c>
      <c r="D81" t="s">
        <v>42</v>
      </c>
      <c r="E81" s="5">
        <f>'Pregunta 1(Kardex)'!J6+'Pregunta 1(Kardex)'!J51</f>
        <v>21000</v>
      </c>
      <c r="F81" s="5"/>
    </row>
    <row r="82" spans="1:6" x14ac:dyDescent="0.25">
      <c r="A82" s="1">
        <v>2</v>
      </c>
      <c r="B82" s="6">
        <v>45463</v>
      </c>
      <c r="C82" s="52">
        <v>40</v>
      </c>
      <c r="D82" t="s">
        <v>43</v>
      </c>
      <c r="E82" s="5"/>
      <c r="F82" s="5"/>
    </row>
    <row r="83" spans="1:6" x14ac:dyDescent="0.25">
      <c r="A83" s="1">
        <v>2</v>
      </c>
      <c r="B83" s="6">
        <v>45463</v>
      </c>
      <c r="C83" s="52">
        <v>4011</v>
      </c>
      <c r="D83" t="s">
        <v>44</v>
      </c>
      <c r="E83" s="5">
        <f>E81*18%</f>
        <v>3780</v>
      </c>
      <c r="F83" s="5"/>
    </row>
    <row r="84" spans="1:6" x14ac:dyDescent="0.25">
      <c r="A84" s="1">
        <v>2</v>
      </c>
      <c r="B84" s="6">
        <v>45463</v>
      </c>
      <c r="C84" s="52">
        <v>42</v>
      </c>
      <c r="D84" t="s">
        <v>40</v>
      </c>
      <c r="E84" s="5"/>
      <c r="F84" s="5"/>
    </row>
    <row r="85" spans="1:6" x14ac:dyDescent="0.25">
      <c r="A85" s="1">
        <v>2</v>
      </c>
      <c r="B85" s="6">
        <v>45463</v>
      </c>
      <c r="C85" s="52">
        <v>421</v>
      </c>
      <c r="D85" t="s">
        <v>41</v>
      </c>
      <c r="E85" s="5"/>
      <c r="F85" s="5">
        <f>E81+E83</f>
        <v>24780</v>
      </c>
    </row>
    <row r="86" spans="1:6" x14ac:dyDescent="0.25">
      <c r="C86" s="52"/>
      <c r="E86" s="5"/>
      <c r="F86" s="5"/>
    </row>
    <row r="87" spans="1:6" x14ac:dyDescent="0.25">
      <c r="A87" s="1">
        <v>3</v>
      </c>
      <c r="B87" s="6">
        <v>45463</v>
      </c>
      <c r="C87" s="52">
        <v>40</v>
      </c>
      <c r="D87" t="s">
        <v>43</v>
      </c>
      <c r="E87" s="5"/>
      <c r="F87" s="5"/>
    </row>
    <row r="88" spans="1:6" x14ac:dyDescent="0.25">
      <c r="A88" s="1">
        <v>3</v>
      </c>
      <c r="B88" s="6">
        <v>45463</v>
      </c>
      <c r="C88" s="52">
        <v>4011</v>
      </c>
      <c r="D88" t="s">
        <v>44</v>
      </c>
      <c r="E88" s="5">
        <f>E76*18%</f>
        <v>43956</v>
      </c>
      <c r="F88" s="5"/>
    </row>
    <row r="89" spans="1:6" x14ac:dyDescent="0.25">
      <c r="A89" s="1">
        <v>3</v>
      </c>
      <c r="B89" s="6">
        <v>45463</v>
      </c>
      <c r="C89" s="52">
        <v>10</v>
      </c>
      <c r="D89" t="s">
        <v>47</v>
      </c>
      <c r="E89" s="5"/>
      <c r="F89" s="5"/>
    </row>
    <row r="90" spans="1:6" x14ac:dyDescent="0.25">
      <c r="A90" s="1">
        <v>3</v>
      </c>
      <c r="B90" s="6">
        <v>45463</v>
      </c>
      <c r="C90" s="52">
        <v>104</v>
      </c>
      <c r="D90" t="s">
        <v>48</v>
      </c>
      <c r="E90" s="5"/>
      <c r="F90" s="5">
        <f>E88</f>
        <v>43956</v>
      </c>
    </row>
    <row r="91" spans="1:6" x14ac:dyDescent="0.25">
      <c r="C91" s="52"/>
      <c r="E91" s="5"/>
      <c r="F91" s="5"/>
    </row>
    <row r="92" spans="1:6" x14ac:dyDescent="0.25">
      <c r="A92" s="1">
        <v>4</v>
      </c>
      <c r="B92" s="6">
        <v>45463</v>
      </c>
      <c r="C92" s="52">
        <v>60</v>
      </c>
      <c r="D92" t="s">
        <v>5</v>
      </c>
      <c r="E92" s="5"/>
      <c r="F92" s="5"/>
    </row>
    <row r="93" spans="1:6" x14ac:dyDescent="0.25">
      <c r="A93" s="1">
        <v>4</v>
      </c>
      <c r="B93" s="6">
        <v>45463</v>
      </c>
      <c r="C93" s="52">
        <v>6011</v>
      </c>
      <c r="D93" t="s">
        <v>39</v>
      </c>
      <c r="E93" s="5">
        <f>E76</f>
        <v>244200</v>
      </c>
      <c r="F93" s="5"/>
    </row>
    <row r="94" spans="1:6" x14ac:dyDescent="0.25">
      <c r="A94" s="1">
        <v>4</v>
      </c>
      <c r="B94" s="6">
        <v>45463</v>
      </c>
      <c r="C94" s="52">
        <v>28</v>
      </c>
      <c r="D94" t="s">
        <v>38</v>
      </c>
      <c r="E94" s="5"/>
      <c r="F94" s="5"/>
    </row>
    <row r="95" spans="1:6" x14ac:dyDescent="0.25">
      <c r="A95" s="1">
        <v>4</v>
      </c>
      <c r="B95" s="6">
        <v>45463</v>
      </c>
      <c r="C95" s="52">
        <v>281</v>
      </c>
      <c r="D95" t="s">
        <v>39</v>
      </c>
      <c r="E95" s="5"/>
      <c r="F95" s="5">
        <f>E93</f>
        <v>244200</v>
      </c>
    </row>
    <row r="96" spans="1:6" x14ac:dyDescent="0.25">
      <c r="C96" s="52"/>
      <c r="E96" s="5"/>
      <c r="F96" s="5"/>
    </row>
    <row r="97" spans="1:6" x14ac:dyDescent="0.25">
      <c r="A97" s="1">
        <v>5</v>
      </c>
      <c r="B97" s="6">
        <v>45463</v>
      </c>
      <c r="C97" s="52">
        <v>69</v>
      </c>
      <c r="D97" t="s">
        <v>54</v>
      </c>
      <c r="E97" s="5"/>
      <c r="F97" s="5"/>
    </row>
    <row r="98" spans="1:6" x14ac:dyDescent="0.25">
      <c r="A98" s="1">
        <v>5</v>
      </c>
      <c r="B98" s="6">
        <v>45463</v>
      </c>
      <c r="C98" s="52">
        <v>691</v>
      </c>
      <c r="D98" t="s">
        <v>39</v>
      </c>
      <c r="E98" s="5" t="s">
        <v>56</v>
      </c>
      <c r="F98" s="5"/>
    </row>
    <row r="99" spans="1:6" x14ac:dyDescent="0.25">
      <c r="A99" s="1">
        <v>5</v>
      </c>
      <c r="B99" s="6">
        <v>45463</v>
      </c>
      <c r="C99" s="52">
        <v>20</v>
      </c>
      <c r="D99" t="s">
        <v>39</v>
      </c>
      <c r="E99" s="5"/>
      <c r="F99" s="5"/>
    </row>
    <row r="100" spans="1:6" x14ac:dyDescent="0.25">
      <c r="A100" s="1">
        <v>5</v>
      </c>
      <c r="B100" s="6">
        <v>45463</v>
      </c>
      <c r="C100" s="52">
        <v>201</v>
      </c>
      <c r="D100" t="s">
        <v>39</v>
      </c>
      <c r="E100" s="5"/>
      <c r="F100" s="5" t="str">
        <f>E98</f>
        <v xml:space="preserve"> </v>
      </c>
    </row>
    <row r="101" spans="1:6" x14ac:dyDescent="0.25">
      <c r="C101" s="52"/>
      <c r="E101" s="5"/>
      <c r="F101" s="5"/>
    </row>
    <row r="102" spans="1:6" x14ac:dyDescent="0.25">
      <c r="A102" s="32" t="s">
        <v>27</v>
      </c>
      <c r="C102" s="52"/>
      <c r="E102" s="5"/>
      <c r="F102" s="5"/>
    </row>
    <row r="103" spans="1:6" x14ac:dyDescent="0.25">
      <c r="A103">
        <v>1</v>
      </c>
      <c r="B103" s="6">
        <v>45458</v>
      </c>
      <c r="C103" s="52">
        <v>12</v>
      </c>
      <c r="D103" t="s">
        <v>51</v>
      </c>
      <c r="E103" s="5"/>
      <c r="F103" s="5"/>
    </row>
    <row r="104" spans="1:6" x14ac:dyDescent="0.25">
      <c r="A104">
        <v>1</v>
      </c>
      <c r="B104" s="6">
        <v>45458</v>
      </c>
      <c r="C104" s="52">
        <v>121</v>
      </c>
      <c r="D104" t="s">
        <v>52</v>
      </c>
      <c r="E104" s="5">
        <f>F108+F106</f>
        <v>436010</v>
      </c>
      <c r="F104" s="5"/>
    </row>
    <row r="105" spans="1:6" x14ac:dyDescent="0.25">
      <c r="A105">
        <v>1</v>
      </c>
      <c r="B105" s="6">
        <v>45458</v>
      </c>
      <c r="C105" s="52">
        <v>40</v>
      </c>
      <c r="D105" t="s">
        <v>43</v>
      </c>
      <c r="E105" s="5"/>
      <c r="F105" s="5"/>
    </row>
    <row r="106" spans="1:6" x14ac:dyDescent="0.25">
      <c r="A106">
        <v>1</v>
      </c>
      <c r="B106" s="6">
        <v>45458</v>
      </c>
      <c r="C106" s="52">
        <v>4011</v>
      </c>
      <c r="D106" t="s">
        <v>44</v>
      </c>
      <c r="E106" s="5"/>
      <c r="F106" s="5">
        <f>F108*18%</f>
        <v>66510</v>
      </c>
    </row>
    <row r="107" spans="1:6" x14ac:dyDescent="0.25">
      <c r="A107">
        <v>1</v>
      </c>
      <c r="B107" s="6">
        <v>45458</v>
      </c>
      <c r="C107" s="52">
        <v>70</v>
      </c>
      <c r="D107" t="s">
        <v>53</v>
      </c>
      <c r="E107" s="5"/>
      <c r="F107" s="5"/>
    </row>
    <row r="108" spans="1:6" x14ac:dyDescent="0.25">
      <c r="A108">
        <v>1</v>
      </c>
      <c r="B108" s="6">
        <v>45458</v>
      </c>
      <c r="C108" s="52">
        <v>701</v>
      </c>
      <c r="D108" t="s">
        <v>39</v>
      </c>
      <c r="E108" s="5"/>
      <c r="F108" s="5">
        <f>17*8500+18*12500</f>
        <v>369500</v>
      </c>
    </row>
    <row r="109" spans="1:6" x14ac:dyDescent="0.25">
      <c r="C109" s="52"/>
      <c r="E109" s="5"/>
      <c r="F109" s="5"/>
    </row>
    <row r="110" spans="1:6" x14ac:dyDescent="0.25">
      <c r="A110">
        <v>2</v>
      </c>
      <c r="B110" s="6">
        <v>45458</v>
      </c>
      <c r="C110" s="52">
        <v>69</v>
      </c>
      <c r="D110" t="s">
        <v>54</v>
      </c>
      <c r="E110" s="5"/>
      <c r="F110" s="5"/>
    </row>
    <row r="111" spans="1:6" x14ac:dyDescent="0.25">
      <c r="A111">
        <v>2</v>
      </c>
      <c r="B111" s="6">
        <v>45458</v>
      </c>
      <c r="C111" s="52">
        <v>691</v>
      </c>
      <c r="D111" t="s">
        <v>39</v>
      </c>
      <c r="E111" s="5">
        <f>'Pregunta 1(Kardex)'!H42+'Pregunta 1(Kardex)'!H88</f>
        <v>220302.71739130435</v>
      </c>
      <c r="F111" s="5"/>
    </row>
    <row r="112" spans="1:6" x14ac:dyDescent="0.25">
      <c r="A112">
        <v>2</v>
      </c>
      <c r="B112" s="6">
        <v>45458</v>
      </c>
      <c r="C112" s="52">
        <v>20</v>
      </c>
      <c r="D112" t="s">
        <v>39</v>
      </c>
      <c r="E112" s="5"/>
      <c r="F112" s="5"/>
    </row>
    <row r="113" spans="1:6" x14ac:dyDescent="0.25">
      <c r="A113">
        <v>2</v>
      </c>
      <c r="B113" s="6">
        <v>45458</v>
      </c>
      <c r="C113" s="52">
        <v>201</v>
      </c>
      <c r="D113" t="s">
        <v>39</v>
      </c>
      <c r="E113" s="5"/>
      <c r="F113" s="5">
        <f>E111</f>
        <v>220302.71739130435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7EAB-24B6-4808-BAEA-260735FB9D5A}">
  <dimension ref="A4:H19"/>
  <sheetViews>
    <sheetView topLeftCell="B1" workbookViewId="0">
      <selection activeCell="G19" sqref="G19"/>
    </sheetView>
  </sheetViews>
  <sheetFormatPr baseColWidth="10" defaultRowHeight="15" x14ac:dyDescent="0.25"/>
  <cols>
    <col min="1" max="1" width="31.85546875" customWidth="1"/>
    <col min="2" max="2" width="33.5703125" customWidth="1"/>
  </cols>
  <sheetData>
    <row r="4" spans="1:8" x14ac:dyDescent="0.25">
      <c r="A4" s="60" t="s">
        <v>57</v>
      </c>
      <c r="B4" s="60" t="s">
        <v>3</v>
      </c>
      <c r="C4" s="61" t="s">
        <v>58</v>
      </c>
      <c r="D4" s="33" t="s">
        <v>59</v>
      </c>
      <c r="E4" s="33" t="s">
        <v>60</v>
      </c>
      <c r="F4" s="33" t="s">
        <v>61</v>
      </c>
      <c r="G4" s="33" t="s">
        <v>60</v>
      </c>
      <c r="H4" s="33" t="s">
        <v>58</v>
      </c>
    </row>
    <row r="5" spans="1:8" x14ac:dyDescent="0.25">
      <c r="A5" s="60"/>
      <c r="B5" s="60"/>
      <c r="C5" s="61"/>
      <c r="D5" s="33"/>
      <c r="E5" s="33"/>
      <c r="F5" s="33"/>
      <c r="G5" s="33"/>
      <c r="H5" s="33"/>
    </row>
    <row r="6" spans="1:8" x14ac:dyDescent="0.25">
      <c r="A6" t="s">
        <v>62</v>
      </c>
      <c r="B6" s="62"/>
      <c r="C6" s="62"/>
      <c r="D6" s="62"/>
      <c r="E6" s="62"/>
      <c r="F6" s="62">
        <v>12000</v>
      </c>
      <c r="G6" s="62">
        <v>8000</v>
      </c>
      <c r="H6" s="7">
        <f t="shared" ref="H6:H11" si="0">F6+G6</f>
        <v>20000</v>
      </c>
    </row>
    <row r="7" spans="1:8" x14ac:dyDescent="0.25">
      <c r="A7" t="s">
        <v>63</v>
      </c>
      <c r="B7" s="62" t="s">
        <v>64</v>
      </c>
      <c r="C7" s="62">
        <v>8000</v>
      </c>
      <c r="D7" s="63">
        <v>0.45</v>
      </c>
      <c r="E7" s="63">
        <v>0.55000000000000004</v>
      </c>
      <c r="F7" s="62">
        <f>C7*D7</f>
        <v>3600</v>
      </c>
      <c r="G7" s="62">
        <f>C7*E7</f>
        <v>4400</v>
      </c>
      <c r="H7" s="7">
        <f t="shared" si="0"/>
        <v>8000</v>
      </c>
    </row>
    <row r="8" spans="1:8" x14ac:dyDescent="0.25">
      <c r="A8" t="s">
        <v>65</v>
      </c>
      <c r="B8" s="62" t="s">
        <v>66</v>
      </c>
      <c r="C8" s="62">
        <v>2400</v>
      </c>
      <c r="D8" s="63">
        <v>0.55000000000000004</v>
      </c>
      <c r="E8" s="63">
        <v>0.45</v>
      </c>
      <c r="F8" s="62">
        <f>C8*D8</f>
        <v>1320</v>
      </c>
      <c r="G8" s="62">
        <f>C8*E8</f>
        <v>1080</v>
      </c>
      <c r="H8" s="7">
        <f t="shared" si="0"/>
        <v>2400</v>
      </c>
    </row>
    <row r="9" spans="1:8" x14ac:dyDescent="0.25">
      <c r="A9" t="s">
        <v>67</v>
      </c>
      <c r="B9" s="62" t="s">
        <v>68</v>
      </c>
      <c r="C9" s="62">
        <v>4000</v>
      </c>
      <c r="D9" s="63">
        <v>0.6</v>
      </c>
      <c r="E9" s="63">
        <v>0.4</v>
      </c>
      <c r="F9" s="62">
        <f>C9*D9</f>
        <v>2400</v>
      </c>
      <c r="G9" s="62">
        <f>C9*E9</f>
        <v>1600</v>
      </c>
      <c r="H9" s="7">
        <f t="shared" si="0"/>
        <v>4000</v>
      </c>
    </row>
    <row r="10" spans="1:8" x14ac:dyDescent="0.25">
      <c r="A10" t="s">
        <v>69</v>
      </c>
      <c r="B10" s="62" t="s">
        <v>70</v>
      </c>
      <c r="C10" s="62">
        <v>1500</v>
      </c>
      <c r="D10" s="63">
        <v>0.65</v>
      </c>
      <c r="E10" s="63">
        <v>0.35</v>
      </c>
      <c r="F10" s="62">
        <f>C10*D10</f>
        <v>975</v>
      </c>
      <c r="G10" s="62">
        <f>C10*E10</f>
        <v>525</v>
      </c>
      <c r="H10" s="7">
        <f t="shared" si="0"/>
        <v>1500</v>
      </c>
    </row>
    <row r="11" spans="1:8" x14ac:dyDescent="0.25">
      <c r="A11" t="s">
        <v>71</v>
      </c>
      <c r="B11" s="62" t="s">
        <v>72</v>
      </c>
      <c r="C11" s="62">
        <v>3000</v>
      </c>
      <c r="D11" s="63">
        <v>0.5</v>
      </c>
      <c r="E11" s="63">
        <v>0.5</v>
      </c>
      <c r="F11" s="62">
        <f>C11*D11</f>
        <v>1500</v>
      </c>
      <c r="G11" s="62">
        <f>C11*E11</f>
        <v>1500</v>
      </c>
      <c r="H11" s="7">
        <f t="shared" si="0"/>
        <v>3000</v>
      </c>
    </row>
    <row r="12" spans="1:8" x14ac:dyDescent="0.25">
      <c r="B12" s="5"/>
      <c r="C12" s="5"/>
      <c r="D12" s="64"/>
      <c r="E12" s="64"/>
      <c r="F12" s="5"/>
      <c r="G12" s="5"/>
      <c r="H12" s="7"/>
    </row>
    <row r="13" spans="1:8" x14ac:dyDescent="0.25">
      <c r="B13" s="60" t="s">
        <v>73</v>
      </c>
      <c r="C13" s="60"/>
      <c r="D13" s="60"/>
      <c r="E13" s="60"/>
      <c r="F13" s="60">
        <f>SUM(F6:F11)</f>
        <v>21795</v>
      </c>
      <c r="G13" s="60">
        <f>SUM(G6:G11)</f>
        <v>17105</v>
      </c>
      <c r="H13" s="60">
        <f>SUM(H6:H11)</f>
        <v>38900</v>
      </c>
    </row>
    <row r="14" spans="1:8" x14ac:dyDescent="0.25">
      <c r="B14" s="5" t="s">
        <v>74</v>
      </c>
      <c r="F14" s="65">
        <v>100</v>
      </c>
      <c r="G14" s="65">
        <v>160</v>
      </c>
      <c r="H14" s="66">
        <f>F14+G14</f>
        <v>260</v>
      </c>
    </row>
    <row r="15" spans="1:8" x14ac:dyDescent="0.25">
      <c r="B15" s="60" t="s">
        <v>75</v>
      </c>
      <c r="C15" s="60"/>
      <c r="D15" s="60"/>
      <c r="E15" s="60"/>
      <c r="F15" s="67">
        <f>F13/F14</f>
        <v>217.95</v>
      </c>
      <c r="G15" s="67">
        <f>G13/G14</f>
        <v>106.90625</v>
      </c>
    </row>
    <row r="16" spans="1:8" x14ac:dyDescent="0.25">
      <c r="B16" s="5"/>
      <c r="C16" s="5"/>
      <c r="D16" s="5"/>
      <c r="E16" s="5"/>
      <c r="F16" s="5"/>
      <c r="G16" s="5"/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5"/>
      <c r="C18" s="5"/>
      <c r="D18" s="5"/>
      <c r="E18" s="5"/>
      <c r="F18" s="5"/>
      <c r="G18" s="5"/>
    </row>
    <row r="19" spans="2:7" x14ac:dyDescent="0.25">
      <c r="F19">
        <f>F6/F14</f>
        <v>120</v>
      </c>
      <c r="G19">
        <f>G6/G14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125A-EFCC-4110-8AD5-0BA4B640C8CB}">
  <dimension ref="A1:G120"/>
  <sheetViews>
    <sheetView tabSelected="1" topLeftCell="A100" workbookViewId="0">
      <selection activeCell="G118" sqref="G118"/>
    </sheetView>
  </sheetViews>
  <sheetFormatPr baseColWidth="10" defaultRowHeight="15" x14ac:dyDescent="0.25"/>
  <cols>
    <col min="3" max="3" width="9.7109375" customWidth="1"/>
    <col min="4" max="4" width="46.140625" customWidth="1"/>
  </cols>
  <sheetData>
    <row r="1" spans="1:7" x14ac:dyDescent="0.25">
      <c r="A1" s="32" t="s">
        <v>31</v>
      </c>
    </row>
    <row r="3" spans="1:7" x14ac:dyDescent="0.25">
      <c r="A3" s="33" t="s">
        <v>32</v>
      </c>
      <c r="B3" s="33" t="s">
        <v>1</v>
      </c>
      <c r="C3" s="33" t="s">
        <v>33</v>
      </c>
      <c r="D3" s="33" t="s">
        <v>34</v>
      </c>
      <c r="E3" s="33" t="s">
        <v>35</v>
      </c>
      <c r="F3" s="33" t="s">
        <v>36</v>
      </c>
    </row>
    <row r="4" spans="1:7" x14ac:dyDescent="0.25">
      <c r="A4" s="32"/>
      <c r="E4" s="33"/>
      <c r="F4" s="33"/>
    </row>
    <row r="5" spans="1:7" x14ac:dyDescent="0.25">
      <c r="A5" s="32" t="s">
        <v>37</v>
      </c>
      <c r="E5" s="33"/>
      <c r="F5" s="33"/>
    </row>
    <row r="6" spans="1:7" x14ac:dyDescent="0.25">
      <c r="A6" s="1">
        <v>1</v>
      </c>
      <c r="B6" s="6"/>
      <c r="C6" s="52">
        <v>61</v>
      </c>
      <c r="D6" t="s">
        <v>49</v>
      </c>
      <c r="E6" s="5"/>
      <c r="F6" s="5"/>
    </row>
    <row r="7" spans="1:7" x14ac:dyDescent="0.25">
      <c r="A7" s="1">
        <v>1</v>
      </c>
      <c r="B7" s="6"/>
      <c r="C7" s="52">
        <v>611</v>
      </c>
      <c r="D7" t="s">
        <v>39</v>
      </c>
      <c r="E7" s="5">
        <f>'Pregunta 2 (Datos)'!H6</f>
        <v>20000</v>
      </c>
      <c r="F7" s="5"/>
      <c r="G7" s="68" t="s">
        <v>107</v>
      </c>
    </row>
    <row r="8" spans="1:7" x14ac:dyDescent="0.25">
      <c r="A8" s="1">
        <v>1</v>
      </c>
      <c r="B8" s="6"/>
      <c r="C8" s="52">
        <v>24</v>
      </c>
      <c r="D8" t="s">
        <v>76</v>
      </c>
      <c r="E8" s="5"/>
      <c r="F8" s="5"/>
    </row>
    <row r="9" spans="1:7" x14ac:dyDescent="0.25">
      <c r="A9" s="1">
        <v>1</v>
      </c>
      <c r="B9" s="6"/>
      <c r="C9" s="52">
        <v>241</v>
      </c>
      <c r="D9" t="s">
        <v>76</v>
      </c>
      <c r="E9" s="5"/>
      <c r="F9" s="5">
        <f>E7</f>
        <v>20000</v>
      </c>
    </row>
    <row r="10" spans="1:7" x14ac:dyDescent="0.25">
      <c r="C10" s="52"/>
      <c r="E10" s="5"/>
      <c r="F10" s="5"/>
    </row>
    <row r="11" spans="1:7" x14ac:dyDescent="0.25">
      <c r="A11" s="1">
        <v>2</v>
      </c>
      <c r="C11" s="52">
        <v>90</v>
      </c>
      <c r="D11" t="s">
        <v>77</v>
      </c>
      <c r="E11" s="5"/>
      <c r="F11" s="5"/>
    </row>
    <row r="12" spans="1:7" x14ac:dyDescent="0.25">
      <c r="A12" s="1">
        <v>2</v>
      </c>
      <c r="C12" s="52">
        <v>901</v>
      </c>
      <c r="D12" t="s">
        <v>78</v>
      </c>
      <c r="E12" s="5"/>
      <c r="F12" s="5"/>
      <c r="G12" s="68"/>
    </row>
    <row r="13" spans="1:7" x14ac:dyDescent="0.25">
      <c r="A13" s="1">
        <v>2</v>
      </c>
      <c r="B13" s="6"/>
      <c r="C13" s="52">
        <v>9011</v>
      </c>
      <c r="D13" t="s">
        <v>76</v>
      </c>
      <c r="E13" s="5">
        <f>'Pregunta 2 (Datos)'!F6</f>
        <v>12000</v>
      </c>
      <c r="F13" s="5"/>
      <c r="G13" s="68" t="s">
        <v>108</v>
      </c>
    </row>
    <row r="14" spans="1:7" x14ac:dyDescent="0.25">
      <c r="A14" s="1">
        <v>2</v>
      </c>
      <c r="B14" s="6"/>
      <c r="C14" s="52">
        <v>902</v>
      </c>
      <c r="D14" t="s">
        <v>60</v>
      </c>
      <c r="E14" s="5"/>
      <c r="F14" s="5"/>
    </row>
    <row r="15" spans="1:7" x14ac:dyDescent="0.25">
      <c r="A15" s="1">
        <v>2</v>
      </c>
      <c r="B15" s="6"/>
      <c r="C15" s="52">
        <v>9021</v>
      </c>
      <c r="D15" t="s">
        <v>76</v>
      </c>
      <c r="E15" s="5">
        <f>'Pregunta 2 (Datos)'!G6</f>
        <v>8000</v>
      </c>
      <c r="F15" s="5"/>
      <c r="G15" s="68" t="s">
        <v>109</v>
      </c>
    </row>
    <row r="16" spans="1:7" x14ac:dyDescent="0.25">
      <c r="A16" s="1">
        <v>2</v>
      </c>
      <c r="B16" s="6"/>
      <c r="C16" s="52">
        <v>79</v>
      </c>
      <c r="D16" t="s">
        <v>79</v>
      </c>
      <c r="E16" s="5"/>
      <c r="F16" s="5">
        <f>E13+E15</f>
        <v>20000</v>
      </c>
    </row>
    <row r="17" spans="1:7" x14ac:dyDescent="0.25">
      <c r="C17" s="52"/>
      <c r="E17" s="5"/>
      <c r="F17" s="5"/>
    </row>
    <row r="18" spans="1:7" x14ac:dyDescent="0.25">
      <c r="A18" s="1">
        <v>3</v>
      </c>
      <c r="B18" s="6"/>
      <c r="C18" s="52">
        <v>62</v>
      </c>
      <c r="D18" t="s">
        <v>80</v>
      </c>
      <c r="E18" s="5"/>
      <c r="F18" s="5"/>
    </row>
    <row r="19" spans="1:7" x14ac:dyDescent="0.25">
      <c r="A19" s="1">
        <v>3</v>
      </c>
      <c r="B19" s="6"/>
      <c r="C19" s="52">
        <v>621</v>
      </c>
      <c r="D19" t="s">
        <v>81</v>
      </c>
      <c r="E19" s="5"/>
      <c r="F19" s="5"/>
    </row>
    <row r="20" spans="1:7" x14ac:dyDescent="0.25">
      <c r="A20" s="1">
        <v>3</v>
      </c>
      <c r="B20" s="6"/>
      <c r="C20" s="52">
        <v>6211</v>
      </c>
      <c r="D20" t="s">
        <v>82</v>
      </c>
      <c r="E20" s="5">
        <f xml:space="preserve"> 5600</f>
        <v>5600</v>
      </c>
      <c r="F20" s="5"/>
      <c r="G20" s="68" t="s">
        <v>110</v>
      </c>
    </row>
    <row r="21" spans="1:7" x14ac:dyDescent="0.25">
      <c r="A21" s="1">
        <v>3</v>
      </c>
      <c r="B21" s="6"/>
      <c r="C21" s="52">
        <v>6214</v>
      </c>
      <c r="D21" t="s">
        <v>83</v>
      </c>
      <c r="E21" s="5">
        <f>900</f>
        <v>900</v>
      </c>
      <c r="F21" s="5"/>
    </row>
    <row r="22" spans="1:7" x14ac:dyDescent="0.25">
      <c r="A22" s="1">
        <v>3</v>
      </c>
      <c r="C22" s="52">
        <v>6215</v>
      </c>
      <c r="D22" t="s">
        <v>84</v>
      </c>
      <c r="E22" s="5">
        <f>450</f>
        <v>450</v>
      </c>
      <c r="F22" s="5"/>
    </row>
    <row r="23" spans="1:7" x14ac:dyDescent="0.25">
      <c r="A23" s="1">
        <v>3</v>
      </c>
      <c r="C23" s="52">
        <v>627</v>
      </c>
      <c r="D23" t="s">
        <v>85</v>
      </c>
      <c r="E23" s="5"/>
      <c r="F23" s="5"/>
    </row>
    <row r="24" spans="1:7" x14ac:dyDescent="0.25">
      <c r="A24" s="1">
        <v>3</v>
      </c>
      <c r="C24" s="52">
        <v>6271</v>
      </c>
      <c r="D24" t="s">
        <v>86</v>
      </c>
      <c r="E24" s="5">
        <f>550</f>
        <v>550</v>
      </c>
      <c r="F24" s="5"/>
    </row>
    <row r="25" spans="1:7" x14ac:dyDescent="0.25">
      <c r="A25" s="1">
        <v>3</v>
      </c>
      <c r="B25" s="6"/>
      <c r="C25" s="52">
        <v>629</v>
      </c>
      <c r="D25" t="s">
        <v>87</v>
      </c>
      <c r="E25" s="5"/>
      <c r="F25" s="5"/>
    </row>
    <row r="26" spans="1:7" x14ac:dyDescent="0.25">
      <c r="A26" s="1">
        <v>3</v>
      </c>
      <c r="B26" s="6"/>
      <c r="C26" s="52">
        <v>6291</v>
      </c>
      <c r="D26" t="s">
        <v>88</v>
      </c>
      <c r="E26" s="5">
        <f>500</f>
        <v>500</v>
      </c>
      <c r="F26" s="5"/>
    </row>
    <row r="27" spans="1:7" x14ac:dyDescent="0.25">
      <c r="A27" s="1">
        <v>3</v>
      </c>
      <c r="B27" s="6"/>
      <c r="C27" s="52">
        <v>40</v>
      </c>
      <c r="D27" t="s">
        <v>43</v>
      </c>
      <c r="E27" s="5"/>
      <c r="F27" s="5"/>
    </row>
    <row r="28" spans="1:7" x14ac:dyDescent="0.25">
      <c r="A28" s="1">
        <v>3</v>
      </c>
      <c r="B28" s="6"/>
      <c r="C28" s="52">
        <v>403</v>
      </c>
      <c r="D28" t="s">
        <v>89</v>
      </c>
      <c r="E28" s="5"/>
      <c r="F28" s="5"/>
    </row>
    <row r="29" spans="1:7" x14ac:dyDescent="0.25">
      <c r="A29" s="1">
        <v>3</v>
      </c>
      <c r="B29" s="6"/>
      <c r="C29" s="52">
        <v>4031</v>
      </c>
      <c r="D29" t="s">
        <v>90</v>
      </c>
      <c r="E29" s="5"/>
      <c r="F29" s="5">
        <v>550</v>
      </c>
    </row>
    <row r="30" spans="1:7" x14ac:dyDescent="0.25">
      <c r="A30" s="1">
        <v>3</v>
      </c>
      <c r="B30" s="6"/>
      <c r="C30" s="52">
        <v>41</v>
      </c>
      <c r="D30" t="s">
        <v>91</v>
      </c>
      <c r="E30" s="5"/>
      <c r="F30" s="5"/>
    </row>
    <row r="31" spans="1:7" x14ac:dyDescent="0.25">
      <c r="A31" s="1">
        <v>3</v>
      </c>
      <c r="B31" s="6"/>
      <c r="C31" s="52">
        <v>411</v>
      </c>
      <c r="D31" t="s">
        <v>92</v>
      </c>
      <c r="E31" s="5"/>
      <c r="F31" s="5"/>
    </row>
    <row r="32" spans="1:7" x14ac:dyDescent="0.25">
      <c r="A32" s="1">
        <v>3</v>
      </c>
      <c r="C32" s="52">
        <v>4111</v>
      </c>
      <c r="D32" t="s">
        <v>93</v>
      </c>
      <c r="E32" s="5"/>
      <c r="F32" s="5">
        <f>E20-F37</f>
        <v>4800</v>
      </c>
      <c r="G32" s="68" t="s">
        <v>111</v>
      </c>
    </row>
    <row r="33" spans="1:7" x14ac:dyDescent="0.25">
      <c r="A33" s="1">
        <v>3</v>
      </c>
      <c r="B33" s="6"/>
      <c r="C33" s="52">
        <v>4114</v>
      </c>
      <c r="D33" t="s">
        <v>94</v>
      </c>
      <c r="E33" s="5"/>
      <c r="F33" s="5">
        <f>900</f>
        <v>900</v>
      </c>
    </row>
    <row r="34" spans="1:7" x14ac:dyDescent="0.25">
      <c r="A34" s="1">
        <v>3</v>
      </c>
      <c r="B34" s="6"/>
      <c r="C34" s="52">
        <v>4115</v>
      </c>
      <c r="D34" t="s">
        <v>95</v>
      </c>
      <c r="E34" s="5"/>
      <c r="F34" s="5">
        <f>450</f>
        <v>450</v>
      </c>
    </row>
    <row r="35" spans="1:7" x14ac:dyDescent="0.25">
      <c r="A35" s="1">
        <v>3</v>
      </c>
      <c r="C35" s="52">
        <v>415</v>
      </c>
      <c r="D35" t="s">
        <v>96</v>
      </c>
      <c r="E35" s="5"/>
      <c r="F35" s="5"/>
    </row>
    <row r="36" spans="1:7" x14ac:dyDescent="0.25">
      <c r="A36" s="1">
        <v>3</v>
      </c>
      <c r="C36" s="52">
        <v>4151</v>
      </c>
      <c r="D36" t="s">
        <v>88</v>
      </c>
      <c r="E36" s="5"/>
      <c r="F36" s="5">
        <f>500</f>
        <v>500</v>
      </c>
    </row>
    <row r="37" spans="1:7" x14ac:dyDescent="0.25">
      <c r="A37" s="1">
        <v>3</v>
      </c>
      <c r="B37" s="6"/>
      <c r="C37" s="52">
        <v>417</v>
      </c>
      <c r="D37" t="s">
        <v>97</v>
      </c>
      <c r="E37" s="5"/>
      <c r="F37" s="5">
        <f>800</f>
        <v>800</v>
      </c>
    </row>
    <row r="38" spans="1:7" x14ac:dyDescent="0.25">
      <c r="C38" s="52"/>
      <c r="E38" s="5"/>
      <c r="F38" s="5"/>
    </row>
    <row r="39" spans="1:7" x14ac:dyDescent="0.25">
      <c r="A39" s="1">
        <v>4</v>
      </c>
      <c r="B39" s="6"/>
      <c r="C39" s="52">
        <v>90</v>
      </c>
      <c r="D39" t="s">
        <v>77</v>
      </c>
      <c r="E39" s="5"/>
      <c r="F39" s="5"/>
    </row>
    <row r="40" spans="1:7" x14ac:dyDescent="0.25">
      <c r="A40" s="1">
        <v>4</v>
      </c>
      <c r="B40" s="6"/>
      <c r="C40" s="52">
        <v>901</v>
      </c>
      <c r="D40" t="s">
        <v>78</v>
      </c>
      <c r="E40" s="5"/>
      <c r="F40" s="5"/>
    </row>
    <row r="41" spans="1:7" x14ac:dyDescent="0.25">
      <c r="A41" s="1">
        <v>4</v>
      </c>
      <c r="B41" s="6"/>
      <c r="C41" s="52">
        <v>9012</v>
      </c>
      <c r="D41" t="s">
        <v>98</v>
      </c>
      <c r="E41" s="5">
        <f>'Pregunta 2 (Datos)'!F7</f>
        <v>3600</v>
      </c>
      <c r="F41" s="5"/>
      <c r="G41" s="68" t="s">
        <v>113</v>
      </c>
    </row>
    <row r="42" spans="1:7" x14ac:dyDescent="0.25">
      <c r="A42" s="1">
        <v>4</v>
      </c>
      <c r="B42" s="6"/>
      <c r="C42" s="52">
        <v>902</v>
      </c>
      <c r="D42" t="s">
        <v>60</v>
      </c>
      <c r="E42" s="5"/>
      <c r="F42" s="5"/>
      <c r="G42" s="68"/>
    </row>
    <row r="43" spans="1:7" x14ac:dyDescent="0.25">
      <c r="A43" s="1">
        <v>4</v>
      </c>
      <c r="B43" s="6"/>
      <c r="C43" s="52">
        <v>9022</v>
      </c>
      <c r="D43" t="s">
        <v>98</v>
      </c>
      <c r="E43" s="5">
        <f>'Pregunta 2 (Datos)'!G7</f>
        <v>4400</v>
      </c>
      <c r="F43" s="5"/>
      <c r="G43" s="68" t="s">
        <v>112</v>
      </c>
    </row>
    <row r="44" spans="1:7" x14ac:dyDescent="0.25">
      <c r="A44" s="1">
        <v>4</v>
      </c>
      <c r="B44" s="6"/>
      <c r="C44" s="52">
        <v>79</v>
      </c>
      <c r="D44" t="s">
        <v>79</v>
      </c>
      <c r="E44" s="5"/>
      <c r="F44" s="5">
        <f>E41+E43</f>
        <v>8000</v>
      </c>
    </row>
    <row r="45" spans="1:7" x14ac:dyDescent="0.25">
      <c r="C45" s="52"/>
      <c r="E45" s="5"/>
      <c r="F45" s="5"/>
    </row>
    <row r="46" spans="1:7" x14ac:dyDescent="0.25">
      <c r="A46" s="1">
        <v>5</v>
      </c>
      <c r="B46" s="6"/>
      <c r="C46" s="52">
        <v>63</v>
      </c>
      <c r="D46" t="s">
        <v>99</v>
      </c>
      <c r="E46" s="5"/>
      <c r="F46" s="5"/>
    </row>
    <row r="47" spans="1:7" x14ac:dyDescent="0.25">
      <c r="A47" s="1">
        <v>5</v>
      </c>
      <c r="B47" s="6"/>
      <c r="C47" s="52">
        <v>636</v>
      </c>
      <c r="D47" t="s">
        <v>100</v>
      </c>
      <c r="E47" s="5"/>
      <c r="F47" s="5"/>
    </row>
    <row r="48" spans="1:7" x14ac:dyDescent="0.25">
      <c r="A48" s="1">
        <v>5</v>
      </c>
      <c r="B48" s="6"/>
      <c r="C48" s="52">
        <v>6361</v>
      </c>
      <c r="D48" t="s">
        <v>114</v>
      </c>
      <c r="E48" s="5">
        <f>'Pregunta 2 (Datos)'!H8</f>
        <v>2400</v>
      </c>
      <c r="F48" s="5"/>
      <c r="G48" s="68" t="s">
        <v>115</v>
      </c>
    </row>
    <row r="49" spans="1:7" x14ac:dyDescent="0.25">
      <c r="A49" s="1">
        <v>5</v>
      </c>
      <c r="B49" s="6"/>
      <c r="C49" s="52">
        <v>40</v>
      </c>
      <c r="D49" t="s">
        <v>43</v>
      </c>
      <c r="E49" s="5"/>
      <c r="F49" s="5"/>
    </row>
    <row r="50" spans="1:7" x14ac:dyDescent="0.25">
      <c r="A50" s="1">
        <v>5</v>
      </c>
      <c r="B50" s="6"/>
      <c r="C50" s="52">
        <v>4011</v>
      </c>
      <c r="D50" t="s">
        <v>44</v>
      </c>
      <c r="E50" s="5">
        <f>E48*18%</f>
        <v>432</v>
      </c>
      <c r="F50" s="5"/>
    </row>
    <row r="51" spans="1:7" x14ac:dyDescent="0.25">
      <c r="A51" s="1">
        <v>5</v>
      </c>
      <c r="C51" s="52">
        <v>42</v>
      </c>
      <c r="D51" t="s">
        <v>40</v>
      </c>
      <c r="E51" s="5"/>
      <c r="F51" s="5"/>
    </row>
    <row r="52" spans="1:7" x14ac:dyDescent="0.25">
      <c r="A52" s="1">
        <v>5</v>
      </c>
      <c r="B52" s="6"/>
      <c r="C52" s="52">
        <v>421</v>
      </c>
      <c r="D52" t="s">
        <v>41</v>
      </c>
      <c r="E52" s="5"/>
      <c r="F52" s="5">
        <f>E48+E50</f>
        <v>2832</v>
      </c>
    </row>
    <row r="53" spans="1:7" x14ac:dyDescent="0.25">
      <c r="A53" s="1"/>
      <c r="B53" s="6"/>
      <c r="C53" s="52"/>
      <c r="E53" s="5"/>
      <c r="F53" s="5"/>
    </row>
    <row r="54" spans="1:7" x14ac:dyDescent="0.25">
      <c r="A54" s="1">
        <v>6</v>
      </c>
      <c r="B54" s="6"/>
      <c r="C54" s="52">
        <v>90</v>
      </c>
      <c r="D54" t="s">
        <v>77</v>
      </c>
      <c r="E54" s="5"/>
      <c r="F54" s="5"/>
    </row>
    <row r="55" spans="1:7" x14ac:dyDescent="0.25">
      <c r="A55" s="1">
        <v>6</v>
      </c>
      <c r="B55" s="6"/>
      <c r="C55" s="52">
        <v>901</v>
      </c>
      <c r="D55" t="s">
        <v>78</v>
      </c>
      <c r="E55" s="5"/>
      <c r="F55" s="5"/>
    </row>
    <row r="56" spans="1:7" x14ac:dyDescent="0.25">
      <c r="A56" s="1">
        <v>6</v>
      </c>
      <c r="B56" s="6"/>
      <c r="C56" s="52">
        <v>9013</v>
      </c>
      <c r="D56" t="s">
        <v>101</v>
      </c>
      <c r="E56" s="5">
        <f>'Pregunta 2 (Datos)'!F8</f>
        <v>1320</v>
      </c>
      <c r="F56" s="5"/>
    </row>
    <row r="57" spans="1:7" x14ac:dyDescent="0.25">
      <c r="A57" s="1">
        <v>6</v>
      </c>
      <c r="C57" s="52">
        <v>902</v>
      </c>
      <c r="D57" t="s">
        <v>60</v>
      </c>
      <c r="E57" s="5"/>
      <c r="F57" s="5"/>
    </row>
    <row r="58" spans="1:7" x14ac:dyDescent="0.25">
      <c r="A58" s="1">
        <v>6</v>
      </c>
      <c r="B58" s="6"/>
      <c r="C58" s="52">
        <v>9023</v>
      </c>
      <c r="D58" t="s">
        <v>101</v>
      </c>
      <c r="E58" s="5">
        <f>'Pregunta 2 (Datos)'!G8</f>
        <v>1080</v>
      </c>
      <c r="F58" s="5"/>
    </row>
    <row r="59" spans="1:7" x14ac:dyDescent="0.25">
      <c r="A59" s="1">
        <v>6</v>
      </c>
      <c r="B59" s="6"/>
      <c r="C59" s="52">
        <v>79</v>
      </c>
      <c r="D59" t="s">
        <v>79</v>
      </c>
      <c r="E59" s="5"/>
      <c r="F59" s="5">
        <f>E56+E58</f>
        <v>2400</v>
      </c>
    </row>
    <row r="60" spans="1:7" x14ac:dyDescent="0.25">
      <c r="C60" s="52"/>
      <c r="E60" s="5"/>
      <c r="F60" s="5"/>
    </row>
    <row r="61" spans="1:7" x14ac:dyDescent="0.25">
      <c r="A61" s="1">
        <v>7</v>
      </c>
      <c r="B61" s="6"/>
      <c r="C61" s="52">
        <v>63</v>
      </c>
      <c r="D61" t="s">
        <v>99</v>
      </c>
      <c r="E61" s="5"/>
      <c r="F61" s="5"/>
    </row>
    <row r="62" spans="1:7" x14ac:dyDescent="0.25">
      <c r="A62" s="1">
        <v>7</v>
      </c>
      <c r="B62" s="6"/>
      <c r="C62" s="52">
        <v>635</v>
      </c>
      <c r="D62" t="s">
        <v>102</v>
      </c>
      <c r="E62" s="5">
        <f>'Pregunta 2 (Datos)'!C9</f>
        <v>4000</v>
      </c>
      <c r="F62" s="5"/>
      <c r="G62" s="68" t="s">
        <v>116</v>
      </c>
    </row>
    <row r="63" spans="1:7" x14ac:dyDescent="0.25">
      <c r="A63" s="1">
        <v>7</v>
      </c>
      <c r="B63" s="6"/>
      <c r="C63" s="52">
        <v>40</v>
      </c>
      <c r="D63" t="s">
        <v>43</v>
      </c>
      <c r="E63" s="5"/>
      <c r="F63" s="5"/>
    </row>
    <row r="64" spans="1:7" x14ac:dyDescent="0.25">
      <c r="A64" s="1">
        <v>7</v>
      </c>
      <c r="B64" s="6"/>
      <c r="C64" s="52">
        <v>4011</v>
      </c>
      <c r="D64" t="s">
        <v>44</v>
      </c>
      <c r="E64" s="5">
        <f>E62*18%</f>
        <v>720</v>
      </c>
      <c r="F64" s="5"/>
    </row>
    <row r="65" spans="1:7" x14ac:dyDescent="0.25">
      <c r="A65" s="1">
        <v>7</v>
      </c>
      <c r="C65" s="52">
        <v>42</v>
      </c>
      <c r="D65" t="s">
        <v>40</v>
      </c>
      <c r="E65" s="5"/>
      <c r="F65" s="5"/>
    </row>
    <row r="66" spans="1:7" x14ac:dyDescent="0.25">
      <c r="A66" s="1">
        <v>7</v>
      </c>
      <c r="B66" s="6"/>
      <c r="C66" s="52">
        <v>421</v>
      </c>
      <c r="D66" t="s">
        <v>41</v>
      </c>
      <c r="E66" s="5"/>
      <c r="F66" s="5">
        <f>E62+E64</f>
        <v>4720</v>
      </c>
    </row>
    <row r="67" spans="1:7" x14ac:dyDescent="0.25">
      <c r="A67" s="1"/>
      <c r="B67" s="6"/>
      <c r="C67" s="52"/>
      <c r="E67" s="5"/>
      <c r="F67" s="5"/>
    </row>
    <row r="68" spans="1:7" x14ac:dyDescent="0.25">
      <c r="A68" s="1">
        <v>8</v>
      </c>
      <c r="B68" s="6"/>
      <c r="C68" s="52">
        <v>90</v>
      </c>
      <c r="D68" t="s">
        <v>77</v>
      </c>
      <c r="E68" s="5"/>
      <c r="F68" s="5"/>
      <c r="G68" s="68"/>
    </row>
    <row r="69" spans="1:7" x14ac:dyDescent="0.25">
      <c r="A69" s="1">
        <v>8</v>
      </c>
      <c r="B69" s="6"/>
      <c r="C69" s="52">
        <v>901</v>
      </c>
      <c r="D69" t="s">
        <v>78</v>
      </c>
      <c r="E69" s="5"/>
      <c r="F69" s="5"/>
      <c r="G69" s="68" t="s">
        <v>117</v>
      </c>
    </row>
    <row r="70" spans="1:7" x14ac:dyDescent="0.25">
      <c r="A70" s="1">
        <v>8</v>
      </c>
      <c r="B70" s="6"/>
      <c r="C70" s="52">
        <v>9013</v>
      </c>
      <c r="D70" t="s">
        <v>101</v>
      </c>
      <c r="E70" s="5">
        <f>'Pregunta 2 (Datos)'!F9</f>
        <v>2400</v>
      </c>
      <c r="F70" s="5"/>
      <c r="G70" s="68"/>
    </row>
    <row r="71" spans="1:7" x14ac:dyDescent="0.25">
      <c r="A71" s="1">
        <v>8</v>
      </c>
      <c r="C71" s="52">
        <v>902</v>
      </c>
      <c r="D71" t="s">
        <v>60</v>
      </c>
      <c r="E71" s="5"/>
      <c r="F71" s="5"/>
      <c r="G71" s="68"/>
    </row>
    <row r="72" spans="1:7" x14ac:dyDescent="0.25">
      <c r="A72" s="1">
        <v>8</v>
      </c>
      <c r="B72" s="6"/>
      <c r="C72" s="52">
        <v>9023</v>
      </c>
      <c r="D72" t="s">
        <v>101</v>
      </c>
      <c r="E72" s="5">
        <f>'Pregunta 2 (Datos)'!G9</f>
        <v>1600</v>
      </c>
      <c r="F72" s="5"/>
      <c r="G72" s="68" t="s">
        <v>118</v>
      </c>
    </row>
    <row r="73" spans="1:7" x14ac:dyDescent="0.25">
      <c r="A73" s="1">
        <v>8</v>
      </c>
      <c r="B73" s="6"/>
      <c r="C73" s="52">
        <v>79</v>
      </c>
      <c r="D73" t="s">
        <v>79</v>
      </c>
      <c r="E73" s="5"/>
      <c r="F73" s="5">
        <f>E70+E72</f>
        <v>4000</v>
      </c>
      <c r="G73" s="68"/>
    </row>
    <row r="74" spans="1:7" x14ac:dyDescent="0.25">
      <c r="A74" s="1"/>
      <c r="B74" s="6"/>
      <c r="C74" s="52"/>
      <c r="E74" s="5"/>
      <c r="F74" s="5"/>
    </row>
    <row r="75" spans="1:7" x14ac:dyDescent="0.25">
      <c r="A75" s="1">
        <v>9</v>
      </c>
      <c r="B75" s="6"/>
      <c r="C75" s="52">
        <v>63</v>
      </c>
      <c r="D75" t="s">
        <v>99</v>
      </c>
      <c r="E75" s="5"/>
      <c r="F75" s="5"/>
    </row>
    <row r="76" spans="1:7" x14ac:dyDescent="0.25">
      <c r="A76" s="1">
        <v>9</v>
      </c>
      <c r="B76" s="6"/>
      <c r="C76" s="52">
        <v>634</v>
      </c>
      <c r="D76" t="s">
        <v>103</v>
      </c>
      <c r="E76" s="5">
        <f>'Pregunta 2 (Datos)'!C10</f>
        <v>1500</v>
      </c>
      <c r="F76" s="5"/>
      <c r="G76" t="s">
        <v>119</v>
      </c>
    </row>
    <row r="77" spans="1:7" x14ac:dyDescent="0.25">
      <c r="A77" s="1">
        <v>9</v>
      </c>
      <c r="B77" s="6"/>
      <c r="C77" s="52">
        <v>40</v>
      </c>
      <c r="D77" t="s">
        <v>43</v>
      </c>
      <c r="E77" s="5"/>
      <c r="F77" s="5"/>
    </row>
    <row r="78" spans="1:7" x14ac:dyDescent="0.25">
      <c r="A78" s="1">
        <v>9</v>
      </c>
      <c r="B78" s="6"/>
      <c r="C78" s="52">
        <v>4011</v>
      </c>
      <c r="D78" t="s">
        <v>44</v>
      </c>
      <c r="E78" s="5">
        <f>E76*18%</f>
        <v>270</v>
      </c>
      <c r="F78" s="5"/>
    </row>
    <row r="79" spans="1:7" x14ac:dyDescent="0.25">
      <c r="A79" s="1">
        <v>9</v>
      </c>
      <c r="C79" s="52">
        <v>42</v>
      </c>
      <c r="D79" t="s">
        <v>40</v>
      </c>
      <c r="E79" s="5"/>
      <c r="F79" s="5"/>
    </row>
    <row r="80" spans="1:7" x14ac:dyDescent="0.25">
      <c r="A80" s="1">
        <v>9</v>
      </c>
      <c r="B80" s="6"/>
      <c r="C80" s="52">
        <v>421</v>
      </c>
      <c r="D80" t="s">
        <v>41</v>
      </c>
      <c r="E80" s="5"/>
      <c r="F80" s="5">
        <f>E76+E78</f>
        <v>1770</v>
      </c>
    </row>
    <row r="81" spans="1:7" x14ac:dyDescent="0.25">
      <c r="A81" s="1"/>
      <c r="B81" s="6"/>
      <c r="C81" s="52"/>
      <c r="E81" s="5"/>
      <c r="F81" s="5"/>
    </row>
    <row r="82" spans="1:7" x14ac:dyDescent="0.25">
      <c r="A82" s="1">
        <v>10</v>
      </c>
      <c r="B82" s="6"/>
      <c r="C82" s="52">
        <v>90</v>
      </c>
      <c r="D82" t="s">
        <v>77</v>
      </c>
      <c r="E82" s="5"/>
      <c r="F82" s="5"/>
    </row>
    <row r="83" spans="1:7" x14ac:dyDescent="0.25">
      <c r="A83" s="1">
        <v>10</v>
      </c>
      <c r="B83" s="6"/>
      <c r="C83" s="52">
        <v>901</v>
      </c>
      <c r="D83" t="s">
        <v>78</v>
      </c>
      <c r="E83" s="5"/>
      <c r="F83" s="5"/>
      <c r="G83" s="68"/>
    </row>
    <row r="84" spans="1:7" x14ac:dyDescent="0.25">
      <c r="A84" s="1">
        <v>10</v>
      </c>
      <c r="B84" s="6"/>
      <c r="C84" s="52">
        <v>9013</v>
      </c>
      <c r="D84" t="s">
        <v>101</v>
      </c>
      <c r="E84" s="5">
        <f>'Pregunta 2 (Datos)'!F10</f>
        <v>975</v>
      </c>
      <c r="F84" s="5"/>
      <c r="G84" s="68" t="s">
        <v>120</v>
      </c>
    </row>
    <row r="85" spans="1:7" x14ac:dyDescent="0.25">
      <c r="A85" s="1">
        <v>10</v>
      </c>
      <c r="C85" s="52">
        <v>902</v>
      </c>
      <c r="D85" t="s">
        <v>60</v>
      </c>
      <c r="E85" s="5"/>
      <c r="F85" s="5"/>
      <c r="G85" s="68"/>
    </row>
    <row r="86" spans="1:7" x14ac:dyDescent="0.25">
      <c r="A86" s="1">
        <v>10</v>
      </c>
      <c r="B86" s="6"/>
      <c r="C86" s="52">
        <v>9023</v>
      </c>
      <c r="D86" t="s">
        <v>101</v>
      </c>
      <c r="E86" s="5">
        <f>'Pregunta 2 (Datos)'!G10</f>
        <v>525</v>
      </c>
      <c r="F86" s="5"/>
      <c r="G86" s="68" t="s">
        <v>121</v>
      </c>
    </row>
    <row r="87" spans="1:7" x14ac:dyDescent="0.25">
      <c r="A87" s="1">
        <v>10</v>
      </c>
      <c r="B87" s="6"/>
      <c r="C87" s="52">
        <v>79</v>
      </c>
      <c r="D87" t="s">
        <v>79</v>
      </c>
      <c r="E87" s="5"/>
      <c r="F87" s="5">
        <f>E84+E86</f>
        <v>1500</v>
      </c>
    </row>
    <row r="88" spans="1:7" x14ac:dyDescent="0.25">
      <c r="A88" s="1"/>
      <c r="B88" s="6"/>
      <c r="C88" s="52"/>
      <c r="E88" s="5"/>
      <c r="F88" s="5"/>
    </row>
    <row r="89" spans="1:7" x14ac:dyDescent="0.25">
      <c r="A89" s="1">
        <v>11</v>
      </c>
      <c r="B89" s="6"/>
      <c r="C89" s="52">
        <v>62</v>
      </c>
      <c r="D89" t="s">
        <v>80</v>
      </c>
      <c r="E89" s="5"/>
      <c r="F89" s="5"/>
    </row>
    <row r="90" spans="1:7" x14ac:dyDescent="0.25">
      <c r="A90" s="1">
        <v>11</v>
      </c>
      <c r="B90" s="6"/>
      <c r="C90" s="52">
        <v>621</v>
      </c>
      <c r="D90" t="s">
        <v>81</v>
      </c>
      <c r="E90" s="5"/>
      <c r="F90" s="5"/>
    </row>
    <row r="91" spans="1:7" x14ac:dyDescent="0.25">
      <c r="A91" s="1">
        <v>11</v>
      </c>
      <c r="B91" s="6"/>
      <c r="C91" s="52">
        <v>6211</v>
      </c>
      <c r="D91" t="s">
        <v>82</v>
      </c>
      <c r="E91" s="5">
        <f>2250</f>
        <v>2250</v>
      </c>
      <c r="F91" s="5"/>
    </row>
    <row r="92" spans="1:7" x14ac:dyDescent="0.25">
      <c r="A92" s="1">
        <v>11</v>
      </c>
      <c r="B92" s="6"/>
      <c r="C92" s="52">
        <v>6214</v>
      </c>
      <c r="D92" t="s">
        <v>83</v>
      </c>
      <c r="E92" s="5">
        <f>300</f>
        <v>300</v>
      </c>
      <c r="F92" s="5"/>
    </row>
    <row r="93" spans="1:7" x14ac:dyDescent="0.25">
      <c r="A93" s="1">
        <v>11</v>
      </c>
      <c r="C93" s="52">
        <v>6215</v>
      </c>
      <c r="D93" t="s">
        <v>84</v>
      </c>
      <c r="E93" s="5">
        <f>150</f>
        <v>150</v>
      </c>
      <c r="F93" s="5"/>
    </row>
    <row r="94" spans="1:7" x14ac:dyDescent="0.25">
      <c r="A94" s="1">
        <v>11</v>
      </c>
      <c r="C94" s="52">
        <v>627</v>
      </c>
      <c r="D94" t="s">
        <v>85</v>
      </c>
      <c r="E94" s="5"/>
      <c r="F94" s="5"/>
    </row>
    <row r="95" spans="1:7" x14ac:dyDescent="0.25">
      <c r="A95" s="1">
        <v>11</v>
      </c>
      <c r="C95" s="52">
        <v>6271</v>
      </c>
      <c r="D95" t="s">
        <v>86</v>
      </c>
      <c r="E95" s="5">
        <f>120</f>
        <v>120</v>
      </c>
      <c r="F95" s="5"/>
    </row>
    <row r="96" spans="1:7" x14ac:dyDescent="0.25">
      <c r="A96" s="1">
        <v>11</v>
      </c>
      <c r="B96" s="6"/>
      <c r="C96" s="52">
        <v>629</v>
      </c>
      <c r="D96" t="s">
        <v>87</v>
      </c>
      <c r="E96" s="5"/>
      <c r="F96" s="5"/>
    </row>
    <row r="97" spans="1:7" x14ac:dyDescent="0.25">
      <c r="A97" s="1">
        <v>11</v>
      </c>
      <c r="B97" s="6"/>
      <c r="C97" s="52">
        <v>6291</v>
      </c>
      <c r="D97" t="s">
        <v>88</v>
      </c>
      <c r="E97" s="5">
        <f>180</f>
        <v>180</v>
      </c>
      <c r="F97" s="5"/>
    </row>
    <row r="98" spans="1:7" x14ac:dyDescent="0.25">
      <c r="A98" s="1">
        <v>11</v>
      </c>
      <c r="B98" s="6"/>
      <c r="C98" s="52">
        <v>40</v>
      </c>
      <c r="D98" t="s">
        <v>43</v>
      </c>
      <c r="E98" s="5"/>
      <c r="F98" s="5"/>
    </row>
    <row r="99" spans="1:7" x14ac:dyDescent="0.25">
      <c r="A99" s="1">
        <v>11</v>
      </c>
      <c r="B99" s="6"/>
      <c r="C99" s="52">
        <v>403</v>
      </c>
      <c r="D99" t="s">
        <v>89</v>
      </c>
      <c r="E99" s="5"/>
      <c r="F99" s="5"/>
    </row>
    <row r="100" spans="1:7" x14ac:dyDescent="0.25">
      <c r="A100" s="1">
        <v>11</v>
      </c>
      <c r="B100" s="6"/>
      <c r="C100" s="52">
        <v>4031</v>
      </c>
      <c r="D100" t="s">
        <v>90</v>
      </c>
      <c r="E100" s="5"/>
      <c r="F100" s="5">
        <f>120</f>
        <v>120</v>
      </c>
    </row>
    <row r="101" spans="1:7" x14ac:dyDescent="0.25">
      <c r="A101" s="1">
        <v>11</v>
      </c>
      <c r="B101" s="6"/>
      <c r="C101" s="52">
        <v>41</v>
      </c>
      <c r="D101" t="s">
        <v>91</v>
      </c>
      <c r="E101" s="5"/>
      <c r="F101" s="5"/>
    </row>
    <row r="102" spans="1:7" x14ac:dyDescent="0.25">
      <c r="A102" s="1">
        <v>11</v>
      </c>
      <c r="B102" s="6"/>
      <c r="C102" s="52">
        <v>411</v>
      </c>
      <c r="D102" t="s">
        <v>92</v>
      </c>
      <c r="E102" s="5"/>
      <c r="F102" s="5"/>
    </row>
    <row r="103" spans="1:7" x14ac:dyDescent="0.25">
      <c r="A103" s="1">
        <v>11</v>
      </c>
      <c r="C103" s="52">
        <v>4111</v>
      </c>
      <c r="D103" t="s">
        <v>93</v>
      </c>
      <c r="E103" s="5"/>
      <c r="F103" s="5">
        <f>E91-F108</f>
        <v>1950</v>
      </c>
    </row>
    <row r="104" spans="1:7" x14ac:dyDescent="0.25">
      <c r="A104" s="1">
        <v>11</v>
      </c>
      <c r="B104" s="6"/>
      <c r="C104" s="52">
        <v>4114</v>
      </c>
      <c r="D104" t="s">
        <v>94</v>
      </c>
      <c r="E104" s="5"/>
      <c r="F104" s="5">
        <f>E92</f>
        <v>300</v>
      </c>
    </row>
    <row r="105" spans="1:7" x14ac:dyDescent="0.25">
      <c r="A105" s="1">
        <v>11</v>
      </c>
      <c r="B105" s="6"/>
      <c r="C105" s="52">
        <v>4115</v>
      </c>
      <c r="D105" t="s">
        <v>95</v>
      </c>
      <c r="E105" s="5"/>
      <c r="F105" s="5">
        <f>E93</f>
        <v>150</v>
      </c>
    </row>
    <row r="106" spans="1:7" x14ac:dyDescent="0.25">
      <c r="A106" s="1">
        <v>11</v>
      </c>
      <c r="C106" s="52">
        <v>415</v>
      </c>
      <c r="D106" t="s">
        <v>96</v>
      </c>
      <c r="E106" s="5"/>
      <c r="F106" s="5"/>
    </row>
    <row r="107" spans="1:7" x14ac:dyDescent="0.25">
      <c r="A107" s="1">
        <v>11</v>
      </c>
      <c r="C107" s="52">
        <v>4151</v>
      </c>
      <c r="D107" t="s">
        <v>88</v>
      </c>
      <c r="E107" s="5"/>
      <c r="F107" s="5">
        <f>E97</f>
        <v>180</v>
      </c>
    </row>
    <row r="108" spans="1:7" x14ac:dyDescent="0.25">
      <c r="A108" s="1">
        <v>11</v>
      </c>
      <c r="B108" s="6"/>
      <c r="C108" s="52">
        <v>417</v>
      </c>
      <c r="D108" t="s">
        <v>97</v>
      </c>
      <c r="E108" s="5"/>
      <c r="F108" s="5">
        <f>300</f>
        <v>300</v>
      </c>
    </row>
    <row r="109" spans="1:7" x14ac:dyDescent="0.25">
      <c r="C109" s="52"/>
      <c r="E109" s="5"/>
      <c r="F109" s="5"/>
    </row>
    <row r="110" spans="1:7" x14ac:dyDescent="0.25">
      <c r="A110" s="1">
        <v>12</v>
      </c>
      <c r="B110" s="6"/>
      <c r="C110" s="52">
        <v>90</v>
      </c>
      <c r="D110" t="s">
        <v>77</v>
      </c>
      <c r="E110" s="5"/>
      <c r="F110" s="5"/>
    </row>
    <row r="111" spans="1:7" x14ac:dyDescent="0.25">
      <c r="A111" s="1">
        <v>12</v>
      </c>
      <c r="B111" s="6"/>
      <c r="C111" s="52">
        <v>901</v>
      </c>
      <c r="D111" t="s">
        <v>78</v>
      </c>
      <c r="E111" s="5"/>
      <c r="F111" s="5"/>
    </row>
    <row r="112" spans="1:7" x14ac:dyDescent="0.25">
      <c r="A112" s="1">
        <v>12</v>
      </c>
      <c r="B112" s="6"/>
      <c r="C112" s="52">
        <v>9013</v>
      </c>
      <c r="D112" t="s">
        <v>101</v>
      </c>
      <c r="E112" s="5">
        <f>'Pregunta 2 (Datos)'!F11</f>
        <v>1500</v>
      </c>
      <c r="F112" s="5"/>
      <c r="G112" s="68" t="s">
        <v>122</v>
      </c>
    </row>
    <row r="113" spans="1:7" x14ac:dyDescent="0.25">
      <c r="A113" s="1">
        <v>12</v>
      </c>
      <c r="B113" s="6"/>
      <c r="C113" s="52">
        <v>902</v>
      </c>
      <c r="D113" t="s">
        <v>60</v>
      </c>
      <c r="E113" s="5"/>
      <c r="F113" s="5"/>
      <c r="G113" s="68"/>
    </row>
    <row r="114" spans="1:7" x14ac:dyDescent="0.25">
      <c r="A114" s="1">
        <v>12</v>
      </c>
      <c r="B114" s="6"/>
      <c r="C114" s="52">
        <v>9023</v>
      </c>
      <c r="D114" t="s">
        <v>101</v>
      </c>
      <c r="E114" s="5">
        <f>'Pregunta 2 (Datos)'!G11</f>
        <v>1500</v>
      </c>
      <c r="F114" s="5"/>
      <c r="G114" s="68" t="s">
        <v>123</v>
      </c>
    </row>
    <row r="115" spans="1:7" x14ac:dyDescent="0.25">
      <c r="A115" s="1">
        <v>12</v>
      </c>
      <c r="B115" s="6"/>
      <c r="C115" s="52">
        <v>79</v>
      </c>
      <c r="D115" t="s">
        <v>79</v>
      </c>
      <c r="E115" s="5"/>
      <c r="F115" s="5">
        <f>E112+E114</f>
        <v>3000</v>
      </c>
    </row>
    <row r="116" spans="1:7" x14ac:dyDescent="0.25">
      <c r="A116" s="32"/>
      <c r="C116" s="52"/>
      <c r="E116" s="5"/>
      <c r="F116" s="5"/>
    </row>
    <row r="117" spans="1:7" x14ac:dyDescent="0.25">
      <c r="A117" s="1">
        <v>13</v>
      </c>
      <c r="B117" s="6"/>
      <c r="C117" s="52">
        <v>21</v>
      </c>
      <c r="D117" t="s">
        <v>104</v>
      </c>
      <c r="E117" s="5"/>
      <c r="F117" s="5"/>
    </row>
    <row r="118" spans="1:7" x14ac:dyDescent="0.25">
      <c r="A118" s="1"/>
      <c r="B118" s="6"/>
      <c r="C118" s="52">
        <v>211</v>
      </c>
      <c r="D118" t="s">
        <v>104</v>
      </c>
      <c r="E118" s="5">
        <f>'Pregunta 2 (Datos)'!H13</f>
        <v>38900</v>
      </c>
      <c r="F118" s="5"/>
      <c r="G118" s="68" t="s">
        <v>124</v>
      </c>
    </row>
    <row r="119" spans="1:7" x14ac:dyDescent="0.25">
      <c r="A119" s="1"/>
      <c r="B119" s="6"/>
      <c r="C119" s="52">
        <v>71</v>
      </c>
      <c r="D119" t="s">
        <v>105</v>
      </c>
      <c r="E119" s="5"/>
      <c r="F119" s="5"/>
    </row>
    <row r="120" spans="1:7" x14ac:dyDescent="0.25">
      <c r="A120" s="1"/>
      <c r="B120" s="6"/>
      <c r="C120" s="52">
        <v>711</v>
      </c>
      <c r="D120" t="s">
        <v>106</v>
      </c>
      <c r="E120" s="5"/>
      <c r="F120" s="5">
        <f>E118</f>
        <v>38900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 1(Kardex)</vt:lpstr>
      <vt:lpstr>Pregunta 1 (Asientos)</vt:lpstr>
      <vt:lpstr>Pregunta 2 (Datos)</vt:lpstr>
      <vt:lpstr>Pregunta 2 (Asientos)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</dc:creator>
  <cp:lastModifiedBy>Rosse</cp:lastModifiedBy>
  <dcterms:created xsi:type="dcterms:W3CDTF">2024-10-30T17:05:18Z</dcterms:created>
  <dcterms:modified xsi:type="dcterms:W3CDTF">2024-11-01T17:37:01Z</dcterms:modified>
</cp:coreProperties>
</file>