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Clases\Teóricas\"/>
    </mc:Choice>
  </mc:AlternateContent>
  <xr:revisionPtr revIDLastSave="0" documentId="13_ncr:1_{91FED15B-9F99-4D12-AD76-D267749918BE}" xr6:coauthVersionLast="47" xr6:coauthVersionMax="47" xr10:uidLastSave="{00000000-0000-0000-0000-000000000000}"/>
  <bookViews>
    <workbookView xWindow="-108" yWindow="-108" windowWidth="23256" windowHeight="12456" xr2:uid="{6ADEE2B6-A3CF-4D28-9307-6695F1FB2701}"/>
  </bookViews>
  <sheets>
    <sheet name="Respuesta" sheetId="2" r:id="rId1"/>
  </sheets>
  <definedNames>
    <definedName name="_xlnm._FilterDatabase" localSheetId="0" hidden="1">Respuesta!$B$3:$AC$95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0" i="2" l="1"/>
  <c r="Z50" i="2"/>
  <c r="I5" i="2"/>
  <c r="J5" i="2"/>
  <c r="K5" i="2"/>
  <c r="AH36" i="2" l="1"/>
  <c r="AH6" i="2"/>
  <c r="D93" i="2"/>
  <c r="E94" i="2" s="1"/>
  <c r="D89" i="2"/>
  <c r="E90" i="2" s="1"/>
  <c r="D83" i="2"/>
  <c r="D84" i="2" s="1"/>
  <c r="D79" i="2"/>
  <c r="E80" i="2" s="1"/>
  <c r="E75" i="2"/>
  <c r="L14" i="2" s="1"/>
  <c r="D70" i="2"/>
  <c r="E71" i="2" s="1"/>
  <c r="E67" i="2"/>
  <c r="L10" i="2" s="1"/>
  <c r="D61" i="2"/>
  <c r="E62" i="2" s="1"/>
  <c r="D57" i="2"/>
  <c r="E58" i="2" s="1"/>
  <c r="E53" i="2"/>
  <c r="E49" i="2"/>
  <c r="L7" i="2" s="1"/>
  <c r="E43" i="2"/>
  <c r="L11" i="2" s="1"/>
  <c r="D34" i="2"/>
  <c r="E35" i="2" s="1"/>
  <c r="D38" i="2" s="1"/>
  <c r="K27" i="2"/>
  <c r="J27" i="2"/>
  <c r="I27" i="2"/>
  <c r="L26" i="2"/>
  <c r="J26" i="2"/>
  <c r="I26" i="2"/>
  <c r="E26" i="2"/>
  <c r="L25" i="2"/>
  <c r="J25" i="2"/>
  <c r="I25" i="2"/>
  <c r="L24" i="2"/>
  <c r="K24" i="2"/>
  <c r="J24" i="2"/>
  <c r="I24" i="2"/>
  <c r="L23" i="2"/>
  <c r="K23" i="2"/>
  <c r="J23" i="2"/>
  <c r="I23" i="2"/>
  <c r="M23" i="2" s="1"/>
  <c r="L22" i="2"/>
  <c r="K22" i="2"/>
  <c r="J22" i="2"/>
  <c r="I22" i="2"/>
  <c r="L21" i="2"/>
  <c r="K21" i="2"/>
  <c r="J21" i="2"/>
  <c r="I21" i="2"/>
  <c r="M21" i="2" s="1"/>
  <c r="D21" i="2"/>
  <c r="E22" i="2" s="1"/>
  <c r="L18" i="2" s="1"/>
  <c r="L20" i="2"/>
  <c r="K20" i="2"/>
  <c r="J20" i="2"/>
  <c r="I20" i="2"/>
  <c r="L19" i="2"/>
  <c r="K19" i="2"/>
  <c r="J19" i="2"/>
  <c r="N19" i="2" s="1"/>
  <c r="I19" i="2"/>
  <c r="K18" i="2"/>
  <c r="J18" i="2"/>
  <c r="I18" i="2"/>
  <c r="L17" i="2"/>
  <c r="K17" i="2"/>
  <c r="J17" i="2"/>
  <c r="I17" i="2"/>
  <c r="M17" i="2" s="1"/>
  <c r="D17" i="2"/>
  <c r="E18" i="2" s="1"/>
  <c r="L16" i="2"/>
  <c r="K16" i="2"/>
  <c r="J16" i="2"/>
  <c r="I16" i="2"/>
  <c r="M16" i="2" s="1"/>
  <c r="L15" i="2"/>
  <c r="K15" i="2"/>
  <c r="J15" i="2"/>
  <c r="I15" i="2"/>
  <c r="K14" i="2"/>
  <c r="J14" i="2"/>
  <c r="I14" i="2"/>
  <c r="M14" i="2" s="1"/>
  <c r="J13" i="2"/>
  <c r="I13" i="2"/>
  <c r="L12" i="2"/>
  <c r="K12" i="2"/>
  <c r="J12" i="2"/>
  <c r="I12" i="2"/>
  <c r="M12" i="2" s="1"/>
  <c r="J11" i="2"/>
  <c r="I11" i="2"/>
  <c r="K10" i="2"/>
  <c r="J10" i="2"/>
  <c r="I10" i="2"/>
  <c r="L9" i="2"/>
  <c r="K9" i="2"/>
  <c r="J9" i="2"/>
  <c r="I9" i="2"/>
  <c r="L8" i="2"/>
  <c r="K8" i="2"/>
  <c r="J8" i="2"/>
  <c r="I8" i="2"/>
  <c r="M8" i="2" s="1"/>
  <c r="J7" i="2"/>
  <c r="I7" i="2"/>
  <c r="L6" i="2"/>
  <c r="J6" i="2"/>
  <c r="I6" i="2"/>
  <c r="N8" i="2" l="1"/>
  <c r="R8" i="2" s="1"/>
  <c r="AG63" i="2" s="1"/>
  <c r="N21" i="2"/>
  <c r="T21" i="2" s="1"/>
  <c r="N23" i="2"/>
  <c r="M9" i="2"/>
  <c r="M15" i="2"/>
  <c r="N18" i="2"/>
  <c r="N22" i="2"/>
  <c r="N24" i="2"/>
  <c r="T24" i="2" s="1"/>
  <c r="N26" i="2"/>
  <c r="N9" i="2"/>
  <c r="R9" i="2" s="1"/>
  <c r="AG64" i="2" s="1"/>
  <c r="N15" i="2"/>
  <c r="R15" i="2" s="1"/>
  <c r="Q8" i="2"/>
  <c r="AH63" i="2" s="1"/>
  <c r="T19" i="2"/>
  <c r="M19" i="2"/>
  <c r="S19" i="2" s="1"/>
  <c r="S21" i="2"/>
  <c r="Q12" i="2"/>
  <c r="AH67" i="2" s="1"/>
  <c r="N17" i="2"/>
  <c r="T17" i="2" s="1"/>
  <c r="M10" i="2"/>
  <c r="N12" i="2"/>
  <c r="R12" i="2" s="1"/>
  <c r="N14" i="2"/>
  <c r="R14" i="2" s="1"/>
  <c r="N10" i="2"/>
  <c r="R10" i="2" s="1"/>
  <c r="N16" i="2"/>
  <c r="R16" i="2" s="1"/>
  <c r="L5" i="2"/>
  <c r="Q14" i="2"/>
  <c r="AH69" i="2" s="1"/>
  <c r="M20" i="2"/>
  <c r="S20" i="2" s="1"/>
  <c r="AH32" i="2" s="1"/>
  <c r="M18" i="2"/>
  <c r="N20" i="2"/>
  <c r="M22" i="2"/>
  <c r="S22" i="2" s="1"/>
  <c r="M24" i="2"/>
  <c r="K11" i="2"/>
  <c r="N11" i="2" s="1"/>
  <c r="K25" i="2"/>
  <c r="N25" i="2" s="1"/>
  <c r="K26" i="2"/>
  <c r="M26" i="2" s="1"/>
  <c r="D42" i="2"/>
  <c r="K6" i="2" s="1"/>
  <c r="N6" i="2" s="1"/>
  <c r="J29" i="2"/>
  <c r="AH31" i="2"/>
  <c r="P23" i="2"/>
  <c r="AH20" i="2" s="1"/>
  <c r="E39" i="2"/>
  <c r="K13" i="2"/>
  <c r="M13" i="2" s="1"/>
  <c r="Q13" i="2" s="1"/>
  <c r="AH68" i="2" s="1"/>
  <c r="L13" i="2"/>
  <c r="N13" i="2" s="1"/>
  <c r="R13" i="2" s="1"/>
  <c r="I29" i="2"/>
  <c r="E85" i="2"/>
  <c r="L27" i="2" s="1"/>
  <c r="K7" i="2"/>
  <c r="M7" i="2" s="1"/>
  <c r="M5" i="2" l="1"/>
  <c r="N5" i="2"/>
  <c r="R5" i="2" s="1"/>
  <c r="AG60" i="2" s="1"/>
  <c r="T22" i="2"/>
  <c r="S17" i="2"/>
  <c r="S24" i="2"/>
  <c r="M27" i="2"/>
  <c r="M11" i="2"/>
  <c r="Q11" i="2" s="1"/>
  <c r="AH66" i="2" s="1"/>
  <c r="Q15" i="2"/>
  <c r="AH70" i="2" s="1"/>
  <c r="M6" i="2"/>
  <c r="Q6" i="2" s="1"/>
  <c r="AH61" i="2" s="1"/>
  <c r="Q9" i="2"/>
  <c r="AH64" i="2" s="1"/>
  <c r="N27" i="2"/>
  <c r="T20" i="2"/>
  <c r="N7" i="2"/>
  <c r="R7" i="2" s="1"/>
  <c r="AG62" i="2" s="1"/>
  <c r="M25" i="2"/>
  <c r="T25" i="2" s="1"/>
  <c r="T23" i="2"/>
  <c r="V24" i="2"/>
  <c r="Z30" i="2" s="1"/>
  <c r="AK30" i="2" s="1"/>
  <c r="Q10" i="2"/>
  <c r="AH65" i="2" s="1"/>
  <c r="Q16" i="2"/>
  <c r="AH71" i="2" s="1"/>
  <c r="S23" i="2"/>
  <c r="AC10" i="2"/>
  <c r="AN10" i="2" s="1"/>
  <c r="AG69" i="2"/>
  <c r="AC16" i="2"/>
  <c r="AN16" i="2" s="1"/>
  <c r="AG70" i="2"/>
  <c r="AC17" i="2"/>
  <c r="AN17" i="2" s="1"/>
  <c r="AG71" i="2"/>
  <c r="Z52" i="2"/>
  <c r="AK52" i="2" s="1"/>
  <c r="AH43" i="2"/>
  <c r="Z53" i="2"/>
  <c r="AK53" i="2" s="1"/>
  <c r="AH44" i="2"/>
  <c r="Z47" i="2"/>
  <c r="AK47" i="2" s="1"/>
  <c r="AH25" i="2"/>
  <c r="Z49" i="2"/>
  <c r="AK49" i="2" s="1"/>
  <c r="P25" i="2"/>
  <c r="AH14" i="2" s="1"/>
  <c r="K29" i="2"/>
  <c r="AG24" i="2"/>
  <c r="U26" i="2"/>
  <c r="Z34" i="2" s="1"/>
  <c r="AK34" i="2" s="1"/>
  <c r="P26" i="2"/>
  <c r="AH15" i="2" s="1"/>
  <c r="U23" i="2"/>
  <c r="Z31" i="2" s="1"/>
  <c r="AK31" i="2" s="1"/>
  <c r="I30" i="2"/>
  <c r="AG65" i="2"/>
  <c r="V29" i="2"/>
  <c r="L29" i="2"/>
  <c r="O18" i="2"/>
  <c r="AG19" i="2" s="1"/>
  <c r="Q5" i="2" l="1"/>
  <c r="AH60" i="2" s="1"/>
  <c r="R6" i="2"/>
  <c r="AG61" i="2" s="1"/>
  <c r="S25" i="2"/>
  <c r="O27" i="2"/>
  <c r="AG16" i="2" s="1"/>
  <c r="Q7" i="2"/>
  <c r="Z12" i="2" s="1"/>
  <c r="AK12" i="2" s="1"/>
  <c r="Z11" i="2"/>
  <c r="AK11" i="2" s="1"/>
  <c r="U25" i="2"/>
  <c r="Z33" i="2" s="1"/>
  <c r="AK33" i="2" s="1"/>
  <c r="T18" i="2"/>
  <c r="R11" i="2"/>
  <c r="S18" i="2"/>
  <c r="AH26" i="2" s="1"/>
  <c r="AH23" i="2" s="1"/>
  <c r="AG30" i="2" s="1"/>
  <c r="AH29" i="2" s="1"/>
  <c r="AG37" i="2" s="1"/>
  <c r="AH35" i="2" s="1"/>
  <c r="AG42" i="2" s="1"/>
  <c r="T26" i="2"/>
  <c r="S26" i="2"/>
  <c r="AK32" i="2"/>
  <c r="AK35" i="2" s="1"/>
  <c r="AK36" i="2" s="1"/>
  <c r="AC11" i="2"/>
  <c r="AG68" i="2"/>
  <c r="N29" i="2"/>
  <c r="P29" i="2"/>
  <c r="Z46" i="2"/>
  <c r="AK46" i="2" s="1"/>
  <c r="K30" i="2"/>
  <c r="U29" i="2"/>
  <c r="U30" i="2" s="1"/>
  <c r="U31" i="2" s="1"/>
  <c r="Z16" i="2"/>
  <c r="M29" i="2"/>
  <c r="V31" i="2"/>
  <c r="Z32" i="2"/>
  <c r="Z35" i="2" s="1"/>
  <c r="Z36" i="2" s="1"/>
  <c r="Z37" i="2" s="1"/>
  <c r="AH62" i="2" l="1"/>
  <c r="O29" i="2"/>
  <c r="T27" i="2"/>
  <c r="T29" i="2" s="1"/>
  <c r="T31" i="2" s="1"/>
  <c r="AC12" i="2"/>
  <c r="AG66" i="2"/>
  <c r="R29" i="2"/>
  <c r="S27" i="2"/>
  <c r="S29" i="2" s="1"/>
  <c r="AC13" i="2"/>
  <c r="AC14" i="2" s="1"/>
  <c r="AN11" i="2"/>
  <c r="Z17" i="2"/>
  <c r="AK16" i="2"/>
  <c r="AK17" i="2" s="1"/>
  <c r="Z48" i="2"/>
  <c r="AK48" i="2" s="1"/>
  <c r="AK51" i="2" s="1"/>
  <c r="AK54" i="2" s="1"/>
  <c r="AK55" i="2" s="1"/>
  <c r="Z10" i="2"/>
  <c r="Q29" i="2"/>
  <c r="Z13" i="2" l="1"/>
  <c r="Z21" i="2" s="1"/>
  <c r="AK10" i="2"/>
  <c r="AK13" i="2" s="1"/>
  <c r="AK21" i="2" s="1"/>
  <c r="S30" i="2"/>
  <c r="S31" i="2" s="1"/>
  <c r="AH41" i="2"/>
  <c r="AG48" i="2" s="1"/>
  <c r="AH47" i="2" s="1"/>
  <c r="AG52" i="2" s="1"/>
  <c r="R30" i="2"/>
  <c r="AG10" i="2" s="1"/>
  <c r="Q31" i="2"/>
  <c r="AH11" i="2" l="1"/>
  <c r="AK37" i="2"/>
  <c r="AK38" i="2" s="1"/>
  <c r="AH53" i="2"/>
  <c r="AH51" i="2" s="1"/>
  <c r="AG57" i="2" s="1"/>
  <c r="AH56" i="2" s="1"/>
  <c r="AG72" i="2" s="1"/>
  <c r="AK56" i="2"/>
  <c r="AK57" i="2" s="1"/>
  <c r="Z51" i="2"/>
  <c r="Z54" i="2" s="1"/>
  <c r="Z55" i="2" s="1"/>
  <c r="Z56" i="2" s="1"/>
  <c r="AC18" i="2"/>
  <c r="R31" i="2"/>
  <c r="AC19" i="2" l="1"/>
  <c r="AC21" i="2" s="1"/>
  <c r="AN18" i="2"/>
  <c r="AN19" i="2" s="1"/>
  <c r="AG67" i="2"/>
  <c r="AN12" i="2"/>
  <c r="AN13" i="2" s="1"/>
  <c r="AN14" i="2" s="1"/>
  <c r="AN21" i="2" l="1"/>
</calcChain>
</file>

<file path=xl/sharedStrings.xml><?xml version="1.0" encoding="utf-8"?>
<sst xmlns="http://schemas.openxmlformats.org/spreadsheetml/2006/main" count="294" uniqueCount="120">
  <si>
    <t>Cuenta</t>
  </si>
  <si>
    <t>Nombre de cuenta</t>
  </si>
  <si>
    <t>IGV</t>
  </si>
  <si>
    <t>Venta de mercaderías</t>
  </si>
  <si>
    <t>Debe
S/</t>
  </si>
  <si>
    <t>Haber
S/</t>
  </si>
  <si>
    <t>Efectivo y equivalente de efectivo</t>
  </si>
  <si>
    <t>Mercaderías</t>
  </si>
  <si>
    <t>Cuentas corrientes operativas</t>
  </si>
  <si>
    <t>Cuentas por cobrar comerciales emitidas</t>
  </si>
  <si>
    <t>Muebles y enseres – costo</t>
  </si>
  <si>
    <t>Muebles y enseres – depreciación acumulada</t>
  </si>
  <si>
    <t>Cuentas por pagar comerciales emitidas</t>
  </si>
  <si>
    <t>Impuesto a la renta</t>
  </si>
  <si>
    <t>Capital social suscrito</t>
  </si>
  <si>
    <t>Resultados acumulados</t>
  </si>
  <si>
    <t>Cuentas por pagar comerciales</t>
  </si>
  <si>
    <t>Variación de existencias</t>
  </si>
  <si>
    <t>Equipos diversos</t>
  </si>
  <si>
    <t>Costo de ventas</t>
  </si>
  <si>
    <t>Publicidad</t>
  </si>
  <si>
    <t xml:space="preserve">Depreciación </t>
  </si>
  <si>
    <t>Gastos de ventas</t>
  </si>
  <si>
    <t>Cargas imputables a cuentas de costos</t>
  </si>
  <si>
    <t>Gastos administrativos</t>
  </si>
  <si>
    <t>Obligaciones financieras</t>
  </si>
  <si>
    <t>Energía electrica</t>
  </si>
  <si>
    <t>Suministros</t>
  </si>
  <si>
    <t>Saldo inicial</t>
  </si>
  <si>
    <t>Movimientos</t>
  </si>
  <si>
    <t>Saldos finales</t>
  </si>
  <si>
    <t>ESF</t>
  </si>
  <si>
    <t>ERF</t>
  </si>
  <si>
    <t>ERN</t>
  </si>
  <si>
    <t>Estado de Situación Financiera</t>
  </si>
  <si>
    <t>Activos</t>
  </si>
  <si>
    <t>Activo Corriente</t>
  </si>
  <si>
    <t>Cuentas por cobrar comerciales - neto</t>
  </si>
  <si>
    <t>Inventarios</t>
  </si>
  <si>
    <t>Total Activo Corriente</t>
  </si>
  <si>
    <t>Activo no Corriente</t>
  </si>
  <si>
    <t>Propiedades,planta y equipo - neto</t>
  </si>
  <si>
    <t>Total Activo no Corriente</t>
  </si>
  <si>
    <t>Total Activo</t>
  </si>
  <si>
    <t>Pasivo y Patrimonio</t>
  </si>
  <si>
    <t>Pasivo corriente</t>
  </si>
  <si>
    <t>Otras cuentas por pagar</t>
  </si>
  <si>
    <t>Total Pasivo corriente</t>
  </si>
  <si>
    <t>Total Pasivo</t>
  </si>
  <si>
    <t>Patrimonio</t>
  </si>
  <si>
    <t>Capital</t>
  </si>
  <si>
    <t>Resultado del periodo</t>
  </si>
  <si>
    <t>Total Patrimonio</t>
  </si>
  <si>
    <t>Total Pasivo y Patrimonio</t>
  </si>
  <si>
    <t>Estado de resultados</t>
  </si>
  <si>
    <t>Ingresos operativos</t>
  </si>
  <si>
    <t>Resultado bruto</t>
  </si>
  <si>
    <t>Administración</t>
  </si>
  <si>
    <t>Ventas</t>
  </si>
  <si>
    <t>Resultado operativo</t>
  </si>
  <si>
    <t>1/01 Por el asiento de apertura 2024</t>
  </si>
  <si>
    <t>x/01 Por las compras realizadas</t>
  </si>
  <si>
    <t>x/01 Por el ingreso de almacén de las compras</t>
  </si>
  <si>
    <t>x/01 Por el pago de cuentas por pagar</t>
  </si>
  <si>
    <t>x/01 Por la cobranza de cuentas por cobrar</t>
  </si>
  <si>
    <t>x/01 Por la compra de la laptop</t>
  </si>
  <si>
    <t>x/01 Por el pago de la factura de la laptop</t>
  </si>
  <si>
    <t>x/01 Por la venta de mercaderías</t>
  </si>
  <si>
    <t>x/01 Por el costo de la venta de mercaderías</t>
  </si>
  <si>
    <t>x/01 Por el pago del impuesto a la renta</t>
  </si>
  <si>
    <t>x/01 Por el servicio del comunity manager</t>
  </si>
  <si>
    <t>x/01 Por el destino del servicio del comunity manager</t>
  </si>
  <si>
    <t>x/01 Por la depreciación del mes</t>
  </si>
  <si>
    <t>x/01 Por el destino de la depreciación del mes</t>
  </si>
  <si>
    <t>x/01 Por el préstamo obtenido</t>
  </si>
  <si>
    <t>x/01 Por el servicio de energía electrica</t>
  </si>
  <si>
    <t>x/01 Por destino del gasto de servicio de energía electrica</t>
  </si>
  <si>
    <t>x/01 Por la compra de utiles de oficina</t>
  </si>
  <si>
    <t>x/01 Por el destino del gasto la compra de utiles de oficina</t>
  </si>
  <si>
    <t>Anulaciones ERN</t>
  </si>
  <si>
    <t>Total</t>
  </si>
  <si>
    <t>(Expresado en soles)</t>
  </si>
  <si>
    <t>Al 31 de enero 2024</t>
  </si>
  <si>
    <t>Del 1 al 31 de enero de 2024</t>
  </si>
  <si>
    <t>Balance de comprobación</t>
  </si>
  <si>
    <t>Estado de resultados - Por Naturaleza</t>
  </si>
  <si>
    <t>Compras</t>
  </si>
  <si>
    <t>Servicios prestados por terceros</t>
  </si>
  <si>
    <t>Cargas diversas de gestión</t>
  </si>
  <si>
    <t>Provisiones</t>
  </si>
  <si>
    <t>x/01 Por el cierre de las cuentas de explotación</t>
  </si>
  <si>
    <t>x/01 Por el cierre del transferencia de variacion de existencias</t>
  </si>
  <si>
    <t>Margen comercial</t>
  </si>
  <si>
    <t>Valor agregado</t>
  </si>
  <si>
    <t>Excedente bruto de explotación</t>
  </si>
  <si>
    <t>Excente bruto de explotación</t>
  </si>
  <si>
    <t>x/01 Por el cierre de las cuentas de ventas, compras y variación de existencias</t>
  </si>
  <si>
    <t>x/01 Por el cierre de las cuentas de gastos de servicios de terceros</t>
  </si>
  <si>
    <t>Resultado de explotación</t>
  </si>
  <si>
    <t>x/01 Por el cierre de las cuentas de gastos de personal y tributos</t>
  </si>
  <si>
    <t>x/01 Por el cierre de las cuentas de gastos diversos de gestión y provisiones</t>
  </si>
  <si>
    <t>Resultado de operación</t>
  </si>
  <si>
    <t>Resultado antes de impuesto a la renta</t>
  </si>
  <si>
    <t>x/01 Por el impuesto a la renta del periodo</t>
  </si>
  <si>
    <t>Participación de los trabajadores</t>
  </si>
  <si>
    <t>Utilidad antes de impuestos y participaciones</t>
  </si>
  <si>
    <t>x/01 Por la participación de utilidades a los trabajadores</t>
  </si>
  <si>
    <t>La empresa no tiene personal (no hay asiento de planillas), por lo que no tiene participaciones</t>
  </si>
  <si>
    <t>La empresa no ha tenido gastos financieros</t>
  </si>
  <si>
    <t>La empresa no ha tenido gastos de personlal ni tributos</t>
  </si>
  <si>
    <t>Resultado del periodo - Utilidad</t>
  </si>
  <si>
    <t>x/01 Por el cierre de las cuentas de resultados</t>
  </si>
  <si>
    <t>x/01 Por el cierre del resultado del periodo</t>
  </si>
  <si>
    <t>x/01 Por el cierre de las cuentas del estado de situación financiera</t>
  </si>
  <si>
    <t>Asientos de cierre:</t>
  </si>
  <si>
    <t>Estados Financieros:</t>
  </si>
  <si>
    <t>Estados Financieros (Con Impuesto a la renta):</t>
  </si>
  <si>
    <t>Resultado antes de IR</t>
  </si>
  <si>
    <t>Impuesto a la Renta</t>
  </si>
  <si>
    <t>Libro diario (Asiento de apertura y operaciones)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</si>
</sst>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3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0" fillId="3" borderId="4" xfId="0" applyNumberFormat="1" applyFill="1" applyBorder="1"/>
    <xf numFmtId="0" fontId="3" fillId="0" borderId="0" xfId="0" applyFont="1" applyAlignment="1">
      <alignment horizontal="right"/>
    </xf>
    <xf numFmtId="0" fontId="0" fillId="4" borderId="0" xfId="0" applyFill="1"/>
    <xf numFmtId="164" fontId="0" fillId="4" borderId="0" xfId="0" applyNumberFormat="1" applyFill="1"/>
    <xf numFmtId="0" fontId="3" fillId="4" borderId="0" xfId="0" applyFont="1" applyFill="1"/>
    <xf numFmtId="164" fontId="3" fillId="4" borderId="2" xfId="0" applyNumberFormat="1" applyFont="1" applyFill="1" applyBorder="1"/>
    <xf numFmtId="0" fontId="2" fillId="2" borderId="3" xfId="0" applyFont="1" applyFill="1" applyBorder="1" applyAlignment="1">
      <alignment horizontal="center"/>
    </xf>
    <xf numFmtId="164" fontId="0" fillId="0" borderId="4" xfId="0" applyNumberFormat="1" applyFill="1" applyBorder="1"/>
    <xf numFmtId="164" fontId="3" fillId="5" borderId="1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40D4-4F8F-4383-9F2B-09D1AE53675D}">
  <dimension ref="B1:AN95"/>
  <sheetViews>
    <sheetView showGridLines="0" tabSelected="1" zoomScaleNormal="100" workbookViewId="0">
      <pane ySplit="3" topLeftCell="A4" activePane="bottomLeft" state="frozen"/>
      <selection pane="bottomLeft" activeCell="N24" sqref="N24"/>
    </sheetView>
  </sheetViews>
  <sheetFormatPr baseColWidth="10" defaultColWidth="8.88671875" defaultRowHeight="14.4" x14ac:dyDescent="0.3"/>
  <cols>
    <col min="2" max="2" width="8.6640625" style="6" bestFit="1" customWidth="1"/>
    <col min="3" max="3" width="41.88671875" bestFit="1" customWidth="1"/>
    <col min="4" max="6" width="11.44140625" customWidth="1"/>
    <col min="7" max="7" width="9.109375" customWidth="1"/>
    <col min="8" max="8" width="41.88671875" customWidth="1"/>
    <col min="9" max="12" width="9.109375" customWidth="1"/>
    <col min="13" max="13" width="10.5546875" customWidth="1"/>
    <col min="14" max="22" width="9.109375" customWidth="1"/>
    <col min="25" max="25" width="35.109375" bestFit="1" customWidth="1"/>
    <col min="28" max="28" width="28.44140625" bestFit="1" customWidth="1"/>
    <col min="31" max="31" width="8.6640625" style="6" bestFit="1" customWidth="1"/>
    <col min="32" max="32" width="41.88671875" bestFit="1" customWidth="1"/>
    <col min="33" max="34" width="11.44140625" customWidth="1"/>
    <col min="36" max="36" width="35.109375" bestFit="1" customWidth="1"/>
    <col min="39" max="39" width="28.44140625" bestFit="1" customWidth="1"/>
  </cols>
  <sheetData>
    <row r="1" spans="2:40" x14ac:dyDescent="0.3">
      <c r="B1" s="7" t="s">
        <v>119</v>
      </c>
      <c r="C1" s="3"/>
      <c r="D1" s="4"/>
      <c r="E1" s="4"/>
      <c r="F1" s="4"/>
      <c r="G1" s="7" t="s">
        <v>84</v>
      </c>
      <c r="H1" s="3"/>
      <c r="Y1" s="7" t="s">
        <v>115</v>
      </c>
      <c r="AE1" s="7" t="s">
        <v>114</v>
      </c>
      <c r="AF1" s="3"/>
      <c r="AG1" s="4"/>
      <c r="AH1" s="4"/>
      <c r="AJ1" s="7" t="s">
        <v>116</v>
      </c>
    </row>
    <row r="2" spans="2:40" x14ac:dyDescent="0.3">
      <c r="I2" s="29" t="s">
        <v>28</v>
      </c>
      <c r="J2" s="29"/>
      <c r="K2" s="29" t="s">
        <v>29</v>
      </c>
      <c r="L2" s="29"/>
      <c r="M2" s="29" t="s">
        <v>30</v>
      </c>
      <c r="N2" s="29"/>
      <c r="O2" s="29" t="s">
        <v>79</v>
      </c>
      <c r="P2" s="29"/>
      <c r="Q2" s="29" t="s">
        <v>31</v>
      </c>
      <c r="R2" s="29"/>
      <c r="S2" s="29" t="s">
        <v>33</v>
      </c>
      <c r="T2" s="29"/>
      <c r="U2" s="29" t="s">
        <v>32</v>
      </c>
      <c r="V2" s="29"/>
    </row>
    <row r="3" spans="2:40" ht="28.8" x14ac:dyDescent="0.3">
      <c r="B3" s="11" t="s">
        <v>0</v>
      </c>
      <c r="C3" s="12" t="s">
        <v>1</v>
      </c>
      <c r="D3" s="13" t="s">
        <v>4</v>
      </c>
      <c r="E3" s="13" t="s">
        <v>5</v>
      </c>
      <c r="G3" s="11" t="s">
        <v>0</v>
      </c>
      <c r="H3" s="12" t="s">
        <v>1</v>
      </c>
      <c r="I3" s="14" t="s">
        <v>4</v>
      </c>
      <c r="J3" s="14" t="s">
        <v>5</v>
      </c>
      <c r="K3" s="14" t="s">
        <v>4</v>
      </c>
      <c r="L3" s="14" t="s">
        <v>5</v>
      </c>
      <c r="M3" s="14" t="s">
        <v>4</v>
      </c>
      <c r="N3" s="14" t="s">
        <v>5</v>
      </c>
      <c r="O3" s="14" t="s">
        <v>4</v>
      </c>
      <c r="P3" s="14" t="s">
        <v>5</v>
      </c>
      <c r="Q3" s="14" t="s">
        <v>4</v>
      </c>
      <c r="R3" s="14" t="s">
        <v>5</v>
      </c>
      <c r="S3" s="14" t="s">
        <v>4</v>
      </c>
      <c r="T3" s="14" t="s">
        <v>5</v>
      </c>
      <c r="U3" s="14" t="s">
        <v>4</v>
      </c>
      <c r="V3" s="14" t="s">
        <v>5</v>
      </c>
      <c r="AA3" s="2" t="s">
        <v>34</v>
      </c>
      <c r="AE3" s="11" t="s">
        <v>0</v>
      </c>
      <c r="AF3" s="12" t="s">
        <v>1</v>
      </c>
      <c r="AG3" s="13" t="s">
        <v>4</v>
      </c>
      <c r="AH3" s="13" t="s">
        <v>5</v>
      </c>
      <c r="AL3" s="2" t="s">
        <v>34</v>
      </c>
    </row>
    <row r="4" spans="2:40" x14ac:dyDescent="0.3">
      <c r="AA4" s="6" t="s">
        <v>82</v>
      </c>
      <c r="AL4" s="6" t="s">
        <v>82</v>
      </c>
    </row>
    <row r="5" spans="2:40" x14ac:dyDescent="0.3">
      <c r="B5" s="17">
        <v>104</v>
      </c>
      <c r="C5" s="15" t="s">
        <v>8</v>
      </c>
      <c r="D5" s="16">
        <v>10000</v>
      </c>
      <c r="E5" s="16"/>
      <c r="G5" s="17">
        <v>104</v>
      </c>
      <c r="H5" s="15" t="s">
        <v>8</v>
      </c>
      <c r="I5" s="16">
        <f>SUMIFS($D$5:$D$13,$B$5:$B$13,G5)</f>
        <v>10000</v>
      </c>
      <c r="J5" s="16">
        <f>SUMIFS($E$5:$E$13,$B$5:$B$13,G5)</f>
        <v>0</v>
      </c>
      <c r="K5" s="16">
        <f>SUMIFS($D$16:$D$95,$B$16:$B$95,G5)</f>
        <v>15000</v>
      </c>
      <c r="L5" s="16">
        <f>SUMIFS($E$16:$E$95,$B$16:$B$95,G5)</f>
        <v>11360</v>
      </c>
      <c r="M5" s="16">
        <f t="shared" ref="M5" si="0">IF(I5-J5+K5-L5&gt;0,I5-J5+K5-L5,0)</f>
        <v>13640</v>
      </c>
      <c r="N5" s="16">
        <f t="shared" ref="N5" si="1">IF(J5-I5+L5-K5&gt;0,J5-I5+L5-K5,0)</f>
        <v>0</v>
      </c>
      <c r="O5" s="16"/>
      <c r="P5" s="16"/>
      <c r="Q5" s="16">
        <f t="shared" ref="Q5" si="2">IF(M5-N5+O5-P5&gt;0,M5-N5+O5-P5,0)</f>
        <v>13640</v>
      </c>
      <c r="R5" s="16">
        <f t="shared" ref="R5" si="3">IF(N5-M5+P5-O5&gt;0,N5-M5+P5-O5,0)</f>
        <v>0</v>
      </c>
      <c r="S5" s="16"/>
      <c r="T5" s="16"/>
      <c r="U5" s="16"/>
      <c r="V5" s="16"/>
      <c r="AA5" s="6" t="s">
        <v>81</v>
      </c>
      <c r="AE5" s="17">
        <v>62</v>
      </c>
      <c r="AF5" s="15" t="s">
        <v>104</v>
      </c>
      <c r="AG5" s="16">
        <v>0</v>
      </c>
      <c r="AH5" s="16"/>
      <c r="AL5" s="6" t="s">
        <v>81</v>
      </c>
    </row>
    <row r="6" spans="2:40" x14ac:dyDescent="0.3">
      <c r="B6" s="17">
        <v>121</v>
      </c>
      <c r="C6" s="15" t="s">
        <v>9</v>
      </c>
      <c r="D6" s="16">
        <v>5000</v>
      </c>
      <c r="E6" s="16"/>
      <c r="G6" s="17">
        <v>121</v>
      </c>
      <c r="H6" s="15" t="s">
        <v>9</v>
      </c>
      <c r="I6" s="16">
        <f t="shared" ref="I6:I27" si="4">SUMIFS($D$5:$D$13,$B$5:$B$13,G6)</f>
        <v>5000</v>
      </c>
      <c r="J6" s="16">
        <f t="shared" ref="J6:J27" si="5">SUMIFS($E$5:$E$13,$B$5:$B$13,G6)</f>
        <v>0</v>
      </c>
      <c r="K6" s="16">
        <f>SUMIFS($D$16:$D$95,$B$16:$B$95,G6)</f>
        <v>11800</v>
      </c>
      <c r="L6" s="16">
        <f>SUMIFS($E$16:$E$95,$B$16:$B$95,G6)</f>
        <v>5000</v>
      </c>
      <c r="M6" s="16">
        <f t="shared" ref="M6:M27" si="6">IF(I6-J6+K6-L6&gt;0,I6-J6+K6-L6,0)</f>
        <v>11800</v>
      </c>
      <c r="N6" s="16">
        <f t="shared" ref="N6:N27" si="7">IF(J6-I6+L6-K6&gt;0,J6-I6+L6-K6,0)</f>
        <v>0</v>
      </c>
      <c r="O6" s="16"/>
      <c r="P6" s="16"/>
      <c r="Q6" s="16">
        <f t="shared" ref="Q6:Q16" si="8">IF(M6-N6+O6-P6&gt;0,M6-N6+O6-P6,0)</f>
        <v>11800</v>
      </c>
      <c r="R6" s="16">
        <f t="shared" ref="R6:R16" si="9">IF(N6-M6+P6-O6&gt;0,N6-M6+P6-O6,0)</f>
        <v>0</v>
      </c>
      <c r="S6" s="16"/>
      <c r="T6" s="16"/>
      <c r="U6" s="16"/>
      <c r="V6" s="16"/>
      <c r="AE6" s="17">
        <v>411</v>
      </c>
      <c r="AF6" s="15" t="s">
        <v>104</v>
      </c>
      <c r="AG6" s="16"/>
      <c r="AH6" s="16">
        <f>AG5</f>
        <v>0</v>
      </c>
    </row>
    <row r="7" spans="2:40" x14ac:dyDescent="0.3">
      <c r="B7" s="17">
        <v>201</v>
      </c>
      <c r="C7" s="15" t="s">
        <v>7</v>
      </c>
      <c r="D7" s="16">
        <v>8000</v>
      </c>
      <c r="E7" s="16"/>
      <c r="G7" s="17">
        <v>201</v>
      </c>
      <c r="H7" s="15" t="s">
        <v>7</v>
      </c>
      <c r="I7" s="16">
        <f t="shared" si="4"/>
        <v>8000</v>
      </c>
      <c r="J7" s="16">
        <f t="shared" si="5"/>
        <v>0</v>
      </c>
      <c r="K7" s="16">
        <f>SUMIFS($D$16:$D$95,$B$16:$B$95,G7)</f>
        <v>3000</v>
      </c>
      <c r="L7" s="16">
        <f>SUMIFS($E$16:$E$95,$B$16:$B$95,G7)</f>
        <v>4000</v>
      </c>
      <c r="M7" s="16">
        <f t="shared" si="6"/>
        <v>7000</v>
      </c>
      <c r="N7" s="16">
        <f t="shared" si="7"/>
        <v>0</v>
      </c>
      <c r="O7" s="16"/>
      <c r="P7" s="16"/>
      <c r="Q7" s="16">
        <f t="shared" si="8"/>
        <v>7000</v>
      </c>
      <c r="R7" s="16">
        <f t="shared" si="9"/>
        <v>0</v>
      </c>
      <c r="S7" s="16"/>
      <c r="T7" s="16"/>
      <c r="U7" s="16"/>
      <c r="V7" s="16"/>
      <c r="AE7" s="18" t="s">
        <v>106</v>
      </c>
      <c r="AF7" s="15"/>
      <c r="AG7" s="16"/>
      <c r="AH7" s="16"/>
    </row>
    <row r="8" spans="2:40" x14ac:dyDescent="0.3">
      <c r="B8" s="17">
        <v>335</v>
      </c>
      <c r="C8" s="15" t="s">
        <v>10</v>
      </c>
      <c r="D8" s="16">
        <v>20000</v>
      </c>
      <c r="E8" s="16"/>
      <c r="G8" s="17">
        <v>335</v>
      </c>
      <c r="H8" s="15" t="s">
        <v>10</v>
      </c>
      <c r="I8" s="16">
        <f t="shared" si="4"/>
        <v>20000</v>
      </c>
      <c r="J8" s="16">
        <f t="shared" si="5"/>
        <v>0</v>
      </c>
      <c r="K8" s="16">
        <f>SUMIFS($D$16:$D$95,$B$16:$B$95,G8)</f>
        <v>0</v>
      </c>
      <c r="L8" s="16">
        <f>SUMIFS($E$16:$E$95,$B$16:$B$95,G8)</f>
        <v>0</v>
      </c>
      <c r="M8" s="16">
        <f t="shared" si="6"/>
        <v>20000</v>
      </c>
      <c r="N8" s="16">
        <f t="shared" si="7"/>
        <v>0</v>
      </c>
      <c r="O8" s="16"/>
      <c r="P8" s="16"/>
      <c r="Q8" s="16">
        <f t="shared" si="8"/>
        <v>20000</v>
      </c>
      <c r="R8" s="16">
        <f t="shared" si="9"/>
        <v>0</v>
      </c>
      <c r="S8" s="16"/>
      <c r="T8" s="16"/>
      <c r="U8" s="16"/>
      <c r="V8" s="16"/>
      <c r="Y8" s="7" t="s">
        <v>35</v>
      </c>
      <c r="Z8" s="7"/>
      <c r="AA8" s="7"/>
      <c r="AB8" s="7" t="s">
        <v>44</v>
      </c>
      <c r="AE8" t="s">
        <v>107</v>
      </c>
      <c r="AJ8" s="7" t="s">
        <v>35</v>
      </c>
      <c r="AK8" s="7"/>
      <c r="AL8" s="7"/>
      <c r="AM8" s="7" t="s">
        <v>44</v>
      </c>
    </row>
    <row r="9" spans="2:40" x14ac:dyDescent="0.3">
      <c r="B9" s="17">
        <v>393</v>
      </c>
      <c r="C9" s="15" t="s">
        <v>11</v>
      </c>
      <c r="D9" s="16"/>
      <c r="E9" s="16">
        <v>2000</v>
      </c>
      <c r="G9" s="17">
        <v>336</v>
      </c>
      <c r="H9" s="15" t="s">
        <v>18</v>
      </c>
      <c r="I9" s="16">
        <f t="shared" si="4"/>
        <v>0</v>
      </c>
      <c r="J9" s="16">
        <f t="shared" si="5"/>
        <v>0</v>
      </c>
      <c r="K9" s="16">
        <f>SUMIFS($D$16:$D$95,$B$16:$B$95,G9)</f>
        <v>2000</v>
      </c>
      <c r="L9" s="16">
        <f>SUMIFS($E$16:$E$95,$B$16:$B$95,G9)</f>
        <v>0</v>
      </c>
      <c r="M9" s="16">
        <f t="shared" si="6"/>
        <v>2000</v>
      </c>
      <c r="N9" s="16">
        <f t="shared" si="7"/>
        <v>0</v>
      </c>
      <c r="O9" s="16"/>
      <c r="P9" s="16"/>
      <c r="Q9" s="16">
        <f t="shared" si="8"/>
        <v>2000</v>
      </c>
      <c r="R9" s="16">
        <f t="shared" si="9"/>
        <v>0</v>
      </c>
      <c r="S9" s="16"/>
      <c r="T9" s="16"/>
      <c r="U9" s="16"/>
      <c r="V9" s="16"/>
      <c r="Y9" s="1" t="s">
        <v>36</v>
      </c>
      <c r="Z9" s="1"/>
      <c r="AA9" s="1"/>
      <c r="AB9" s="1" t="s">
        <v>45</v>
      </c>
      <c r="AE9"/>
      <c r="AJ9" s="1" t="s">
        <v>36</v>
      </c>
      <c r="AK9" s="1"/>
      <c r="AL9" s="1"/>
      <c r="AM9" s="1" t="s">
        <v>45</v>
      </c>
    </row>
    <row r="10" spans="2:40" x14ac:dyDescent="0.3">
      <c r="B10" s="17">
        <v>421</v>
      </c>
      <c r="C10" s="15" t="s">
        <v>12</v>
      </c>
      <c r="D10" s="16"/>
      <c r="E10" s="16">
        <v>4000</v>
      </c>
      <c r="G10" s="17">
        <v>393</v>
      </c>
      <c r="H10" s="15" t="s">
        <v>11</v>
      </c>
      <c r="I10" s="16">
        <f t="shared" si="4"/>
        <v>0</v>
      </c>
      <c r="J10" s="16">
        <f t="shared" si="5"/>
        <v>2000</v>
      </c>
      <c r="K10" s="16">
        <f>SUMIFS($D$16:$D$95,$B$16:$B$95,G10)</f>
        <v>0</v>
      </c>
      <c r="L10" s="16">
        <f>SUMIFS($E$16:$E$95,$B$16:$B$95,G10)</f>
        <v>600</v>
      </c>
      <c r="M10" s="16">
        <f t="shared" si="6"/>
        <v>0</v>
      </c>
      <c r="N10" s="16">
        <f t="shared" si="7"/>
        <v>2600</v>
      </c>
      <c r="O10" s="16"/>
      <c r="P10" s="16"/>
      <c r="Q10" s="16">
        <f t="shared" si="8"/>
        <v>0</v>
      </c>
      <c r="R10" s="16">
        <f t="shared" si="9"/>
        <v>2600</v>
      </c>
      <c r="S10" s="16"/>
      <c r="T10" s="16"/>
      <c r="U10" s="16"/>
      <c r="V10" s="16"/>
      <c r="Y10" t="s">
        <v>6</v>
      </c>
      <c r="Z10" s="5">
        <f>Q5</f>
        <v>13640</v>
      </c>
      <c r="AB10" t="s">
        <v>25</v>
      </c>
      <c r="AC10" s="5">
        <f>R14</f>
        <v>10000</v>
      </c>
      <c r="AE10" s="17">
        <v>881</v>
      </c>
      <c r="AF10" s="15" t="s">
        <v>13</v>
      </c>
      <c r="AG10" s="16">
        <f>R30*0.295</f>
        <v>1283.25</v>
      </c>
      <c r="AH10" s="16"/>
      <c r="AJ10" t="s">
        <v>6</v>
      </c>
      <c r="AK10" s="5">
        <f>Z10</f>
        <v>13640</v>
      </c>
      <c r="AM10" t="s">
        <v>25</v>
      </c>
      <c r="AN10" s="5">
        <f>AC10</f>
        <v>10000</v>
      </c>
    </row>
    <row r="11" spans="2:40" x14ac:dyDescent="0.3">
      <c r="B11" s="17">
        <v>4017</v>
      </c>
      <c r="C11" s="15" t="s">
        <v>13</v>
      </c>
      <c r="D11" s="16"/>
      <c r="E11" s="16">
        <v>5000</v>
      </c>
      <c r="G11" s="17">
        <v>4011</v>
      </c>
      <c r="H11" s="15" t="s">
        <v>2</v>
      </c>
      <c r="I11" s="16">
        <f t="shared" si="4"/>
        <v>0</v>
      </c>
      <c r="J11" s="16">
        <f t="shared" si="5"/>
        <v>0</v>
      </c>
      <c r="K11" s="16">
        <f>SUMIFS($D$16:$D$95,$B$16:$B$95,G11)</f>
        <v>1089</v>
      </c>
      <c r="L11" s="16">
        <f>SUMIFS($E$16:$E$95,$B$16:$B$95,G11)</f>
        <v>1800</v>
      </c>
      <c r="M11" s="16">
        <f t="shared" si="6"/>
        <v>0</v>
      </c>
      <c r="N11" s="16">
        <f t="shared" si="7"/>
        <v>711</v>
      </c>
      <c r="O11" s="16"/>
      <c r="P11" s="16"/>
      <c r="Q11" s="16">
        <f t="shared" si="8"/>
        <v>0</v>
      </c>
      <c r="R11" s="16">
        <f t="shared" si="9"/>
        <v>711</v>
      </c>
      <c r="S11" s="16"/>
      <c r="T11" s="16"/>
      <c r="U11" s="16"/>
      <c r="V11" s="16"/>
      <c r="Y11" t="s">
        <v>37</v>
      </c>
      <c r="Z11" s="5">
        <f>Q6</f>
        <v>11800</v>
      </c>
      <c r="AB11" t="s">
        <v>16</v>
      </c>
      <c r="AC11" s="5">
        <f>R13</f>
        <v>4779</v>
      </c>
      <c r="AE11" s="17">
        <v>4017</v>
      </c>
      <c r="AF11" s="15" t="s">
        <v>13</v>
      </c>
      <c r="AG11" s="16"/>
      <c r="AH11" s="16">
        <f>AG10</f>
        <v>1283.25</v>
      </c>
      <c r="AJ11" t="s">
        <v>37</v>
      </c>
      <c r="AK11" s="5">
        <f t="shared" ref="AK11:AK12" si="10">Z11</f>
        <v>11800</v>
      </c>
      <c r="AM11" t="s">
        <v>16</v>
      </c>
      <c r="AN11" s="5">
        <f t="shared" ref="AN11" si="11">AC11</f>
        <v>4779</v>
      </c>
    </row>
    <row r="12" spans="2:40" ht="15" thickBot="1" x14ac:dyDescent="0.35">
      <c r="B12" s="17">
        <v>501</v>
      </c>
      <c r="C12" s="15" t="s">
        <v>14</v>
      </c>
      <c r="D12" s="16"/>
      <c r="E12" s="16">
        <v>20000</v>
      </c>
      <c r="G12" s="17">
        <v>4017</v>
      </c>
      <c r="H12" s="15" t="s">
        <v>13</v>
      </c>
      <c r="I12" s="16">
        <f t="shared" si="4"/>
        <v>0</v>
      </c>
      <c r="J12" s="16">
        <f t="shared" si="5"/>
        <v>5000</v>
      </c>
      <c r="K12" s="16">
        <f>SUMIFS($D$16:$D$95,$B$16:$B$95,G12)</f>
        <v>5000</v>
      </c>
      <c r="L12" s="16">
        <f>SUMIFS($E$16:$E$95,$B$16:$B$95,G12)</f>
        <v>0</v>
      </c>
      <c r="M12" s="16">
        <f t="shared" si="6"/>
        <v>0</v>
      </c>
      <c r="N12" s="16">
        <f t="shared" si="7"/>
        <v>0</v>
      </c>
      <c r="O12" s="16"/>
      <c r="P12" s="16"/>
      <c r="Q12" s="16">
        <f t="shared" si="8"/>
        <v>0</v>
      </c>
      <c r="R12" s="16">
        <f t="shared" si="9"/>
        <v>0</v>
      </c>
      <c r="S12" s="16"/>
      <c r="T12" s="16"/>
      <c r="U12" s="16"/>
      <c r="V12" s="16"/>
      <c r="Y12" t="s">
        <v>38</v>
      </c>
      <c r="Z12" s="5">
        <f>Q7</f>
        <v>7000</v>
      </c>
      <c r="AB12" t="s">
        <v>46</v>
      </c>
      <c r="AC12" s="5">
        <f>R11</f>
        <v>711</v>
      </c>
      <c r="AE12" s="18" t="s">
        <v>103</v>
      </c>
      <c r="AF12" s="15"/>
      <c r="AG12" s="16"/>
      <c r="AH12" s="16"/>
      <c r="AJ12" t="s">
        <v>38</v>
      </c>
      <c r="AK12" s="5">
        <f t="shared" si="10"/>
        <v>7000</v>
      </c>
      <c r="AM12" s="25" t="s">
        <v>46</v>
      </c>
      <c r="AN12" s="26">
        <f>AC12+AH11</f>
        <v>1994.25</v>
      </c>
    </row>
    <row r="13" spans="2:40" ht="15" thickBot="1" x14ac:dyDescent="0.35">
      <c r="B13" s="17">
        <v>591</v>
      </c>
      <c r="C13" s="15" t="s">
        <v>15</v>
      </c>
      <c r="D13" s="16"/>
      <c r="E13" s="16">
        <v>12000</v>
      </c>
      <c r="G13" s="17">
        <v>421</v>
      </c>
      <c r="H13" s="15" t="s">
        <v>12</v>
      </c>
      <c r="I13" s="16">
        <f t="shared" si="4"/>
        <v>0</v>
      </c>
      <c r="J13" s="16">
        <f t="shared" si="5"/>
        <v>4000</v>
      </c>
      <c r="K13" s="16">
        <f>SUMIFS($D$16:$D$95,$B$16:$B$95,G13)</f>
        <v>6360</v>
      </c>
      <c r="L13" s="16">
        <f>SUMIFS($E$16:$E$95,$B$16:$B$95,G13)</f>
        <v>7139</v>
      </c>
      <c r="M13" s="16">
        <f t="shared" si="6"/>
        <v>0</v>
      </c>
      <c r="N13" s="16">
        <f t="shared" si="7"/>
        <v>4779</v>
      </c>
      <c r="O13" s="16"/>
      <c r="P13" s="16"/>
      <c r="Q13" s="16">
        <f t="shared" si="8"/>
        <v>0</v>
      </c>
      <c r="R13" s="16">
        <f t="shared" si="9"/>
        <v>4779</v>
      </c>
      <c r="S13" s="16"/>
      <c r="T13" s="16"/>
      <c r="U13" s="16"/>
      <c r="V13" s="16"/>
      <c r="Y13" s="1" t="s">
        <v>39</v>
      </c>
      <c r="Z13" s="9">
        <f>SUM(Z10:Z12)</f>
        <v>32440</v>
      </c>
      <c r="AB13" s="1" t="s">
        <v>47</v>
      </c>
      <c r="AC13" s="9">
        <f>SUM(AC10:AC12)</f>
        <v>15490</v>
      </c>
      <c r="AE13"/>
      <c r="AJ13" s="1" t="s">
        <v>39</v>
      </c>
      <c r="AK13" s="9">
        <f>SUM(AK10:AK12)</f>
        <v>32440</v>
      </c>
      <c r="AM13" s="1" t="s">
        <v>47</v>
      </c>
      <c r="AN13" s="9">
        <f>SUM(AN10:AN12)</f>
        <v>16773.25</v>
      </c>
    </row>
    <row r="14" spans="2:40" x14ac:dyDescent="0.3">
      <c r="B14" s="18" t="s">
        <v>60</v>
      </c>
      <c r="C14" s="15"/>
      <c r="D14" s="16"/>
      <c r="E14" s="16"/>
      <c r="G14" s="17">
        <v>451</v>
      </c>
      <c r="H14" s="15" t="s">
        <v>25</v>
      </c>
      <c r="I14" s="16">
        <f t="shared" si="4"/>
        <v>0</v>
      </c>
      <c r="J14" s="16">
        <f t="shared" si="5"/>
        <v>0</v>
      </c>
      <c r="K14" s="16">
        <f>SUMIFS($D$16:$D$95,$B$16:$B$95,G14)</f>
        <v>0</v>
      </c>
      <c r="L14" s="16">
        <f>SUMIFS($E$16:$E$95,$B$16:$B$95,G14)</f>
        <v>10000</v>
      </c>
      <c r="M14" s="16">
        <f t="shared" si="6"/>
        <v>0</v>
      </c>
      <c r="N14" s="16">
        <f t="shared" si="7"/>
        <v>10000</v>
      </c>
      <c r="O14" s="16"/>
      <c r="P14" s="16"/>
      <c r="Q14" s="16">
        <f t="shared" si="8"/>
        <v>0</v>
      </c>
      <c r="R14" s="16">
        <f t="shared" si="9"/>
        <v>10000</v>
      </c>
      <c r="S14" s="16"/>
      <c r="T14" s="16"/>
      <c r="U14" s="16"/>
      <c r="V14" s="16"/>
      <c r="AB14" s="1" t="s">
        <v>48</v>
      </c>
      <c r="AC14" s="9">
        <f>AC13</f>
        <v>15490</v>
      </c>
      <c r="AE14" s="17">
        <v>94</v>
      </c>
      <c r="AF14" s="15" t="s">
        <v>24</v>
      </c>
      <c r="AG14" s="16"/>
      <c r="AH14" s="16">
        <f>+P25</f>
        <v>850</v>
      </c>
      <c r="AM14" s="1" t="s">
        <v>48</v>
      </c>
      <c r="AN14" s="9">
        <f>AN13</f>
        <v>16773.25</v>
      </c>
    </row>
    <row r="15" spans="2:40" x14ac:dyDescent="0.3">
      <c r="D15" s="5"/>
      <c r="E15" s="5"/>
      <c r="G15" s="17">
        <v>501</v>
      </c>
      <c r="H15" s="15" t="s">
        <v>14</v>
      </c>
      <c r="I15" s="16">
        <f t="shared" si="4"/>
        <v>0</v>
      </c>
      <c r="J15" s="16">
        <f t="shared" si="5"/>
        <v>20000</v>
      </c>
      <c r="K15" s="16">
        <f>SUMIFS($D$16:$D$95,$B$16:$B$95,G15)</f>
        <v>0</v>
      </c>
      <c r="L15" s="16">
        <f>SUMIFS($E$16:$E$95,$B$16:$B$95,G15)</f>
        <v>0</v>
      </c>
      <c r="M15" s="16">
        <f t="shared" si="6"/>
        <v>0</v>
      </c>
      <c r="N15" s="16">
        <f t="shared" si="7"/>
        <v>20000</v>
      </c>
      <c r="O15" s="16"/>
      <c r="P15" s="16"/>
      <c r="Q15" s="16">
        <f t="shared" si="8"/>
        <v>0</v>
      </c>
      <c r="R15" s="16">
        <f t="shared" si="9"/>
        <v>20000</v>
      </c>
      <c r="S15" s="16"/>
      <c r="T15" s="16"/>
      <c r="U15" s="16"/>
      <c r="V15" s="16"/>
      <c r="Y15" s="1" t="s">
        <v>40</v>
      </c>
      <c r="AB15" s="1" t="s">
        <v>49</v>
      </c>
      <c r="AC15" s="1"/>
      <c r="AE15" s="17">
        <v>95</v>
      </c>
      <c r="AF15" s="15" t="s">
        <v>22</v>
      </c>
      <c r="AG15" s="16"/>
      <c r="AH15" s="16">
        <f>+P26</f>
        <v>800</v>
      </c>
      <c r="AJ15" s="1" t="s">
        <v>40</v>
      </c>
      <c r="AM15" s="1" t="s">
        <v>49</v>
      </c>
      <c r="AN15" s="1"/>
    </row>
    <row r="16" spans="2:40" ht="15" thickBot="1" x14ac:dyDescent="0.35">
      <c r="B16" s="17">
        <v>601</v>
      </c>
      <c r="C16" s="15" t="s">
        <v>7</v>
      </c>
      <c r="D16" s="16">
        <v>3000</v>
      </c>
      <c r="E16" s="16"/>
      <c r="G16" s="17">
        <v>591</v>
      </c>
      <c r="H16" s="15" t="s">
        <v>15</v>
      </c>
      <c r="I16" s="16">
        <f t="shared" si="4"/>
        <v>0</v>
      </c>
      <c r="J16" s="16">
        <f t="shared" si="5"/>
        <v>12000</v>
      </c>
      <c r="K16" s="16">
        <f>SUMIFS($D$16:$D$95,$B$16:$B$95,G16)</f>
        <v>0</v>
      </c>
      <c r="L16" s="16">
        <f>SUMIFS($E$16:$E$95,$B$16:$B$95,G16)</f>
        <v>0</v>
      </c>
      <c r="M16" s="16">
        <f t="shared" si="6"/>
        <v>0</v>
      </c>
      <c r="N16" s="16">
        <f t="shared" si="7"/>
        <v>12000</v>
      </c>
      <c r="O16" s="16"/>
      <c r="P16" s="16"/>
      <c r="Q16" s="16">
        <f t="shared" si="8"/>
        <v>0</v>
      </c>
      <c r="R16" s="16">
        <f t="shared" si="9"/>
        <v>12000</v>
      </c>
      <c r="S16" s="16"/>
      <c r="T16" s="16"/>
      <c r="U16" s="16"/>
      <c r="V16" s="16"/>
      <c r="Y16" t="s">
        <v>41</v>
      </c>
      <c r="Z16" s="5">
        <f>Q8+Q9-R10</f>
        <v>19400</v>
      </c>
      <c r="AB16" t="s">
        <v>50</v>
      </c>
      <c r="AC16" s="5">
        <f>R15</f>
        <v>20000</v>
      </c>
      <c r="AE16" s="17">
        <v>79</v>
      </c>
      <c r="AF16" s="15" t="s">
        <v>23</v>
      </c>
      <c r="AG16" s="16">
        <f>+O27</f>
        <v>1650</v>
      </c>
      <c r="AH16" s="16"/>
      <c r="AJ16" t="s">
        <v>41</v>
      </c>
      <c r="AK16" s="5">
        <f t="shared" ref="AK16" si="12">Z16</f>
        <v>19400</v>
      </c>
      <c r="AM16" t="s">
        <v>50</v>
      </c>
      <c r="AN16" s="5">
        <f t="shared" ref="AN16:AN17" si="13">AC16</f>
        <v>20000</v>
      </c>
    </row>
    <row r="17" spans="2:40" x14ac:dyDescent="0.3">
      <c r="B17" s="17">
        <v>4011</v>
      </c>
      <c r="C17" s="15" t="s">
        <v>2</v>
      </c>
      <c r="D17" s="16">
        <f>D16*0.18</f>
        <v>540</v>
      </c>
      <c r="E17" s="16"/>
      <c r="G17" s="17">
        <v>601</v>
      </c>
      <c r="H17" s="15" t="s">
        <v>7</v>
      </c>
      <c r="I17" s="16">
        <f t="shared" si="4"/>
        <v>0</v>
      </c>
      <c r="J17" s="16">
        <f t="shared" si="5"/>
        <v>0</v>
      </c>
      <c r="K17" s="16">
        <f>SUMIFS($D$16:$D$95,$B$16:$B$95,G17)</f>
        <v>3000</v>
      </c>
      <c r="L17" s="16">
        <f>SUMIFS($E$16:$E$95,$B$16:$B$95,G17)</f>
        <v>0</v>
      </c>
      <c r="M17" s="16">
        <f t="shared" si="6"/>
        <v>3000</v>
      </c>
      <c r="N17" s="16">
        <f t="shared" si="7"/>
        <v>0</v>
      </c>
      <c r="O17" s="16"/>
      <c r="P17" s="16"/>
      <c r="Q17" s="16"/>
      <c r="R17" s="15"/>
      <c r="S17" s="30">
        <f>IF(M17-N17+O17-P17&gt;0,M17-N17+O17-P17,0)</f>
        <v>3000</v>
      </c>
      <c r="T17" s="30">
        <f>IF(N17-M17+P17-O17&gt;0,N17-M17+P17-O17,0)</f>
        <v>0</v>
      </c>
      <c r="U17" s="16"/>
      <c r="V17" s="15"/>
      <c r="Y17" s="1" t="s">
        <v>42</v>
      </c>
      <c r="Z17" s="9">
        <f>SUM(Z16)</f>
        <v>19400</v>
      </c>
      <c r="AB17" t="s">
        <v>15</v>
      </c>
      <c r="AC17" s="5">
        <f>R16</f>
        <v>12000</v>
      </c>
      <c r="AE17" s="18" t="s">
        <v>90</v>
      </c>
      <c r="AF17" s="15"/>
      <c r="AG17" s="16"/>
      <c r="AH17" s="16"/>
      <c r="AJ17" s="1" t="s">
        <v>42</v>
      </c>
      <c r="AK17" s="9">
        <f>SUM(AK16)</f>
        <v>19400</v>
      </c>
      <c r="AM17" t="s">
        <v>15</v>
      </c>
      <c r="AN17" s="5">
        <f t="shared" si="13"/>
        <v>12000</v>
      </c>
    </row>
    <row r="18" spans="2:40" ht="15" thickBot="1" x14ac:dyDescent="0.35">
      <c r="B18" s="17">
        <v>421</v>
      </c>
      <c r="C18" s="15" t="s">
        <v>16</v>
      </c>
      <c r="D18" s="16"/>
      <c r="E18" s="16">
        <f>SUM(D16:D17)</f>
        <v>3540</v>
      </c>
      <c r="G18" s="17">
        <v>611</v>
      </c>
      <c r="H18" s="15" t="s">
        <v>17</v>
      </c>
      <c r="I18" s="16">
        <f t="shared" si="4"/>
        <v>0</v>
      </c>
      <c r="J18" s="16">
        <f t="shared" si="5"/>
        <v>0</v>
      </c>
      <c r="K18" s="16">
        <f>SUMIFS($D$16:$D$95,$B$16:$B$95,G18)</f>
        <v>0</v>
      </c>
      <c r="L18" s="16">
        <f>SUMIFS($E$16:$E$95,$B$16:$B$95,G18)</f>
        <v>3000</v>
      </c>
      <c r="M18" s="16">
        <f t="shared" si="6"/>
        <v>0</v>
      </c>
      <c r="N18" s="16">
        <f t="shared" si="7"/>
        <v>3000</v>
      </c>
      <c r="O18" s="16">
        <f>P23</f>
        <v>4000</v>
      </c>
      <c r="P18" s="16"/>
      <c r="Q18" s="16"/>
      <c r="R18" s="15"/>
      <c r="S18" s="30">
        <f t="shared" ref="S18:S27" si="14">IF(M18-N18+O18-P18&gt;0,M18-N18+O18-P18,0)</f>
        <v>1000</v>
      </c>
      <c r="T18" s="30">
        <f t="shared" ref="T18:T27" si="15">IF(N18-M18+P18-O18&gt;0,N18-M18+P18-O18,0)</f>
        <v>0</v>
      </c>
      <c r="U18" s="16"/>
      <c r="V18" s="15"/>
      <c r="AB18" t="s">
        <v>51</v>
      </c>
      <c r="AC18" s="5">
        <f>R30</f>
        <v>4350</v>
      </c>
      <c r="AE18"/>
      <c r="AM18" s="25" t="s">
        <v>51</v>
      </c>
      <c r="AN18" s="26">
        <f>AC18-AG10</f>
        <v>3066.75</v>
      </c>
    </row>
    <row r="19" spans="2:40" x14ac:dyDescent="0.3">
      <c r="B19" s="18" t="s">
        <v>61</v>
      </c>
      <c r="C19" s="15"/>
      <c r="D19" s="16"/>
      <c r="E19" s="16"/>
      <c r="G19" s="17">
        <v>636</v>
      </c>
      <c r="H19" s="15" t="s">
        <v>26</v>
      </c>
      <c r="I19" s="16">
        <f t="shared" si="4"/>
        <v>0</v>
      </c>
      <c r="J19" s="16">
        <f t="shared" si="5"/>
        <v>0</v>
      </c>
      <c r="K19" s="16">
        <f>SUMIFS($D$16:$D$95,$B$16:$B$95,G19)</f>
        <v>200</v>
      </c>
      <c r="L19" s="16">
        <f>SUMIFS($E$16:$E$95,$B$16:$B$95,G19)</f>
        <v>0</v>
      </c>
      <c r="M19" s="16">
        <f t="shared" si="6"/>
        <v>200</v>
      </c>
      <c r="N19" s="16">
        <f t="shared" si="7"/>
        <v>0</v>
      </c>
      <c r="O19" s="16"/>
      <c r="P19" s="16"/>
      <c r="Q19" s="16"/>
      <c r="R19" s="15"/>
      <c r="S19" s="30">
        <f t="shared" si="14"/>
        <v>200</v>
      </c>
      <c r="T19" s="30">
        <f t="shared" si="15"/>
        <v>0</v>
      </c>
      <c r="U19" s="16"/>
      <c r="V19" s="15"/>
      <c r="AB19" s="1" t="s">
        <v>52</v>
      </c>
      <c r="AC19" s="9">
        <f>SUM(AC16:AC18)</f>
        <v>36350</v>
      </c>
      <c r="AE19" s="17">
        <v>611</v>
      </c>
      <c r="AF19" s="15" t="s">
        <v>17</v>
      </c>
      <c r="AG19" s="16">
        <f>O18</f>
        <v>4000</v>
      </c>
      <c r="AH19" s="16"/>
      <c r="AM19" s="1" t="s">
        <v>52</v>
      </c>
      <c r="AN19" s="9">
        <f>SUM(AN16:AN18)</f>
        <v>35066.75</v>
      </c>
    </row>
    <row r="20" spans="2:40" x14ac:dyDescent="0.3">
      <c r="D20" s="5"/>
      <c r="E20" s="5"/>
      <c r="G20" s="17">
        <v>637</v>
      </c>
      <c r="H20" s="15" t="s">
        <v>20</v>
      </c>
      <c r="I20" s="16">
        <f t="shared" si="4"/>
        <v>0</v>
      </c>
      <c r="J20" s="16">
        <f t="shared" si="5"/>
        <v>0</v>
      </c>
      <c r="K20" s="16">
        <f>SUMIFS($D$16:$D$95,$B$16:$B$95,G20)</f>
        <v>700</v>
      </c>
      <c r="L20" s="16">
        <f>SUMIFS($E$16:$E$95,$B$16:$B$95,G20)</f>
        <v>0</v>
      </c>
      <c r="M20" s="16">
        <f t="shared" si="6"/>
        <v>700</v>
      </c>
      <c r="N20" s="16">
        <f t="shared" si="7"/>
        <v>0</v>
      </c>
      <c r="O20" s="16"/>
      <c r="P20" s="16"/>
      <c r="Q20" s="16"/>
      <c r="R20" s="15"/>
      <c r="S20" s="30">
        <f t="shared" si="14"/>
        <v>700</v>
      </c>
      <c r="T20" s="30">
        <f t="shared" si="15"/>
        <v>0</v>
      </c>
      <c r="U20" s="16"/>
      <c r="V20" s="15"/>
      <c r="AE20" s="17">
        <v>691</v>
      </c>
      <c r="AF20" s="15" t="s">
        <v>19</v>
      </c>
      <c r="AG20" s="16"/>
      <c r="AH20" s="16">
        <f>P23</f>
        <v>4000</v>
      </c>
    </row>
    <row r="21" spans="2:40" ht="15" thickBot="1" x14ac:dyDescent="0.35">
      <c r="B21" s="17">
        <v>201</v>
      </c>
      <c r="C21" s="15" t="s">
        <v>7</v>
      </c>
      <c r="D21" s="16">
        <f>D16</f>
        <v>3000</v>
      </c>
      <c r="E21" s="16"/>
      <c r="G21" s="17">
        <v>656</v>
      </c>
      <c r="H21" s="15" t="s">
        <v>27</v>
      </c>
      <c r="I21" s="16">
        <f t="shared" si="4"/>
        <v>0</v>
      </c>
      <c r="J21" s="16">
        <f t="shared" si="5"/>
        <v>0</v>
      </c>
      <c r="K21" s="16">
        <f>SUMIFS($D$16:$D$95,$B$16:$B$95,G21)</f>
        <v>150</v>
      </c>
      <c r="L21" s="16">
        <f>SUMIFS($E$16:$E$95,$B$16:$B$95,G21)</f>
        <v>0</v>
      </c>
      <c r="M21" s="16">
        <f t="shared" si="6"/>
        <v>150</v>
      </c>
      <c r="N21" s="16">
        <f t="shared" si="7"/>
        <v>0</v>
      </c>
      <c r="O21" s="16"/>
      <c r="P21" s="16"/>
      <c r="Q21" s="16"/>
      <c r="R21" s="15"/>
      <c r="S21" s="30">
        <f t="shared" si="14"/>
        <v>150</v>
      </c>
      <c r="T21" s="30">
        <f t="shared" si="15"/>
        <v>0</v>
      </c>
      <c r="U21" s="16"/>
      <c r="V21" s="15"/>
      <c r="Y21" s="1" t="s">
        <v>43</v>
      </c>
      <c r="Z21" s="10">
        <f>Z13+Z17</f>
        <v>51840</v>
      </c>
      <c r="AB21" s="1" t="s">
        <v>53</v>
      </c>
      <c r="AC21" s="10">
        <f>AC14+AC19</f>
        <v>51840</v>
      </c>
      <c r="AE21" s="18" t="s">
        <v>91</v>
      </c>
      <c r="AF21" s="15"/>
      <c r="AG21" s="16"/>
      <c r="AH21" s="16"/>
      <c r="AJ21" s="1" t="s">
        <v>43</v>
      </c>
      <c r="AK21" s="10">
        <f>AK13+AK17</f>
        <v>51840</v>
      </c>
      <c r="AM21" s="1" t="s">
        <v>53</v>
      </c>
      <c r="AN21" s="10">
        <f>AN14+AN19</f>
        <v>51840</v>
      </c>
    </row>
    <row r="22" spans="2:40" ht="15" thickTop="1" x14ac:dyDescent="0.3">
      <c r="B22" s="17">
        <v>611</v>
      </c>
      <c r="C22" s="15" t="s">
        <v>17</v>
      </c>
      <c r="D22" s="16"/>
      <c r="E22" s="16">
        <f>D21</f>
        <v>3000</v>
      </c>
      <c r="G22" s="17">
        <v>685</v>
      </c>
      <c r="H22" s="15" t="s">
        <v>21</v>
      </c>
      <c r="I22" s="16">
        <f t="shared" si="4"/>
        <v>0</v>
      </c>
      <c r="J22" s="16">
        <f t="shared" si="5"/>
        <v>0</v>
      </c>
      <c r="K22" s="16">
        <f>SUMIFS($D$16:$D$95,$B$16:$B$95,G22)</f>
        <v>600</v>
      </c>
      <c r="L22" s="16">
        <f>SUMIFS($E$16:$E$95,$B$16:$B$95,G22)</f>
        <v>0</v>
      </c>
      <c r="M22" s="16">
        <f t="shared" si="6"/>
        <v>600</v>
      </c>
      <c r="N22" s="16">
        <f t="shared" si="7"/>
        <v>0</v>
      </c>
      <c r="O22" s="16"/>
      <c r="P22" s="16"/>
      <c r="Q22" s="16"/>
      <c r="R22" s="15"/>
      <c r="S22" s="30">
        <f t="shared" si="14"/>
        <v>600</v>
      </c>
      <c r="T22" s="30">
        <f t="shared" si="15"/>
        <v>0</v>
      </c>
      <c r="U22" s="16"/>
      <c r="V22" s="15"/>
      <c r="AE22"/>
    </row>
    <row r="23" spans="2:40" x14ac:dyDescent="0.3">
      <c r="B23" s="18" t="s">
        <v>62</v>
      </c>
      <c r="C23" s="15"/>
      <c r="D23" s="16"/>
      <c r="E23" s="16"/>
      <c r="G23" s="17">
        <v>691</v>
      </c>
      <c r="H23" s="15" t="s">
        <v>19</v>
      </c>
      <c r="I23" s="16">
        <f t="shared" si="4"/>
        <v>0</v>
      </c>
      <c r="J23" s="16">
        <f t="shared" si="5"/>
        <v>0</v>
      </c>
      <c r="K23" s="16">
        <f>SUMIFS($D$16:$D$95,$B$16:$B$95,G23)</f>
        <v>4000</v>
      </c>
      <c r="L23" s="16">
        <f>SUMIFS($E$16:$E$95,$B$16:$B$95,G23)</f>
        <v>0</v>
      </c>
      <c r="M23" s="30">
        <f t="shared" si="6"/>
        <v>4000</v>
      </c>
      <c r="N23" s="16">
        <f t="shared" si="7"/>
        <v>0</v>
      </c>
      <c r="O23" s="16"/>
      <c r="P23" s="16">
        <f>M23</f>
        <v>4000</v>
      </c>
      <c r="Q23" s="16"/>
      <c r="R23" s="15"/>
      <c r="S23" s="30">
        <f t="shared" si="14"/>
        <v>0</v>
      </c>
      <c r="T23" s="30">
        <f t="shared" si="15"/>
        <v>0</v>
      </c>
      <c r="U23" s="16">
        <f>M23</f>
        <v>4000</v>
      </c>
      <c r="V23" s="15"/>
      <c r="AE23" s="17">
        <v>801</v>
      </c>
      <c r="AF23" s="15" t="s">
        <v>92</v>
      </c>
      <c r="AG23" s="16"/>
      <c r="AH23" s="16">
        <f>AG24-AH25-AH26</f>
        <v>6000</v>
      </c>
    </row>
    <row r="24" spans="2:40" x14ac:dyDescent="0.3">
      <c r="D24" s="5"/>
      <c r="E24" s="5"/>
      <c r="G24" s="17">
        <v>701</v>
      </c>
      <c r="H24" s="15" t="s">
        <v>3</v>
      </c>
      <c r="I24" s="16">
        <f t="shared" si="4"/>
        <v>0</v>
      </c>
      <c r="J24" s="16">
        <f t="shared" si="5"/>
        <v>0</v>
      </c>
      <c r="K24" s="16">
        <f>SUMIFS($D$16:$D$95,$B$16:$B$95,G24)</f>
        <v>0</v>
      </c>
      <c r="L24" s="16">
        <f>SUMIFS($E$16:$E$95,$B$16:$B$95,G24)</f>
        <v>10000</v>
      </c>
      <c r="M24" s="16">
        <f t="shared" si="6"/>
        <v>0</v>
      </c>
      <c r="N24" s="30">
        <f t="shared" si="7"/>
        <v>10000</v>
      </c>
      <c r="O24" s="16"/>
      <c r="P24" s="16"/>
      <c r="Q24" s="16"/>
      <c r="R24" s="15"/>
      <c r="S24" s="30">
        <f t="shared" si="14"/>
        <v>0</v>
      </c>
      <c r="T24" s="30">
        <f t="shared" si="15"/>
        <v>10000</v>
      </c>
      <c r="U24" s="16"/>
      <c r="V24" s="16">
        <f>N24</f>
        <v>10000</v>
      </c>
      <c r="AE24" s="17">
        <v>701</v>
      </c>
      <c r="AF24" s="15" t="s">
        <v>3</v>
      </c>
      <c r="AG24" s="16">
        <f>T24</f>
        <v>10000</v>
      </c>
      <c r="AH24" s="16"/>
    </row>
    <row r="25" spans="2:40" x14ac:dyDescent="0.3">
      <c r="B25" s="17">
        <v>421</v>
      </c>
      <c r="C25" s="15" t="s">
        <v>16</v>
      </c>
      <c r="D25" s="16">
        <v>4000</v>
      </c>
      <c r="E25" s="16"/>
      <c r="G25" s="17">
        <v>94</v>
      </c>
      <c r="H25" s="15" t="s">
        <v>24</v>
      </c>
      <c r="I25" s="16">
        <f t="shared" si="4"/>
        <v>0</v>
      </c>
      <c r="J25" s="16">
        <f t="shared" si="5"/>
        <v>0</v>
      </c>
      <c r="K25" s="16">
        <f>SUMIFS($D$16:$D$95,$B$16:$B$95,G25)</f>
        <v>850</v>
      </c>
      <c r="L25" s="16">
        <f>SUMIFS($E$16:$E$95,$B$16:$B$95,G25)</f>
        <v>0</v>
      </c>
      <c r="M25" s="16">
        <f t="shared" si="6"/>
        <v>850</v>
      </c>
      <c r="N25" s="16">
        <f t="shared" si="7"/>
        <v>0</v>
      </c>
      <c r="O25" s="16"/>
      <c r="P25" s="16">
        <f>M25</f>
        <v>850</v>
      </c>
      <c r="Q25" s="16"/>
      <c r="R25" s="15"/>
      <c r="S25" s="16">
        <f t="shared" si="14"/>
        <v>0</v>
      </c>
      <c r="T25" s="16">
        <f t="shared" si="15"/>
        <v>0</v>
      </c>
      <c r="U25" s="16">
        <f>M25</f>
        <v>850</v>
      </c>
      <c r="V25" s="15"/>
      <c r="Y25" s="1" t="s">
        <v>54</v>
      </c>
      <c r="Z25" s="1"/>
      <c r="AE25" s="17">
        <v>601</v>
      </c>
      <c r="AF25" s="15" t="s">
        <v>7</v>
      </c>
      <c r="AG25" s="16"/>
      <c r="AH25" s="16">
        <f>S17</f>
        <v>3000</v>
      </c>
      <c r="AJ25" s="1" t="s">
        <v>54</v>
      </c>
      <c r="AK25" s="1"/>
    </row>
    <row r="26" spans="2:40" x14ac:dyDescent="0.3">
      <c r="B26" s="17">
        <v>104</v>
      </c>
      <c r="C26" s="15" t="s">
        <v>8</v>
      </c>
      <c r="D26" s="16"/>
      <c r="E26" s="16">
        <f>D25</f>
        <v>4000</v>
      </c>
      <c r="G26" s="17">
        <v>95</v>
      </c>
      <c r="H26" s="15" t="s">
        <v>22</v>
      </c>
      <c r="I26" s="16">
        <f t="shared" si="4"/>
        <v>0</v>
      </c>
      <c r="J26" s="16">
        <f t="shared" si="5"/>
        <v>0</v>
      </c>
      <c r="K26" s="16">
        <f>SUMIFS($D$16:$D$95,$B$16:$B$95,G26)</f>
        <v>800</v>
      </c>
      <c r="L26" s="16">
        <f>SUMIFS($E$16:$E$95,$B$16:$B$95,G26)</f>
        <v>0</v>
      </c>
      <c r="M26" s="16">
        <f t="shared" si="6"/>
        <v>800</v>
      </c>
      <c r="N26" s="16">
        <f t="shared" si="7"/>
        <v>0</v>
      </c>
      <c r="O26" s="16"/>
      <c r="P26" s="16">
        <f>M26</f>
        <v>800</v>
      </c>
      <c r="Q26" s="16"/>
      <c r="R26" s="15"/>
      <c r="S26" s="16">
        <f t="shared" si="14"/>
        <v>0</v>
      </c>
      <c r="T26" s="16">
        <f t="shared" si="15"/>
        <v>0</v>
      </c>
      <c r="U26" s="16">
        <f>M26</f>
        <v>800</v>
      </c>
      <c r="V26" s="15"/>
      <c r="Y26" t="s">
        <v>83</v>
      </c>
      <c r="AE26" s="17">
        <v>611</v>
      </c>
      <c r="AF26" s="15" t="s">
        <v>17</v>
      </c>
      <c r="AG26" s="16"/>
      <c r="AH26" s="16">
        <f>S18</f>
        <v>1000</v>
      </c>
      <c r="AJ26" t="s">
        <v>83</v>
      </c>
    </row>
    <row r="27" spans="2:40" x14ac:dyDescent="0.3">
      <c r="B27" s="18" t="s">
        <v>63</v>
      </c>
      <c r="C27" s="15"/>
      <c r="D27" s="16"/>
      <c r="E27" s="16"/>
      <c r="G27" s="17">
        <v>79</v>
      </c>
      <c r="H27" s="15" t="s">
        <v>23</v>
      </c>
      <c r="I27" s="16">
        <f t="shared" si="4"/>
        <v>0</v>
      </c>
      <c r="J27" s="16">
        <f t="shared" si="5"/>
        <v>0</v>
      </c>
      <c r="K27" s="16">
        <f>SUMIFS($D$16:$D$95,$B$16:$B$95,G27)</f>
        <v>0</v>
      </c>
      <c r="L27" s="16">
        <f>SUMIFS($E$16:$E$95,$B$16:$B$95,G27)</f>
        <v>1650</v>
      </c>
      <c r="M27" s="16">
        <f t="shared" si="6"/>
        <v>0</v>
      </c>
      <c r="N27" s="16">
        <f t="shared" si="7"/>
        <v>1650</v>
      </c>
      <c r="O27" s="16">
        <f>N27</f>
        <v>1650</v>
      </c>
      <c r="P27" s="16"/>
      <c r="Q27" s="16"/>
      <c r="R27" s="15"/>
      <c r="S27" s="16">
        <f t="shared" si="14"/>
        <v>0</v>
      </c>
      <c r="T27" s="16">
        <f t="shared" si="15"/>
        <v>0</v>
      </c>
      <c r="U27" s="16"/>
      <c r="V27" s="15"/>
      <c r="Y27" t="s">
        <v>81</v>
      </c>
      <c r="AE27" s="18" t="s">
        <v>96</v>
      </c>
      <c r="AF27" s="15"/>
      <c r="AG27" s="16"/>
      <c r="AH27" s="16"/>
      <c r="AJ27" t="s">
        <v>81</v>
      </c>
    </row>
    <row r="28" spans="2:40" x14ac:dyDescent="0.3">
      <c r="D28" s="5"/>
      <c r="E28" s="5"/>
      <c r="I28" s="5"/>
      <c r="J28" s="5"/>
      <c r="K28" s="5"/>
      <c r="L28" s="5"/>
      <c r="M28" s="5"/>
      <c r="AE28"/>
    </row>
    <row r="29" spans="2:40" x14ac:dyDescent="0.3">
      <c r="B29" s="17">
        <v>104</v>
      </c>
      <c r="C29" s="15" t="s">
        <v>8</v>
      </c>
      <c r="D29" s="16">
        <v>5000</v>
      </c>
      <c r="E29" s="16"/>
      <c r="G29" s="19"/>
      <c r="H29" s="20" t="s">
        <v>80</v>
      </c>
      <c r="I29" s="21">
        <f t="shared" ref="I29:V29" si="16">SUM(I5:I28)</f>
        <v>43000</v>
      </c>
      <c r="J29" s="21">
        <f t="shared" si="16"/>
        <v>43000</v>
      </c>
      <c r="K29" s="21">
        <f t="shared" si="16"/>
        <v>54549</v>
      </c>
      <c r="L29" s="21">
        <f t="shared" si="16"/>
        <v>54549</v>
      </c>
      <c r="M29" s="21">
        <f t="shared" si="16"/>
        <v>64740</v>
      </c>
      <c r="N29" s="21">
        <f t="shared" si="16"/>
        <v>64740</v>
      </c>
      <c r="O29" s="21">
        <f t="shared" si="16"/>
        <v>5650</v>
      </c>
      <c r="P29" s="21">
        <f t="shared" si="16"/>
        <v>5650</v>
      </c>
      <c r="Q29" s="21">
        <f t="shared" si="16"/>
        <v>54440</v>
      </c>
      <c r="R29" s="21">
        <f t="shared" si="16"/>
        <v>50090</v>
      </c>
      <c r="S29" s="21">
        <f t="shared" si="16"/>
        <v>5650</v>
      </c>
      <c r="T29" s="21">
        <f t="shared" si="16"/>
        <v>10000</v>
      </c>
      <c r="U29" s="21">
        <f t="shared" si="16"/>
        <v>5650</v>
      </c>
      <c r="V29" s="22">
        <f t="shared" si="16"/>
        <v>10000</v>
      </c>
      <c r="AE29" s="17">
        <v>821</v>
      </c>
      <c r="AF29" s="15" t="s">
        <v>93</v>
      </c>
      <c r="AG29" s="16"/>
      <c r="AH29" s="16">
        <f>AG30-AH31-AH32</f>
        <v>5100</v>
      </c>
    </row>
    <row r="30" spans="2:40" x14ac:dyDescent="0.3">
      <c r="B30" s="17">
        <v>121</v>
      </c>
      <c r="C30" s="15" t="s">
        <v>9</v>
      </c>
      <c r="D30" s="16"/>
      <c r="E30" s="16">
        <v>5000</v>
      </c>
      <c r="I30" s="8">
        <f>I29-J29</f>
        <v>0</v>
      </c>
      <c r="J30" s="1"/>
      <c r="K30" s="8">
        <f>K29-L29</f>
        <v>0</v>
      </c>
      <c r="L30" s="1"/>
      <c r="M30" s="1"/>
      <c r="N30" s="1"/>
      <c r="O30" s="1"/>
      <c r="P30" s="24" t="s">
        <v>105</v>
      </c>
      <c r="Q30" s="23"/>
      <c r="R30" s="23">
        <f>Q29-R29</f>
        <v>4350</v>
      </c>
      <c r="S30" s="23">
        <f>T29-S29</f>
        <v>4350</v>
      </c>
      <c r="T30" s="23"/>
      <c r="U30" s="23">
        <f>V29-U29</f>
        <v>4350</v>
      </c>
      <c r="V30" s="23"/>
      <c r="Y30" t="s">
        <v>55</v>
      </c>
      <c r="Z30" s="5">
        <f>V24</f>
        <v>10000</v>
      </c>
      <c r="AE30" s="17">
        <v>801</v>
      </c>
      <c r="AF30" s="15" t="s">
        <v>92</v>
      </c>
      <c r="AG30" s="16">
        <f>AH23</f>
        <v>6000</v>
      </c>
      <c r="AH30" s="16"/>
      <c r="AJ30" t="s">
        <v>55</v>
      </c>
      <c r="AK30" s="5">
        <f>Z30</f>
        <v>10000</v>
      </c>
    </row>
    <row r="31" spans="2:40" ht="15" thickBot="1" x14ac:dyDescent="0.35">
      <c r="B31" s="18" t="s">
        <v>64</v>
      </c>
      <c r="C31" s="15"/>
      <c r="D31" s="16"/>
      <c r="E31" s="16"/>
      <c r="Q31" s="21">
        <f>Q29+Q30</f>
        <v>54440</v>
      </c>
      <c r="R31" s="21">
        <f t="shared" ref="R31" si="17">R29+R30</f>
        <v>54440</v>
      </c>
      <c r="S31" s="21">
        <f>S29+S30</f>
        <v>10000</v>
      </c>
      <c r="T31" s="21">
        <f t="shared" ref="T31" si="18">T29+T30</f>
        <v>10000</v>
      </c>
      <c r="U31" s="21">
        <f>U29+U30</f>
        <v>10000</v>
      </c>
      <c r="V31" s="21">
        <f t="shared" ref="V31" si="19">V29+V30</f>
        <v>10000</v>
      </c>
      <c r="Y31" t="s">
        <v>19</v>
      </c>
      <c r="Z31" s="5">
        <f>-U23</f>
        <v>-4000</v>
      </c>
      <c r="AE31" s="17">
        <v>636</v>
      </c>
      <c r="AF31" s="15" t="s">
        <v>26</v>
      </c>
      <c r="AG31" s="16"/>
      <c r="AH31" s="16">
        <f>S19</f>
        <v>200</v>
      </c>
      <c r="AJ31" t="s">
        <v>19</v>
      </c>
      <c r="AK31" s="5">
        <f t="shared" ref="AK31" si="20">Z31</f>
        <v>-4000</v>
      </c>
    </row>
    <row r="32" spans="2:40" x14ac:dyDescent="0.3">
      <c r="D32" s="5"/>
      <c r="E32" s="5"/>
      <c r="Y32" s="1" t="s">
        <v>56</v>
      </c>
      <c r="Z32" s="9">
        <f>SUM(Z30:Z31)</f>
        <v>6000</v>
      </c>
      <c r="AE32" s="17">
        <v>637</v>
      </c>
      <c r="AF32" s="15" t="s">
        <v>20</v>
      </c>
      <c r="AG32" s="16"/>
      <c r="AH32" s="16">
        <f>S20</f>
        <v>700</v>
      </c>
      <c r="AJ32" s="1" t="s">
        <v>56</v>
      </c>
      <c r="AK32" s="9">
        <f>SUM(AK30:AK31)</f>
        <v>6000</v>
      </c>
    </row>
    <row r="33" spans="2:37" x14ac:dyDescent="0.3">
      <c r="B33" s="17">
        <v>336</v>
      </c>
      <c r="C33" s="15" t="s">
        <v>18</v>
      </c>
      <c r="D33" s="16">
        <v>2000</v>
      </c>
      <c r="E33" s="16"/>
      <c r="Y33" t="s">
        <v>57</v>
      </c>
      <c r="Z33" s="5">
        <f>-U25</f>
        <v>-850</v>
      </c>
      <c r="AE33" s="18" t="s">
        <v>97</v>
      </c>
      <c r="AF33" s="15"/>
      <c r="AG33" s="16"/>
      <c r="AH33" s="16"/>
      <c r="AJ33" t="s">
        <v>57</v>
      </c>
      <c r="AK33" s="5">
        <f t="shared" ref="AK33:AK34" si="21">Z33</f>
        <v>-850</v>
      </c>
    </row>
    <row r="34" spans="2:37" ht="15" thickBot="1" x14ac:dyDescent="0.35">
      <c r="B34" s="17">
        <v>4011</v>
      </c>
      <c r="C34" s="15" t="s">
        <v>2</v>
      </c>
      <c r="D34" s="16">
        <f>D33*0.18</f>
        <v>360</v>
      </c>
      <c r="E34" s="16"/>
      <c r="Y34" t="s">
        <v>58</v>
      </c>
      <c r="Z34" s="5">
        <f>-U26</f>
        <v>-800</v>
      </c>
      <c r="AE34"/>
      <c r="AJ34" t="s">
        <v>58</v>
      </c>
      <c r="AK34" s="5">
        <f t="shared" si="21"/>
        <v>-800</v>
      </c>
    </row>
    <row r="35" spans="2:37" ht="15" thickBot="1" x14ac:dyDescent="0.35">
      <c r="B35" s="17">
        <v>421</v>
      </c>
      <c r="C35" s="15" t="s">
        <v>12</v>
      </c>
      <c r="D35" s="16"/>
      <c r="E35" s="16">
        <f>SUM(D33:D34)</f>
        <v>2360</v>
      </c>
      <c r="Y35" s="1" t="s">
        <v>59</v>
      </c>
      <c r="Z35" s="9">
        <f>SUM(Z32:Z34)</f>
        <v>4350</v>
      </c>
      <c r="AE35" s="17">
        <v>831</v>
      </c>
      <c r="AF35" s="15" t="s">
        <v>94</v>
      </c>
      <c r="AG35" s="16"/>
      <c r="AH35" s="16">
        <f>AG37</f>
        <v>5100</v>
      </c>
      <c r="AJ35" s="1" t="s">
        <v>59</v>
      </c>
      <c r="AK35" s="9">
        <f>SUM(AK32:AK34)</f>
        <v>4350</v>
      </c>
    </row>
    <row r="36" spans="2:37" x14ac:dyDescent="0.3">
      <c r="B36" s="18" t="s">
        <v>65</v>
      </c>
      <c r="C36" s="15"/>
      <c r="D36" s="16"/>
      <c r="E36" s="16"/>
      <c r="Y36" s="1" t="s">
        <v>117</v>
      </c>
      <c r="Z36" s="9">
        <f>Z35</f>
        <v>4350</v>
      </c>
      <c r="AE36" s="17">
        <v>62</v>
      </c>
      <c r="AF36" s="15"/>
      <c r="AG36" s="16"/>
      <c r="AH36" s="16">
        <f>AG5</f>
        <v>0</v>
      </c>
      <c r="AJ36" s="1" t="s">
        <v>117</v>
      </c>
      <c r="AK36" s="9">
        <f>AK35</f>
        <v>4350</v>
      </c>
    </row>
    <row r="37" spans="2:37" ht="15" thickBot="1" x14ac:dyDescent="0.35">
      <c r="D37" s="5"/>
      <c r="E37" s="5"/>
      <c r="Y37" s="1" t="s">
        <v>51</v>
      </c>
      <c r="Z37" s="10">
        <f>Z36</f>
        <v>4350</v>
      </c>
      <c r="AE37" s="17">
        <v>821</v>
      </c>
      <c r="AF37" s="15" t="s">
        <v>93</v>
      </c>
      <c r="AG37" s="16">
        <f>AH29</f>
        <v>5100</v>
      </c>
      <c r="AH37" s="16"/>
      <c r="AJ37" s="25" t="s">
        <v>118</v>
      </c>
      <c r="AK37" s="26">
        <f>-AG10</f>
        <v>-1283.25</v>
      </c>
    </row>
    <row r="38" spans="2:37" ht="15.6" thickTop="1" thickBot="1" x14ac:dyDescent="0.35">
      <c r="B38" s="17">
        <v>421</v>
      </c>
      <c r="C38" s="15" t="s">
        <v>12</v>
      </c>
      <c r="D38" s="16">
        <f>E35</f>
        <v>2360</v>
      </c>
      <c r="E38" s="16"/>
      <c r="AE38" s="18" t="s">
        <v>99</v>
      </c>
      <c r="AF38" s="15"/>
      <c r="AG38" s="16"/>
      <c r="AH38" s="16"/>
      <c r="AJ38" s="27" t="s">
        <v>51</v>
      </c>
      <c r="AK38" s="28">
        <f>SUM(AK36:AK37)</f>
        <v>3066.75</v>
      </c>
    </row>
    <row r="39" spans="2:37" ht="15" thickTop="1" x14ac:dyDescent="0.3">
      <c r="B39" s="17">
        <v>104</v>
      </c>
      <c r="C39" s="15" t="s">
        <v>8</v>
      </c>
      <c r="D39" s="16"/>
      <c r="E39" s="16">
        <f>D38</f>
        <v>2360</v>
      </c>
      <c r="AE39" t="s">
        <v>109</v>
      </c>
    </row>
    <row r="40" spans="2:37" x14ac:dyDescent="0.3">
      <c r="B40" s="18" t="s">
        <v>66</v>
      </c>
      <c r="C40" s="15"/>
      <c r="D40" s="16"/>
      <c r="E40" s="16"/>
      <c r="AE40"/>
    </row>
    <row r="41" spans="2:37" x14ac:dyDescent="0.3">
      <c r="D41" s="5"/>
      <c r="E41" s="5"/>
      <c r="Y41" s="1" t="s">
        <v>85</v>
      </c>
      <c r="Z41" s="1"/>
      <c r="AE41" s="17">
        <v>841</v>
      </c>
      <c r="AF41" s="15" t="s">
        <v>98</v>
      </c>
      <c r="AG41" s="16"/>
      <c r="AH41" s="16">
        <f>AG42-AH43-AH44</f>
        <v>4350</v>
      </c>
      <c r="AJ41" s="1" t="s">
        <v>85</v>
      </c>
      <c r="AK41" s="1"/>
    </row>
    <row r="42" spans="2:37" x14ac:dyDescent="0.3">
      <c r="B42" s="17">
        <v>121</v>
      </c>
      <c r="C42" s="15" t="s">
        <v>9</v>
      </c>
      <c r="D42" s="16">
        <f>E43+E44</f>
        <v>11800</v>
      </c>
      <c r="E42" s="16"/>
      <c r="Y42" t="s">
        <v>83</v>
      </c>
      <c r="AE42" s="17">
        <v>831</v>
      </c>
      <c r="AF42" s="15" t="s">
        <v>94</v>
      </c>
      <c r="AG42" s="16">
        <f>AH35</f>
        <v>5100</v>
      </c>
      <c r="AH42" s="16"/>
      <c r="AJ42" t="s">
        <v>83</v>
      </c>
    </row>
    <row r="43" spans="2:37" x14ac:dyDescent="0.3">
      <c r="B43" s="17">
        <v>4011</v>
      </c>
      <c r="C43" s="15" t="s">
        <v>2</v>
      </c>
      <c r="D43" s="16"/>
      <c r="E43" s="16">
        <f>E44*0.18</f>
        <v>1800</v>
      </c>
      <c r="Y43" t="s">
        <v>81</v>
      </c>
      <c r="AE43" s="17">
        <v>656</v>
      </c>
      <c r="AF43" s="15" t="s">
        <v>27</v>
      </c>
      <c r="AG43" s="16"/>
      <c r="AH43" s="16">
        <f>S21</f>
        <v>150</v>
      </c>
      <c r="AJ43" t="s">
        <v>81</v>
      </c>
    </row>
    <row r="44" spans="2:37" x14ac:dyDescent="0.3">
      <c r="B44" s="17">
        <v>701</v>
      </c>
      <c r="C44" s="15" t="s">
        <v>3</v>
      </c>
      <c r="D44" s="16"/>
      <c r="E44" s="16">
        <v>10000</v>
      </c>
      <c r="AE44" s="17">
        <v>685</v>
      </c>
      <c r="AF44" s="15" t="s">
        <v>21</v>
      </c>
      <c r="AG44" s="16"/>
      <c r="AH44" s="16">
        <f>S22</f>
        <v>600</v>
      </c>
    </row>
    <row r="45" spans="2:37" x14ac:dyDescent="0.3">
      <c r="B45" s="17"/>
      <c r="C45" s="15"/>
      <c r="D45" s="16"/>
      <c r="E45" s="16"/>
      <c r="AE45" s="18" t="s">
        <v>100</v>
      </c>
      <c r="AF45" s="15"/>
      <c r="AG45" s="16"/>
      <c r="AH45" s="16"/>
    </row>
    <row r="46" spans="2:37" x14ac:dyDescent="0.3">
      <c r="B46" s="18" t="s">
        <v>67</v>
      </c>
      <c r="C46" s="15"/>
      <c r="D46" s="16"/>
      <c r="E46" s="16"/>
      <c r="Y46" t="s">
        <v>55</v>
      </c>
      <c r="Z46" s="5">
        <f>T24</f>
        <v>10000</v>
      </c>
      <c r="AE46"/>
      <c r="AJ46" t="s">
        <v>55</v>
      </c>
      <c r="AK46" s="5">
        <f t="shared" ref="AK46:AK48" si="22">Z46</f>
        <v>10000</v>
      </c>
    </row>
    <row r="47" spans="2:37" x14ac:dyDescent="0.3">
      <c r="D47" s="5"/>
      <c r="E47" s="5"/>
      <c r="Y47" t="s">
        <v>86</v>
      </c>
      <c r="Z47" s="5">
        <f>-S17</f>
        <v>-3000</v>
      </c>
      <c r="AE47" s="17">
        <v>851</v>
      </c>
      <c r="AF47" s="15" t="s">
        <v>102</v>
      </c>
      <c r="AG47" s="16"/>
      <c r="AH47" s="16">
        <f>AG48</f>
        <v>4350</v>
      </c>
      <c r="AJ47" t="s">
        <v>86</v>
      </c>
      <c r="AK47" s="5">
        <f t="shared" si="22"/>
        <v>-3000</v>
      </c>
    </row>
    <row r="48" spans="2:37" x14ac:dyDescent="0.3">
      <c r="B48" s="17">
        <v>691</v>
      </c>
      <c r="C48" s="15" t="s">
        <v>19</v>
      </c>
      <c r="D48" s="16">
        <v>4000</v>
      </c>
      <c r="E48" s="16"/>
      <c r="Y48" t="s">
        <v>17</v>
      </c>
      <c r="Z48" s="5">
        <f>-S18</f>
        <v>-1000</v>
      </c>
      <c r="AE48" s="17">
        <v>841</v>
      </c>
      <c r="AF48" s="15" t="s">
        <v>98</v>
      </c>
      <c r="AG48" s="16">
        <f>AH41</f>
        <v>4350</v>
      </c>
      <c r="AH48" s="16"/>
      <c r="AJ48" t="s">
        <v>17</v>
      </c>
      <c r="AK48" s="5">
        <f t="shared" si="22"/>
        <v>-1000</v>
      </c>
    </row>
    <row r="49" spans="2:37" ht="15" thickBot="1" x14ac:dyDescent="0.35">
      <c r="B49" s="17">
        <v>201</v>
      </c>
      <c r="C49" s="15" t="s">
        <v>7</v>
      </c>
      <c r="D49" s="16"/>
      <c r="E49" s="16">
        <f>D48</f>
        <v>4000</v>
      </c>
      <c r="Y49" t="s">
        <v>87</v>
      </c>
      <c r="Z49" s="5">
        <f>-S19-S20</f>
        <v>-900</v>
      </c>
      <c r="AE49" t="s">
        <v>108</v>
      </c>
      <c r="AJ49" t="s">
        <v>87</v>
      </c>
      <c r="AK49" s="5">
        <f>Z49</f>
        <v>-900</v>
      </c>
    </row>
    <row r="50" spans="2:37" ht="15" thickBot="1" x14ac:dyDescent="0.35">
      <c r="B50" s="18" t="s">
        <v>68</v>
      </c>
      <c r="C50" s="15"/>
      <c r="D50" s="16"/>
      <c r="E50" s="16"/>
      <c r="Y50" s="1" t="s">
        <v>93</v>
      </c>
      <c r="Z50" s="31">
        <f>SUM(Z46:Z49)</f>
        <v>5100</v>
      </c>
      <c r="AE50"/>
      <c r="AJ50" s="1" t="s">
        <v>93</v>
      </c>
      <c r="AK50" s="31">
        <f>SUM(AK46:AK49)</f>
        <v>5100</v>
      </c>
    </row>
    <row r="51" spans="2:37" x14ac:dyDescent="0.3">
      <c r="D51" s="5"/>
      <c r="E51" s="5"/>
      <c r="Y51" s="1" t="s">
        <v>95</v>
      </c>
      <c r="Z51" s="9">
        <f>Z50</f>
        <v>5100</v>
      </c>
      <c r="AE51" s="17">
        <v>891</v>
      </c>
      <c r="AF51" s="15" t="s">
        <v>110</v>
      </c>
      <c r="AG51" s="16"/>
      <c r="AH51" s="16">
        <f>AG52-AH53</f>
        <v>3066.75</v>
      </c>
      <c r="AJ51" s="1" t="s">
        <v>95</v>
      </c>
      <c r="AK51" s="9">
        <f>AK50</f>
        <v>5100</v>
      </c>
    </row>
    <row r="52" spans="2:37" x14ac:dyDescent="0.3">
      <c r="B52" s="17">
        <v>4017</v>
      </c>
      <c r="C52" s="15" t="s">
        <v>13</v>
      </c>
      <c r="D52" s="16">
        <v>5000</v>
      </c>
      <c r="E52" s="16"/>
      <c r="Y52" t="s">
        <v>88</v>
      </c>
      <c r="Z52" s="5">
        <f>-S21</f>
        <v>-150</v>
      </c>
      <c r="AE52" s="17">
        <v>851</v>
      </c>
      <c r="AF52" s="15" t="s">
        <v>102</v>
      </c>
      <c r="AG52" s="16">
        <f>AH47</f>
        <v>4350</v>
      </c>
      <c r="AH52" s="16"/>
      <c r="AJ52" t="s">
        <v>88</v>
      </c>
      <c r="AK52" s="5">
        <f t="shared" ref="AK52:AK53" si="23">Z52</f>
        <v>-150</v>
      </c>
    </row>
    <row r="53" spans="2:37" ht="15" thickBot="1" x14ac:dyDescent="0.35">
      <c r="B53" s="17">
        <v>104</v>
      </c>
      <c r="C53" s="15" t="s">
        <v>8</v>
      </c>
      <c r="D53" s="16"/>
      <c r="E53" s="16">
        <f>D52</f>
        <v>5000</v>
      </c>
      <c r="Y53" t="s">
        <v>89</v>
      </c>
      <c r="Z53" s="5">
        <f>-S22</f>
        <v>-600</v>
      </c>
      <c r="AE53" s="17">
        <v>881</v>
      </c>
      <c r="AF53" s="15" t="s">
        <v>13</v>
      </c>
      <c r="AG53" s="16"/>
      <c r="AH53" s="16">
        <f>AG10</f>
        <v>1283.25</v>
      </c>
      <c r="AJ53" t="s">
        <v>89</v>
      </c>
      <c r="AK53" s="5">
        <f t="shared" si="23"/>
        <v>-600</v>
      </c>
    </row>
    <row r="54" spans="2:37" ht="15" thickBot="1" x14ac:dyDescent="0.35">
      <c r="B54" s="18" t="s">
        <v>69</v>
      </c>
      <c r="C54" s="15"/>
      <c r="D54" s="16"/>
      <c r="E54" s="16"/>
      <c r="Y54" s="1" t="s">
        <v>101</v>
      </c>
      <c r="Z54" s="9">
        <f>SUM(Z51:Z53)</f>
        <v>4350</v>
      </c>
      <c r="AE54" s="18" t="s">
        <v>111</v>
      </c>
      <c r="AF54" s="15"/>
      <c r="AG54" s="16"/>
      <c r="AH54" s="16"/>
      <c r="AJ54" s="1" t="s">
        <v>101</v>
      </c>
      <c r="AK54" s="9">
        <f>SUM(AK51:AK53)</f>
        <v>4350</v>
      </c>
    </row>
    <row r="55" spans="2:37" x14ac:dyDescent="0.3">
      <c r="D55" s="5"/>
      <c r="E55" s="5"/>
      <c r="Y55" s="1" t="s">
        <v>117</v>
      </c>
      <c r="Z55" s="9">
        <f>Z54</f>
        <v>4350</v>
      </c>
      <c r="AE55"/>
      <c r="AJ55" s="1" t="s">
        <v>117</v>
      </c>
      <c r="AK55" s="9">
        <f>AK54</f>
        <v>4350</v>
      </c>
    </row>
    <row r="56" spans="2:37" ht="15" thickBot="1" x14ac:dyDescent="0.35">
      <c r="B56" s="17">
        <v>637</v>
      </c>
      <c r="C56" s="15" t="s">
        <v>20</v>
      </c>
      <c r="D56" s="16">
        <v>700</v>
      </c>
      <c r="E56" s="16"/>
      <c r="Y56" s="1" t="s">
        <v>51</v>
      </c>
      <c r="Z56" s="10">
        <f>Z55</f>
        <v>4350</v>
      </c>
      <c r="AE56" s="17">
        <v>591</v>
      </c>
      <c r="AF56" s="15" t="s">
        <v>15</v>
      </c>
      <c r="AG56" s="16"/>
      <c r="AH56" s="16">
        <f>AG57</f>
        <v>3066.75</v>
      </c>
      <c r="AJ56" s="25" t="s">
        <v>118</v>
      </c>
      <c r="AK56" s="26">
        <f>-AG10</f>
        <v>-1283.25</v>
      </c>
    </row>
    <row r="57" spans="2:37" ht="15.6" thickTop="1" thickBot="1" x14ac:dyDescent="0.35">
      <c r="B57" s="17">
        <v>4011</v>
      </c>
      <c r="C57" s="15" t="s">
        <v>2</v>
      </c>
      <c r="D57" s="16">
        <f>D56*0.18</f>
        <v>126</v>
      </c>
      <c r="E57" s="16"/>
      <c r="AE57" s="17">
        <v>891</v>
      </c>
      <c r="AF57" s="15" t="s">
        <v>110</v>
      </c>
      <c r="AG57" s="16">
        <f>AH51</f>
        <v>3066.75</v>
      </c>
      <c r="AH57" s="16"/>
      <c r="AJ57" s="27" t="s">
        <v>51</v>
      </c>
      <c r="AK57" s="28">
        <f>SUM(AK55:AK56)</f>
        <v>3066.75</v>
      </c>
    </row>
    <row r="58" spans="2:37" ht="15" thickTop="1" x14ac:dyDescent="0.3">
      <c r="B58" s="17">
        <v>421</v>
      </c>
      <c r="C58" s="15" t="s">
        <v>12</v>
      </c>
      <c r="D58" s="16"/>
      <c r="E58" s="16">
        <f>D56+D57</f>
        <v>826</v>
      </c>
      <c r="AE58" s="18" t="s">
        <v>112</v>
      </c>
      <c r="AF58" s="15"/>
      <c r="AG58" s="16"/>
      <c r="AH58" s="16"/>
    </row>
    <row r="59" spans="2:37" x14ac:dyDescent="0.3">
      <c r="B59" s="18" t="s">
        <v>70</v>
      </c>
      <c r="C59" s="15"/>
      <c r="D59" s="16"/>
      <c r="E59" s="16"/>
      <c r="AE59"/>
    </row>
    <row r="60" spans="2:37" x14ac:dyDescent="0.3">
      <c r="D60" s="5"/>
      <c r="E60" s="5"/>
      <c r="AE60" s="17">
        <v>104</v>
      </c>
      <c r="AF60" s="15" t="s">
        <v>8</v>
      </c>
      <c r="AG60" s="16">
        <f t="shared" ref="AG60:AG66" si="24">R5</f>
        <v>0</v>
      </c>
      <c r="AH60" s="16">
        <f t="shared" ref="AH60:AH71" si="25">Q5</f>
        <v>13640</v>
      </c>
    </row>
    <row r="61" spans="2:37" x14ac:dyDescent="0.3">
      <c r="B61" s="17">
        <v>95</v>
      </c>
      <c r="C61" s="15" t="s">
        <v>22</v>
      </c>
      <c r="D61" s="16">
        <f>D56</f>
        <v>700</v>
      </c>
      <c r="E61" s="16"/>
      <c r="AE61" s="17">
        <v>121</v>
      </c>
      <c r="AF61" s="15" t="s">
        <v>9</v>
      </c>
      <c r="AG61" s="16">
        <f t="shared" si="24"/>
        <v>0</v>
      </c>
      <c r="AH61" s="16">
        <f t="shared" si="25"/>
        <v>11800</v>
      </c>
    </row>
    <row r="62" spans="2:37" x14ac:dyDescent="0.3">
      <c r="B62" s="17">
        <v>79</v>
      </c>
      <c r="C62" s="15" t="s">
        <v>23</v>
      </c>
      <c r="D62" s="16"/>
      <c r="E62" s="16">
        <f>D61</f>
        <v>700</v>
      </c>
      <c r="AE62" s="17">
        <v>201</v>
      </c>
      <c r="AF62" s="15" t="s">
        <v>7</v>
      </c>
      <c r="AG62" s="16">
        <f t="shared" si="24"/>
        <v>0</v>
      </c>
      <c r="AH62" s="16">
        <f t="shared" si="25"/>
        <v>7000</v>
      </c>
    </row>
    <row r="63" spans="2:37" x14ac:dyDescent="0.3">
      <c r="B63" s="18" t="s">
        <v>71</v>
      </c>
      <c r="C63" s="15"/>
      <c r="D63" s="16"/>
      <c r="E63" s="16"/>
      <c r="AE63" s="17">
        <v>335</v>
      </c>
      <c r="AF63" s="15" t="s">
        <v>10</v>
      </c>
      <c r="AG63" s="16">
        <f t="shared" si="24"/>
        <v>0</v>
      </c>
      <c r="AH63" s="16">
        <f t="shared" si="25"/>
        <v>20000</v>
      </c>
    </row>
    <row r="64" spans="2:37" x14ac:dyDescent="0.3">
      <c r="B64"/>
      <c r="AE64" s="17">
        <v>336</v>
      </c>
      <c r="AF64" s="15" t="s">
        <v>18</v>
      </c>
      <c r="AG64" s="16">
        <f t="shared" si="24"/>
        <v>0</v>
      </c>
      <c r="AH64" s="16">
        <f t="shared" si="25"/>
        <v>2000</v>
      </c>
    </row>
    <row r="65" spans="2:34" x14ac:dyDescent="0.3">
      <c r="B65" s="17">
        <v>685</v>
      </c>
      <c r="C65" s="15" t="s">
        <v>21</v>
      </c>
      <c r="D65" s="16">
        <v>500</v>
      </c>
      <c r="E65" s="16"/>
      <c r="AE65" s="17">
        <v>393</v>
      </c>
      <c r="AF65" s="15" t="s">
        <v>11</v>
      </c>
      <c r="AG65" s="16">
        <f t="shared" si="24"/>
        <v>2600</v>
      </c>
      <c r="AH65" s="16">
        <f t="shared" si="25"/>
        <v>0</v>
      </c>
    </row>
    <row r="66" spans="2:34" x14ac:dyDescent="0.3">
      <c r="B66" s="17">
        <v>685</v>
      </c>
      <c r="C66" s="15" t="s">
        <v>21</v>
      </c>
      <c r="D66" s="16">
        <v>100</v>
      </c>
      <c r="E66" s="16"/>
      <c r="AE66" s="17">
        <v>4011</v>
      </c>
      <c r="AF66" s="15" t="s">
        <v>2</v>
      </c>
      <c r="AG66" s="16">
        <f t="shared" si="24"/>
        <v>711</v>
      </c>
      <c r="AH66" s="16">
        <f t="shared" si="25"/>
        <v>0</v>
      </c>
    </row>
    <row r="67" spans="2:34" x14ac:dyDescent="0.3">
      <c r="B67" s="17">
        <v>393</v>
      </c>
      <c r="C67" s="15" t="s">
        <v>11</v>
      </c>
      <c r="D67" s="16"/>
      <c r="E67" s="16">
        <f>D65+D66</f>
        <v>600</v>
      </c>
      <c r="AE67" s="17">
        <v>4017</v>
      </c>
      <c r="AF67" s="15" t="s">
        <v>13</v>
      </c>
      <c r="AG67" s="16">
        <f>AH11</f>
        <v>1283.25</v>
      </c>
      <c r="AH67" s="16">
        <f t="shared" si="25"/>
        <v>0</v>
      </c>
    </row>
    <row r="68" spans="2:34" x14ac:dyDescent="0.3">
      <c r="B68" s="18" t="s">
        <v>72</v>
      </c>
      <c r="C68" s="15"/>
      <c r="D68" s="16"/>
      <c r="E68" s="16"/>
      <c r="AE68" s="17">
        <v>421</v>
      </c>
      <c r="AF68" s="15" t="s">
        <v>12</v>
      </c>
      <c r="AG68" s="16">
        <f>R13</f>
        <v>4779</v>
      </c>
      <c r="AH68" s="16">
        <f t="shared" si="25"/>
        <v>0</v>
      </c>
    </row>
    <row r="69" spans="2:34" x14ac:dyDescent="0.3">
      <c r="B69"/>
      <c r="AE69" s="17">
        <v>451</v>
      </c>
      <c r="AF69" s="15" t="s">
        <v>25</v>
      </c>
      <c r="AG69" s="16">
        <f>R14</f>
        <v>10000</v>
      </c>
      <c r="AH69" s="16">
        <f t="shared" si="25"/>
        <v>0</v>
      </c>
    </row>
    <row r="70" spans="2:34" x14ac:dyDescent="0.3">
      <c r="B70" s="17">
        <v>94</v>
      </c>
      <c r="C70" s="15" t="s">
        <v>24</v>
      </c>
      <c r="D70" s="16">
        <f>D65+D66</f>
        <v>600</v>
      </c>
      <c r="E70" s="16"/>
      <c r="AE70" s="17">
        <v>501</v>
      </c>
      <c r="AF70" s="15" t="s">
        <v>14</v>
      </c>
      <c r="AG70" s="16">
        <f>R15</f>
        <v>20000</v>
      </c>
      <c r="AH70" s="16">
        <f t="shared" si="25"/>
        <v>0</v>
      </c>
    </row>
    <row r="71" spans="2:34" x14ac:dyDescent="0.3">
      <c r="B71" s="17">
        <v>79</v>
      </c>
      <c r="C71" s="15" t="s">
        <v>23</v>
      </c>
      <c r="D71" s="16"/>
      <c r="E71" s="16">
        <f>D70</f>
        <v>600</v>
      </c>
      <c r="AE71" s="17">
        <v>591</v>
      </c>
      <c r="AF71" s="15" t="s">
        <v>15</v>
      </c>
      <c r="AG71" s="16">
        <f>R16</f>
        <v>12000</v>
      </c>
      <c r="AH71" s="16">
        <f t="shared" si="25"/>
        <v>0</v>
      </c>
    </row>
    <row r="72" spans="2:34" x14ac:dyDescent="0.3">
      <c r="B72" s="18" t="s">
        <v>73</v>
      </c>
      <c r="C72" s="15"/>
      <c r="D72" s="16"/>
      <c r="E72" s="16"/>
      <c r="AE72" s="17">
        <v>591</v>
      </c>
      <c r="AF72" s="15" t="s">
        <v>15</v>
      </c>
      <c r="AG72" s="16">
        <f>AH56</f>
        <v>3066.75</v>
      </c>
      <c r="AH72" s="16">
        <v>0</v>
      </c>
    </row>
    <row r="73" spans="2:34" x14ac:dyDescent="0.3">
      <c r="B73"/>
      <c r="AE73" s="18" t="s">
        <v>113</v>
      </c>
      <c r="AF73" s="15"/>
      <c r="AG73" s="16"/>
      <c r="AH73" s="16"/>
    </row>
    <row r="74" spans="2:34" x14ac:dyDescent="0.3">
      <c r="B74" s="17">
        <v>104</v>
      </c>
      <c r="C74" s="15" t="s">
        <v>8</v>
      </c>
      <c r="D74" s="16">
        <v>10000</v>
      </c>
      <c r="E74" s="16"/>
    </row>
    <row r="75" spans="2:34" x14ac:dyDescent="0.3">
      <c r="B75" s="17">
        <v>451</v>
      </c>
      <c r="C75" s="15" t="s">
        <v>25</v>
      </c>
      <c r="D75" s="16"/>
      <c r="E75" s="16">
        <f>D74</f>
        <v>10000</v>
      </c>
    </row>
    <row r="76" spans="2:34" x14ac:dyDescent="0.3">
      <c r="B76" s="18" t="s">
        <v>74</v>
      </c>
      <c r="C76" s="15"/>
      <c r="D76" s="16"/>
      <c r="E76" s="16"/>
    </row>
    <row r="77" spans="2:34" x14ac:dyDescent="0.3">
      <c r="B77"/>
    </row>
    <row r="78" spans="2:34" x14ac:dyDescent="0.3">
      <c r="B78" s="17">
        <v>636</v>
      </c>
      <c r="C78" s="15" t="s">
        <v>26</v>
      </c>
      <c r="D78" s="16">
        <v>200</v>
      </c>
      <c r="E78" s="16"/>
    </row>
    <row r="79" spans="2:34" x14ac:dyDescent="0.3">
      <c r="B79" s="17">
        <v>4011</v>
      </c>
      <c r="C79" s="15" t="s">
        <v>2</v>
      </c>
      <c r="D79" s="16">
        <f>D78*0.18</f>
        <v>36</v>
      </c>
      <c r="E79" s="16"/>
    </row>
    <row r="80" spans="2:34" x14ac:dyDescent="0.3">
      <c r="B80" s="17">
        <v>421</v>
      </c>
      <c r="C80" s="15" t="s">
        <v>12</v>
      </c>
      <c r="D80" s="16"/>
      <c r="E80" s="16">
        <f>D78+D79</f>
        <v>236</v>
      </c>
    </row>
    <row r="81" spans="2:5" x14ac:dyDescent="0.3">
      <c r="B81" s="18" t="s">
        <v>75</v>
      </c>
      <c r="C81" s="15"/>
      <c r="D81" s="16"/>
      <c r="E81" s="16"/>
    </row>
    <row r="82" spans="2:5" x14ac:dyDescent="0.3">
      <c r="B82"/>
    </row>
    <row r="83" spans="2:5" x14ac:dyDescent="0.3">
      <c r="B83" s="17">
        <v>94</v>
      </c>
      <c r="C83" s="15" t="s">
        <v>24</v>
      </c>
      <c r="D83" s="16">
        <f>D78/2</f>
        <v>100</v>
      </c>
      <c r="E83" s="16"/>
    </row>
    <row r="84" spans="2:5" x14ac:dyDescent="0.3">
      <c r="B84" s="17">
        <v>95</v>
      </c>
      <c r="C84" s="15" t="s">
        <v>22</v>
      </c>
      <c r="D84" s="16">
        <f>D83</f>
        <v>100</v>
      </c>
      <c r="E84" s="16"/>
    </row>
    <row r="85" spans="2:5" x14ac:dyDescent="0.3">
      <c r="B85" s="17">
        <v>79</v>
      </c>
      <c r="C85" s="15" t="s">
        <v>23</v>
      </c>
      <c r="D85" s="16"/>
      <c r="E85" s="16">
        <f>D83+D84</f>
        <v>200</v>
      </c>
    </row>
    <row r="86" spans="2:5" x14ac:dyDescent="0.3">
      <c r="B86" s="18" t="s">
        <v>76</v>
      </c>
      <c r="C86" s="15"/>
      <c r="D86" s="16"/>
      <c r="E86" s="16"/>
    </row>
    <row r="87" spans="2:5" x14ac:dyDescent="0.3">
      <c r="B87"/>
    </row>
    <row r="88" spans="2:5" x14ac:dyDescent="0.3">
      <c r="B88" s="17">
        <v>656</v>
      </c>
      <c r="C88" s="15" t="s">
        <v>27</v>
      </c>
      <c r="D88" s="16">
        <v>150</v>
      </c>
      <c r="E88" s="16"/>
    </row>
    <row r="89" spans="2:5" x14ac:dyDescent="0.3">
      <c r="B89" s="17">
        <v>4011</v>
      </c>
      <c r="C89" s="15" t="s">
        <v>2</v>
      </c>
      <c r="D89" s="16">
        <f>D88*0.18</f>
        <v>27</v>
      </c>
      <c r="E89" s="16"/>
    </row>
    <row r="90" spans="2:5" x14ac:dyDescent="0.3">
      <c r="B90" s="17">
        <v>421</v>
      </c>
      <c r="C90" s="15" t="s">
        <v>12</v>
      </c>
      <c r="D90" s="16"/>
      <c r="E90" s="16">
        <f>D88+D89</f>
        <v>177</v>
      </c>
    </row>
    <row r="91" spans="2:5" x14ac:dyDescent="0.3">
      <c r="B91" s="18" t="s">
        <v>77</v>
      </c>
      <c r="C91" s="15"/>
      <c r="D91" s="16"/>
      <c r="E91" s="16"/>
    </row>
    <row r="92" spans="2:5" x14ac:dyDescent="0.3">
      <c r="B92"/>
    </row>
    <row r="93" spans="2:5" x14ac:dyDescent="0.3">
      <c r="B93" s="17">
        <v>94</v>
      </c>
      <c r="C93" s="15" t="s">
        <v>24</v>
      </c>
      <c r="D93" s="16">
        <f>D88</f>
        <v>150</v>
      </c>
      <c r="E93" s="16"/>
    </row>
    <row r="94" spans="2:5" x14ac:dyDescent="0.3">
      <c r="B94" s="17">
        <v>79</v>
      </c>
      <c r="C94" s="15" t="s">
        <v>23</v>
      </c>
      <c r="D94" s="16"/>
      <c r="E94" s="16">
        <f>D93</f>
        <v>150</v>
      </c>
    </row>
    <row r="95" spans="2:5" x14ac:dyDescent="0.3">
      <c r="B95" s="18" t="s">
        <v>78</v>
      </c>
      <c r="C95" s="15"/>
      <c r="D95" s="16"/>
      <c r="E95" s="16"/>
    </row>
  </sheetData>
  <autoFilter ref="B3:AC95" xr:uid="{008640D4-4F8F-4383-9F2B-09D1AE53675D}"/>
  <mergeCells count="7">
    <mergeCell ref="U2:V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Carranza (PE)</dc:creator>
  <cp:lastModifiedBy>Christian</cp:lastModifiedBy>
  <dcterms:created xsi:type="dcterms:W3CDTF">2024-06-14T16:27:11Z</dcterms:created>
  <dcterms:modified xsi:type="dcterms:W3CDTF">2024-06-29T16:30:25Z</dcterms:modified>
</cp:coreProperties>
</file>