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Teóricas\"/>
    </mc:Choice>
  </mc:AlternateContent>
  <xr:revisionPtr revIDLastSave="0" documentId="13_ncr:1_{51BE184D-5DBC-44CC-A68D-FEFB9BE42BD9}" xr6:coauthVersionLast="47" xr6:coauthVersionMax="47" xr10:uidLastSave="{00000000-0000-0000-0000-000000000000}"/>
  <bookViews>
    <workbookView xWindow="-108" yWindow="-108" windowWidth="23256" windowHeight="12456" xr2:uid="{058E2B61-1852-4812-8795-47F20777D626}"/>
  </bookViews>
  <sheets>
    <sheet name="Boleta" sheetId="1" r:id="rId1"/>
    <sheet name="Asientos contables" sheetId="3" r:id="rId2"/>
    <sheet name="Cálculo I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4" i="2"/>
  <c r="B3" i="2"/>
  <c r="J38" i="3"/>
  <c r="K40" i="3" s="1"/>
  <c r="K41" i="3" s="1"/>
  <c r="P38" i="3"/>
  <c r="P41" i="3" s="1"/>
  <c r="D38" i="3"/>
  <c r="D41" i="3" s="1"/>
  <c r="P25" i="3"/>
  <c r="Q27" i="3" s="1"/>
  <c r="Q28" i="3" s="1"/>
  <c r="J7" i="3"/>
  <c r="K6" i="3"/>
  <c r="K7" i="3" s="1"/>
  <c r="E14" i="3"/>
  <c r="J43" i="3" l="1"/>
  <c r="E40" i="3"/>
  <c r="E41" i="3" s="1"/>
  <c r="J44" i="3"/>
  <c r="D43" i="3"/>
  <c r="P43" i="3"/>
  <c r="D44" i="3"/>
  <c r="D46" i="3" s="1"/>
  <c r="P44" i="3"/>
  <c r="J41" i="3"/>
  <c r="Q40" i="3"/>
  <c r="Q41" i="3" s="1"/>
  <c r="P28" i="3"/>
  <c r="E13" i="2"/>
  <c r="C12" i="2"/>
  <c r="C11" i="2"/>
  <c r="C10" i="2"/>
  <c r="D10" i="2" s="1"/>
  <c r="E4" i="2"/>
  <c r="B5" i="2"/>
  <c r="B9" i="1"/>
  <c r="D5" i="3" s="1"/>
  <c r="Q45" i="3" l="1"/>
  <c r="Q46" i="3" s="1"/>
  <c r="K45" i="3"/>
  <c r="K46" i="3" s="1"/>
  <c r="J46" i="3"/>
  <c r="P46" i="3"/>
  <c r="E45" i="3"/>
  <c r="E46" i="3" s="1"/>
  <c r="D12" i="2"/>
  <c r="E12" i="2" s="1"/>
  <c r="E7" i="1"/>
  <c r="I5" i="1"/>
  <c r="I6" i="1"/>
  <c r="E10" i="2"/>
  <c r="D11" i="2"/>
  <c r="E11" i="2" s="1"/>
  <c r="E5" i="1"/>
  <c r="E6" i="1"/>
  <c r="E12" i="3" l="1"/>
  <c r="J25" i="3" s="1"/>
  <c r="I9" i="1"/>
  <c r="D7" i="3"/>
  <c r="E16" i="3"/>
  <c r="J27" i="3" s="1"/>
  <c r="E18" i="3"/>
  <c r="J29" i="3" s="1"/>
  <c r="D8" i="3"/>
  <c r="E9" i="1"/>
  <c r="E10" i="1" s="1"/>
  <c r="E10" i="3" s="1"/>
  <c r="E15" i="2"/>
  <c r="E17" i="2" s="1"/>
  <c r="D15" i="2"/>
  <c r="J32" i="3" l="1"/>
  <c r="K31" i="3"/>
  <c r="K32" i="3" s="1"/>
  <c r="E19" i="3"/>
  <c r="D25" i="3"/>
  <c r="D19" i="3"/>
  <c r="E27" i="3" l="1"/>
  <c r="E28" i="3" s="1"/>
  <c r="D28" i="3"/>
</calcChain>
</file>

<file path=xl/sharedStrings.xml><?xml version="1.0" encoding="utf-8"?>
<sst xmlns="http://schemas.openxmlformats.org/spreadsheetml/2006/main" count="132" uniqueCount="74">
  <si>
    <t>AFP Aporte</t>
  </si>
  <si>
    <t>AFP Comisión</t>
  </si>
  <si>
    <t>AFP Seguro</t>
  </si>
  <si>
    <t>APORTES</t>
  </si>
  <si>
    <t>Essalud</t>
  </si>
  <si>
    <t>Aportes EPS</t>
  </si>
  <si>
    <t>7 UIT</t>
  </si>
  <si>
    <t>Retención de Renta:</t>
  </si>
  <si>
    <t>Gratificación (2)</t>
  </si>
  <si>
    <t>Sueldo anual (12)</t>
  </si>
  <si>
    <t>Deducción  7 UIT</t>
  </si>
  <si>
    <t>Renta bruta anual</t>
  </si>
  <si>
    <t>MOS</t>
  </si>
  <si>
    <t>TASA</t>
  </si>
  <si>
    <t>Hasta 5 UIT</t>
  </si>
  <si>
    <t>Más de 5 UIT hasta 20 UIT</t>
  </si>
  <si>
    <t>Más de 20 UIT hasta 35 UIT</t>
  </si>
  <si>
    <t>Más de 35 UIT hasta 45 UIT</t>
  </si>
  <si>
    <t>Más de 45 UIT</t>
  </si>
  <si>
    <t>Impuesto a la renta 5ta Categoría</t>
  </si>
  <si>
    <t>DESCUENTOS</t>
  </si>
  <si>
    <t>INGRESOS</t>
  </si>
  <si>
    <t>Asignación familiar</t>
  </si>
  <si>
    <t>Total ingresos</t>
  </si>
  <si>
    <t>Total gastos</t>
  </si>
  <si>
    <t>Total aportes</t>
  </si>
  <si>
    <t>Importe neto</t>
  </si>
  <si>
    <t>S/</t>
  </si>
  <si>
    <t>Sueldo básico</t>
  </si>
  <si>
    <t>Salarios</t>
  </si>
  <si>
    <t>Sueldos y salarios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</si>
  <si>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</si>
  <si>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</si>
  <si>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</si>
  <si>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</si>
  <si>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Sueldos y salarios por pagar</t>
  </si>
  <si>
    <t>Administradoras de fondos de pensiones</t>
  </si>
  <si>
    <t>AFP Eterna</t>
  </si>
  <si>
    <t>Gobiernos nacional</t>
  </si>
  <si>
    <t>Impuesto a la renta</t>
  </si>
  <si>
    <t>Instituciones públicas</t>
  </si>
  <si>
    <t>ESSALUD</t>
  </si>
  <si>
    <t>Otras remunercaciones y participaciones por pagar</t>
  </si>
  <si>
    <t>EPS Vida</t>
  </si>
  <si>
    <t>Gastos administrativos</t>
  </si>
  <si>
    <t>Gastos de ventas</t>
  </si>
  <si>
    <t>Cargas imputables a cuentas de costos</t>
  </si>
  <si>
    <t>Asiento por naturaleza</t>
  </si>
  <si>
    <t>Asiento de destino</t>
  </si>
  <si>
    <t>BOLETA DE PAGO</t>
  </si>
  <si>
    <t>ENERO DE 2024</t>
  </si>
  <si>
    <t>Cuentas corrientes en instituciones financieras</t>
  </si>
  <si>
    <t>Cuentas corrientes operativas</t>
  </si>
  <si>
    <t>TOTAL</t>
  </si>
  <si>
    <t>Gratificaciones por pagar</t>
  </si>
  <si>
    <t>Remuneraciones</t>
  </si>
  <si>
    <t>Gratificaciones</t>
  </si>
  <si>
    <t>Vacaciones</t>
  </si>
  <si>
    <t>Vacaciones por pagar</t>
  </si>
  <si>
    <t>Beneficios sociales de los trabajadores</t>
  </si>
  <si>
    <t>Compensación por tiempo de servicios</t>
  </si>
  <si>
    <t>Beneficios sociales de los trabajadores por pagar</t>
  </si>
  <si>
    <t>UIT (2024)</t>
  </si>
  <si>
    <t>*Según SUNAT</t>
  </si>
  <si>
    <t>Base</t>
  </si>
  <si>
    <t>IR</t>
  </si>
  <si>
    <t>Anual</t>
  </si>
  <si>
    <t>Meses</t>
  </si>
  <si>
    <t>Retención mensual</t>
  </si>
  <si>
    <t>Planillas (registro del gasto y pasivo)</t>
  </si>
  <si>
    <t>Planillas (registro del pago)</t>
  </si>
  <si>
    <t>Gratificaciones (registro del gasto y pasivo)</t>
  </si>
  <si>
    <t>Vacaciones (registro del gasto y pasivo)</t>
  </si>
  <si>
    <t>CTS (registro del gasto y pasivo)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</si>
</sst>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FFFFF"/>
      <name val="Segoe UI"/>
      <family val="2"/>
    </font>
    <font>
      <sz val="10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3AD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63AD"/>
      </left>
      <right style="medium">
        <color rgb="FF0063AD"/>
      </right>
      <top style="medium">
        <color rgb="FF0063AD"/>
      </top>
      <bottom style="medium">
        <color rgb="FF0063AD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63AD"/>
      </left>
      <right style="medium">
        <color rgb="FF0063A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3AD"/>
      </left>
      <right/>
      <top style="medium">
        <color rgb="FF0063AD"/>
      </top>
      <bottom style="medium">
        <color rgb="FF0063A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43" fontId="0" fillId="0" borderId="0" xfId="1" applyFont="1" applyFill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3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vertical="top" wrapText="1"/>
    </xf>
    <xf numFmtId="0" fontId="2" fillId="0" borderId="0" xfId="0" applyFont="1"/>
    <xf numFmtId="43" fontId="2" fillId="0" borderId="0" xfId="1" applyFont="1"/>
    <xf numFmtId="0" fontId="0" fillId="0" borderId="1" xfId="0" applyBorder="1"/>
    <xf numFmtId="0" fontId="0" fillId="0" borderId="0" xfId="0" applyAlignment="1">
      <alignment horizontal="center"/>
    </xf>
    <xf numFmtId="43" fontId="0" fillId="0" borderId="1" xfId="1" applyFont="1" applyBorder="1"/>
    <xf numFmtId="43" fontId="0" fillId="0" borderId="1" xfId="1" applyFont="1" applyFill="1" applyBorder="1"/>
    <xf numFmtId="43" fontId="2" fillId="0" borderId="3" xfId="1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43" fontId="0" fillId="0" borderId="0" xfId="1" applyFont="1" applyAlignment="1"/>
    <xf numFmtId="43" fontId="2" fillId="0" borderId="0" xfId="1" applyFont="1" applyAlignment="1"/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vertical="top" wrapText="1"/>
    </xf>
    <xf numFmtId="0" fontId="0" fillId="0" borderId="5" xfId="0" applyBorder="1"/>
    <xf numFmtId="164" fontId="0" fillId="0" borderId="5" xfId="0" applyNumberFormat="1" applyBorder="1"/>
    <xf numFmtId="0" fontId="2" fillId="4" borderId="5" xfId="0" applyFont="1" applyFill="1" applyBorder="1" applyAlignment="1">
      <alignment horizontal="center"/>
    </xf>
    <xf numFmtId="164" fontId="2" fillId="0" borderId="0" xfId="0" applyNumberFormat="1" applyFont="1"/>
    <xf numFmtId="164" fontId="0" fillId="0" borderId="3" xfId="1" applyNumberFormat="1" applyFont="1" applyBorder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F8BF-7B8A-4115-9E8A-CF09889CC0B6}">
  <dimension ref="A1:J11"/>
  <sheetViews>
    <sheetView tabSelected="1" zoomScale="130" zoomScaleNormal="130" workbookViewId="0">
      <selection activeCell="A17" sqref="A17"/>
    </sheetView>
  </sheetViews>
  <sheetFormatPr baseColWidth="10" defaultRowHeight="15" x14ac:dyDescent="0.25"/>
  <cols>
    <col min="1" max="1" width="17.140625" bestFit="1" customWidth="1"/>
    <col min="2" max="2" width="10.42578125" bestFit="1" customWidth="1"/>
    <col min="3" max="3" width="2.85546875" customWidth="1"/>
    <col min="4" max="4" width="27.7109375" customWidth="1"/>
    <col min="5" max="5" width="9.42578125" bestFit="1" customWidth="1"/>
    <col min="6" max="6" width="7.140625" bestFit="1" customWidth="1"/>
    <col min="7" max="7" width="3.42578125" customWidth="1"/>
    <col min="8" max="8" width="12.7109375" bestFit="1" customWidth="1"/>
    <col min="9" max="9" width="7.85546875" bestFit="1" customWidth="1"/>
    <col min="10" max="10" width="6.140625" bestFit="1" customWidth="1"/>
  </cols>
  <sheetData>
    <row r="1" spans="1:10" x14ac:dyDescent="0.25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 t="s">
        <v>50</v>
      </c>
      <c r="B2" s="31"/>
      <c r="C2" s="31"/>
      <c r="D2" s="31"/>
      <c r="E2" s="31"/>
      <c r="F2" s="31"/>
      <c r="G2" s="31"/>
      <c r="H2" s="31"/>
      <c r="I2" s="31"/>
      <c r="J2" s="31"/>
    </row>
    <row r="4" spans="1:10" x14ac:dyDescent="0.25">
      <c r="A4" s="11" t="s">
        <v>21</v>
      </c>
      <c r="B4" s="14" t="s">
        <v>27</v>
      </c>
      <c r="D4" s="11" t="s">
        <v>20</v>
      </c>
      <c r="E4" s="14" t="s">
        <v>27</v>
      </c>
      <c r="H4" s="11" t="s">
        <v>3</v>
      </c>
      <c r="I4" s="14" t="s">
        <v>27</v>
      </c>
    </row>
    <row r="5" spans="1:10" x14ac:dyDescent="0.25">
      <c r="A5" t="s">
        <v>28</v>
      </c>
      <c r="B5" s="2">
        <v>9897.5</v>
      </c>
      <c r="D5" t="s">
        <v>0</v>
      </c>
      <c r="E5" s="2">
        <f>B9*0.1</f>
        <v>1000</v>
      </c>
      <c r="F5" s="1">
        <v>0.1</v>
      </c>
      <c r="H5" t="s">
        <v>4</v>
      </c>
      <c r="I5" s="3">
        <f>B9*J5</f>
        <v>675</v>
      </c>
      <c r="J5" s="6">
        <v>6.7500000000000004E-2</v>
      </c>
    </row>
    <row r="6" spans="1:10" x14ac:dyDescent="0.25">
      <c r="A6" t="s">
        <v>22</v>
      </c>
      <c r="B6" s="2">
        <v>102.5</v>
      </c>
      <c r="D6" t="s">
        <v>1</v>
      </c>
      <c r="E6" s="2">
        <f>B9*F6</f>
        <v>155</v>
      </c>
      <c r="F6" s="1">
        <v>1.55E-2</v>
      </c>
      <c r="H6" t="s">
        <v>5</v>
      </c>
      <c r="I6" s="3">
        <f>B9*J6</f>
        <v>225</v>
      </c>
      <c r="J6" s="6">
        <v>2.2499999999999999E-2</v>
      </c>
    </row>
    <row r="7" spans="1:10" x14ac:dyDescent="0.25">
      <c r="B7" s="2"/>
      <c r="D7" t="s">
        <v>2</v>
      </c>
      <c r="E7" s="5">
        <f>B9*F7</f>
        <v>170</v>
      </c>
      <c r="F7" s="1">
        <v>1.7000000000000001E-2</v>
      </c>
    </row>
    <row r="8" spans="1:10" x14ac:dyDescent="0.25">
      <c r="B8" s="15"/>
      <c r="D8" t="s">
        <v>19</v>
      </c>
      <c r="E8" s="16">
        <v>1086.3800000000001</v>
      </c>
      <c r="I8" s="13"/>
    </row>
    <row r="9" spans="1:10" x14ac:dyDescent="0.25">
      <c r="A9" s="11" t="s">
        <v>23</v>
      </c>
      <c r="B9" s="12">
        <f>SUM(B5:B8)</f>
        <v>10000</v>
      </c>
      <c r="D9" s="11" t="s">
        <v>24</v>
      </c>
      <c r="E9" s="12">
        <f>SUM(E5:E8)</f>
        <v>2411.38</v>
      </c>
      <c r="H9" s="11" t="s">
        <v>25</v>
      </c>
      <c r="I9" s="12">
        <f>SUM(I5:I8)</f>
        <v>900</v>
      </c>
    </row>
    <row r="10" spans="1:10" ht="15.75" thickBot="1" x14ac:dyDescent="0.3">
      <c r="D10" s="11" t="s">
        <v>26</v>
      </c>
      <c r="E10" s="17">
        <f>B9-E9</f>
        <v>7588.62</v>
      </c>
    </row>
    <row r="11" spans="1:10" ht="15.75" thickTop="1" x14ac:dyDescent="0.25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D7A9-818E-4A12-AB1E-D52C5CD741D5}">
  <dimension ref="A1:Q46"/>
  <sheetViews>
    <sheetView topLeftCell="A27" zoomScale="110" zoomScaleNormal="110" workbookViewId="0">
      <selection activeCell="A34" sqref="A34"/>
    </sheetView>
  </sheetViews>
  <sheetFormatPr baseColWidth="10" defaultRowHeight="15" x14ac:dyDescent="0.25"/>
  <cols>
    <col min="1" max="1" width="4.42578125" customWidth="1"/>
    <col min="2" max="2" width="5.42578125" customWidth="1"/>
    <col min="3" max="3" width="38.140625" bestFit="1" customWidth="1"/>
    <col min="7" max="7" width="4.5703125" customWidth="1"/>
    <col min="8" max="8" width="5.28515625" customWidth="1"/>
    <col min="9" max="9" width="38.28515625" customWidth="1"/>
    <col min="12" max="12" width="9.42578125" customWidth="1"/>
    <col min="13" max="13" width="4.5703125" customWidth="1"/>
    <col min="14" max="14" width="5.42578125" customWidth="1"/>
    <col min="15" max="15" width="36.28515625" customWidth="1"/>
  </cols>
  <sheetData>
    <row r="1" spans="1:11" x14ac:dyDescent="0.25">
      <c r="A1" s="11" t="s">
        <v>69</v>
      </c>
    </row>
    <row r="2" spans="1:11" x14ac:dyDescent="0.25">
      <c r="D2" s="18" t="s">
        <v>27</v>
      </c>
      <c r="E2" s="18" t="s">
        <v>27</v>
      </c>
      <c r="J2" s="18" t="s">
        <v>27</v>
      </c>
      <c r="K2" s="18" t="s">
        <v>27</v>
      </c>
    </row>
    <row r="3" spans="1:11" x14ac:dyDescent="0.25">
      <c r="A3" s="11" t="s">
        <v>47</v>
      </c>
      <c r="G3" s="11" t="s">
        <v>48</v>
      </c>
    </row>
    <row r="4" spans="1:11" x14ac:dyDescent="0.25">
      <c r="A4" s="22">
        <v>621</v>
      </c>
      <c r="B4" s="22" t="s">
        <v>29</v>
      </c>
      <c r="G4" s="22">
        <v>94</v>
      </c>
      <c r="H4" t="s">
        <v>44</v>
      </c>
      <c r="J4" s="20">
        <v>5450</v>
      </c>
      <c r="K4" s="20"/>
    </row>
    <row r="5" spans="1:11" x14ac:dyDescent="0.25">
      <c r="A5" s="22"/>
      <c r="B5" s="22">
        <v>6211</v>
      </c>
      <c r="C5" t="s">
        <v>30</v>
      </c>
      <c r="D5" s="3">
        <f>Boleta!B9</f>
        <v>10000</v>
      </c>
      <c r="G5" s="22">
        <v>95</v>
      </c>
      <c r="H5" t="s">
        <v>45</v>
      </c>
      <c r="J5" s="20">
        <v>5450</v>
      </c>
      <c r="K5" s="20"/>
    </row>
    <row r="6" spans="1:11" x14ac:dyDescent="0.25">
      <c r="A6" s="22">
        <v>627</v>
      </c>
      <c r="B6" s="22" t="s">
        <v>31</v>
      </c>
      <c r="G6" s="22">
        <v>79</v>
      </c>
      <c r="H6" t="s">
        <v>46</v>
      </c>
      <c r="J6" s="20"/>
      <c r="K6" s="20">
        <f>J4+J5</f>
        <v>10900</v>
      </c>
    </row>
    <row r="7" spans="1:11" x14ac:dyDescent="0.25">
      <c r="A7" s="22"/>
      <c r="B7" s="22">
        <v>6271</v>
      </c>
      <c r="C7" t="s">
        <v>32</v>
      </c>
      <c r="D7" s="3">
        <f>Boleta!I5</f>
        <v>675</v>
      </c>
      <c r="I7" s="11" t="s">
        <v>53</v>
      </c>
      <c r="J7" s="19">
        <f>SUM(J4:J6)</f>
        <v>10900</v>
      </c>
      <c r="K7" s="19">
        <f>SUM(K4:K6)</f>
        <v>10900</v>
      </c>
    </row>
    <row r="8" spans="1:11" x14ac:dyDescent="0.25">
      <c r="A8" s="22"/>
      <c r="B8" s="22">
        <v>6275</v>
      </c>
      <c r="C8" t="s">
        <v>33</v>
      </c>
      <c r="D8" s="3">
        <f>Boleta!I6</f>
        <v>225</v>
      </c>
    </row>
    <row r="9" spans="1:11" x14ac:dyDescent="0.25">
      <c r="A9" s="22">
        <v>411</v>
      </c>
      <c r="B9" s="22" t="s">
        <v>34</v>
      </c>
    </row>
    <row r="10" spans="1:11" x14ac:dyDescent="0.25">
      <c r="A10" s="22"/>
      <c r="B10" s="22">
        <v>4111</v>
      </c>
      <c r="C10" t="s">
        <v>35</v>
      </c>
      <c r="E10" s="3">
        <f>Boleta!E10</f>
        <v>7588.62</v>
      </c>
    </row>
    <row r="11" spans="1:11" x14ac:dyDescent="0.25">
      <c r="A11" s="22">
        <v>417</v>
      </c>
      <c r="B11" s="22" t="s">
        <v>36</v>
      </c>
    </row>
    <row r="12" spans="1:11" x14ac:dyDescent="0.25">
      <c r="A12" s="22"/>
      <c r="B12" s="22">
        <v>4171</v>
      </c>
      <c r="C12" t="s">
        <v>37</v>
      </c>
      <c r="E12" s="3">
        <f>Boleta!E5+Boleta!E6+Boleta!E7</f>
        <v>1325</v>
      </c>
    </row>
    <row r="13" spans="1:11" x14ac:dyDescent="0.25">
      <c r="A13" s="22">
        <v>401</v>
      </c>
      <c r="B13" s="22" t="s">
        <v>38</v>
      </c>
    </row>
    <row r="14" spans="1:11" x14ac:dyDescent="0.25">
      <c r="A14" s="22"/>
      <c r="B14" s="22">
        <v>4017</v>
      </c>
      <c r="C14" t="s">
        <v>39</v>
      </c>
      <c r="E14" s="3">
        <f>Boleta!E8</f>
        <v>1086.3800000000001</v>
      </c>
    </row>
    <row r="15" spans="1:11" x14ac:dyDescent="0.25">
      <c r="A15" s="22">
        <v>403</v>
      </c>
      <c r="B15" s="22" t="s">
        <v>40</v>
      </c>
    </row>
    <row r="16" spans="1:11" x14ac:dyDescent="0.25">
      <c r="A16" s="22"/>
      <c r="B16" s="22">
        <v>4031</v>
      </c>
      <c r="C16" t="s">
        <v>41</v>
      </c>
      <c r="E16" s="3">
        <f>Boleta!I5</f>
        <v>675</v>
      </c>
    </row>
    <row r="17" spans="1:17" x14ac:dyDescent="0.25">
      <c r="A17" s="22">
        <v>404</v>
      </c>
      <c r="B17" s="22" t="s">
        <v>42</v>
      </c>
    </row>
    <row r="18" spans="1:17" x14ac:dyDescent="0.25">
      <c r="A18" s="22"/>
      <c r="B18" s="22">
        <v>4191</v>
      </c>
      <c r="C18" t="s">
        <v>43</v>
      </c>
      <c r="E18" s="3">
        <f>Boleta!I6</f>
        <v>225</v>
      </c>
    </row>
    <row r="19" spans="1:17" x14ac:dyDescent="0.25">
      <c r="A19" s="22"/>
      <c r="C19" s="11" t="s">
        <v>53</v>
      </c>
      <c r="D19" s="19">
        <f>SUM(D5:D18)</f>
        <v>10900</v>
      </c>
      <c r="E19" s="19">
        <f>SUM(E5:E18)</f>
        <v>10900</v>
      </c>
    </row>
    <row r="20" spans="1:17" x14ac:dyDescent="0.25">
      <c r="A20" s="22"/>
      <c r="C20" s="11"/>
      <c r="D20" s="19"/>
      <c r="E20" s="19"/>
    </row>
    <row r="21" spans="1:17" x14ac:dyDescent="0.25">
      <c r="A21" s="11" t="s">
        <v>70</v>
      </c>
      <c r="C21" s="11"/>
      <c r="D21" s="19"/>
      <c r="E21" s="19"/>
    </row>
    <row r="22" spans="1:17" x14ac:dyDescent="0.25">
      <c r="A22" s="11"/>
      <c r="C22" s="11"/>
      <c r="D22" s="19"/>
      <c r="E22" s="19"/>
    </row>
    <row r="23" spans="1:17" x14ac:dyDescent="0.25">
      <c r="D23" s="18" t="s">
        <v>27</v>
      </c>
      <c r="E23" s="18" t="s">
        <v>27</v>
      </c>
      <c r="J23" s="18" t="s">
        <v>27</v>
      </c>
      <c r="K23" s="18" t="s">
        <v>27</v>
      </c>
      <c r="P23" s="18" t="s">
        <v>27</v>
      </c>
      <c r="Q23" s="18" t="s">
        <v>27</v>
      </c>
    </row>
    <row r="24" spans="1:17" x14ac:dyDescent="0.25">
      <c r="A24" s="22">
        <v>411</v>
      </c>
      <c r="B24" s="22" t="s">
        <v>34</v>
      </c>
      <c r="G24" s="22">
        <v>417</v>
      </c>
      <c r="H24" s="22" t="s">
        <v>36</v>
      </c>
      <c r="M24" s="22">
        <v>401</v>
      </c>
      <c r="N24" s="22" t="s">
        <v>38</v>
      </c>
    </row>
    <row r="25" spans="1:17" x14ac:dyDescent="0.25">
      <c r="A25" s="22"/>
      <c r="B25" s="22">
        <v>4111</v>
      </c>
      <c r="C25" t="s">
        <v>35</v>
      </c>
      <c r="D25" s="3">
        <f>E10</f>
        <v>7588.62</v>
      </c>
      <c r="G25" s="22"/>
      <c r="H25" s="22">
        <v>4171</v>
      </c>
      <c r="I25" t="s">
        <v>37</v>
      </c>
      <c r="J25" s="3">
        <f>E12</f>
        <v>1325</v>
      </c>
      <c r="M25" s="22"/>
      <c r="N25" s="22">
        <v>4017</v>
      </c>
      <c r="O25" t="s">
        <v>39</v>
      </c>
      <c r="P25" s="3">
        <f>Boleta!E8</f>
        <v>1086.3800000000001</v>
      </c>
    </row>
    <row r="26" spans="1:17" x14ac:dyDescent="0.25">
      <c r="A26" s="22">
        <v>104</v>
      </c>
      <c r="B26" s="22" t="s">
        <v>51</v>
      </c>
      <c r="G26" s="22">
        <v>403</v>
      </c>
      <c r="H26" s="22" t="s">
        <v>40</v>
      </c>
      <c r="M26" s="22">
        <v>104</v>
      </c>
      <c r="N26" s="22" t="s">
        <v>51</v>
      </c>
    </row>
    <row r="27" spans="1:17" x14ac:dyDescent="0.25">
      <c r="A27" s="22"/>
      <c r="B27" s="22">
        <v>1041</v>
      </c>
      <c r="C27" t="s">
        <v>52</v>
      </c>
      <c r="D27" s="3"/>
      <c r="E27" s="3">
        <f>D25</f>
        <v>7588.62</v>
      </c>
      <c r="G27" s="22"/>
      <c r="H27" s="22">
        <v>4031</v>
      </c>
      <c r="I27" t="s">
        <v>41</v>
      </c>
      <c r="J27" s="3">
        <f>E16</f>
        <v>675</v>
      </c>
      <c r="M27" s="22"/>
      <c r="N27" s="22">
        <v>1041</v>
      </c>
      <c r="O27" t="s">
        <v>52</v>
      </c>
      <c r="P27" s="3"/>
      <c r="Q27" s="3">
        <f>P25</f>
        <v>1086.3800000000001</v>
      </c>
    </row>
    <row r="28" spans="1:17" x14ac:dyDescent="0.25">
      <c r="A28" s="22"/>
      <c r="B28" s="22"/>
      <c r="C28" s="11" t="s">
        <v>53</v>
      </c>
      <c r="D28" s="21">
        <f>SUM(D25:D27)</f>
        <v>7588.62</v>
      </c>
      <c r="E28" s="21">
        <f>SUM(E25:E27)</f>
        <v>7588.62</v>
      </c>
      <c r="G28" s="22">
        <v>419</v>
      </c>
      <c r="H28" s="22" t="s">
        <v>42</v>
      </c>
      <c r="M28" s="22"/>
      <c r="N28" s="22"/>
      <c r="O28" s="11" t="s">
        <v>53</v>
      </c>
      <c r="P28" s="21">
        <f>SUM(P24:P27)</f>
        <v>1086.3800000000001</v>
      </c>
      <c r="Q28" s="21">
        <f>SUM(Q25:Q27)</f>
        <v>1086.3800000000001</v>
      </c>
    </row>
    <row r="29" spans="1:17" x14ac:dyDescent="0.25">
      <c r="A29" s="22"/>
      <c r="G29" s="22"/>
      <c r="H29" s="22">
        <v>4191</v>
      </c>
      <c r="I29" t="s">
        <v>43</v>
      </c>
      <c r="J29" s="3">
        <f>E18</f>
        <v>225</v>
      </c>
    </row>
    <row r="30" spans="1:17" x14ac:dyDescent="0.25">
      <c r="A30" s="22"/>
      <c r="B30" s="22"/>
      <c r="G30" s="22">
        <v>104</v>
      </c>
      <c r="H30" s="22" t="s">
        <v>51</v>
      </c>
    </row>
    <row r="31" spans="1:17" x14ac:dyDescent="0.25">
      <c r="A31" s="22"/>
      <c r="B31" s="22"/>
      <c r="D31" s="3"/>
      <c r="G31" s="22"/>
      <c r="H31" s="22">
        <v>1041</v>
      </c>
      <c r="I31" t="s">
        <v>52</v>
      </c>
      <c r="J31" s="3"/>
      <c r="K31" s="3">
        <f>J25+J27+J29</f>
        <v>2225</v>
      </c>
    </row>
    <row r="32" spans="1:17" x14ac:dyDescent="0.25">
      <c r="A32" s="22"/>
      <c r="B32" s="22"/>
      <c r="G32" s="22"/>
      <c r="I32" s="11" t="s">
        <v>53</v>
      </c>
      <c r="J32" s="21">
        <f>SUM(J25:J31)</f>
        <v>2225</v>
      </c>
      <c r="K32" s="21">
        <f>SUM(K25:K31)</f>
        <v>2225</v>
      </c>
    </row>
    <row r="33" spans="1:17" x14ac:dyDescent="0.25">
      <c r="A33" s="22"/>
      <c r="B33" s="22"/>
      <c r="G33" s="22"/>
      <c r="I33" s="11"/>
      <c r="J33" s="21"/>
      <c r="K33" s="21"/>
    </row>
    <row r="34" spans="1:17" x14ac:dyDescent="0.25">
      <c r="A34" s="32" t="s">
        <v>71</v>
      </c>
      <c r="B34" s="22"/>
      <c r="G34" s="11" t="s">
        <v>73</v>
      </c>
      <c r="M34" s="32" t="s">
        <v>72</v>
      </c>
      <c r="Q34" s="3"/>
    </row>
    <row r="35" spans="1:17" x14ac:dyDescent="0.25">
      <c r="A35" s="22"/>
    </row>
    <row r="36" spans="1:17" x14ac:dyDescent="0.25">
      <c r="D36" s="18" t="s">
        <v>27</v>
      </c>
      <c r="E36" s="18" t="s">
        <v>27</v>
      </c>
      <c r="J36" s="18" t="s">
        <v>27</v>
      </c>
      <c r="K36" s="18" t="s">
        <v>27</v>
      </c>
      <c r="P36" s="18" t="s">
        <v>27</v>
      </c>
      <c r="Q36" s="18" t="s">
        <v>27</v>
      </c>
    </row>
    <row r="37" spans="1:17" x14ac:dyDescent="0.25">
      <c r="A37" s="22">
        <v>621</v>
      </c>
      <c r="B37" s="22" t="s">
        <v>55</v>
      </c>
      <c r="G37" s="22">
        <v>629</v>
      </c>
      <c r="H37" s="22" t="s">
        <v>59</v>
      </c>
      <c r="M37" s="22">
        <v>621</v>
      </c>
      <c r="N37" s="22" t="s">
        <v>55</v>
      </c>
    </row>
    <row r="38" spans="1:17" x14ac:dyDescent="0.25">
      <c r="A38" s="22"/>
      <c r="B38" s="22">
        <v>6214</v>
      </c>
      <c r="C38" t="s">
        <v>56</v>
      </c>
      <c r="D38" s="3">
        <f>10000/6</f>
        <v>1666.6666666666667</v>
      </c>
      <c r="G38" s="22"/>
      <c r="H38" s="22">
        <v>6291</v>
      </c>
      <c r="I38" t="s">
        <v>60</v>
      </c>
      <c r="J38" s="3">
        <f>(10000+1667)/12</f>
        <v>972.25</v>
      </c>
      <c r="M38" s="22"/>
      <c r="N38" s="22">
        <v>6215</v>
      </c>
      <c r="O38" t="s">
        <v>57</v>
      </c>
      <c r="P38" s="3">
        <f>10000/12</f>
        <v>833.33333333333337</v>
      </c>
    </row>
    <row r="39" spans="1:17" x14ac:dyDescent="0.25">
      <c r="A39" s="22">
        <v>411</v>
      </c>
      <c r="B39" s="22" t="s">
        <v>34</v>
      </c>
      <c r="G39" s="22">
        <v>415</v>
      </c>
      <c r="H39" s="22" t="s">
        <v>61</v>
      </c>
      <c r="M39" s="22">
        <v>411</v>
      </c>
      <c r="N39" s="22" t="s">
        <v>34</v>
      </c>
    </row>
    <row r="40" spans="1:17" x14ac:dyDescent="0.25">
      <c r="A40" s="22"/>
      <c r="B40" s="22">
        <v>4114</v>
      </c>
      <c r="C40" t="s">
        <v>54</v>
      </c>
      <c r="D40" s="3"/>
      <c r="E40" s="3">
        <f>D38</f>
        <v>1666.6666666666667</v>
      </c>
      <c r="G40" s="22"/>
      <c r="H40" s="22">
        <v>4151</v>
      </c>
      <c r="I40" t="s">
        <v>60</v>
      </c>
      <c r="J40" s="3"/>
      <c r="K40" s="3">
        <f>J38</f>
        <v>972.25</v>
      </c>
      <c r="M40" s="22"/>
      <c r="N40" s="22">
        <v>4115</v>
      </c>
      <c r="O40" t="s">
        <v>58</v>
      </c>
      <c r="P40" s="3"/>
      <c r="Q40" s="3">
        <f>P38</f>
        <v>833.33333333333337</v>
      </c>
    </row>
    <row r="41" spans="1:17" x14ac:dyDescent="0.25">
      <c r="A41" s="22"/>
      <c r="B41" s="22"/>
      <c r="C41" s="11" t="s">
        <v>53</v>
      </c>
      <c r="D41" s="21">
        <f>SUM(D38:D40)</f>
        <v>1666.6666666666667</v>
      </c>
      <c r="E41" s="21">
        <f>SUM(E38:E40)</f>
        <v>1666.6666666666667</v>
      </c>
      <c r="G41" s="22"/>
      <c r="H41" s="22"/>
      <c r="I41" s="11" t="s">
        <v>53</v>
      </c>
      <c r="J41" s="21">
        <f>SUM(J38:J40)</f>
        <v>972.25</v>
      </c>
      <c r="K41" s="21">
        <f>SUM(K38:K40)</f>
        <v>972.25</v>
      </c>
      <c r="M41" s="22"/>
      <c r="N41" s="22"/>
      <c r="O41" s="11" t="s">
        <v>53</v>
      </c>
      <c r="P41" s="21">
        <f>SUM(P38:P40)</f>
        <v>833.33333333333337</v>
      </c>
      <c r="Q41" s="21">
        <f>SUM(Q38:Q40)</f>
        <v>833.33333333333337</v>
      </c>
    </row>
    <row r="43" spans="1:17" x14ac:dyDescent="0.25">
      <c r="A43" s="22">
        <v>94</v>
      </c>
      <c r="B43" t="s">
        <v>44</v>
      </c>
      <c r="D43" s="20">
        <f>D38/2</f>
        <v>833.33333333333337</v>
      </c>
      <c r="E43" s="20"/>
      <c r="G43" s="22">
        <v>94</v>
      </c>
      <c r="H43" t="s">
        <v>44</v>
      </c>
      <c r="J43" s="20">
        <f>J38/2</f>
        <v>486.125</v>
      </c>
      <c r="K43" s="20"/>
      <c r="M43" s="22">
        <v>94</v>
      </c>
      <c r="N43" t="s">
        <v>44</v>
      </c>
      <c r="P43" s="20">
        <f>P38/2</f>
        <v>416.66666666666669</v>
      </c>
      <c r="Q43" s="20"/>
    </row>
    <row r="44" spans="1:17" x14ac:dyDescent="0.25">
      <c r="A44" s="22">
        <v>95</v>
      </c>
      <c r="B44" t="s">
        <v>45</v>
      </c>
      <c r="D44" s="20">
        <f>D38/2</f>
        <v>833.33333333333337</v>
      </c>
      <c r="E44" s="20"/>
      <c r="G44" s="22">
        <v>95</v>
      </c>
      <c r="H44" t="s">
        <v>45</v>
      </c>
      <c r="J44" s="20">
        <f>J38/2</f>
        <v>486.125</v>
      </c>
      <c r="K44" s="20"/>
      <c r="M44" s="22">
        <v>95</v>
      </c>
      <c r="N44" t="s">
        <v>45</v>
      </c>
      <c r="P44" s="20">
        <f>P38/2</f>
        <v>416.66666666666669</v>
      </c>
      <c r="Q44" s="20"/>
    </row>
    <row r="45" spans="1:17" x14ac:dyDescent="0.25">
      <c r="A45" s="22">
        <v>79</v>
      </c>
      <c r="B45" t="s">
        <v>46</v>
      </c>
      <c r="D45" s="20"/>
      <c r="E45" s="20">
        <f>D43+D44</f>
        <v>1666.6666666666667</v>
      </c>
      <c r="G45" s="22">
        <v>79</v>
      </c>
      <c r="H45" t="s">
        <v>46</v>
      </c>
      <c r="J45" s="20"/>
      <c r="K45" s="20">
        <f>J43+J44</f>
        <v>972.25</v>
      </c>
      <c r="M45" s="22">
        <v>79</v>
      </c>
      <c r="N45" t="s">
        <v>46</v>
      </c>
      <c r="P45" s="20"/>
      <c r="Q45" s="20">
        <f>P43+P44</f>
        <v>833.33333333333337</v>
      </c>
    </row>
    <row r="46" spans="1:17" x14ac:dyDescent="0.25">
      <c r="C46" s="11" t="s">
        <v>53</v>
      </c>
      <c r="D46" s="19">
        <f>SUM(D43:D45)</f>
        <v>1666.6666666666667</v>
      </c>
      <c r="E46" s="19">
        <f>SUM(E43:E45)</f>
        <v>1666.6666666666667</v>
      </c>
      <c r="I46" s="11" t="s">
        <v>53</v>
      </c>
      <c r="J46" s="19">
        <f>SUM(J43:J45)</f>
        <v>972.25</v>
      </c>
      <c r="K46" s="19">
        <f>SUM(K43:K45)</f>
        <v>972.25</v>
      </c>
      <c r="O46" s="11" t="s">
        <v>53</v>
      </c>
      <c r="P46" s="19">
        <f>SUM(P43:P45)</f>
        <v>833.33333333333337</v>
      </c>
      <c r="Q46" s="19">
        <f>SUM(Q43:Q45)</f>
        <v>833.33333333333337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97B0-4877-44FC-A904-56402D4572B5}">
  <dimension ref="A1:F18"/>
  <sheetViews>
    <sheetView workbookViewId="0">
      <selection activeCell="F18" sqref="F18"/>
    </sheetView>
  </sheetViews>
  <sheetFormatPr baseColWidth="10" defaultRowHeight="15" x14ac:dyDescent="0.25"/>
  <cols>
    <col min="1" max="1" width="18.5703125" customWidth="1"/>
    <col min="3" max="3" width="9.140625" bestFit="1" customWidth="1"/>
    <col min="4" max="4" width="9.7109375" bestFit="1" customWidth="1"/>
    <col min="5" max="5" width="8.28515625" bestFit="1" customWidth="1"/>
  </cols>
  <sheetData>
    <row r="1" spans="1:6" x14ac:dyDescent="0.25">
      <c r="A1" t="s">
        <v>7</v>
      </c>
    </row>
    <row r="2" spans="1:6" x14ac:dyDescent="0.25">
      <c r="B2" s="18" t="s">
        <v>27</v>
      </c>
      <c r="E2" s="18" t="s">
        <v>27</v>
      </c>
    </row>
    <row r="3" spans="1:6" x14ac:dyDescent="0.25">
      <c r="A3" t="s">
        <v>9</v>
      </c>
      <c r="B3" s="7">
        <f>Boleta!B9*12</f>
        <v>120000</v>
      </c>
      <c r="D3" t="s">
        <v>62</v>
      </c>
      <c r="E3" s="4">
        <v>5150</v>
      </c>
    </row>
    <row r="4" spans="1:6" x14ac:dyDescent="0.25">
      <c r="A4" t="s">
        <v>8</v>
      </c>
      <c r="B4" s="8">
        <f>Boleta!B9*2</f>
        <v>20000</v>
      </c>
      <c r="D4" t="s">
        <v>6</v>
      </c>
      <c r="E4" s="4">
        <f>E3*7</f>
        <v>36050</v>
      </c>
    </row>
    <row r="5" spans="1:6" x14ac:dyDescent="0.25">
      <c r="A5" t="s">
        <v>11</v>
      </c>
      <c r="B5" s="7">
        <f>SUM(B3:B4)</f>
        <v>140000</v>
      </c>
    </row>
    <row r="6" spans="1:6" x14ac:dyDescent="0.25">
      <c r="A6" t="s">
        <v>10</v>
      </c>
      <c r="B6" s="8">
        <f>-E4</f>
        <v>-36050</v>
      </c>
    </row>
    <row r="7" spans="1:6" x14ac:dyDescent="0.25">
      <c r="B7" s="7">
        <f>SUM(B5:B6)</f>
        <v>103950</v>
      </c>
    </row>
    <row r="8" spans="1:6" ht="15.75" thickBot="1" x14ac:dyDescent="0.3"/>
    <row r="9" spans="1:6" ht="15.75" thickBot="1" x14ac:dyDescent="0.3">
      <c r="A9" s="9" t="s">
        <v>12</v>
      </c>
      <c r="B9" s="24" t="s">
        <v>13</v>
      </c>
      <c r="C9" s="28" t="s">
        <v>27</v>
      </c>
      <c r="D9" s="28" t="s">
        <v>64</v>
      </c>
      <c r="E9" s="28" t="s">
        <v>65</v>
      </c>
    </row>
    <row r="10" spans="1:6" ht="15.75" thickBot="1" x14ac:dyDescent="0.3">
      <c r="A10" s="10" t="s">
        <v>14</v>
      </c>
      <c r="B10" s="25">
        <v>0.08</v>
      </c>
      <c r="C10" s="27">
        <f>5*E3</f>
        <v>25750</v>
      </c>
      <c r="D10" s="27">
        <f>C10</f>
        <v>25750</v>
      </c>
      <c r="E10" s="27">
        <f>D10*B10</f>
        <v>2060</v>
      </c>
    </row>
    <row r="11" spans="1:6" ht="29.25" thickBot="1" x14ac:dyDescent="0.3">
      <c r="A11" s="10" t="s">
        <v>15</v>
      </c>
      <c r="B11" s="25">
        <v>0.14000000000000001</v>
      </c>
      <c r="C11" s="27">
        <f>E3*20</f>
        <v>103000</v>
      </c>
      <c r="D11" s="27">
        <f>C11-D10</f>
        <v>77250</v>
      </c>
      <c r="E11" s="27">
        <f>D11*B11</f>
        <v>10815.000000000002</v>
      </c>
    </row>
    <row r="12" spans="1:6" ht="29.25" thickBot="1" x14ac:dyDescent="0.3">
      <c r="A12" s="10" t="s">
        <v>16</v>
      </c>
      <c r="B12" s="25">
        <v>0.17</v>
      </c>
      <c r="C12" s="27">
        <f>E3*35</f>
        <v>180250</v>
      </c>
      <c r="D12" s="27">
        <f>B7-C11</f>
        <v>950</v>
      </c>
      <c r="E12" s="27">
        <f>D12*B12</f>
        <v>161.5</v>
      </c>
    </row>
    <row r="13" spans="1:6" ht="29.25" thickBot="1" x14ac:dyDescent="0.3">
      <c r="A13" s="10" t="s">
        <v>17</v>
      </c>
      <c r="B13" s="25">
        <v>0.2</v>
      </c>
      <c r="C13" s="27"/>
      <c r="D13" s="27"/>
      <c r="E13" s="27">
        <f>D13*B13</f>
        <v>0</v>
      </c>
    </row>
    <row r="14" spans="1:6" ht="15.75" thickBot="1" x14ac:dyDescent="0.3">
      <c r="A14" s="10" t="s">
        <v>18</v>
      </c>
      <c r="B14" s="25">
        <v>0.3</v>
      </c>
      <c r="C14" s="26"/>
      <c r="D14" s="26"/>
      <c r="E14" s="26"/>
    </row>
    <row r="15" spans="1:6" x14ac:dyDescent="0.25">
      <c r="A15" s="23" t="s">
        <v>63</v>
      </c>
      <c r="D15" s="29">
        <f>SUM(D10:D13)</f>
        <v>103950</v>
      </c>
      <c r="E15" s="29">
        <f>SUM(E10:E13)</f>
        <v>13036.500000000002</v>
      </c>
      <c r="F15" t="s">
        <v>66</v>
      </c>
    </row>
    <row r="16" spans="1:6" x14ac:dyDescent="0.25">
      <c r="E16">
        <v>12</v>
      </c>
      <c r="F16" t="s">
        <v>67</v>
      </c>
    </row>
    <row r="17" spans="5:6" ht="15.75" thickBot="1" x14ac:dyDescent="0.3">
      <c r="E17" s="30">
        <f>E15/E16</f>
        <v>1086.3750000000002</v>
      </c>
      <c r="F17" t="s">
        <v>68</v>
      </c>
    </row>
    <row r="18" spans="5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Boleta</vt:lpstr>
      <vt:lpstr>Asientos contables</vt:lpstr>
      <vt:lpstr>Cálculo 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2024-05-03T23:09:39Z</dcterms:created>
  <dcterms:modified xsi:type="dcterms:W3CDTF">2024-05-17T15:45:23Z</dcterms:modified>
</cp:coreProperties>
</file>