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2024-2\Clases\"/>
    </mc:Choice>
  </mc:AlternateContent>
  <xr:revisionPtr revIDLastSave="0" documentId="13_ncr:1_{075603A4-87AF-4721-A06B-73C3170874F4}" xr6:coauthVersionLast="47" xr6:coauthVersionMax="47" xr10:uidLastSave="{00000000-0000-0000-0000-000000000000}"/>
  <bookViews>
    <workbookView xWindow="-108" yWindow="-108" windowWidth="23256" windowHeight="12456" activeTab="3" xr2:uid="{058E2B61-1852-4812-8795-47F20777D626}"/>
  </bookViews>
  <sheets>
    <sheet name="Boleta" sheetId="1" r:id="rId1"/>
    <sheet name="Asientos contables" sheetId="3" r:id="rId2"/>
    <sheet name="Cálculo IR" sheetId="2" r:id="rId3"/>
    <sheet name="Cálculo BB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4" l="1"/>
  <c r="H8" i="4"/>
  <c r="E8" i="4"/>
  <c r="B8" i="4"/>
  <c r="B10" i="4" s="1"/>
  <c r="R39" i="3"/>
  <c r="F10" i="1"/>
  <c r="G15" i="2"/>
  <c r="B7" i="2"/>
  <c r="B6" i="2"/>
  <c r="B4" i="2"/>
  <c r="B3" i="2"/>
  <c r="P38" i="3"/>
  <c r="Q40" i="3" s="1"/>
  <c r="Q41" i="3" s="1"/>
  <c r="J38" i="3"/>
  <c r="J41" i="3" s="1"/>
  <c r="D38" i="3"/>
  <c r="D41" i="3" s="1"/>
  <c r="P25" i="3"/>
  <c r="J7" i="3"/>
  <c r="K6" i="3"/>
  <c r="K7" i="3" s="1"/>
  <c r="E14" i="3"/>
  <c r="B11" i="4" l="1"/>
  <c r="B12" i="4" s="1"/>
  <c r="B14" i="4" s="1"/>
  <c r="H9" i="4" s="1"/>
  <c r="H10" i="4" s="1"/>
  <c r="E10" i="4"/>
  <c r="E12" i="4" s="1"/>
  <c r="P43" i="3"/>
  <c r="E40" i="3"/>
  <c r="E41" i="3" s="1"/>
  <c r="P44" i="3"/>
  <c r="D43" i="3"/>
  <c r="J43" i="3"/>
  <c r="D44" i="3"/>
  <c r="D46" i="3" s="1"/>
  <c r="J44" i="3"/>
  <c r="P41" i="3"/>
  <c r="K40" i="3"/>
  <c r="K41" i="3" s="1"/>
  <c r="E13" i="2"/>
  <c r="C12" i="2"/>
  <c r="C11" i="2"/>
  <c r="C10" i="2"/>
  <c r="D10" i="2" s="1"/>
  <c r="E4" i="2"/>
  <c r="B5" i="2"/>
  <c r="B9" i="1"/>
  <c r="D5" i="3" s="1"/>
  <c r="K45" i="3" l="1"/>
  <c r="K46" i="3" s="1"/>
  <c r="Q45" i="3"/>
  <c r="Q46" i="3" s="1"/>
  <c r="P46" i="3"/>
  <c r="J46" i="3"/>
  <c r="E45" i="3"/>
  <c r="E46" i="3" s="1"/>
  <c r="D12" i="2"/>
  <c r="E12" i="2" s="1"/>
  <c r="E7" i="1"/>
  <c r="I5" i="1"/>
  <c r="I6" i="1"/>
  <c r="E10" i="2"/>
  <c r="D11" i="2"/>
  <c r="E11" i="2" s="1"/>
  <c r="E5" i="1"/>
  <c r="E6" i="1"/>
  <c r="E12" i="3" l="1"/>
  <c r="J25" i="3" s="1"/>
  <c r="K27" i="3" s="1"/>
  <c r="I9" i="1"/>
  <c r="D7" i="3"/>
  <c r="E16" i="3"/>
  <c r="P27" i="3" s="1"/>
  <c r="E18" i="3"/>
  <c r="V26" i="3" s="1"/>
  <c r="D8" i="3"/>
  <c r="E9" i="1"/>
  <c r="E10" i="1" s="1"/>
  <c r="E10" i="3" s="1"/>
  <c r="E15" i="2"/>
  <c r="E17" i="2" s="1"/>
  <c r="D15" i="2"/>
  <c r="P30" i="3" l="1"/>
  <c r="Q29" i="3"/>
  <c r="Q30" i="3" s="1"/>
  <c r="V29" i="3"/>
  <c r="W28" i="3"/>
  <c r="W29" i="3" s="1"/>
  <c r="J28" i="3"/>
  <c r="K28" i="3"/>
  <c r="E19" i="3"/>
  <c r="D25" i="3"/>
  <c r="D19" i="3"/>
  <c r="E27" i="3" l="1"/>
  <c r="E28" i="3" s="1"/>
  <c r="D28" i="3"/>
</calcChain>
</file>

<file path=xl/sharedStrings.xml><?xml version="1.0" encoding="utf-8"?>
<sst xmlns="http://schemas.openxmlformats.org/spreadsheetml/2006/main" count="166" uniqueCount="83">
  <si>
    <t>AFP Aporte</t>
  </si>
  <si>
    <t>AFP Comisión</t>
  </si>
  <si>
    <t>AFP Seguro</t>
  </si>
  <si>
    <t>APORTES</t>
  </si>
  <si>
    <t>Essalud</t>
  </si>
  <si>
    <t>Aportes EPS</t>
  </si>
  <si>
    <t>7 UIT</t>
  </si>
  <si>
    <t>Retención de Renta:</t>
  </si>
  <si>
    <t>Gratificación (2)</t>
  </si>
  <si>
    <t>Sueldo anual (12)</t>
  </si>
  <si>
    <t>Deducción  7 UIT</t>
  </si>
  <si>
    <t>Renta bruta anual</t>
  </si>
  <si>
    <t>MOS</t>
  </si>
  <si>
    <t>TASA</t>
  </si>
  <si>
    <t>Hasta 5 UIT</t>
  </si>
  <si>
    <t>Más de 5 UIT hasta 20 UIT</t>
  </si>
  <si>
    <t>Más de 20 UIT hasta 35 UIT</t>
  </si>
  <si>
    <t>Más de 35 UIT hasta 45 UIT</t>
  </si>
  <si>
    <t>Más de 45 UIT</t>
  </si>
  <si>
    <t>Impuesto a la renta 5ta Categoría</t>
  </si>
  <si>
    <t>DESCUENTOS</t>
  </si>
  <si>
    <t>INGRESOS</t>
  </si>
  <si>
    <t>Asignación familiar</t>
  </si>
  <si>
    <t>Total ingresos</t>
  </si>
  <si>
    <t>Total gastos</t>
  </si>
  <si>
    <t>Total aportes</t>
  </si>
  <si>
    <t>Importe neto</t>
  </si>
  <si>
    <t>S/</t>
  </si>
  <si>
    <t>Sueldo básico</t>
  </si>
  <si>
    <t>Salarios</t>
  </si>
  <si>
    <t>Sueldos y salarios</t>
  </si>
  <si>
    <t>Seguridad, previsión social y otras contribuciones</t>
  </si>
  <si>
    <t>Regimen de prestaciones de salud</t>
  </si>
  <si>
    <t>Seguros particulares de prestaciones de salud</t>
  </si>
  <si>
    <t>Remuneraciones por pagar</t>
  </si>
  <si>
    <t>Sueldos y salarios por pagar</t>
  </si>
  <si>
    <t>Administradoras de fondos de pensiones</t>
  </si>
  <si>
    <t>AFP Eterna</t>
  </si>
  <si>
    <t>Gobiernos nacional</t>
  </si>
  <si>
    <t>Impuesto a la renta</t>
  </si>
  <si>
    <t>Instituciones públicas</t>
  </si>
  <si>
    <t>ESSALUD</t>
  </si>
  <si>
    <t>Otras remunercaciones y participaciones por pagar</t>
  </si>
  <si>
    <t>EPS Vida</t>
  </si>
  <si>
    <t>Gastos administrativos</t>
  </si>
  <si>
    <t>Gastos de ventas</t>
  </si>
  <si>
    <t>Cargas imputables a cuentas de costos</t>
  </si>
  <si>
    <t>Asiento por naturaleza</t>
  </si>
  <si>
    <t>Asiento de destino</t>
  </si>
  <si>
    <t>BOLETA DE PAGO</t>
  </si>
  <si>
    <t>ENERO DE 2024</t>
  </si>
  <si>
    <t>Cuentas corrientes en instituciones financieras</t>
  </si>
  <si>
    <t>Cuentas corrientes operativas</t>
  </si>
  <si>
    <t>TOTAL</t>
  </si>
  <si>
    <t>Gratificaciones por pagar</t>
  </si>
  <si>
    <t>Remuneraciones</t>
  </si>
  <si>
    <t>Gratificaciones</t>
  </si>
  <si>
    <t>Vacaciones</t>
  </si>
  <si>
    <t>Vacaciones por pagar</t>
  </si>
  <si>
    <t>Beneficios sociales de los trabajadores</t>
  </si>
  <si>
    <t>Compensación por tiempo de servicios</t>
  </si>
  <si>
    <t>Beneficios sociales de los trabajadores por pagar</t>
  </si>
  <si>
    <t>UIT (2024)</t>
  </si>
  <si>
    <t>Base</t>
  </si>
  <si>
    <t>IR</t>
  </si>
  <si>
    <t>Anual</t>
  </si>
  <si>
    <t>Meses</t>
  </si>
  <si>
    <t>Retención mensual</t>
  </si>
  <si>
    <t>Planillas (registro del gasto y pasivo)</t>
  </si>
  <si>
    <t>Planillas (registro del pago)</t>
  </si>
  <si>
    <t>Gratificaciones (registro mensual del gasto y pasivo)</t>
  </si>
  <si>
    <t>CTS (registro mensual del gasto y pasivo)</t>
  </si>
  <si>
    <t>Vacaciones (registro mensual del gasto y pasivo)</t>
  </si>
  <si>
    <t xml:space="preserve">Gratificaciones </t>
  </si>
  <si>
    <t>Gratificación Julio</t>
  </si>
  <si>
    <t>Gratificación Diciembre</t>
  </si>
  <si>
    <t>Remuneración computable</t>
  </si>
  <si>
    <t>Mensual</t>
  </si>
  <si>
    <t>Vacaciones anuales</t>
  </si>
  <si>
    <t>CTS</t>
  </si>
  <si>
    <t>Total ingreso mensual</t>
  </si>
  <si>
    <t>Total gratificaciones mensual</t>
  </si>
  <si>
    <t>Total remuneración computable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</si>
</sst>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0" fontId="0" fillId="0" borderId="0" xfId="2" applyNumberFormat="1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43" fontId="0" fillId="0" borderId="0" xfId="1" applyFont="1" applyFill="1"/>
    <xf numFmtId="1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2" fillId="0" borderId="0" xfId="0" applyFont="1"/>
    <xf numFmtId="43" fontId="2" fillId="0" borderId="0" xfId="1" applyFont="1"/>
    <xf numFmtId="0" fontId="0" fillId="0" borderId="1" xfId="0" applyBorder="1"/>
    <xf numFmtId="0" fontId="0" fillId="0" borderId="0" xfId="0" applyAlignment="1">
      <alignment horizontal="center"/>
    </xf>
    <xf numFmtId="43" fontId="0" fillId="0" borderId="1" xfId="1" applyFont="1" applyBorder="1"/>
    <xf numFmtId="43" fontId="0" fillId="0" borderId="1" xfId="1" applyFont="1" applyFill="1" applyBorder="1"/>
    <xf numFmtId="43" fontId="2" fillId="0" borderId="2" xfId="1" applyFont="1" applyBorder="1"/>
    <xf numFmtId="0" fontId="2" fillId="0" borderId="0" xfId="0" applyFont="1" applyAlignment="1">
      <alignment horizontal="center"/>
    </xf>
    <xf numFmtId="43" fontId="2" fillId="0" borderId="0" xfId="0" applyNumberFormat="1" applyFont="1"/>
    <xf numFmtId="43" fontId="0" fillId="0" borderId="0" xfId="1" applyFont="1" applyAlignment="1"/>
    <xf numFmtId="43" fontId="2" fillId="0" borderId="0" xfId="1" applyFont="1" applyAlignment="1"/>
    <xf numFmtId="0" fontId="0" fillId="0" borderId="0" xfId="0" applyAlignment="1">
      <alignment horizontal="left"/>
    </xf>
    <xf numFmtId="164" fontId="2" fillId="0" borderId="0" xfId="0" applyNumberFormat="1" applyFont="1"/>
    <xf numFmtId="164" fontId="0" fillId="0" borderId="2" xfId="1" applyNumberFormat="1" applyFont="1" applyBorder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vertical="top" wrapText="1"/>
    </xf>
    <xf numFmtId="164" fontId="0" fillId="0" borderId="0" xfId="0" applyNumberFormat="1" applyBorder="1"/>
    <xf numFmtId="9" fontId="0" fillId="0" borderId="0" xfId="2" applyFont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0" fillId="0" borderId="6" xfId="0" applyNumberFormat="1" applyBorder="1"/>
    <xf numFmtId="164" fontId="0" fillId="0" borderId="7" xfId="0" applyNumberFormat="1" applyBorder="1"/>
    <xf numFmtId="0" fontId="0" fillId="0" borderId="8" xfId="0" applyBorder="1"/>
    <xf numFmtId="9" fontId="0" fillId="0" borderId="9" xfId="2" applyFont="1" applyBorder="1"/>
    <xf numFmtId="0" fontId="0" fillId="0" borderId="9" xfId="0" applyBorder="1"/>
    <xf numFmtId="0" fontId="0" fillId="0" borderId="10" xfId="0" applyBorder="1"/>
    <xf numFmtId="9" fontId="0" fillId="0" borderId="0" xfId="2" applyFont="1"/>
    <xf numFmtId="165" fontId="0" fillId="0" borderId="0" xfId="2" applyNumberFormat="1" applyFont="1"/>
    <xf numFmtId="43" fontId="1" fillId="0" borderId="0" xfId="1" applyFont="1"/>
    <xf numFmtId="43" fontId="0" fillId="0" borderId="1" xfId="0" applyNumberForma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181707</xdr:rowOff>
    </xdr:from>
    <xdr:to>
      <xdr:col>9</xdr:col>
      <xdr:colOff>217610</xdr:colOff>
      <xdr:row>36</xdr:row>
      <xdr:rowOff>20515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C74018-1E8F-296C-D8E7-A5F3B3B68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03938"/>
          <a:ext cx="6981825" cy="438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F8BF-7B8A-4115-9E8A-CF09889CC0B6}">
  <dimension ref="A1:J11"/>
  <sheetViews>
    <sheetView zoomScale="130" zoomScaleNormal="130" workbookViewId="0">
      <selection activeCell="A4" sqref="A4:B9"/>
    </sheetView>
  </sheetViews>
  <sheetFormatPr baseColWidth="10" defaultRowHeight="14.4" x14ac:dyDescent="0.3"/>
  <cols>
    <col min="1" max="1" width="17.109375" bestFit="1" customWidth="1"/>
    <col min="2" max="2" width="10.44140625" bestFit="1" customWidth="1"/>
    <col min="3" max="3" width="2.88671875" customWidth="1"/>
    <col min="4" max="4" width="27.6640625" customWidth="1"/>
    <col min="5" max="5" width="9.44140625" bestFit="1" customWidth="1"/>
    <col min="6" max="6" width="7.109375" bestFit="1" customWidth="1"/>
    <col min="7" max="7" width="3.44140625" customWidth="1"/>
    <col min="8" max="8" width="12.6640625" bestFit="1" customWidth="1"/>
    <col min="9" max="9" width="7.88671875" bestFit="1" customWidth="1"/>
    <col min="10" max="10" width="6.109375" bestFit="1" customWidth="1"/>
  </cols>
  <sheetData>
    <row r="1" spans="1:10" x14ac:dyDescent="0.3">
      <c r="A1" s="24" t="s">
        <v>49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3">
      <c r="A2" s="24" t="s">
        <v>50</v>
      </c>
      <c r="B2" s="24"/>
      <c r="C2" s="24"/>
      <c r="D2" s="24"/>
      <c r="E2" s="24"/>
      <c r="F2" s="24"/>
      <c r="G2" s="24"/>
      <c r="H2" s="24"/>
      <c r="I2" s="24"/>
      <c r="J2" s="24"/>
    </row>
    <row r="4" spans="1:10" x14ac:dyDescent="0.3">
      <c r="A4" s="9" t="s">
        <v>21</v>
      </c>
      <c r="B4" s="12" t="s">
        <v>27</v>
      </c>
      <c r="D4" s="9" t="s">
        <v>20</v>
      </c>
      <c r="E4" s="12" t="s">
        <v>27</v>
      </c>
      <c r="H4" s="9" t="s">
        <v>3</v>
      </c>
      <c r="I4" s="12" t="s">
        <v>27</v>
      </c>
    </row>
    <row r="5" spans="1:10" x14ac:dyDescent="0.3">
      <c r="A5" t="s">
        <v>28</v>
      </c>
      <c r="B5" s="2">
        <v>9897.5</v>
      </c>
      <c r="D5" t="s">
        <v>0</v>
      </c>
      <c r="E5" s="2">
        <f>B9*0.1</f>
        <v>1000</v>
      </c>
      <c r="F5" s="1">
        <v>0.1</v>
      </c>
      <c r="H5" t="s">
        <v>4</v>
      </c>
      <c r="I5" s="3">
        <f>B9*J5</f>
        <v>675</v>
      </c>
      <c r="J5" s="6">
        <v>6.7500000000000004E-2</v>
      </c>
    </row>
    <row r="6" spans="1:10" x14ac:dyDescent="0.3">
      <c r="A6" t="s">
        <v>22</v>
      </c>
      <c r="B6" s="2">
        <v>102.5</v>
      </c>
      <c r="D6" t="s">
        <v>1</v>
      </c>
      <c r="E6" s="2">
        <f>B9*F6</f>
        <v>155</v>
      </c>
      <c r="F6" s="1">
        <v>1.55E-2</v>
      </c>
      <c r="H6" t="s">
        <v>5</v>
      </c>
      <c r="I6" s="3">
        <f>B9*J6</f>
        <v>225</v>
      </c>
      <c r="J6" s="6">
        <v>2.2499999999999999E-2</v>
      </c>
    </row>
    <row r="7" spans="1:10" x14ac:dyDescent="0.3">
      <c r="B7" s="2"/>
      <c r="D7" t="s">
        <v>2</v>
      </c>
      <c r="E7" s="5">
        <f>B9*F7</f>
        <v>170</v>
      </c>
      <c r="F7" s="1">
        <v>1.7000000000000001E-2</v>
      </c>
    </row>
    <row r="8" spans="1:10" x14ac:dyDescent="0.3">
      <c r="B8" s="13"/>
      <c r="D8" t="s">
        <v>19</v>
      </c>
      <c r="E8" s="14">
        <v>1086.3800000000001</v>
      </c>
      <c r="I8" s="11"/>
    </row>
    <row r="9" spans="1:10" x14ac:dyDescent="0.3">
      <c r="A9" s="9" t="s">
        <v>23</v>
      </c>
      <c r="B9" s="10">
        <f>SUM(B5:B8)</f>
        <v>10000</v>
      </c>
      <c r="D9" s="9" t="s">
        <v>24</v>
      </c>
      <c r="E9" s="10">
        <f>SUM(E5:E8)</f>
        <v>2411.38</v>
      </c>
      <c r="H9" s="9" t="s">
        <v>25</v>
      </c>
      <c r="I9" s="10">
        <f>SUM(I5:I8)</f>
        <v>900</v>
      </c>
    </row>
    <row r="10" spans="1:10" ht="15" thickBot="1" x14ac:dyDescent="0.35">
      <c r="D10" s="9" t="s">
        <v>26</v>
      </c>
      <c r="E10" s="15">
        <f>B9-E9</f>
        <v>7588.62</v>
      </c>
      <c r="F10" s="37">
        <f>E10/B9</f>
        <v>0.75886200000000004</v>
      </c>
    </row>
    <row r="11" spans="1:10" ht="15" thickTop="1" x14ac:dyDescent="0.3"/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D7A9-818E-4A12-AB1E-D52C5CD741D5}">
  <dimension ref="A1:W46"/>
  <sheetViews>
    <sheetView topLeftCell="I26" zoomScale="110" zoomScaleNormal="110" workbookViewId="0">
      <selection activeCell="P38" sqref="P38"/>
    </sheetView>
  </sheetViews>
  <sheetFormatPr baseColWidth="10" defaultRowHeight="14.4" x14ac:dyDescent="0.3"/>
  <cols>
    <col min="1" max="1" width="4.44140625" customWidth="1"/>
    <col min="2" max="2" width="5.44140625" customWidth="1"/>
    <col min="3" max="3" width="38.109375" bestFit="1" customWidth="1"/>
    <col min="7" max="7" width="4.5546875" customWidth="1"/>
    <col min="8" max="8" width="5.33203125" customWidth="1"/>
    <col min="9" max="9" width="38.33203125" customWidth="1"/>
    <col min="12" max="12" width="9.44140625" customWidth="1"/>
    <col min="13" max="13" width="4.5546875" customWidth="1"/>
    <col min="14" max="14" width="5.44140625" customWidth="1"/>
    <col min="15" max="15" width="36.33203125" customWidth="1"/>
    <col min="19" max="19" width="4.33203125" customWidth="1"/>
    <col min="20" max="20" width="4.77734375" customWidth="1"/>
    <col min="21" max="21" width="38" customWidth="1"/>
    <col min="22" max="23" width="7.88671875" bestFit="1" customWidth="1"/>
  </cols>
  <sheetData>
    <row r="1" spans="1:11" x14ac:dyDescent="0.3">
      <c r="A1" s="9" t="s">
        <v>68</v>
      </c>
    </row>
    <row r="2" spans="1:11" x14ac:dyDescent="0.3">
      <c r="D2" s="16" t="s">
        <v>27</v>
      </c>
      <c r="E2" s="16" t="s">
        <v>27</v>
      </c>
      <c r="J2" s="16" t="s">
        <v>27</v>
      </c>
      <c r="K2" s="16" t="s">
        <v>27</v>
      </c>
    </row>
    <row r="3" spans="1:11" x14ac:dyDescent="0.3">
      <c r="A3" s="9" t="s">
        <v>47</v>
      </c>
      <c r="G3" s="9" t="s">
        <v>48</v>
      </c>
    </row>
    <row r="4" spans="1:11" x14ac:dyDescent="0.3">
      <c r="A4" s="20">
        <v>621</v>
      </c>
      <c r="B4" s="20" t="s">
        <v>29</v>
      </c>
      <c r="G4" s="20">
        <v>94</v>
      </c>
      <c r="H4" t="s">
        <v>44</v>
      </c>
      <c r="J4" s="18">
        <v>5450</v>
      </c>
      <c r="K4" s="18"/>
    </row>
    <row r="5" spans="1:11" x14ac:dyDescent="0.3">
      <c r="A5" s="20"/>
      <c r="B5" s="20">
        <v>6211</v>
      </c>
      <c r="C5" t="s">
        <v>30</v>
      </c>
      <c r="D5" s="3">
        <f>Boleta!B9</f>
        <v>10000</v>
      </c>
      <c r="G5" s="20">
        <v>95</v>
      </c>
      <c r="H5" t="s">
        <v>45</v>
      </c>
      <c r="J5" s="18">
        <v>5450</v>
      </c>
      <c r="K5" s="18"/>
    </row>
    <row r="6" spans="1:11" x14ac:dyDescent="0.3">
      <c r="A6" s="20">
        <v>627</v>
      </c>
      <c r="B6" s="20" t="s">
        <v>31</v>
      </c>
      <c r="G6" s="20">
        <v>79</v>
      </c>
      <c r="H6" t="s">
        <v>46</v>
      </c>
      <c r="J6" s="18"/>
      <c r="K6" s="18">
        <f>J4+J5</f>
        <v>10900</v>
      </c>
    </row>
    <row r="7" spans="1:11" x14ac:dyDescent="0.3">
      <c r="A7" s="20"/>
      <c r="B7" s="20">
        <v>6271</v>
      </c>
      <c r="C7" t="s">
        <v>32</v>
      </c>
      <c r="D7" s="3">
        <f>Boleta!I5</f>
        <v>675</v>
      </c>
      <c r="I7" s="9" t="s">
        <v>53</v>
      </c>
      <c r="J7" s="17">
        <f>SUM(J4:J6)</f>
        <v>10900</v>
      </c>
      <c r="K7" s="17">
        <f>SUM(K4:K6)</f>
        <v>10900</v>
      </c>
    </row>
    <row r="8" spans="1:11" x14ac:dyDescent="0.3">
      <c r="A8" s="20"/>
      <c r="B8" s="20">
        <v>6275</v>
      </c>
      <c r="C8" t="s">
        <v>33</v>
      </c>
      <c r="D8" s="3">
        <f>Boleta!I6</f>
        <v>225</v>
      </c>
    </row>
    <row r="9" spans="1:11" x14ac:dyDescent="0.3">
      <c r="A9" s="20">
        <v>411</v>
      </c>
      <c r="B9" s="20" t="s">
        <v>34</v>
      </c>
    </row>
    <row r="10" spans="1:11" x14ac:dyDescent="0.3">
      <c r="A10" s="20"/>
      <c r="B10" s="20">
        <v>4111</v>
      </c>
      <c r="C10" t="s">
        <v>35</v>
      </c>
      <c r="E10" s="3">
        <f>Boleta!E10</f>
        <v>7588.62</v>
      </c>
    </row>
    <row r="11" spans="1:11" x14ac:dyDescent="0.3">
      <c r="A11" s="20">
        <v>417</v>
      </c>
      <c r="B11" s="20" t="s">
        <v>36</v>
      </c>
    </row>
    <row r="12" spans="1:11" x14ac:dyDescent="0.3">
      <c r="A12" s="20"/>
      <c r="B12" s="20">
        <v>4171</v>
      </c>
      <c r="C12" t="s">
        <v>37</v>
      </c>
      <c r="E12" s="3">
        <f>Boleta!E5+Boleta!E6+Boleta!E7</f>
        <v>1325</v>
      </c>
    </row>
    <row r="13" spans="1:11" x14ac:dyDescent="0.3">
      <c r="A13" s="20">
        <v>401</v>
      </c>
      <c r="B13" s="20" t="s">
        <v>38</v>
      </c>
    </row>
    <row r="14" spans="1:11" x14ac:dyDescent="0.3">
      <c r="A14" s="20"/>
      <c r="B14" s="20">
        <v>4017</v>
      </c>
      <c r="C14" t="s">
        <v>39</v>
      </c>
      <c r="E14" s="3">
        <f>Boleta!E8</f>
        <v>1086.3800000000001</v>
      </c>
    </row>
    <row r="15" spans="1:11" x14ac:dyDescent="0.3">
      <c r="A15" s="20">
        <v>403</v>
      </c>
      <c r="B15" s="20" t="s">
        <v>40</v>
      </c>
    </row>
    <row r="16" spans="1:11" x14ac:dyDescent="0.3">
      <c r="A16" s="20"/>
      <c r="B16" s="20">
        <v>4031</v>
      </c>
      <c r="C16" t="s">
        <v>41</v>
      </c>
      <c r="E16" s="3">
        <f>Boleta!I5</f>
        <v>675</v>
      </c>
    </row>
    <row r="17" spans="1:23" x14ac:dyDescent="0.3">
      <c r="A17" s="20">
        <v>404</v>
      </c>
      <c r="B17" s="20" t="s">
        <v>42</v>
      </c>
    </row>
    <row r="18" spans="1:23" x14ac:dyDescent="0.3">
      <c r="A18" s="20"/>
      <c r="B18" s="20">
        <v>4191</v>
      </c>
      <c r="C18" t="s">
        <v>43</v>
      </c>
      <c r="E18" s="3">
        <f>Boleta!I6</f>
        <v>225</v>
      </c>
    </row>
    <row r="19" spans="1:23" x14ac:dyDescent="0.3">
      <c r="A19" s="20"/>
      <c r="C19" s="9" t="s">
        <v>53</v>
      </c>
      <c r="D19" s="17">
        <f>SUM(D5:D18)</f>
        <v>10900</v>
      </c>
      <c r="E19" s="17">
        <f>SUM(E5:E18)</f>
        <v>10900</v>
      </c>
    </row>
    <row r="20" spans="1:23" x14ac:dyDescent="0.3">
      <c r="A20" s="20"/>
      <c r="C20" s="9"/>
      <c r="D20" s="17"/>
      <c r="E20" s="17"/>
    </row>
    <row r="21" spans="1:23" x14ac:dyDescent="0.3">
      <c r="A21" s="9" t="s">
        <v>69</v>
      </c>
      <c r="C21" s="9"/>
      <c r="D21" s="17"/>
      <c r="E21" s="17"/>
    </row>
    <row r="22" spans="1:23" x14ac:dyDescent="0.3">
      <c r="A22" s="9"/>
      <c r="C22" s="9"/>
      <c r="D22" s="17"/>
      <c r="E22" s="17"/>
    </row>
    <row r="23" spans="1:23" x14ac:dyDescent="0.3">
      <c r="D23" s="16" t="s">
        <v>27</v>
      </c>
      <c r="E23" s="16" t="s">
        <v>27</v>
      </c>
      <c r="J23" s="16" t="s">
        <v>27</v>
      </c>
      <c r="K23" s="16" t="s">
        <v>27</v>
      </c>
      <c r="P23" s="16" t="s">
        <v>27</v>
      </c>
      <c r="Q23" s="16" t="s">
        <v>27</v>
      </c>
    </row>
    <row r="24" spans="1:23" x14ac:dyDescent="0.3">
      <c r="A24" s="20">
        <v>411</v>
      </c>
      <c r="B24" s="20" t="s">
        <v>34</v>
      </c>
      <c r="G24" s="20">
        <v>417</v>
      </c>
      <c r="H24" s="20" t="s">
        <v>36</v>
      </c>
      <c r="M24" s="20">
        <v>401</v>
      </c>
      <c r="N24" s="20" t="s">
        <v>38</v>
      </c>
      <c r="V24" s="16" t="s">
        <v>27</v>
      </c>
      <c r="W24" s="16" t="s">
        <v>27</v>
      </c>
    </row>
    <row r="25" spans="1:23" x14ac:dyDescent="0.3">
      <c r="A25" s="20"/>
      <c r="B25" s="20">
        <v>4111</v>
      </c>
      <c r="C25" t="s">
        <v>35</v>
      </c>
      <c r="D25" s="3">
        <f>E10</f>
        <v>7588.62</v>
      </c>
      <c r="G25" s="20"/>
      <c r="H25" s="20">
        <v>4171</v>
      </c>
      <c r="I25" t="s">
        <v>37</v>
      </c>
      <c r="J25" s="3">
        <f>E12</f>
        <v>1325</v>
      </c>
      <c r="M25" s="20"/>
      <c r="N25" s="20">
        <v>4017</v>
      </c>
      <c r="O25" t="s">
        <v>39</v>
      </c>
      <c r="P25" s="3">
        <f>Boleta!E8</f>
        <v>1086.3800000000001</v>
      </c>
      <c r="S25" s="20">
        <v>419</v>
      </c>
      <c r="T25" s="20" t="s">
        <v>42</v>
      </c>
    </row>
    <row r="26" spans="1:23" x14ac:dyDescent="0.3">
      <c r="A26" s="20">
        <v>104</v>
      </c>
      <c r="B26" s="20" t="s">
        <v>51</v>
      </c>
      <c r="G26" s="20">
        <v>104</v>
      </c>
      <c r="H26" s="20" t="s">
        <v>51</v>
      </c>
      <c r="M26" s="20">
        <v>403</v>
      </c>
      <c r="N26" s="20" t="s">
        <v>40</v>
      </c>
      <c r="S26" s="20"/>
      <c r="T26" s="20">
        <v>4191</v>
      </c>
      <c r="U26" t="s">
        <v>43</v>
      </c>
      <c r="V26" s="3">
        <f>E18</f>
        <v>225</v>
      </c>
    </row>
    <row r="27" spans="1:23" x14ac:dyDescent="0.3">
      <c r="A27" s="20"/>
      <c r="B27" s="20">
        <v>1041</v>
      </c>
      <c r="C27" t="s">
        <v>52</v>
      </c>
      <c r="D27" s="3"/>
      <c r="E27" s="3">
        <f>D25</f>
        <v>7588.62</v>
      </c>
      <c r="G27" s="20"/>
      <c r="H27" s="20">
        <v>1041</v>
      </c>
      <c r="I27" t="s">
        <v>52</v>
      </c>
      <c r="J27" s="3"/>
      <c r="K27" s="3">
        <f>J25</f>
        <v>1325</v>
      </c>
      <c r="M27" s="20"/>
      <c r="N27" s="20">
        <v>4031</v>
      </c>
      <c r="O27" t="s">
        <v>41</v>
      </c>
      <c r="P27" s="3">
        <f>E16</f>
        <v>675</v>
      </c>
      <c r="S27" s="20">
        <v>104</v>
      </c>
      <c r="T27" s="20" t="s">
        <v>51</v>
      </c>
    </row>
    <row r="28" spans="1:23" x14ac:dyDescent="0.3">
      <c r="A28" s="20"/>
      <c r="B28" s="20"/>
      <c r="C28" s="9" t="s">
        <v>53</v>
      </c>
      <c r="D28" s="19">
        <f>SUM(D25:D27)</f>
        <v>7588.62</v>
      </c>
      <c r="E28" s="19">
        <f>SUM(E25:E27)</f>
        <v>7588.62</v>
      </c>
      <c r="G28" s="20"/>
      <c r="I28" s="9" t="s">
        <v>53</v>
      </c>
      <c r="J28" s="19">
        <f>SUM(J25:J27)</f>
        <v>1325</v>
      </c>
      <c r="K28" s="19">
        <f>SUM(K25:K27)</f>
        <v>1325</v>
      </c>
      <c r="M28" s="20">
        <v>104</v>
      </c>
      <c r="N28" s="20" t="s">
        <v>51</v>
      </c>
      <c r="S28" s="20"/>
      <c r="T28" s="20">
        <v>1041</v>
      </c>
      <c r="U28" t="s">
        <v>52</v>
      </c>
      <c r="V28" s="3"/>
      <c r="W28" s="3">
        <f>V26</f>
        <v>225</v>
      </c>
    </row>
    <row r="29" spans="1:23" x14ac:dyDescent="0.3">
      <c r="A29" s="20"/>
      <c r="M29" s="20"/>
      <c r="N29" s="20">
        <v>1041</v>
      </c>
      <c r="O29" t="s">
        <v>52</v>
      </c>
      <c r="P29" s="3"/>
      <c r="Q29" s="3">
        <f>P25+P27</f>
        <v>1761.38</v>
      </c>
      <c r="S29" s="20"/>
      <c r="U29" s="9" t="s">
        <v>53</v>
      </c>
      <c r="V29" s="19">
        <f>SUM(V26:V28)</f>
        <v>225</v>
      </c>
      <c r="W29" s="19">
        <f>SUM(W26:W28)</f>
        <v>225</v>
      </c>
    </row>
    <row r="30" spans="1:23" x14ac:dyDescent="0.3">
      <c r="A30" s="20"/>
      <c r="B30" s="20"/>
      <c r="M30" s="20"/>
      <c r="N30" s="20"/>
      <c r="O30" s="9" t="s">
        <v>53</v>
      </c>
      <c r="P30" s="19">
        <f>SUM(P24:P29)</f>
        <v>1761.38</v>
      </c>
      <c r="Q30" s="19">
        <f>SUM(Q25:Q29)</f>
        <v>1761.38</v>
      </c>
      <c r="S30" s="20"/>
      <c r="T30" s="20"/>
      <c r="V30" s="3"/>
    </row>
    <row r="31" spans="1:23" x14ac:dyDescent="0.3">
      <c r="A31" s="20"/>
      <c r="B31" s="20"/>
      <c r="D31" s="3"/>
    </row>
    <row r="32" spans="1:23" x14ac:dyDescent="0.3">
      <c r="A32" s="20"/>
      <c r="B32" s="20"/>
    </row>
    <row r="33" spans="1:18" x14ac:dyDescent="0.3">
      <c r="A33" s="20"/>
      <c r="B33" s="20"/>
      <c r="G33" s="20"/>
      <c r="I33" s="9"/>
      <c r="J33" s="19"/>
      <c r="K33" s="19"/>
    </row>
    <row r="34" spans="1:18" x14ac:dyDescent="0.3">
      <c r="A34" s="23" t="s">
        <v>70</v>
      </c>
      <c r="B34" s="20"/>
      <c r="G34" s="23" t="s">
        <v>72</v>
      </c>
      <c r="K34" s="3"/>
      <c r="M34" s="9" t="s">
        <v>71</v>
      </c>
    </row>
    <row r="35" spans="1:18" x14ac:dyDescent="0.3">
      <c r="A35" s="20"/>
    </row>
    <row r="36" spans="1:18" x14ac:dyDescent="0.3">
      <c r="D36" s="16" t="s">
        <v>27</v>
      </c>
      <c r="E36" s="16" t="s">
        <v>27</v>
      </c>
      <c r="J36" s="16" t="s">
        <v>27</v>
      </c>
      <c r="K36" s="16" t="s">
        <v>27</v>
      </c>
      <c r="P36" s="16" t="s">
        <v>27</v>
      </c>
      <c r="Q36" s="16" t="s">
        <v>27</v>
      </c>
    </row>
    <row r="37" spans="1:18" x14ac:dyDescent="0.3">
      <c r="A37" s="20">
        <v>621</v>
      </c>
      <c r="B37" s="20" t="s">
        <v>55</v>
      </c>
      <c r="G37" s="20">
        <v>621</v>
      </c>
      <c r="H37" s="20" t="s">
        <v>55</v>
      </c>
      <c r="M37" s="20">
        <v>629</v>
      </c>
      <c r="N37" s="20" t="s">
        <v>59</v>
      </c>
      <c r="R37" s="4">
        <v>10000</v>
      </c>
    </row>
    <row r="38" spans="1:18" x14ac:dyDescent="0.3">
      <c r="A38" s="20"/>
      <c r="B38" s="20">
        <v>6214</v>
      </c>
      <c r="C38" t="s">
        <v>56</v>
      </c>
      <c r="D38" s="3">
        <f>10000/6</f>
        <v>1666.6666666666667</v>
      </c>
      <c r="G38" s="20"/>
      <c r="H38" s="20">
        <v>6215</v>
      </c>
      <c r="I38" t="s">
        <v>57</v>
      </c>
      <c r="J38" s="3">
        <f>10000/12</f>
        <v>833.33333333333337</v>
      </c>
      <c r="M38" s="20"/>
      <c r="N38" s="20">
        <v>6291</v>
      </c>
      <c r="O38" t="s">
        <v>60</v>
      </c>
      <c r="P38" s="3">
        <f>(10000+1667)/12</f>
        <v>972.25</v>
      </c>
      <c r="R38" s="4">
        <v>1667</v>
      </c>
    </row>
    <row r="39" spans="1:18" x14ac:dyDescent="0.3">
      <c r="A39" s="20">
        <v>411</v>
      </c>
      <c r="B39" s="20" t="s">
        <v>34</v>
      </c>
      <c r="G39" s="20">
        <v>411</v>
      </c>
      <c r="H39" s="20" t="s">
        <v>34</v>
      </c>
      <c r="M39" s="20">
        <v>415</v>
      </c>
      <c r="N39" s="20" t="s">
        <v>61</v>
      </c>
      <c r="R39" s="7">
        <f>SUM(R37:R38)</f>
        <v>11667</v>
      </c>
    </row>
    <row r="40" spans="1:18" x14ac:dyDescent="0.3">
      <c r="A40" s="20"/>
      <c r="B40" s="20">
        <v>4114</v>
      </c>
      <c r="C40" t="s">
        <v>54</v>
      </c>
      <c r="D40" s="3"/>
      <c r="E40" s="3">
        <f>D38</f>
        <v>1666.6666666666667</v>
      </c>
      <c r="G40" s="20"/>
      <c r="H40" s="20">
        <v>4115</v>
      </c>
      <c r="I40" t="s">
        <v>58</v>
      </c>
      <c r="J40" s="3"/>
      <c r="K40" s="3">
        <f>J38</f>
        <v>833.33333333333337</v>
      </c>
      <c r="M40" s="20"/>
      <c r="N40" s="20">
        <v>4151</v>
      </c>
      <c r="O40" t="s">
        <v>60</v>
      </c>
      <c r="P40" s="3"/>
      <c r="Q40" s="3">
        <f>P38</f>
        <v>972.25</v>
      </c>
    </row>
    <row r="41" spans="1:18" x14ac:dyDescent="0.3">
      <c r="A41" s="20"/>
      <c r="B41" s="20"/>
      <c r="C41" s="9" t="s">
        <v>53</v>
      </c>
      <c r="D41" s="19">
        <f>SUM(D38:D40)</f>
        <v>1666.6666666666667</v>
      </c>
      <c r="E41" s="19">
        <f>SUM(E38:E40)</f>
        <v>1666.6666666666667</v>
      </c>
      <c r="G41" s="20"/>
      <c r="H41" s="20"/>
      <c r="I41" s="9" t="s">
        <v>53</v>
      </c>
      <c r="J41" s="19">
        <f>SUM(J38:J40)</f>
        <v>833.33333333333337</v>
      </c>
      <c r="K41" s="19">
        <f>SUM(K38:K40)</f>
        <v>833.33333333333337</v>
      </c>
      <c r="M41" s="20"/>
      <c r="N41" s="20"/>
      <c r="O41" s="9" t="s">
        <v>53</v>
      </c>
      <c r="P41" s="19">
        <f>SUM(P38:P40)</f>
        <v>972.25</v>
      </c>
      <c r="Q41" s="19">
        <f>SUM(Q38:Q40)</f>
        <v>972.25</v>
      </c>
    </row>
    <row r="43" spans="1:18" x14ac:dyDescent="0.3">
      <c r="A43" s="20">
        <v>94</v>
      </c>
      <c r="B43" t="s">
        <v>44</v>
      </c>
      <c r="D43" s="18">
        <f>D38/2</f>
        <v>833.33333333333337</v>
      </c>
      <c r="E43" s="18"/>
      <c r="G43" s="20">
        <v>94</v>
      </c>
      <c r="H43" t="s">
        <v>44</v>
      </c>
      <c r="J43" s="18">
        <f>J38/2</f>
        <v>416.66666666666669</v>
      </c>
      <c r="K43" s="18"/>
      <c r="M43" s="20">
        <v>94</v>
      </c>
      <c r="N43" t="s">
        <v>44</v>
      </c>
      <c r="P43" s="18">
        <f>P38/2</f>
        <v>486.125</v>
      </c>
      <c r="Q43" s="18"/>
    </row>
    <row r="44" spans="1:18" x14ac:dyDescent="0.3">
      <c r="A44" s="20">
        <v>95</v>
      </c>
      <c r="B44" t="s">
        <v>45</v>
      </c>
      <c r="D44" s="18">
        <f>D38/2</f>
        <v>833.33333333333337</v>
      </c>
      <c r="E44" s="18"/>
      <c r="G44" s="20">
        <v>95</v>
      </c>
      <c r="H44" t="s">
        <v>45</v>
      </c>
      <c r="J44" s="18">
        <f>J38/2</f>
        <v>416.66666666666669</v>
      </c>
      <c r="K44" s="18"/>
      <c r="M44" s="20">
        <v>95</v>
      </c>
      <c r="N44" t="s">
        <v>45</v>
      </c>
      <c r="P44" s="18">
        <f>P38/2</f>
        <v>486.125</v>
      </c>
      <c r="Q44" s="18"/>
    </row>
    <row r="45" spans="1:18" x14ac:dyDescent="0.3">
      <c r="A45" s="20">
        <v>79</v>
      </c>
      <c r="B45" t="s">
        <v>46</v>
      </c>
      <c r="D45" s="18"/>
      <c r="E45" s="18">
        <f>D43+D44</f>
        <v>1666.6666666666667</v>
      </c>
      <c r="G45" s="20">
        <v>79</v>
      </c>
      <c r="H45" t="s">
        <v>46</v>
      </c>
      <c r="J45" s="18"/>
      <c r="K45" s="18">
        <f>J43+J44</f>
        <v>833.33333333333337</v>
      </c>
      <c r="M45" s="20">
        <v>79</v>
      </c>
      <c r="N45" t="s">
        <v>46</v>
      </c>
      <c r="P45" s="18"/>
      <c r="Q45" s="18">
        <f>P43+P44</f>
        <v>972.25</v>
      </c>
    </row>
    <row r="46" spans="1:18" x14ac:dyDescent="0.3">
      <c r="C46" s="9" t="s">
        <v>53</v>
      </c>
      <c r="D46" s="17">
        <f>SUM(D43:D45)</f>
        <v>1666.6666666666667</v>
      </c>
      <c r="E46" s="17">
        <f>SUM(E43:E45)</f>
        <v>1666.6666666666667</v>
      </c>
      <c r="I46" s="9" t="s">
        <v>53</v>
      </c>
      <c r="J46" s="17">
        <f>SUM(J43:J45)</f>
        <v>833.33333333333337</v>
      </c>
      <c r="K46" s="17">
        <f>SUM(K43:K45)</f>
        <v>833.33333333333337</v>
      </c>
      <c r="O46" s="9" t="s">
        <v>53</v>
      </c>
      <c r="P46" s="17">
        <f>SUM(P43:P45)</f>
        <v>972.25</v>
      </c>
      <c r="Q46" s="17">
        <f>SUM(Q43:Q45)</f>
        <v>972.25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97B0-4877-44FC-A904-56402D4572B5}">
  <dimension ref="A1:G18"/>
  <sheetViews>
    <sheetView workbookViewId="0">
      <selection activeCell="E17" sqref="E17"/>
    </sheetView>
  </sheetViews>
  <sheetFormatPr baseColWidth="10" defaultRowHeight="14.4" x14ac:dyDescent="0.3"/>
  <cols>
    <col min="1" max="1" width="23.44140625" bestFit="1" customWidth="1"/>
    <col min="3" max="3" width="9.109375" bestFit="1" customWidth="1"/>
    <col min="4" max="4" width="9.6640625" bestFit="1" customWidth="1"/>
    <col min="5" max="5" width="8.33203125" bestFit="1" customWidth="1"/>
  </cols>
  <sheetData>
    <row r="1" spans="1:7" x14ac:dyDescent="0.3">
      <c r="A1" t="s">
        <v>7</v>
      </c>
    </row>
    <row r="2" spans="1:7" x14ac:dyDescent="0.3">
      <c r="B2" s="16" t="s">
        <v>27</v>
      </c>
      <c r="E2" s="16" t="s">
        <v>27</v>
      </c>
    </row>
    <row r="3" spans="1:7" x14ac:dyDescent="0.3">
      <c r="A3" t="s">
        <v>9</v>
      </c>
      <c r="B3" s="7">
        <f>Boleta!B9*12</f>
        <v>120000</v>
      </c>
      <c r="D3" t="s">
        <v>62</v>
      </c>
      <c r="E3" s="4">
        <v>5150</v>
      </c>
    </row>
    <row r="4" spans="1:7" x14ac:dyDescent="0.3">
      <c r="A4" t="s">
        <v>8</v>
      </c>
      <c r="B4" s="8">
        <f>Boleta!B9*2</f>
        <v>20000</v>
      </c>
      <c r="D4" t="s">
        <v>6</v>
      </c>
      <c r="E4" s="4">
        <f>E3*7</f>
        <v>36050</v>
      </c>
    </row>
    <row r="5" spans="1:7" x14ac:dyDescent="0.3">
      <c r="A5" t="s">
        <v>11</v>
      </c>
      <c r="B5" s="7">
        <f>SUM(B3:B4)</f>
        <v>140000</v>
      </c>
    </row>
    <row r="6" spans="1:7" x14ac:dyDescent="0.3">
      <c r="A6" t="s">
        <v>10</v>
      </c>
      <c r="B6" s="8">
        <f>-E4</f>
        <v>-36050</v>
      </c>
    </row>
    <row r="7" spans="1:7" x14ac:dyDescent="0.3">
      <c r="B7" s="7">
        <f>SUM(B5:B6)</f>
        <v>103950</v>
      </c>
    </row>
    <row r="8" spans="1:7" ht="15" thickBot="1" x14ac:dyDescent="0.35"/>
    <row r="9" spans="1:7" x14ac:dyDescent="0.3">
      <c r="A9" s="28" t="s">
        <v>12</v>
      </c>
      <c r="B9" s="29" t="s">
        <v>13</v>
      </c>
      <c r="C9" s="29" t="s">
        <v>27</v>
      </c>
      <c r="D9" s="29" t="s">
        <v>63</v>
      </c>
      <c r="E9" s="30" t="s">
        <v>64</v>
      </c>
    </row>
    <row r="10" spans="1:7" x14ac:dyDescent="0.3">
      <c r="A10" s="31" t="s">
        <v>14</v>
      </c>
      <c r="B10" s="27">
        <v>0.08</v>
      </c>
      <c r="C10" s="26">
        <f>5*E3</f>
        <v>25750</v>
      </c>
      <c r="D10" s="26">
        <f>C10</f>
        <v>25750</v>
      </c>
      <c r="E10" s="32">
        <f>D10*B10</f>
        <v>2060</v>
      </c>
    </row>
    <row r="11" spans="1:7" x14ac:dyDescent="0.3">
      <c r="A11" s="31" t="s">
        <v>15</v>
      </c>
      <c r="B11" s="27">
        <v>0.14000000000000001</v>
      </c>
      <c r="C11" s="26">
        <f>E3*20</f>
        <v>103000</v>
      </c>
      <c r="D11" s="26">
        <f>C11-D10</f>
        <v>77250</v>
      </c>
      <c r="E11" s="32">
        <f>D11*B11</f>
        <v>10815.000000000002</v>
      </c>
    </row>
    <row r="12" spans="1:7" x14ac:dyDescent="0.3">
      <c r="A12" s="31" t="s">
        <v>16</v>
      </c>
      <c r="B12" s="27">
        <v>0.17</v>
      </c>
      <c r="C12" s="26">
        <f>E3*35</f>
        <v>180250</v>
      </c>
      <c r="D12" s="26">
        <f>B7-C11</f>
        <v>950</v>
      </c>
      <c r="E12" s="32">
        <f>D12*B12</f>
        <v>161.5</v>
      </c>
    </row>
    <row r="13" spans="1:7" x14ac:dyDescent="0.3">
      <c r="A13" s="31" t="s">
        <v>17</v>
      </c>
      <c r="B13" s="27">
        <v>0.2</v>
      </c>
      <c r="C13" s="26"/>
      <c r="D13" s="26"/>
      <c r="E13" s="32">
        <f>D13*B13</f>
        <v>0</v>
      </c>
    </row>
    <row r="14" spans="1:7" ht="15" thickBot="1" x14ac:dyDescent="0.35">
      <c r="A14" s="33" t="s">
        <v>18</v>
      </c>
      <c r="B14" s="34">
        <v>0.3</v>
      </c>
      <c r="C14" s="35"/>
      <c r="D14" s="35"/>
      <c r="E14" s="36"/>
    </row>
    <row r="15" spans="1:7" ht="15" x14ac:dyDescent="0.3">
      <c r="A15" s="25"/>
      <c r="D15" s="21">
        <f>SUM(D10:D13)</f>
        <v>103950</v>
      </c>
      <c r="E15" s="21">
        <f>SUM(E10:E13)</f>
        <v>13036.500000000002</v>
      </c>
      <c r="F15" t="s">
        <v>65</v>
      </c>
      <c r="G15" s="38">
        <f>E15/D15</f>
        <v>0.12541125541125542</v>
      </c>
    </row>
    <row r="16" spans="1:7" x14ac:dyDescent="0.3">
      <c r="E16">
        <v>12</v>
      </c>
      <c r="F16" t="s">
        <v>66</v>
      </c>
    </row>
    <row r="17" spans="5:6" ht="15" thickBot="1" x14ac:dyDescent="0.35">
      <c r="E17" s="22">
        <f>E15/E16</f>
        <v>1086.3750000000002</v>
      </c>
      <c r="F17" t="s">
        <v>67</v>
      </c>
    </row>
    <row r="18" spans="5:6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4CBE-F121-49A8-86F8-C2B39018FE9C}">
  <dimension ref="A1:H14"/>
  <sheetViews>
    <sheetView tabSelected="1" workbookViewId="0">
      <selection activeCell="E18" sqref="E18"/>
    </sheetView>
  </sheetViews>
  <sheetFormatPr baseColWidth="10" defaultRowHeight="14.4" x14ac:dyDescent="0.3"/>
  <cols>
    <col min="1" max="1" width="23.6640625" bestFit="1" customWidth="1"/>
    <col min="4" max="4" width="23.6640625" bestFit="1" customWidth="1"/>
    <col min="7" max="7" width="26.77734375" bestFit="1" customWidth="1"/>
  </cols>
  <sheetData>
    <row r="1" spans="1:8" x14ac:dyDescent="0.3">
      <c r="A1" s="23" t="s">
        <v>73</v>
      </c>
      <c r="D1" s="23" t="s">
        <v>57</v>
      </c>
      <c r="G1" s="9" t="s">
        <v>79</v>
      </c>
    </row>
    <row r="3" spans="1:8" x14ac:dyDescent="0.3">
      <c r="A3" s="9" t="s">
        <v>76</v>
      </c>
      <c r="B3" s="12" t="s">
        <v>27</v>
      </c>
      <c r="D3" s="9" t="s">
        <v>76</v>
      </c>
      <c r="E3" s="12" t="s">
        <v>27</v>
      </c>
      <c r="G3" s="9" t="s">
        <v>76</v>
      </c>
      <c r="H3" s="12" t="s">
        <v>27</v>
      </c>
    </row>
    <row r="4" spans="1:8" x14ac:dyDescent="0.3">
      <c r="A4" t="s">
        <v>28</v>
      </c>
      <c r="B4" s="2">
        <v>9897.5</v>
      </c>
      <c r="D4" t="s">
        <v>28</v>
      </c>
      <c r="E4" s="2">
        <v>9897.5</v>
      </c>
      <c r="G4" t="s">
        <v>28</v>
      </c>
      <c r="H4" s="2">
        <v>9897.5</v>
      </c>
    </row>
    <row r="5" spans="1:8" x14ac:dyDescent="0.3">
      <c r="A5" t="s">
        <v>22</v>
      </c>
      <c r="B5" s="2">
        <v>102.5</v>
      </c>
      <c r="D5" t="s">
        <v>22</v>
      </c>
      <c r="E5" s="2">
        <v>102.5</v>
      </c>
      <c r="G5" t="s">
        <v>22</v>
      </c>
      <c r="H5" s="2">
        <v>102.5</v>
      </c>
    </row>
    <row r="6" spans="1:8" x14ac:dyDescent="0.3">
      <c r="B6" s="2"/>
      <c r="E6" s="2"/>
      <c r="H6" s="2"/>
    </row>
    <row r="7" spans="1:8" x14ac:dyDescent="0.3">
      <c r="B7" s="13"/>
      <c r="E7" s="13"/>
      <c r="H7" s="13"/>
    </row>
    <row r="8" spans="1:8" x14ac:dyDescent="0.3">
      <c r="A8" s="9" t="s">
        <v>80</v>
      </c>
      <c r="B8" s="39">
        <f>SUM(B4:B7)</f>
        <v>10000</v>
      </c>
      <c r="D8" s="9" t="s">
        <v>80</v>
      </c>
      <c r="E8" s="39">
        <f>SUM(E4:E7)</f>
        <v>10000</v>
      </c>
      <c r="G8" s="9" t="s">
        <v>80</v>
      </c>
      <c r="H8" s="39">
        <f>SUM(H4:H7)</f>
        <v>10000</v>
      </c>
    </row>
    <row r="9" spans="1:8" x14ac:dyDescent="0.3">
      <c r="G9" t="s">
        <v>81</v>
      </c>
      <c r="H9" s="40">
        <f>B14</f>
        <v>1666.6666666666667</v>
      </c>
    </row>
    <row r="10" spans="1:8" x14ac:dyDescent="0.3">
      <c r="A10" t="s">
        <v>74</v>
      </c>
      <c r="B10" s="3">
        <f>B8</f>
        <v>10000</v>
      </c>
      <c r="D10" t="s">
        <v>78</v>
      </c>
      <c r="E10" s="3">
        <f>E8</f>
        <v>10000</v>
      </c>
      <c r="G10" t="s">
        <v>82</v>
      </c>
      <c r="H10" s="3">
        <f>H8+H9</f>
        <v>11666.666666666666</v>
      </c>
    </row>
    <row r="11" spans="1:8" x14ac:dyDescent="0.3">
      <c r="A11" t="s">
        <v>75</v>
      </c>
      <c r="B11" s="40">
        <f>B8</f>
        <v>10000</v>
      </c>
      <c r="D11" t="s">
        <v>66</v>
      </c>
      <c r="E11" s="11">
        <v>12</v>
      </c>
      <c r="G11" t="s">
        <v>66</v>
      </c>
      <c r="H11" s="11">
        <v>12</v>
      </c>
    </row>
    <row r="12" spans="1:8" x14ac:dyDescent="0.3">
      <c r="A12" t="s">
        <v>65</v>
      </c>
      <c r="B12" s="3">
        <f>SUM(B10:B11)</f>
        <v>20000</v>
      </c>
      <c r="D12" t="s">
        <v>77</v>
      </c>
      <c r="E12" s="17">
        <f>E10/E11</f>
        <v>833.33333333333337</v>
      </c>
      <c r="G12" t="s">
        <v>77</v>
      </c>
      <c r="H12" s="17">
        <f>H10/H11</f>
        <v>972.22222222222217</v>
      </c>
    </row>
    <row r="13" spans="1:8" x14ac:dyDescent="0.3">
      <c r="A13" t="s">
        <v>66</v>
      </c>
      <c r="B13" s="11">
        <v>12</v>
      </c>
    </row>
    <row r="14" spans="1:8" x14ac:dyDescent="0.3">
      <c r="A14" t="s">
        <v>77</v>
      </c>
      <c r="B14" s="17">
        <f>B12/B13</f>
        <v>1666.6666666666667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Boleta</vt:lpstr>
      <vt:lpstr>Asientos contables</vt:lpstr>
      <vt:lpstr>Cálculo IR</vt:lpstr>
      <vt:lpstr>Cálculo BBSS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Christian</cp:lastModifiedBy>
  <dcterms:created xsi:type="dcterms:W3CDTF">2024-05-03T23:09:39Z</dcterms:created>
  <dcterms:modified xsi:type="dcterms:W3CDTF">2024-10-05T07:07:21Z</dcterms:modified>
</cp:coreProperties>
</file>