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Rosse\OneDrive\Documentos\PUCP 2024-2\CONTABILIDAD Y FINANZAS\Datos para el EX1\"/>
    </mc:Choice>
  </mc:AlternateContent>
  <xr:revisionPtr revIDLastSave="0" documentId="13_ncr:1_{B3575F28-E895-4197-A48C-F6BCD7B67E55}" xr6:coauthVersionLast="36" xr6:coauthVersionMax="47" xr10:uidLastSave="{00000000-0000-0000-0000-000000000000}"/>
  <bookViews>
    <workbookView xWindow="0" yWindow="0" windowWidth="21570" windowHeight="7890" firstSheet="2" activeTab="5" xr2:uid="{721B5AED-2AD4-43D5-8075-509DB0FF3769}"/>
  </bookViews>
  <sheets>
    <sheet name=" P1 Data" sheetId="6" r:id="rId1"/>
    <sheet name="P1 Asientos" sheetId="7" r:id="rId2"/>
    <sheet name=" P2 Data" sheetId="8" r:id="rId3"/>
    <sheet name="P2 Asientos" sheetId="9" r:id="rId4"/>
    <sheet name="P3 Data" sheetId="10" r:id="rId5"/>
    <sheet name="P3 Asiento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0" l="1"/>
  <c r="D29" i="10"/>
  <c r="B35" i="10"/>
  <c r="I29" i="10"/>
  <c r="B27" i="10"/>
  <c r="I28" i="10"/>
  <c r="I27" i="10"/>
  <c r="E32" i="10"/>
  <c r="E31" i="10"/>
  <c r="E30" i="10"/>
  <c r="E29" i="10"/>
  <c r="E28" i="10"/>
  <c r="E27" i="10"/>
  <c r="N11" i="8"/>
  <c r="K16" i="6"/>
  <c r="J16" i="6"/>
  <c r="I16" i="6"/>
  <c r="K13" i="6"/>
  <c r="J13" i="6"/>
  <c r="I13" i="6"/>
  <c r="F16" i="6"/>
  <c r="E16" i="6"/>
  <c r="D16" i="6"/>
  <c r="B16" i="6"/>
  <c r="F13" i="6"/>
  <c r="E13" i="6"/>
  <c r="D13" i="6"/>
  <c r="B13" i="6"/>
  <c r="E63" i="11" l="1"/>
  <c r="E62" i="11"/>
  <c r="F64" i="11" s="1"/>
  <c r="E46" i="11"/>
  <c r="E45" i="11"/>
  <c r="E57" i="11"/>
  <c r="F60" i="11" s="1"/>
  <c r="E68" i="11"/>
  <c r="F70" i="11" s="1"/>
  <c r="E51" i="11"/>
  <c r="F53" i="11" s="1"/>
  <c r="E40" i="11"/>
  <c r="F43" i="11" s="1"/>
  <c r="E20" i="11"/>
  <c r="E19" i="11"/>
  <c r="F14" i="11"/>
  <c r="E31" i="11" s="1"/>
  <c r="F12" i="11"/>
  <c r="E29" i="11" s="1"/>
  <c r="F11" i="11"/>
  <c r="E9" i="11"/>
  <c r="F17" i="11" s="1"/>
  <c r="E34" i="11" s="1"/>
  <c r="E8" i="11"/>
  <c r="F16" i="11" s="1"/>
  <c r="E33" i="11" s="1"/>
  <c r="E6" i="11"/>
  <c r="O19" i="10"/>
  <c r="N19" i="10"/>
  <c r="O18" i="10"/>
  <c r="N18" i="10"/>
  <c r="M19" i="10"/>
  <c r="M18" i="10"/>
  <c r="O7" i="10"/>
  <c r="O6" i="10"/>
  <c r="N6" i="10"/>
  <c r="N7" i="10"/>
  <c r="B10" i="10"/>
  <c r="M7" i="10"/>
  <c r="M6" i="10"/>
  <c r="E19" i="10"/>
  <c r="E20" i="10"/>
  <c r="E21" i="10"/>
  <c r="E18" i="10"/>
  <c r="B18" i="10"/>
  <c r="I19" i="10"/>
  <c r="I18" i="10"/>
  <c r="I22" i="10" s="1"/>
  <c r="E7" i="10"/>
  <c r="E59" i="9"/>
  <c r="E14" i="8"/>
  <c r="F14" i="8" s="1"/>
  <c r="C14" i="8"/>
  <c r="D14" i="8" s="1"/>
  <c r="E26" i="9"/>
  <c r="E33" i="9" s="1"/>
  <c r="F34" i="9" s="1"/>
  <c r="L10" i="8"/>
  <c r="J10" i="8"/>
  <c r="M10" i="8" s="1"/>
  <c r="E10" i="8"/>
  <c r="C10" i="8"/>
  <c r="D10" i="8" s="1"/>
  <c r="E5" i="8"/>
  <c r="F5" i="8" s="1"/>
  <c r="F4" i="8"/>
  <c r="E3" i="8"/>
  <c r="F3" i="8" s="1"/>
  <c r="C4" i="8"/>
  <c r="D4" i="8" s="1"/>
  <c r="C5" i="8"/>
  <c r="C3" i="8"/>
  <c r="D3" i="8" s="1"/>
  <c r="B6" i="8"/>
  <c r="E6" i="9" s="1"/>
  <c r="D52" i="7"/>
  <c r="E54" i="7" s="1"/>
  <c r="D4" i="6"/>
  <c r="C8" i="6"/>
  <c r="C7" i="6"/>
  <c r="B9" i="6"/>
  <c r="B4" i="6"/>
  <c r="D3" i="6"/>
  <c r="E3" i="6" s="1"/>
  <c r="F3" i="6" s="1"/>
  <c r="D2" i="6"/>
  <c r="E2" i="6" s="1"/>
  <c r="F47" i="11" l="1"/>
  <c r="G14" i="8"/>
  <c r="E49" i="9"/>
  <c r="J14" i="8"/>
  <c r="E61" i="9" s="1"/>
  <c r="I14" i="8"/>
  <c r="F10" i="8"/>
  <c r="E47" i="9"/>
  <c r="F63" i="9" s="1"/>
  <c r="F6" i="8"/>
  <c r="E28" i="9"/>
  <c r="K14" i="8"/>
  <c r="F64" i="9" s="1"/>
  <c r="E67" i="9" s="1"/>
  <c r="F69" i="9" s="1"/>
  <c r="D11" i="8"/>
  <c r="F30" i="9" s="1"/>
  <c r="E37" i="9" s="1"/>
  <c r="F39" i="9" s="1"/>
  <c r="G10" i="8"/>
  <c r="K10" i="8"/>
  <c r="F21" i="11"/>
  <c r="F36" i="11"/>
  <c r="E24" i="11"/>
  <c r="F26" i="11" s="1"/>
  <c r="E22" i="10"/>
  <c r="E23" i="10" s="1"/>
  <c r="I6" i="10"/>
  <c r="E6" i="10"/>
  <c r="E9" i="10"/>
  <c r="E8" i="10"/>
  <c r="B6" i="10"/>
  <c r="I7" i="10"/>
  <c r="C6" i="8"/>
  <c r="E8" i="9" s="1"/>
  <c r="F10" i="9" s="1"/>
  <c r="E13" i="9" s="1"/>
  <c r="F15" i="9" s="1"/>
  <c r="D5" i="8"/>
  <c r="D6" i="8" s="1"/>
  <c r="E6" i="8"/>
  <c r="E4" i="6"/>
  <c r="D8" i="7" s="1"/>
  <c r="D75" i="7" s="1"/>
  <c r="F2" i="6"/>
  <c r="F4" i="6" s="1"/>
  <c r="E10" i="7" s="1"/>
  <c r="D18" i="7" s="1"/>
  <c r="E20" i="7" s="1"/>
  <c r="D40" i="7"/>
  <c r="E42" i="7" s="1"/>
  <c r="D6" i="7"/>
  <c r="D13" i="7" s="1"/>
  <c r="E15" i="7" s="1"/>
  <c r="D7" i="6"/>
  <c r="D8" i="6"/>
  <c r="F51" i="9" l="1"/>
  <c r="E54" i="9" s="1"/>
  <c r="F56" i="9" s="1"/>
  <c r="K11" i="8"/>
  <c r="N10" i="8"/>
  <c r="E18" i="9"/>
  <c r="E22" i="9" s="1"/>
  <c r="G11" i="8"/>
  <c r="F31" i="9"/>
  <c r="E42" i="9" s="1"/>
  <c r="F44" i="9" s="1"/>
  <c r="F72" i="11"/>
  <c r="E72" i="11"/>
  <c r="I10" i="10"/>
  <c r="E10" i="10"/>
  <c r="E11" i="10" s="1"/>
  <c r="F7" i="6"/>
  <c r="E7" i="6"/>
  <c r="D9" i="6"/>
  <c r="E8" i="6"/>
  <c r="F8" i="6" s="1"/>
  <c r="F23" i="9" l="1"/>
  <c r="E71" i="9"/>
  <c r="F20" i="9"/>
  <c r="F71" i="9"/>
  <c r="E25" i="7"/>
  <c r="E47" i="7"/>
  <c r="D57" i="7" s="1"/>
  <c r="E9" i="6"/>
  <c r="F9" i="6"/>
  <c r="D35" i="7" l="1"/>
  <c r="E37" i="7" s="1"/>
  <c r="D23" i="7"/>
  <c r="D45" i="7"/>
  <c r="E27" i="7"/>
  <c r="E76" i="7" s="1"/>
  <c r="E49" i="7"/>
  <c r="D59" i="7" l="1"/>
  <c r="D78" i="7" s="1"/>
  <c r="D79" i="7" s="1"/>
  <c r="E77" i="7"/>
  <c r="E79" i="7" s="1"/>
  <c r="E61" i="7"/>
  <c r="D64" i="7" s="1"/>
  <c r="D30" i="7"/>
  <c r="E32" i="7" s="1"/>
  <c r="E66" i="7" l="1"/>
  <c r="D68" i="7"/>
  <c r="E68" i="7"/>
  <c r="E80" i="7"/>
</calcChain>
</file>

<file path=xl/sharedStrings.xml><?xml version="1.0" encoding="utf-8"?>
<sst xmlns="http://schemas.openxmlformats.org/spreadsheetml/2006/main" count="566" uniqueCount="160">
  <si>
    <t>Debe</t>
  </si>
  <si>
    <t>Haber</t>
  </si>
  <si>
    <t>Total</t>
  </si>
  <si>
    <t>Tipo</t>
  </si>
  <si>
    <t>ESF</t>
  </si>
  <si>
    <t>ER</t>
  </si>
  <si>
    <t>Estado de situación financiera</t>
  </si>
  <si>
    <t>Estado de resultados</t>
  </si>
  <si>
    <t>S/</t>
  </si>
  <si>
    <t>Datos Compras</t>
  </si>
  <si>
    <t>IGV</t>
  </si>
  <si>
    <t>Cuentas corrientes en instituciones financieras</t>
  </si>
  <si>
    <t>121</t>
  </si>
  <si>
    <t>Facturas, boletas y otros comprobantes por cobrar</t>
  </si>
  <si>
    <t>70</t>
  </si>
  <si>
    <t>Ventas</t>
  </si>
  <si>
    <t>Cuentas por cobrar comerciales - terceros</t>
  </si>
  <si>
    <t>12</t>
  </si>
  <si>
    <t>40</t>
  </si>
  <si>
    <t>Tributos</t>
  </si>
  <si>
    <t>10</t>
  </si>
  <si>
    <t>Efectivo y equivalentes de efectivo</t>
  </si>
  <si>
    <t>69</t>
  </si>
  <si>
    <t>Costo de ventas</t>
  </si>
  <si>
    <t>701</t>
  </si>
  <si>
    <t>Mercaderías</t>
  </si>
  <si>
    <t>691</t>
  </si>
  <si>
    <t>42</t>
  </si>
  <si>
    <t>Cuentas por pagar comerciales - terceros</t>
  </si>
  <si>
    <t>421</t>
  </si>
  <si>
    <t>Facturas, boletas y otros comprobantes por pagar</t>
  </si>
  <si>
    <t>60</t>
  </si>
  <si>
    <t>Compras</t>
  </si>
  <si>
    <t>601</t>
  </si>
  <si>
    <t>61</t>
  </si>
  <si>
    <t>Variación de inventarios</t>
  </si>
  <si>
    <t>611</t>
  </si>
  <si>
    <t>20</t>
  </si>
  <si>
    <t>201</t>
  </si>
  <si>
    <t>Gobiernos nacional</t>
  </si>
  <si>
    <t>Asientos de diario (Pregunta 1)</t>
  </si>
  <si>
    <t>Cantidad</t>
  </si>
  <si>
    <t>P.U</t>
  </si>
  <si>
    <t>Datos Ventas</t>
  </si>
  <si>
    <t>Z mujer (ZM)</t>
  </si>
  <si>
    <t>Z hombre (ZH)</t>
  </si>
  <si>
    <t>122</t>
  </si>
  <si>
    <t>Anticipo a clientes</t>
  </si>
  <si>
    <t>74</t>
  </si>
  <si>
    <t>Descuentos, rebajas y bonificaciones concedidos</t>
  </si>
  <si>
    <t>741</t>
  </si>
  <si>
    <t>Impuesto por pagar</t>
  </si>
  <si>
    <t>Radio</t>
  </si>
  <si>
    <t>Diarios y  revistas</t>
  </si>
  <si>
    <t>Televisión</t>
  </si>
  <si>
    <t>Asientos de diario (Pregunta 2)</t>
  </si>
  <si>
    <t>18</t>
  </si>
  <si>
    <t>Servicios y otros contratados por anticipado</t>
  </si>
  <si>
    <t>189</t>
  </si>
  <si>
    <t>Otros gastos contratados por anticipado</t>
  </si>
  <si>
    <t>Gobierno nacional</t>
  </si>
  <si>
    <t>63</t>
  </si>
  <si>
    <t>Gastos de servicios prestados por terceros</t>
  </si>
  <si>
    <t>637</t>
  </si>
  <si>
    <t>Publicidad, publicaciones, relaciones públicas</t>
  </si>
  <si>
    <t>95</t>
  </si>
  <si>
    <t>Gastos de ventas</t>
  </si>
  <si>
    <t>79</t>
  </si>
  <si>
    <t>Cargas imputables a cuentas de costos</t>
  </si>
  <si>
    <t>Publicidad</t>
  </si>
  <si>
    <t>Alquileres</t>
  </si>
  <si>
    <t>Mensual</t>
  </si>
  <si>
    <t>Julio</t>
  </si>
  <si>
    <t>Anual</t>
  </si>
  <si>
    <t>Detracción</t>
  </si>
  <si>
    <t>Pago</t>
  </si>
  <si>
    <t>Provisión Jul-Dic</t>
  </si>
  <si>
    <t>Principal</t>
  </si>
  <si>
    <t>Pago Jul-Dic</t>
  </si>
  <si>
    <t>635</t>
  </si>
  <si>
    <t>425</t>
  </si>
  <si>
    <t>Detracciones por pagar</t>
  </si>
  <si>
    <t>Año 2023</t>
  </si>
  <si>
    <t>Agosto a Diciembre (5 meses)</t>
  </si>
  <si>
    <t>Julio a Diciembre (6 meses)</t>
  </si>
  <si>
    <t>Instalaciones</t>
  </si>
  <si>
    <t>422</t>
  </si>
  <si>
    <t>Anticipos a proveedores</t>
  </si>
  <si>
    <t>Remodelación</t>
  </si>
  <si>
    <t>Anticipo</t>
  </si>
  <si>
    <t>Saldo</t>
  </si>
  <si>
    <t>33</t>
  </si>
  <si>
    <t>Propiedad, planta y equipo</t>
  </si>
  <si>
    <t>332</t>
  </si>
  <si>
    <t>Edificaciones</t>
  </si>
  <si>
    <t>INGRESOS</t>
  </si>
  <si>
    <t>DESCUENTOS</t>
  </si>
  <si>
    <t>APORTES</t>
  </si>
  <si>
    <t>Sueldo básico</t>
  </si>
  <si>
    <t>AFP Aporte</t>
  </si>
  <si>
    <t>Essalud</t>
  </si>
  <si>
    <t>Asignación familiar</t>
  </si>
  <si>
    <t>AFP Comisión</t>
  </si>
  <si>
    <t>Aportes EPS</t>
  </si>
  <si>
    <t>AFP Seguro</t>
  </si>
  <si>
    <t>Impuesto a la renta 5ta Categoría</t>
  </si>
  <si>
    <t>Total ingresos</t>
  </si>
  <si>
    <t>Total gastos</t>
  </si>
  <si>
    <t>Total aportes</t>
  </si>
  <si>
    <t>Importe neto</t>
  </si>
  <si>
    <t>BOLETA DE PAGO GERENTE DE VENTAS</t>
  </si>
  <si>
    <t>OCTUBRE DE 2024</t>
  </si>
  <si>
    <t>BOLETA DE PAGO VENDEDOR</t>
  </si>
  <si>
    <t>Gratificación:</t>
  </si>
  <si>
    <t>Fecha de ingreso: 1 de julio de 2023</t>
  </si>
  <si>
    <t>Fecha de ingreso: 1 de agosto de 2023</t>
  </si>
  <si>
    <t>CTS:</t>
  </si>
  <si>
    <t>Gasto 2023</t>
  </si>
  <si>
    <t>62</t>
  </si>
  <si>
    <t>Gastos de personal y directores</t>
  </si>
  <si>
    <t>Remuneraciones</t>
  </si>
  <si>
    <t>Seguridad, previsión social y otras contribuciones</t>
  </si>
  <si>
    <t>Regimen de prestaciones de salud</t>
  </si>
  <si>
    <t>Seguros particulares de prestaciones de salud</t>
  </si>
  <si>
    <t>Remuneraciones y participaciones por pagar</t>
  </si>
  <si>
    <t>Remuneraciones por pagar</t>
  </si>
  <si>
    <t>Administradoras de fondos de pensiones</t>
  </si>
  <si>
    <t>Instituciones públicas</t>
  </si>
  <si>
    <t>ESSALUD</t>
  </si>
  <si>
    <t>Instituciones privadas</t>
  </si>
  <si>
    <t>94</t>
  </si>
  <si>
    <t>Gastos admnistrativos</t>
  </si>
  <si>
    <t>Asientos de diario (Pregunta 3)</t>
  </si>
  <si>
    <t>4114</t>
  </si>
  <si>
    <t>Gratificaciones por pagar</t>
  </si>
  <si>
    <t>411</t>
  </si>
  <si>
    <t>6214</t>
  </si>
  <si>
    <t>Gratificaciones</t>
  </si>
  <si>
    <t>Beneficios sociales de los trabajadores</t>
  </si>
  <si>
    <t>6291</t>
  </si>
  <si>
    <t>Compensación por tiempo de servicios</t>
  </si>
  <si>
    <t>Beneficios sociales de los trabajadores por pagar</t>
  </si>
  <si>
    <t>415</t>
  </si>
  <si>
    <t>4151</t>
  </si>
  <si>
    <t>Planillas</t>
  </si>
  <si>
    <t xml:space="preserve">Gratificación </t>
  </si>
  <si>
    <t>Gratificación  pago</t>
  </si>
  <si>
    <t>CTS</t>
  </si>
  <si>
    <t>CTS pago</t>
  </si>
  <si>
    <t xml:space="preserve"> mensual</t>
  </si>
  <si>
    <t>Gasto</t>
  </si>
  <si>
    <t>Venta 1</t>
  </si>
  <si>
    <t>Venta 2</t>
  </si>
  <si>
    <t>Anticipio</t>
  </si>
  <si>
    <t>Descuento</t>
  </si>
  <si>
    <t>Pagado a la firma del contrato</t>
  </si>
  <si>
    <t xml:space="preserve">Total </t>
  </si>
  <si>
    <t>total</t>
  </si>
  <si>
    <t>Ingresos + aportes entre 2</t>
  </si>
  <si>
    <t>Si hay mas de 1 sumar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</si>
</sst>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43" fontId="0" fillId="0" borderId="0" xfId="1" applyFont="1"/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3" fontId="2" fillId="0" borderId="0" xfId="1" applyFont="1" applyAlignment="1">
      <alignment horizontal="center"/>
    </xf>
    <xf numFmtId="164" fontId="0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Fill="1"/>
    <xf numFmtId="164" fontId="0" fillId="0" borderId="0" xfId="1" applyNumberFormat="1" applyFont="1" applyAlignment="1">
      <alignment horizontal="left" indent="2"/>
    </xf>
    <xf numFmtId="164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164" fontId="2" fillId="0" borderId="1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43" fontId="0" fillId="0" borderId="0" xfId="0" applyNumberFormat="1"/>
    <xf numFmtId="164" fontId="0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43" fontId="0" fillId="2" borderId="0" xfId="1" applyFont="1" applyFill="1"/>
    <xf numFmtId="10" fontId="0" fillId="0" borderId="0" xfId="2" applyNumberFormat="1" applyFont="1"/>
    <xf numFmtId="43" fontId="0" fillId="2" borderId="0" xfId="0" applyNumberFormat="1" applyFill="1"/>
    <xf numFmtId="10" fontId="0" fillId="0" borderId="0" xfId="0" applyNumberFormat="1"/>
    <xf numFmtId="43" fontId="0" fillId="0" borderId="2" xfId="1" applyFont="1" applyBorder="1"/>
    <xf numFmtId="43" fontId="0" fillId="2" borderId="2" xfId="1" applyFont="1" applyFill="1" applyBorder="1"/>
    <xf numFmtId="0" fontId="0" fillId="0" borderId="2" xfId="0" applyBorder="1"/>
    <xf numFmtId="43" fontId="2" fillId="2" borderId="0" xfId="1" applyFont="1" applyFill="1"/>
    <xf numFmtId="43" fontId="2" fillId="0" borderId="0" xfId="1" applyFont="1"/>
    <xf numFmtId="43" fontId="2" fillId="2" borderId="3" xfId="1" applyFont="1" applyFill="1" applyBorder="1"/>
    <xf numFmtId="43" fontId="0" fillId="0" borderId="0" xfId="1" applyFont="1" applyFill="1"/>
    <xf numFmtId="43" fontId="2" fillId="0" borderId="1" xfId="1" applyFont="1" applyBorder="1"/>
    <xf numFmtId="17" fontId="0" fillId="0" borderId="0" xfId="0" applyNumberFormat="1"/>
    <xf numFmtId="17" fontId="0" fillId="0" borderId="0" xfId="0" applyNumberFormat="1" applyAlignment="1">
      <alignment horizontal="lef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49" fontId="7" fillId="0" borderId="0" xfId="0" applyNumberFormat="1" applyFont="1" applyAlignment="1">
      <alignment horizontal="right"/>
    </xf>
    <xf numFmtId="0" fontId="7" fillId="0" borderId="0" xfId="0" applyFont="1"/>
    <xf numFmtId="14" fontId="9" fillId="0" borderId="0" xfId="0" applyNumberFormat="1" applyFont="1" applyFill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3" fontId="6" fillId="0" borderId="0" xfId="1" applyFont="1" applyFill="1"/>
    <xf numFmtId="0" fontId="7" fillId="0" borderId="0" xfId="0" applyFont="1" applyFill="1"/>
    <xf numFmtId="0" fontId="6" fillId="0" borderId="0" xfId="0" applyFont="1" applyFill="1"/>
    <xf numFmtId="49" fontId="6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/>
    </xf>
    <xf numFmtId="164" fontId="6" fillId="0" borderId="0" xfId="1" applyNumberFormat="1" applyFon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FC25-D7BB-452E-9221-C2C940A32941}">
  <dimension ref="A1:K16"/>
  <sheetViews>
    <sheetView zoomScaleNormal="100" workbookViewId="0">
      <selection activeCell="E20" sqref="E20"/>
    </sheetView>
  </sheetViews>
  <sheetFormatPr baseColWidth="10" defaultRowHeight="14.25"/>
  <cols>
    <col min="1" max="1" width="18.125" bestFit="1" customWidth="1"/>
    <col min="2" max="2" width="10.25" customWidth="1"/>
    <col min="3" max="3" width="7.625" bestFit="1" customWidth="1"/>
    <col min="4" max="4" width="11" style="1" bestFit="1" customWidth="1"/>
    <col min="5" max="5" width="9.625" bestFit="1" customWidth="1"/>
    <col min="6" max="6" width="10.875" customWidth="1"/>
    <col min="7" max="7" width="7.375" customWidth="1"/>
    <col min="8" max="8" width="11.125" customWidth="1"/>
    <col min="9" max="9" width="7.875" bestFit="1" customWidth="1"/>
    <col min="10" max="10" width="9.5" customWidth="1"/>
    <col min="11" max="11" width="11.125" bestFit="1" customWidth="1"/>
    <col min="12" max="12" width="7.875" bestFit="1" customWidth="1"/>
    <col min="13" max="13" width="6.875" bestFit="1" customWidth="1"/>
    <col min="14" max="14" width="5" bestFit="1" customWidth="1"/>
    <col min="15" max="15" width="4.25" customWidth="1"/>
    <col min="16" max="16" width="1.875" bestFit="1" customWidth="1"/>
    <col min="17" max="17" width="6.25" customWidth="1"/>
    <col min="18" max="18" width="7.875" customWidth="1"/>
    <col min="19" max="19" width="2" bestFit="1" customWidth="1"/>
    <col min="20" max="20" width="5" customWidth="1"/>
    <col min="21" max="21" width="20.375" bestFit="1" customWidth="1"/>
  </cols>
  <sheetData>
    <row r="1" spans="1:11" ht="15">
      <c r="A1" s="6" t="s">
        <v>9</v>
      </c>
      <c r="B1" s="1" t="s">
        <v>41</v>
      </c>
      <c r="C1" s="1" t="s">
        <v>42</v>
      </c>
      <c r="D1" s="1" t="s">
        <v>8</v>
      </c>
      <c r="E1" s="1" t="s">
        <v>10</v>
      </c>
      <c r="F1" s="1" t="s">
        <v>2</v>
      </c>
    </row>
    <row r="2" spans="1:11">
      <c r="A2" s="7" t="s">
        <v>44</v>
      </c>
      <c r="B2" s="3">
        <v>70</v>
      </c>
      <c r="C2">
        <v>120</v>
      </c>
      <c r="D2" s="10">
        <f>B2*C2</f>
        <v>8400</v>
      </c>
      <c r="E2" s="22">
        <f>D2*0.18</f>
        <v>1512</v>
      </c>
      <c r="F2" s="3">
        <f>D2+E2</f>
        <v>9912</v>
      </c>
    </row>
    <row r="3" spans="1:11">
      <c r="A3" s="7" t="s">
        <v>45</v>
      </c>
      <c r="B3" s="3">
        <v>80</v>
      </c>
      <c r="C3">
        <v>150</v>
      </c>
      <c r="D3" s="10">
        <f>B3*C3</f>
        <v>12000</v>
      </c>
      <c r="E3" s="22">
        <f>D3*0.18</f>
        <v>2160</v>
      </c>
      <c r="F3" s="3">
        <f>D3+E3</f>
        <v>14160</v>
      </c>
    </row>
    <row r="4" spans="1:11" ht="15">
      <c r="A4" s="7"/>
      <c r="B4" s="23">
        <f>SUM(B2:B3)</f>
        <v>150</v>
      </c>
      <c r="C4" s="2"/>
      <c r="D4" s="23">
        <f>SUM(D2:D3)</f>
        <v>20400</v>
      </c>
      <c r="E4" s="23">
        <f>SUM(E2:E3)</f>
        <v>3672</v>
      </c>
      <c r="F4" s="23">
        <f>SUM(F2:F3)</f>
        <v>24072</v>
      </c>
    </row>
    <row r="6" spans="1:11" ht="15">
      <c r="A6" s="6" t="s">
        <v>43</v>
      </c>
      <c r="B6" s="1" t="s">
        <v>41</v>
      </c>
      <c r="C6" s="1" t="s">
        <v>42</v>
      </c>
      <c r="D6" s="1" t="s">
        <v>8</v>
      </c>
      <c r="E6" s="1" t="s">
        <v>10</v>
      </c>
      <c r="F6" s="1" t="s">
        <v>2</v>
      </c>
    </row>
    <row r="7" spans="1:11">
      <c r="A7" s="7" t="s">
        <v>44</v>
      </c>
      <c r="B7" s="3">
        <v>70</v>
      </c>
      <c r="C7">
        <f>C2*1.3</f>
        <v>156</v>
      </c>
      <c r="D7" s="10">
        <f>B7*C7</f>
        <v>10920</v>
      </c>
      <c r="E7" s="3">
        <f>D7*0.18</f>
        <v>1965.6</v>
      </c>
      <c r="F7" s="3">
        <f>D7+E7</f>
        <v>12885.6</v>
      </c>
    </row>
    <row r="8" spans="1:11">
      <c r="A8" s="7" t="s">
        <v>45</v>
      </c>
      <c r="B8" s="3">
        <v>80</v>
      </c>
      <c r="C8">
        <f>C3*1.2</f>
        <v>180</v>
      </c>
      <c r="D8" s="10">
        <f>B8*C8</f>
        <v>14400</v>
      </c>
      <c r="E8" s="3">
        <f t="shared" ref="E8" si="0">D8*0.18</f>
        <v>2592</v>
      </c>
      <c r="F8" s="3">
        <f>D8+E8</f>
        <v>16992</v>
      </c>
    </row>
    <row r="9" spans="1:11" ht="15">
      <c r="A9" s="7"/>
      <c r="B9" s="23">
        <f>SUM(B7:B8)</f>
        <v>150</v>
      </c>
      <c r="C9" s="1"/>
      <c r="D9" s="23">
        <f>SUM(D7:D8)</f>
        <v>25320</v>
      </c>
      <c r="E9" s="23">
        <f>SUM(E7:E8)</f>
        <v>4557.6000000000004</v>
      </c>
      <c r="F9" s="23">
        <f>SUM(F7:F8)</f>
        <v>29877.599999999999</v>
      </c>
      <c r="G9" s="24"/>
    </row>
    <row r="10" spans="1:11" ht="15">
      <c r="E10" s="20"/>
      <c r="F10" s="21"/>
      <c r="G10" s="21"/>
      <c r="H10" s="21"/>
    </row>
    <row r="11" spans="1:11">
      <c r="A11" s="71"/>
    </row>
    <row r="12" spans="1:11" ht="15">
      <c r="A12" s="72" t="s">
        <v>151</v>
      </c>
      <c r="B12" s="1" t="s">
        <v>41</v>
      </c>
      <c r="C12" s="1" t="s">
        <v>42</v>
      </c>
      <c r="D12" s="1" t="s">
        <v>8</v>
      </c>
      <c r="E12" s="1" t="s">
        <v>10</v>
      </c>
      <c r="F12" s="1" t="s">
        <v>2</v>
      </c>
      <c r="H12" s="73" t="s">
        <v>153</v>
      </c>
      <c r="I12" s="1" t="s">
        <v>8</v>
      </c>
      <c r="J12" s="1" t="s">
        <v>10</v>
      </c>
      <c r="K12" s="1" t="s">
        <v>2</v>
      </c>
    </row>
    <row r="13" spans="1:11">
      <c r="A13" s="71">
        <v>0.5</v>
      </c>
      <c r="B13" s="4">
        <f>B4*A13</f>
        <v>75</v>
      </c>
      <c r="D13" s="10">
        <f>D9*A13</f>
        <v>12660</v>
      </c>
      <c r="E13" s="4">
        <f>E9*A13</f>
        <v>2278.8000000000002</v>
      </c>
      <c r="F13" s="4">
        <f>F9*A13</f>
        <v>14938.8</v>
      </c>
      <c r="H13" s="70">
        <v>1</v>
      </c>
      <c r="I13" s="4">
        <f>D13*H13</f>
        <v>12660</v>
      </c>
      <c r="J13" s="4">
        <f>E13*H13</f>
        <v>2278.8000000000002</v>
      </c>
      <c r="K13" s="4">
        <f>H13*F13</f>
        <v>14938.8</v>
      </c>
    </row>
    <row r="14" spans="1:11">
      <c r="A14" s="7"/>
      <c r="B14" s="4"/>
    </row>
    <row r="15" spans="1:11" ht="15">
      <c r="A15" s="72" t="s">
        <v>152</v>
      </c>
      <c r="B15" s="1" t="s">
        <v>41</v>
      </c>
      <c r="C15" s="1" t="s">
        <v>42</v>
      </c>
      <c r="D15" s="1" t="s">
        <v>8</v>
      </c>
      <c r="E15" s="1" t="s">
        <v>10</v>
      </c>
      <c r="F15" s="1" t="s">
        <v>2</v>
      </c>
      <c r="H15" s="73" t="s">
        <v>154</v>
      </c>
      <c r="I15" s="1" t="s">
        <v>8</v>
      </c>
      <c r="J15" s="1" t="s">
        <v>10</v>
      </c>
      <c r="K15" s="1" t="s">
        <v>2</v>
      </c>
    </row>
    <row r="16" spans="1:11">
      <c r="A16" s="71">
        <v>0.5</v>
      </c>
      <c r="B16" s="4">
        <f>B9*A16</f>
        <v>75</v>
      </c>
      <c r="D16" s="10">
        <f>D9*A16</f>
        <v>12660</v>
      </c>
      <c r="E16" s="4">
        <f>E9*A16</f>
        <v>2278.8000000000002</v>
      </c>
      <c r="F16" s="4">
        <f>F9*A16</f>
        <v>14938.8</v>
      </c>
      <c r="H16" s="70">
        <v>0.1</v>
      </c>
      <c r="I16" s="4">
        <f>D16*H16</f>
        <v>1266</v>
      </c>
      <c r="J16" s="4">
        <f>I16*0.18</f>
        <v>227.88</v>
      </c>
      <c r="K16" s="4">
        <f>J16+I16</f>
        <v>1493.88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E94D-8F0C-49F9-9B3E-811E1139BA98}">
  <dimension ref="A1:J80"/>
  <sheetViews>
    <sheetView topLeftCell="A7" zoomScale="120" zoomScaleNormal="120" workbookViewId="0">
      <selection activeCell="D23" sqref="D23"/>
    </sheetView>
  </sheetViews>
  <sheetFormatPr baseColWidth="10" defaultRowHeight="14.25"/>
  <cols>
    <col min="1" max="1" width="11" style="13" customWidth="1"/>
    <col min="2" max="2" width="43.75" bestFit="1" customWidth="1"/>
    <col min="3" max="3" width="6.75" style="1" customWidth="1"/>
    <col min="4" max="5" width="11.375" style="11" bestFit="1" customWidth="1"/>
    <col min="6" max="6" width="5.75" customWidth="1"/>
    <col min="7" max="7" width="35.75" bestFit="1" customWidth="1"/>
    <col min="8" max="9" width="6.875" bestFit="1" customWidth="1"/>
  </cols>
  <sheetData>
    <row r="1" spans="1:10" ht="15">
      <c r="B1" s="69" t="s">
        <v>40</v>
      </c>
      <c r="C1" s="69"/>
      <c r="D1" s="69"/>
      <c r="E1" s="69"/>
      <c r="G1" s="6"/>
    </row>
    <row r="2" spans="1:10" ht="15">
      <c r="C2" s="2" t="s">
        <v>3</v>
      </c>
      <c r="D2" s="18" t="s">
        <v>0</v>
      </c>
      <c r="E2" s="18" t="s">
        <v>1</v>
      </c>
      <c r="I2" s="2"/>
      <c r="J2" s="2"/>
    </row>
    <row r="3" spans="1:10" ht="15">
      <c r="D3" s="18" t="s">
        <v>8</v>
      </c>
      <c r="E3" s="18" t="s">
        <v>8</v>
      </c>
      <c r="H3" s="2"/>
    </row>
    <row r="4" spans="1:10" ht="15">
      <c r="B4" s="5">
        <v>1</v>
      </c>
    </row>
    <row r="5" spans="1:10">
      <c r="A5" s="14" t="s">
        <v>31</v>
      </c>
      <c r="B5" s="15" t="s">
        <v>32</v>
      </c>
      <c r="D5" s="3"/>
    </row>
    <row r="6" spans="1:10" ht="15">
      <c r="A6" s="13" t="s">
        <v>33</v>
      </c>
      <c r="B6" t="s">
        <v>25</v>
      </c>
      <c r="C6" s="5" t="s">
        <v>5</v>
      </c>
      <c r="D6" s="3">
        <f>' P1 Data'!D4</f>
        <v>20400</v>
      </c>
      <c r="E6" s="3"/>
    </row>
    <row r="7" spans="1:10" ht="15">
      <c r="A7" s="14" t="s">
        <v>18</v>
      </c>
      <c r="B7" s="15" t="s">
        <v>19</v>
      </c>
      <c r="C7" s="5"/>
      <c r="D7" s="3"/>
      <c r="E7" s="3"/>
    </row>
    <row r="8" spans="1:10" ht="15">
      <c r="A8" s="17">
        <v>401</v>
      </c>
      <c r="B8" s="7" t="s">
        <v>39</v>
      </c>
      <c r="C8" s="5" t="s">
        <v>4</v>
      </c>
      <c r="D8" s="19">
        <f>' P1 Data'!E4</f>
        <v>3672</v>
      </c>
      <c r="E8" s="3"/>
    </row>
    <row r="9" spans="1:10" ht="15">
      <c r="A9" s="14" t="s">
        <v>27</v>
      </c>
      <c r="B9" s="16" t="s">
        <v>28</v>
      </c>
      <c r="C9" s="5"/>
      <c r="D9" s="3"/>
      <c r="E9" s="3"/>
    </row>
    <row r="10" spans="1:10" ht="15">
      <c r="A10" s="13" t="s">
        <v>29</v>
      </c>
      <c r="B10" t="s">
        <v>30</v>
      </c>
      <c r="C10" s="5" t="s">
        <v>4</v>
      </c>
      <c r="D10" s="3"/>
      <c r="E10" s="3">
        <f>' P1 Data'!F4</f>
        <v>24072</v>
      </c>
    </row>
    <row r="11" spans="1:10" ht="15">
      <c r="B11" s="5">
        <v>2</v>
      </c>
      <c r="D11" s="3"/>
      <c r="E11" s="3"/>
    </row>
    <row r="12" spans="1:10">
      <c r="A12" s="14" t="s">
        <v>37</v>
      </c>
      <c r="B12" s="15" t="s">
        <v>25</v>
      </c>
      <c r="D12" s="3"/>
      <c r="E12" s="3"/>
    </row>
    <row r="13" spans="1:10" ht="15">
      <c r="A13" s="13" t="s">
        <v>38</v>
      </c>
      <c r="B13" t="s">
        <v>25</v>
      </c>
      <c r="C13" s="5" t="s">
        <v>4</v>
      </c>
      <c r="D13" s="3">
        <f>D6</f>
        <v>20400</v>
      </c>
      <c r="E13" s="3"/>
    </row>
    <row r="14" spans="1:10" ht="15">
      <c r="A14" s="13" t="s">
        <v>34</v>
      </c>
      <c r="B14" s="15" t="s">
        <v>35</v>
      </c>
      <c r="C14" s="5"/>
      <c r="D14" s="3"/>
      <c r="E14" s="3"/>
    </row>
    <row r="15" spans="1:10" ht="15">
      <c r="A15" s="13" t="s">
        <v>36</v>
      </c>
      <c r="B15" t="s">
        <v>25</v>
      </c>
      <c r="C15" s="5" t="s">
        <v>5</v>
      </c>
      <c r="D15" s="3"/>
      <c r="E15" s="3">
        <f>D13</f>
        <v>20400</v>
      </c>
    </row>
    <row r="16" spans="1:10" ht="14.45" customHeight="1">
      <c r="B16" s="5">
        <v>3</v>
      </c>
      <c r="D16" s="3"/>
      <c r="E16" s="3"/>
    </row>
    <row r="17" spans="1:5" ht="14.45" customHeight="1">
      <c r="A17" s="14" t="s">
        <v>27</v>
      </c>
      <c r="B17" s="16" t="s">
        <v>28</v>
      </c>
      <c r="D17" s="3"/>
      <c r="E17" s="3"/>
    </row>
    <row r="18" spans="1:5" ht="15">
      <c r="A18" s="13" t="s">
        <v>29</v>
      </c>
      <c r="B18" t="s">
        <v>30</v>
      </c>
      <c r="C18" s="5" t="s">
        <v>4</v>
      </c>
      <c r="D18" s="3">
        <f>E10</f>
        <v>24072</v>
      </c>
      <c r="E18" s="3"/>
    </row>
    <row r="19" spans="1:5" ht="15">
      <c r="A19" s="14" t="s">
        <v>20</v>
      </c>
      <c r="B19" s="16" t="s">
        <v>21</v>
      </c>
      <c r="C19" s="5"/>
      <c r="D19" s="3"/>
      <c r="E19" s="3"/>
    </row>
    <row r="20" spans="1:5" ht="15">
      <c r="A20" s="13">
        <v>104</v>
      </c>
      <c r="B20" t="s">
        <v>11</v>
      </c>
      <c r="C20" s="5" t="s">
        <v>4</v>
      </c>
      <c r="D20" s="3"/>
      <c r="E20" s="3">
        <f>D18</f>
        <v>24072</v>
      </c>
    </row>
    <row r="21" spans="1:5" ht="15">
      <c r="B21" s="5">
        <v>4</v>
      </c>
      <c r="C21" s="5"/>
      <c r="D21" s="3"/>
      <c r="E21" s="3"/>
    </row>
    <row r="22" spans="1:5" ht="15">
      <c r="A22" s="14" t="s">
        <v>17</v>
      </c>
      <c r="B22" s="16" t="s">
        <v>16</v>
      </c>
      <c r="C22" s="5"/>
      <c r="D22" s="3"/>
      <c r="E22" s="3"/>
    </row>
    <row r="23" spans="1:5" ht="15">
      <c r="A23" s="13" t="s">
        <v>12</v>
      </c>
      <c r="B23" t="s">
        <v>13</v>
      </c>
      <c r="C23" s="5" t="s">
        <v>4</v>
      </c>
      <c r="D23" s="3">
        <f>' P1 Data'!F9*0.5</f>
        <v>14938.8</v>
      </c>
      <c r="E23" s="3"/>
    </row>
    <row r="24" spans="1:5" ht="15">
      <c r="A24" s="14" t="s">
        <v>17</v>
      </c>
      <c r="B24" s="16" t="s">
        <v>16</v>
      </c>
      <c r="C24" s="5"/>
      <c r="D24" s="3"/>
      <c r="E24" s="3"/>
    </row>
    <row r="25" spans="1:5" ht="15">
      <c r="A25" s="13" t="s">
        <v>46</v>
      </c>
      <c r="B25" t="s">
        <v>47</v>
      </c>
      <c r="C25" s="5" t="s">
        <v>4</v>
      </c>
      <c r="D25" s="3"/>
      <c r="E25" s="19">
        <f>' P1 Data'!D9*0.5</f>
        <v>12660</v>
      </c>
    </row>
    <row r="26" spans="1:5" ht="15">
      <c r="A26" s="14" t="s">
        <v>18</v>
      </c>
      <c r="B26" s="15" t="s">
        <v>19</v>
      </c>
      <c r="C26" s="5"/>
      <c r="D26" s="3"/>
      <c r="E26" s="19"/>
    </row>
    <row r="27" spans="1:5" ht="15">
      <c r="A27" s="17">
        <v>401</v>
      </c>
      <c r="B27" s="7" t="s">
        <v>39</v>
      </c>
      <c r="C27" s="5" t="s">
        <v>4</v>
      </c>
      <c r="D27" s="3"/>
      <c r="E27" s="19">
        <f>' P1 Data'!E9*0.5</f>
        <v>2278.8000000000002</v>
      </c>
    </row>
    <row r="28" spans="1:5" ht="15">
      <c r="B28" s="5">
        <v>5</v>
      </c>
      <c r="C28" s="5"/>
      <c r="D28" s="3"/>
      <c r="E28" s="3"/>
    </row>
    <row r="29" spans="1:5" ht="15">
      <c r="A29" s="14" t="s">
        <v>20</v>
      </c>
      <c r="B29" s="16" t="s">
        <v>21</v>
      </c>
      <c r="C29" s="5"/>
      <c r="D29" s="3"/>
      <c r="E29" s="3"/>
    </row>
    <row r="30" spans="1:5" ht="15">
      <c r="A30" s="13">
        <v>104</v>
      </c>
      <c r="B30" t="s">
        <v>11</v>
      </c>
      <c r="C30" s="5" t="s">
        <v>4</v>
      </c>
      <c r="D30" s="3">
        <f>D23</f>
        <v>14938.8</v>
      </c>
      <c r="E30" s="3"/>
    </row>
    <row r="31" spans="1:5" ht="15">
      <c r="A31" s="14" t="s">
        <v>17</v>
      </c>
      <c r="B31" s="16" t="s">
        <v>16</v>
      </c>
      <c r="C31" s="5"/>
      <c r="D31" s="3"/>
      <c r="E31" s="3"/>
    </row>
    <row r="32" spans="1:5" ht="15">
      <c r="A32" s="13" t="s">
        <v>12</v>
      </c>
      <c r="B32" t="s">
        <v>13</v>
      </c>
      <c r="C32" s="5" t="s">
        <v>4</v>
      </c>
      <c r="D32" s="3"/>
      <c r="E32" s="19">
        <f>D30</f>
        <v>14938.8</v>
      </c>
    </row>
    <row r="33" spans="1:5" ht="15">
      <c r="B33" s="5">
        <v>6</v>
      </c>
      <c r="C33" s="5"/>
      <c r="D33" s="3"/>
      <c r="E33" s="3"/>
    </row>
    <row r="34" spans="1:5" ht="15">
      <c r="A34" s="14" t="s">
        <v>17</v>
      </c>
      <c r="B34" s="16" t="s">
        <v>16</v>
      </c>
      <c r="C34" s="5"/>
      <c r="D34" s="3"/>
      <c r="E34" s="3"/>
    </row>
    <row r="35" spans="1:5" ht="15">
      <c r="A35" s="13" t="s">
        <v>46</v>
      </c>
      <c r="B35" t="s">
        <v>47</v>
      </c>
      <c r="C35" s="5" t="s">
        <v>4</v>
      </c>
      <c r="D35" s="3">
        <f>E25</f>
        <v>12660</v>
      </c>
      <c r="E35" s="19"/>
    </row>
    <row r="36" spans="1:5" ht="15">
      <c r="A36" s="14" t="s">
        <v>14</v>
      </c>
      <c r="B36" s="15" t="s">
        <v>15</v>
      </c>
      <c r="C36" s="5"/>
      <c r="D36" s="3"/>
      <c r="E36" s="19"/>
    </row>
    <row r="37" spans="1:5" ht="15">
      <c r="A37" s="13" t="s">
        <v>24</v>
      </c>
      <c r="B37" t="s">
        <v>25</v>
      </c>
      <c r="C37" s="5" t="s">
        <v>5</v>
      </c>
      <c r="D37" s="3"/>
      <c r="E37" s="19">
        <f>D35</f>
        <v>12660</v>
      </c>
    </row>
    <row r="38" spans="1:5" ht="15">
      <c r="B38" s="5">
        <v>7</v>
      </c>
      <c r="D38" s="3"/>
      <c r="E38" s="3"/>
    </row>
    <row r="39" spans="1:5">
      <c r="A39" s="13" t="s">
        <v>22</v>
      </c>
      <c r="B39" s="15" t="s">
        <v>23</v>
      </c>
      <c r="D39" s="3"/>
      <c r="E39" s="3"/>
    </row>
    <row r="40" spans="1:5" ht="15">
      <c r="A40" s="13" t="s">
        <v>26</v>
      </c>
      <c r="B40" t="s">
        <v>25</v>
      </c>
      <c r="C40" s="5" t="s">
        <v>5</v>
      </c>
      <c r="D40" s="19">
        <f>' P1 Data'!D4*0.5</f>
        <v>10200</v>
      </c>
      <c r="E40" s="3"/>
    </row>
    <row r="41" spans="1:5" ht="15">
      <c r="A41" s="47" t="s">
        <v>37</v>
      </c>
      <c r="B41" s="48" t="s">
        <v>25</v>
      </c>
      <c r="C41" s="5"/>
      <c r="D41" s="3"/>
      <c r="E41" s="3"/>
    </row>
    <row r="42" spans="1:5" ht="15">
      <c r="A42" s="49" t="s">
        <v>38</v>
      </c>
      <c r="B42" s="50" t="s">
        <v>25</v>
      </c>
      <c r="C42" s="5" t="s">
        <v>4</v>
      </c>
      <c r="D42" s="3"/>
      <c r="E42" s="3">
        <f>D40</f>
        <v>10200</v>
      </c>
    </row>
    <row r="43" spans="1:5" ht="15">
      <c r="B43" s="5">
        <v>8</v>
      </c>
      <c r="C43" s="5"/>
      <c r="D43" s="3"/>
      <c r="E43" s="3"/>
    </row>
    <row r="44" spans="1:5" ht="15">
      <c r="A44" s="14" t="s">
        <v>17</v>
      </c>
      <c r="B44" s="16" t="s">
        <v>16</v>
      </c>
      <c r="C44" s="5"/>
      <c r="D44" s="3"/>
      <c r="E44" s="3"/>
    </row>
    <row r="45" spans="1:5" ht="15">
      <c r="A45" s="13" t="s">
        <v>12</v>
      </c>
      <c r="B45" t="s">
        <v>13</v>
      </c>
      <c r="C45" s="5" t="s">
        <v>4</v>
      </c>
      <c r="D45" s="3">
        <f>' P1 Data'!F9*0.5</f>
        <v>14938.8</v>
      </c>
      <c r="E45" s="3"/>
    </row>
    <row r="46" spans="1:5" ht="15">
      <c r="A46" s="14" t="s">
        <v>14</v>
      </c>
      <c r="B46" s="15" t="s">
        <v>15</v>
      </c>
      <c r="C46" s="5"/>
      <c r="D46" s="3"/>
      <c r="E46" s="3"/>
    </row>
    <row r="47" spans="1:5" ht="15">
      <c r="A47" s="13" t="s">
        <v>24</v>
      </c>
      <c r="B47" t="s">
        <v>25</v>
      </c>
      <c r="C47" s="5" t="s">
        <v>5</v>
      </c>
      <c r="D47" s="3"/>
      <c r="E47" s="19">
        <f>' P1 Data'!D9*0.5</f>
        <v>12660</v>
      </c>
    </row>
    <row r="48" spans="1:5" ht="15">
      <c r="A48" s="14" t="s">
        <v>18</v>
      </c>
      <c r="B48" s="15" t="s">
        <v>19</v>
      </c>
      <c r="C48" s="5"/>
      <c r="D48" s="3"/>
      <c r="E48" s="19"/>
    </row>
    <row r="49" spans="1:5" ht="15">
      <c r="A49" s="17">
        <v>401</v>
      </c>
      <c r="B49" s="7" t="s">
        <v>39</v>
      </c>
      <c r="C49" s="5" t="s">
        <v>4</v>
      </c>
      <c r="D49" s="3"/>
      <c r="E49" s="19">
        <f>' P1 Data'!E9*0.5</f>
        <v>2278.8000000000002</v>
      </c>
    </row>
    <row r="50" spans="1:5" ht="15">
      <c r="B50" s="5">
        <v>9</v>
      </c>
      <c r="D50" s="3"/>
      <c r="E50" s="3"/>
    </row>
    <row r="51" spans="1:5">
      <c r="A51" s="13" t="s">
        <v>22</v>
      </c>
      <c r="B51" s="15" t="s">
        <v>23</v>
      </c>
      <c r="D51" s="3"/>
      <c r="E51" s="3"/>
    </row>
    <row r="52" spans="1:5" ht="15">
      <c r="A52" s="13" t="s">
        <v>26</v>
      </c>
      <c r="B52" t="s">
        <v>25</v>
      </c>
      <c r="C52" s="5" t="s">
        <v>5</v>
      </c>
      <c r="D52" s="19">
        <f>' P1 Data'!D4*0.5</f>
        <v>10200</v>
      </c>
      <c r="E52" s="3"/>
    </row>
    <row r="53" spans="1:5" ht="15">
      <c r="A53" s="47" t="s">
        <v>37</v>
      </c>
      <c r="B53" s="48" t="s">
        <v>25</v>
      </c>
      <c r="C53" s="5"/>
      <c r="D53" s="3"/>
      <c r="E53" s="3"/>
    </row>
    <row r="54" spans="1:5" ht="15">
      <c r="A54" s="49" t="s">
        <v>38</v>
      </c>
      <c r="B54" s="50" t="s">
        <v>25</v>
      </c>
      <c r="C54" s="5" t="s">
        <v>4</v>
      </c>
      <c r="D54" s="3"/>
      <c r="E54" s="3">
        <f>D52</f>
        <v>10200</v>
      </c>
    </row>
    <row r="55" spans="1:5" ht="15">
      <c r="B55" s="5">
        <v>10</v>
      </c>
      <c r="C55" s="5"/>
      <c r="D55" s="3"/>
      <c r="E55" s="3"/>
    </row>
    <row r="56" spans="1:5" ht="15">
      <c r="A56" s="14" t="s">
        <v>48</v>
      </c>
      <c r="B56" s="15" t="s">
        <v>49</v>
      </c>
      <c r="C56" s="5"/>
      <c r="D56" s="3"/>
      <c r="E56" s="3"/>
    </row>
    <row r="57" spans="1:5" ht="15">
      <c r="A57" s="13" t="s">
        <v>50</v>
      </c>
      <c r="B57" t="s">
        <v>49</v>
      </c>
      <c r="C57" s="5" t="s">
        <v>5</v>
      </c>
      <c r="D57" s="3">
        <f>E47*0.1</f>
        <v>1266</v>
      </c>
      <c r="E57" s="3"/>
    </row>
    <row r="58" spans="1:5" ht="15">
      <c r="A58" s="14" t="s">
        <v>18</v>
      </c>
      <c r="B58" s="15" t="s">
        <v>19</v>
      </c>
      <c r="C58" s="5"/>
      <c r="D58" s="3"/>
      <c r="E58" s="19"/>
    </row>
    <row r="59" spans="1:5" ht="15">
      <c r="A59" s="17">
        <v>401</v>
      </c>
      <c r="B59" s="7" t="s">
        <v>39</v>
      </c>
      <c r="C59" s="5" t="s">
        <v>4</v>
      </c>
      <c r="D59" s="3">
        <f>E49*0.1</f>
        <v>227.88000000000002</v>
      </c>
      <c r="E59" s="19"/>
    </row>
    <row r="60" spans="1:5" ht="15">
      <c r="A60" s="14" t="s">
        <v>17</v>
      </c>
      <c r="B60" s="16" t="s">
        <v>16</v>
      </c>
      <c r="C60" s="5"/>
      <c r="D60" s="3"/>
      <c r="E60" s="3"/>
    </row>
    <row r="61" spans="1:5" ht="15">
      <c r="A61" s="13" t="s">
        <v>12</v>
      </c>
      <c r="B61" t="s">
        <v>13</v>
      </c>
      <c r="C61" s="5" t="s">
        <v>4</v>
      </c>
      <c r="D61" s="3"/>
      <c r="E61" s="19">
        <f>D45*0.1</f>
        <v>1493.88</v>
      </c>
    </row>
    <row r="62" spans="1:5" ht="15">
      <c r="B62" s="5">
        <v>11</v>
      </c>
    </row>
    <row r="63" spans="1:5">
      <c r="A63" s="14" t="s">
        <v>20</v>
      </c>
      <c r="B63" s="16" t="s">
        <v>21</v>
      </c>
    </row>
    <row r="64" spans="1:5" ht="15">
      <c r="A64" s="13">
        <v>104</v>
      </c>
      <c r="B64" t="s">
        <v>11</v>
      </c>
      <c r="C64" s="5" t="s">
        <v>4</v>
      </c>
      <c r="D64" s="3">
        <f>D45-E61</f>
        <v>13444.919999999998</v>
      </c>
    </row>
    <row r="65" spans="1:10" ht="15">
      <c r="A65" s="14" t="s">
        <v>17</v>
      </c>
      <c r="B65" s="16" t="s">
        <v>16</v>
      </c>
      <c r="C65" s="5"/>
    </row>
    <row r="66" spans="1:10" ht="15">
      <c r="A66" s="13" t="s">
        <v>12</v>
      </c>
      <c r="B66" t="s">
        <v>13</v>
      </c>
      <c r="C66" s="5" t="s">
        <v>4</v>
      </c>
      <c r="E66" s="3">
        <f>D64</f>
        <v>13444.919999999998</v>
      </c>
    </row>
    <row r="67" spans="1:10" ht="14.45" customHeight="1"/>
    <row r="68" spans="1:10" ht="15">
      <c r="B68" s="6" t="s">
        <v>2</v>
      </c>
      <c r="D68" s="25">
        <f>SUM(D4:D67)</f>
        <v>161359.20000000001</v>
      </c>
      <c r="E68" s="25">
        <f>SUM(E4:E67)</f>
        <v>161359.20000000001</v>
      </c>
    </row>
    <row r="70" spans="1:10" s="1" customFormat="1" ht="15">
      <c r="A70" s="8" t="s">
        <v>4</v>
      </c>
      <c r="B70" s="7" t="s">
        <v>6</v>
      </c>
      <c r="D70" s="11"/>
      <c r="E70" s="11"/>
      <c r="F70"/>
      <c r="G70"/>
      <c r="H70"/>
      <c r="I70"/>
      <c r="J70"/>
    </row>
    <row r="71" spans="1:10" s="1" customFormat="1" ht="15">
      <c r="A71" s="8" t="s">
        <v>5</v>
      </c>
      <c r="B71" s="7" t="s">
        <v>7</v>
      </c>
      <c r="D71" s="11"/>
      <c r="E71" s="11"/>
      <c r="F71"/>
      <c r="G71"/>
      <c r="H71"/>
      <c r="I71"/>
      <c r="J71"/>
    </row>
    <row r="72" spans="1:10" s="1" customFormat="1" ht="14.45" customHeight="1">
      <c r="A72" s="13"/>
      <c r="B72"/>
      <c r="D72" s="11"/>
      <c r="E72" s="11"/>
      <c r="F72"/>
      <c r="G72"/>
      <c r="H72"/>
      <c r="I72"/>
      <c r="J72"/>
    </row>
    <row r="73" spans="1:10" ht="15">
      <c r="B73" s="69" t="s">
        <v>10</v>
      </c>
      <c r="C73" s="69"/>
      <c r="D73"/>
    </row>
    <row r="74" spans="1:10">
      <c r="B74" s="3"/>
      <c r="C74" s="3"/>
      <c r="D74"/>
    </row>
    <row r="75" spans="1:10">
      <c r="D75" s="3">
        <f>D8</f>
        <v>3672</v>
      </c>
      <c r="E75" s="3"/>
    </row>
    <row r="76" spans="1:10">
      <c r="D76" s="3"/>
      <c r="E76" s="3">
        <f>E27</f>
        <v>2278.8000000000002</v>
      </c>
    </row>
    <row r="77" spans="1:10">
      <c r="D77" s="3"/>
      <c r="E77" s="3">
        <f>E49</f>
        <v>2278.8000000000002</v>
      </c>
    </row>
    <row r="78" spans="1:10">
      <c r="D78" s="26">
        <f>D59</f>
        <v>227.88000000000002</v>
      </c>
      <c r="E78" s="26"/>
    </row>
    <row r="79" spans="1:10">
      <c r="D79" s="27">
        <f>SUM(D75:D78)</f>
        <v>3899.88</v>
      </c>
      <c r="E79" s="27">
        <f>SUM(E75:E78)</f>
        <v>4557.6000000000004</v>
      </c>
    </row>
    <row r="80" spans="1:10">
      <c r="B80" t="s">
        <v>51</v>
      </c>
      <c r="D80"/>
      <c r="E80" s="4">
        <f>E79-D79</f>
        <v>657.72000000000025</v>
      </c>
    </row>
  </sheetData>
  <mergeCells count="2">
    <mergeCell ref="B1:E1"/>
    <mergeCell ref="B73:C73"/>
  </mergeCells>
  <pageMargins left="0.7" right="0.7" top="0.75" bottom="0.75" header="0.3" footer="0.3"/>
  <pageSetup paperSize="9" scale="98" orientation="portrait" r:id="rId1"/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718-4FA4-40A0-8FA5-CE64FA70DD49}">
  <dimension ref="A1:N15"/>
  <sheetViews>
    <sheetView zoomScaleNormal="100" workbookViewId="0">
      <selection activeCell="N12" sqref="N12"/>
    </sheetView>
  </sheetViews>
  <sheetFormatPr baseColWidth="10" defaultRowHeight="14.25"/>
  <cols>
    <col min="1" max="1" width="16.625" bestFit="1" customWidth="1"/>
    <col min="2" max="2" width="10.25" customWidth="1"/>
    <col min="3" max="3" width="8.125" style="3" bestFit="1" customWidth="1"/>
    <col min="4" max="4" width="10.375" style="29" bestFit="1" customWidth="1"/>
    <col min="5" max="5" width="10.625" bestFit="1" customWidth="1"/>
    <col min="6" max="7" width="10.625" style="3" bestFit="1" customWidth="1"/>
    <col min="8" max="8" width="4.375" customWidth="1"/>
    <col min="9" max="9" width="7.875" bestFit="1" customWidth="1"/>
    <col min="10" max="10" width="7.125" bestFit="1" customWidth="1"/>
    <col min="11" max="11" width="10" bestFit="1" customWidth="1"/>
    <col min="12" max="14" width="10.625" bestFit="1" customWidth="1"/>
    <col min="15" max="15" width="1.875" bestFit="1" customWidth="1"/>
    <col min="16" max="16" width="6.25" customWidth="1"/>
    <col min="17" max="17" width="7.875" customWidth="1"/>
    <col min="18" max="18" width="2" bestFit="1" customWidth="1"/>
    <col min="19" max="19" width="5" customWidth="1"/>
    <col min="20" max="20" width="20.375" bestFit="1" customWidth="1"/>
  </cols>
  <sheetData>
    <row r="1" spans="1:14" ht="15">
      <c r="A1" s="6" t="s">
        <v>69</v>
      </c>
    </row>
    <row r="2" spans="1:14" ht="15">
      <c r="A2" s="6"/>
      <c r="B2" s="1" t="s">
        <v>8</v>
      </c>
      <c r="C2" s="29" t="s">
        <v>10</v>
      </c>
      <c r="D2" s="29" t="s">
        <v>2</v>
      </c>
      <c r="E2" s="1">
        <v>2023</v>
      </c>
      <c r="F2" s="1">
        <v>2024</v>
      </c>
    </row>
    <row r="3" spans="1:14">
      <c r="A3" s="7" t="s">
        <v>52</v>
      </c>
      <c r="B3" s="3">
        <v>50000</v>
      </c>
      <c r="C3" s="3">
        <f>B3*0.18</f>
        <v>9000</v>
      </c>
      <c r="D3" s="29">
        <f>B3+C3</f>
        <v>59000</v>
      </c>
      <c r="E3" s="22">
        <f>B3</f>
        <v>50000</v>
      </c>
      <c r="F3" s="3">
        <f>B3-E3</f>
        <v>0</v>
      </c>
    </row>
    <row r="4" spans="1:14">
      <c r="A4" s="7" t="s">
        <v>54</v>
      </c>
      <c r="B4" s="3">
        <v>100000</v>
      </c>
      <c r="C4" s="3">
        <f t="shared" ref="C4:C5" si="0">B4*0.18</f>
        <v>18000</v>
      </c>
      <c r="D4" s="29">
        <f t="shared" ref="D4:D5" si="1">B4+C4</f>
        <v>118000</v>
      </c>
      <c r="E4" s="22">
        <v>0</v>
      </c>
      <c r="F4" s="3">
        <f>B4-E4</f>
        <v>100000</v>
      </c>
    </row>
    <row r="5" spans="1:14">
      <c r="A5" s="7" t="s">
        <v>53</v>
      </c>
      <c r="B5" s="3">
        <v>150000</v>
      </c>
      <c r="C5" s="3">
        <f t="shared" si="0"/>
        <v>27000</v>
      </c>
      <c r="D5" s="29">
        <f t="shared" si="1"/>
        <v>177000</v>
      </c>
      <c r="E5" s="22">
        <f>B5/12*7</f>
        <v>87500</v>
      </c>
      <c r="F5" s="3">
        <f>B5-E5</f>
        <v>62500</v>
      </c>
    </row>
    <row r="6" spans="1:14" ht="15">
      <c r="A6" s="7"/>
      <c r="B6" s="23">
        <f>SUM(B3:B5)</f>
        <v>300000</v>
      </c>
      <c r="C6" s="23">
        <f t="shared" ref="C6:F6" si="2">SUM(C3:C5)</f>
        <v>54000</v>
      </c>
      <c r="D6" s="23">
        <f t="shared" si="2"/>
        <v>354000</v>
      </c>
      <c r="E6" s="23">
        <f t="shared" si="2"/>
        <v>137500</v>
      </c>
      <c r="F6" s="23">
        <f t="shared" si="2"/>
        <v>162500</v>
      </c>
    </row>
    <row r="7" spans="1:14" ht="15">
      <c r="A7" s="7"/>
      <c r="B7" s="23"/>
      <c r="C7" s="23"/>
      <c r="D7" s="23"/>
      <c r="E7" s="23"/>
      <c r="F7" s="23"/>
    </row>
    <row r="8" spans="1:14" ht="15">
      <c r="A8" s="31" t="s">
        <v>70</v>
      </c>
      <c r="B8" s="7" t="s">
        <v>76</v>
      </c>
      <c r="E8" s="20"/>
      <c r="F8" s="21"/>
      <c r="G8" s="21"/>
      <c r="H8" s="21"/>
      <c r="I8" s="7" t="s">
        <v>78</v>
      </c>
    </row>
    <row r="9" spans="1:14">
      <c r="B9" s="1" t="s">
        <v>8</v>
      </c>
      <c r="C9" s="29" t="s">
        <v>10</v>
      </c>
      <c r="D9" s="29" t="s">
        <v>71</v>
      </c>
      <c r="E9" s="1" t="s">
        <v>8</v>
      </c>
      <c r="F9" s="29" t="s">
        <v>10</v>
      </c>
      <c r="G9" s="29" t="s">
        <v>73</v>
      </c>
      <c r="I9" s="1" t="s">
        <v>8</v>
      </c>
      <c r="J9" s="29" t="s">
        <v>10</v>
      </c>
      <c r="K9" s="29" t="s">
        <v>71</v>
      </c>
      <c r="L9" s="1" t="s">
        <v>8</v>
      </c>
      <c r="M9" s="29" t="s">
        <v>10</v>
      </c>
      <c r="N9" s="1" t="s">
        <v>73</v>
      </c>
    </row>
    <row r="10" spans="1:14">
      <c r="A10" s="7" t="s">
        <v>77</v>
      </c>
      <c r="B10" s="3">
        <v>10000</v>
      </c>
      <c r="C10" s="3">
        <f>B10*0.18</f>
        <v>1800</v>
      </c>
      <c r="D10" s="29">
        <f t="shared" ref="D10" si="3">B10+C10</f>
        <v>11800</v>
      </c>
      <c r="E10" s="22">
        <f>B10*6</f>
        <v>60000</v>
      </c>
      <c r="F10" s="22">
        <f>C10*6</f>
        <v>10800</v>
      </c>
      <c r="G10" s="22">
        <f>D10*6</f>
        <v>70800</v>
      </c>
      <c r="I10" s="3">
        <v>10000</v>
      </c>
      <c r="J10" s="3">
        <f>I10*0.18</f>
        <v>1800</v>
      </c>
      <c r="K10" s="29">
        <f t="shared" ref="K10" si="4">I10+J10</f>
        <v>11800</v>
      </c>
      <c r="L10" s="22">
        <f>I10*6</f>
        <v>60000</v>
      </c>
      <c r="M10" s="22">
        <f>J10*6</f>
        <v>10800</v>
      </c>
      <c r="N10" s="22">
        <f>K10*6</f>
        <v>70800</v>
      </c>
    </row>
    <row r="11" spans="1:14">
      <c r="A11" s="7" t="s">
        <v>74</v>
      </c>
      <c r="B11" s="3"/>
      <c r="D11" s="29">
        <f>D10*0.1</f>
        <v>1180</v>
      </c>
      <c r="E11" s="22"/>
      <c r="G11" s="22">
        <f>D11*6</f>
        <v>7080</v>
      </c>
      <c r="I11" s="3"/>
      <c r="J11" s="3"/>
      <c r="K11" s="29">
        <f>K10*0.1</f>
        <v>1180</v>
      </c>
      <c r="L11" s="22"/>
      <c r="M11" s="3"/>
      <c r="N11" s="22">
        <f>K11*6</f>
        <v>7080</v>
      </c>
    </row>
    <row r="12" spans="1:14">
      <c r="J12" s="3"/>
      <c r="K12" s="29"/>
      <c r="M12" s="3"/>
    </row>
    <row r="13" spans="1:14" ht="15">
      <c r="A13" s="31" t="s">
        <v>85</v>
      </c>
      <c r="B13" s="1" t="s">
        <v>8</v>
      </c>
      <c r="C13" s="29" t="s">
        <v>10</v>
      </c>
      <c r="D13" s="29" t="s">
        <v>2</v>
      </c>
      <c r="E13" s="1" t="s">
        <v>89</v>
      </c>
      <c r="F13" s="29" t="s">
        <v>10</v>
      </c>
      <c r="G13" s="29" t="s">
        <v>2</v>
      </c>
      <c r="H13" s="1"/>
      <c r="I13" s="1" t="s">
        <v>90</v>
      </c>
      <c r="J13" s="29" t="s">
        <v>10</v>
      </c>
      <c r="K13" s="29" t="s">
        <v>2</v>
      </c>
    </row>
    <row r="14" spans="1:14">
      <c r="A14" s="7" t="s">
        <v>88</v>
      </c>
      <c r="B14" s="3">
        <v>3000</v>
      </c>
      <c r="C14" s="3">
        <f>B14*0.18</f>
        <v>540</v>
      </c>
      <c r="D14" s="29">
        <f>B14+C14</f>
        <v>3540</v>
      </c>
      <c r="E14" s="3">
        <f>B14*0.6</f>
        <v>1800</v>
      </c>
      <c r="F14" s="3">
        <f>E14*0.18</f>
        <v>324</v>
      </c>
      <c r="G14" s="29">
        <f>E14+F14</f>
        <v>2124</v>
      </c>
      <c r="I14" s="4">
        <f>B14-E14</f>
        <v>1200</v>
      </c>
      <c r="J14" s="4">
        <f>C14-F14</f>
        <v>216</v>
      </c>
      <c r="K14" s="4">
        <f>D14-G14</f>
        <v>1416</v>
      </c>
    </row>
    <row r="15" spans="1:14">
      <c r="E15" t="s">
        <v>155</v>
      </c>
    </row>
  </sheetData>
  <pageMargins left="0.7" right="0.7" top="0.75" bottom="0.75" header="0.3" footer="0.3"/>
  <pageSetup paperSize="9"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F0DD-4BBA-49F2-AC98-1B832063D32A}">
  <dimension ref="A1:H75"/>
  <sheetViews>
    <sheetView topLeftCell="A37" zoomScale="120" zoomScaleNormal="120" workbookViewId="0">
      <selection activeCell="E18" sqref="E18"/>
    </sheetView>
  </sheetViews>
  <sheetFormatPr baseColWidth="10" defaultRowHeight="14.25"/>
  <cols>
    <col min="1" max="1" width="12.25" bestFit="1" customWidth="1"/>
    <col min="2" max="2" width="4" style="13" bestFit="1" customWidth="1"/>
    <col min="3" max="3" width="43.75" bestFit="1" customWidth="1"/>
    <col min="4" max="4" width="6.75" style="1" customWidth="1"/>
    <col min="5" max="6" width="11.375" style="11" bestFit="1" customWidth="1"/>
    <col min="7" max="7" width="5.75" customWidth="1"/>
    <col min="8" max="8" width="25.375" bestFit="1" customWidth="1"/>
  </cols>
  <sheetData>
    <row r="1" spans="1:8" ht="15">
      <c r="C1" s="69" t="s">
        <v>55</v>
      </c>
      <c r="D1" s="69"/>
      <c r="E1" s="69"/>
      <c r="F1" s="69"/>
      <c r="H1" s="6"/>
    </row>
    <row r="2" spans="1:8" ht="15">
      <c r="D2" s="2" t="s">
        <v>3</v>
      </c>
      <c r="E2" s="18" t="s">
        <v>0</v>
      </c>
      <c r="F2" s="18" t="s">
        <v>1</v>
      </c>
    </row>
    <row r="3" spans="1:8" ht="15">
      <c r="E3" s="18" t="s">
        <v>8</v>
      </c>
      <c r="F3" s="18" t="s">
        <v>8</v>
      </c>
    </row>
    <row r="4" spans="1:8" ht="15">
      <c r="C4" s="5">
        <v>1</v>
      </c>
    </row>
    <row r="5" spans="1:8" ht="15">
      <c r="A5" s="6" t="s">
        <v>69</v>
      </c>
      <c r="B5" s="14" t="s">
        <v>56</v>
      </c>
      <c r="C5" s="15" t="s">
        <v>57</v>
      </c>
      <c r="E5" s="3"/>
    </row>
    <row r="6" spans="1:8" ht="15">
      <c r="B6" s="13" t="s">
        <v>58</v>
      </c>
      <c r="C6" t="s">
        <v>59</v>
      </c>
      <c r="D6" s="5" t="s">
        <v>4</v>
      </c>
      <c r="E6" s="3">
        <f>' P2 Data'!B6</f>
        <v>300000</v>
      </c>
      <c r="F6" s="3"/>
    </row>
    <row r="7" spans="1:8" ht="15">
      <c r="A7" s="9"/>
      <c r="B7" s="14" t="s">
        <v>18</v>
      </c>
      <c r="C7" s="15" t="s">
        <v>19</v>
      </c>
      <c r="D7" s="5"/>
      <c r="E7" s="3"/>
      <c r="F7" s="3"/>
    </row>
    <row r="8" spans="1:8" ht="15">
      <c r="B8" s="17">
        <v>401</v>
      </c>
      <c r="C8" s="7" t="s">
        <v>60</v>
      </c>
      <c r="D8" s="5" t="s">
        <v>4</v>
      </c>
      <c r="E8" s="19">
        <f>' P2 Data'!C6</f>
        <v>54000</v>
      </c>
      <c r="F8" s="3"/>
    </row>
    <row r="9" spans="1:8" ht="15">
      <c r="B9" s="14" t="s">
        <v>27</v>
      </c>
      <c r="C9" s="16" t="s">
        <v>28</v>
      </c>
      <c r="D9" s="5"/>
      <c r="E9" s="3"/>
      <c r="F9" s="3"/>
    </row>
    <row r="10" spans="1:8" ht="15">
      <c r="B10" s="13" t="s">
        <v>29</v>
      </c>
      <c r="C10" t="s">
        <v>30</v>
      </c>
      <c r="D10" s="5" t="s">
        <v>4</v>
      </c>
      <c r="E10" s="3"/>
      <c r="F10" s="3">
        <f>E6+E8</f>
        <v>354000</v>
      </c>
    </row>
    <row r="11" spans="1:8" ht="14.45" customHeight="1">
      <c r="C11" s="5">
        <v>2</v>
      </c>
      <c r="E11" s="3"/>
      <c r="F11" s="3"/>
    </row>
    <row r="12" spans="1:8" ht="14.45" customHeight="1">
      <c r="A12" s="6" t="s">
        <v>69</v>
      </c>
      <c r="B12" s="14" t="s">
        <v>27</v>
      </c>
      <c r="C12" s="16" t="s">
        <v>28</v>
      </c>
      <c r="E12" s="3"/>
      <c r="F12" s="3"/>
    </row>
    <row r="13" spans="1:8" ht="15">
      <c r="B13" s="13" t="s">
        <v>29</v>
      </c>
      <c r="C13" t="s">
        <v>30</v>
      </c>
      <c r="D13" s="5" t="s">
        <v>4</v>
      </c>
      <c r="E13" s="3">
        <f>F10</f>
        <v>354000</v>
      </c>
      <c r="F13" s="3"/>
    </row>
    <row r="14" spans="1:8" ht="15">
      <c r="B14" s="14" t="s">
        <v>20</v>
      </c>
      <c r="C14" s="16" t="s">
        <v>21</v>
      </c>
      <c r="D14" s="5"/>
      <c r="E14" s="3"/>
      <c r="F14" s="3"/>
    </row>
    <row r="15" spans="1:8" ht="15">
      <c r="B15" s="13">
        <v>104</v>
      </c>
      <c r="C15" t="s">
        <v>11</v>
      </c>
      <c r="D15" s="5" t="s">
        <v>4</v>
      </c>
      <c r="E15" s="3"/>
      <c r="F15" s="3">
        <f>E13</f>
        <v>354000</v>
      </c>
    </row>
    <row r="16" spans="1:8" ht="15">
      <c r="C16" s="5">
        <v>3</v>
      </c>
      <c r="E16" s="3"/>
      <c r="F16" s="3"/>
    </row>
    <row r="17" spans="1:8" ht="15">
      <c r="A17" s="6" t="s">
        <v>69</v>
      </c>
      <c r="B17" s="14" t="s">
        <v>61</v>
      </c>
      <c r="C17" s="15" t="s">
        <v>62</v>
      </c>
      <c r="E17" s="3"/>
      <c r="F17" s="3"/>
      <c r="H17" t="s">
        <v>82</v>
      </c>
    </row>
    <row r="18" spans="1:8" ht="15">
      <c r="B18" s="13" t="s">
        <v>63</v>
      </c>
      <c r="C18" t="s">
        <v>64</v>
      </c>
      <c r="D18" s="5" t="s">
        <v>5</v>
      </c>
      <c r="E18" s="3">
        <f>' P2 Data'!E6</f>
        <v>137500</v>
      </c>
      <c r="F18" s="3"/>
    </row>
    <row r="19" spans="1:8" ht="15">
      <c r="B19" s="14" t="s">
        <v>56</v>
      </c>
      <c r="C19" s="15" t="s">
        <v>57</v>
      </c>
      <c r="D19" s="5"/>
      <c r="E19" s="3"/>
      <c r="F19" s="3"/>
    </row>
    <row r="20" spans="1:8" ht="15">
      <c r="B20" s="13" t="s">
        <v>58</v>
      </c>
      <c r="C20" t="s">
        <v>59</v>
      </c>
      <c r="D20" s="5" t="s">
        <v>4</v>
      </c>
      <c r="E20" s="3"/>
      <c r="F20" s="3">
        <f>E18</f>
        <v>137500</v>
      </c>
    </row>
    <row r="21" spans="1:8" ht="15">
      <c r="A21" s="9"/>
      <c r="C21" s="5">
        <v>4</v>
      </c>
      <c r="D21" s="5"/>
      <c r="E21" s="3"/>
      <c r="F21" s="3"/>
    </row>
    <row r="22" spans="1:8" ht="15">
      <c r="A22" s="6" t="s">
        <v>69</v>
      </c>
      <c r="B22" s="14" t="s">
        <v>65</v>
      </c>
      <c r="C22" s="30" t="s">
        <v>66</v>
      </c>
      <c r="D22" s="5" t="s">
        <v>5</v>
      </c>
      <c r="E22" s="3">
        <f>E18</f>
        <v>137500</v>
      </c>
      <c r="F22" s="3"/>
      <c r="H22" t="s">
        <v>82</v>
      </c>
    </row>
    <row r="23" spans="1:8" ht="15">
      <c r="B23" s="13" t="s">
        <v>67</v>
      </c>
      <c r="C23" t="s">
        <v>68</v>
      </c>
      <c r="D23" s="5" t="s">
        <v>5</v>
      </c>
      <c r="E23" s="3"/>
      <c r="F23" s="3">
        <f>E22</f>
        <v>137500</v>
      </c>
    </row>
    <row r="24" spans="1:8" ht="15">
      <c r="A24" s="9"/>
      <c r="C24" s="5">
        <v>5</v>
      </c>
      <c r="D24" s="5"/>
      <c r="E24" s="3"/>
      <c r="F24" s="3"/>
    </row>
    <row r="25" spans="1:8" ht="15">
      <c r="A25" s="6" t="s">
        <v>70</v>
      </c>
      <c r="B25" s="14" t="s">
        <v>61</v>
      </c>
      <c r="C25" s="15" t="s">
        <v>62</v>
      </c>
      <c r="D25" s="5"/>
      <c r="E25" s="3"/>
      <c r="F25" s="3"/>
      <c r="H25" t="s">
        <v>84</v>
      </c>
    </row>
    <row r="26" spans="1:8" ht="15">
      <c r="B26" s="13" t="s">
        <v>79</v>
      </c>
      <c r="C26" t="s">
        <v>70</v>
      </c>
      <c r="D26" s="5" t="s">
        <v>5</v>
      </c>
      <c r="E26" s="3">
        <f>' P2 Data'!B10</f>
        <v>10000</v>
      </c>
      <c r="F26" s="3"/>
    </row>
    <row r="27" spans="1:8" ht="15">
      <c r="A27" s="9"/>
      <c r="B27" s="14" t="s">
        <v>18</v>
      </c>
      <c r="C27" s="15" t="s">
        <v>19</v>
      </c>
      <c r="D27" s="5"/>
      <c r="E27" s="3"/>
      <c r="F27" s="3"/>
    </row>
    <row r="28" spans="1:8" ht="15">
      <c r="B28" s="17">
        <v>401</v>
      </c>
      <c r="C28" s="7" t="s">
        <v>60</v>
      </c>
      <c r="D28" s="5" t="s">
        <v>4</v>
      </c>
      <c r="E28" s="19">
        <f>' P2 Data'!C10</f>
        <v>1800</v>
      </c>
      <c r="F28" s="3"/>
    </row>
    <row r="29" spans="1:8" ht="15">
      <c r="B29" s="14" t="s">
        <v>27</v>
      </c>
      <c r="C29" s="16" t="s">
        <v>28</v>
      </c>
      <c r="D29" s="5"/>
      <c r="E29" s="3"/>
      <c r="F29" s="3"/>
    </row>
    <row r="30" spans="1:8" ht="15">
      <c r="B30" s="13" t="s">
        <v>29</v>
      </c>
      <c r="C30" t="s">
        <v>30</v>
      </c>
      <c r="D30" s="5" t="s">
        <v>4</v>
      </c>
      <c r="E30" s="3"/>
      <c r="F30" s="3">
        <f>' P2 Data'!D10-' P2 Data'!D11</f>
        <v>10620</v>
      </c>
    </row>
    <row r="31" spans="1:8" ht="15">
      <c r="B31" s="13" t="s">
        <v>80</v>
      </c>
      <c r="C31" t="s">
        <v>81</v>
      </c>
      <c r="D31" s="5" t="s">
        <v>4</v>
      </c>
      <c r="E31" s="3"/>
      <c r="F31" s="3">
        <f>' P2 Data'!D11</f>
        <v>1180</v>
      </c>
    </row>
    <row r="32" spans="1:8" ht="15">
      <c r="A32" s="9"/>
      <c r="C32" s="5">
        <v>6</v>
      </c>
      <c r="D32" s="5"/>
      <c r="E32" s="3"/>
      <c r="F32" s="3"/>
    </row>
    <row r="33" spans="1:8" ht="15">
      <c r="A33" s="6" t="s">
        <v>70</v>
      </c>
      <c r="B33" s="14" t="s">
        <v>65</v>
      </c>
      <c r="C33" s="30" t="s">
        <v>66</v>
      </c>
      <c r="D33" s="5" t="s">
        <v>5</v>
      </c>
      <c r="E33" s="3">
        <f>E26</f>
        <v>10000</v>
      </c>
      <c r="F33" s="3"/>
      <c r="H33" t="s">
        <v>84</v>
      </c>
    </row>
    <row r="34" spans="1:8" ht="15">
      <c r="B34" s="13" t="s">
        <v>67</v>
      </c>
      <c r="C34" t="s">
        <v>68</v>
      </c>
      <c r="D34" s="5" t="s">
        <v>5</v>
      </c>
      <c r="E34" s="3"/>
      <c r="F34" s="3">
        <f>E33</f>
        <v>10000</v>
      </c>
    </row>
    <row r="35" spans="1:8" ht="15">
      <c r="A35" s="9"/>
      <c r="C35" s="5">
        <v>7</v>
      </c>
      <c r="D35" s="5"/>
      <c r="E35" s="3"/>
      <c r="F35" s="3"/>
    </row>
    <row r="36" spans="1:8" ht="15">
      <c r="A36" s="6" t="s">
        <v>70</v>
      </c>
      <c r="B36" s="14" t="s">
        <v>27</v>
      </c>
      <c r="C36" s="16" t="s">
        <v>28</v>
      </c>
      <c r="D36" s="5"/>
      <c r="E36" s="3"/>
      <c r="F36" s="3"/>
      <c r="H36" t="s">
        <v>84</v>
      </c>
    </row>
    <row r="37" spans="1:8" ht="15">
      <c r="B37" s="13" t="s">
        <v>29</v>
      </c>
      <c r="C37" t="s">
        <v>30</v>
      </c>
      <c r="D37" s="5" t="s">
        <v>4</v>
      </c>
      <c r="E37" s="3">
        <f>F30</f>
        <v>10620</v>
      </c>
      <c r="F37" s="19"/>
    </row>
    <row r="38" spans="1:8" ht="15">
      <c r="B38" s="14" t="s">
        <v>20</v>
      </c>
      <c r="C38" s="16" t="s">
        <v>21</v>
      </c>
      <c r="D38" s="5"/>
      <c r="E38" s="3"/>
      <c r="F38" s="19"/>
    </row>
    <row r="39" spans="1:8" ht="15">
      <c r="B39" s="13">
        <v>104</v>
      </c>
      <c r="C39" t="s">
        <v>11</v>
      </c>
      <c r="D39" s="5" t="s">
        <v>4</v>
      </c>
      <c r="E39" s="3"/>
      <c r="F39" s="19">
        <f>E37</f>
        <v>10620</v>
      </c>
    </row>
    <row r="40" spans="1:8" ht="15">
      <c r="C40" s="5">
        <v>8</v>
      </c>
      <c r="E40" s="3"/>
      <c r="F40" s="3"/>
    </row>
    <row r="41" spans="1:8" ht="15">
      <c r="A41" s="6" t="s">
        <v>70</v>
      </c>
      <c r="B41" s="14" t="s">
        <v>27</v>
      </c>
      <c r="C41" s="16" t="s">
        <v>28</v>
      </c>
      <c r="D41" s="5"/>
      <c r="E41" s="3"/>
      <c r="F41" s="3"/>
      <c r="H41" t="s">
        <v>83</v>
      </c>
    </row>
    <row r="42" spans="1:8" ht="15">
      <c r="B42" s="13" t="s">
        <v>80</v>
      </c>
      <c r="C42" t="s">
        <v>81</v>
      </c>
      <c r="D42" s="5" t="s">
        <v>4</v>
      </c>
      <c r="E42" s="3">
        <f>F31</f>
        <v>1180</v>
      </c>
      <c r="F42" s="19"/>
    </row>
    <row r="43" spans="1:8" ht="15">
      <c r="B43" s="14" t="s">
        <v>20</v>
      </c>
      <c r="C43" s="16" t="s">
        <v>21</v>
      </c>
      <c r="D43" s="5"/>
      <c r="E43" s="3"/>
      <c r="F43" s="19"/>
    </row>
    <row r="44" spans="1:8" ht="15">
      <c r="B44" s="13">
        <v>104</v>
      </c>
      <c r="C44" t="s">
        <v>11</v>
      </c>
      <c r="D44" s="5" t="s">
        <v>4</v>
      </c>
      <c r="E44" s="3"/>
      <c r="F44" s="19">
        <f>E42</f>
        <v>1180</v>
      </c>
    </row>
    <row r="45" spans="1:8" ht="15">
      <c r="A45" s="9"/>
      <c r="C45" s="5">
        <v>9</v>
      </c>
      <c r="D45" s="5"/>
      <c r="E45" s="3"/>
      <c r="F45" s="3"/>
    </row>
    <row r="46" spans="1:8" ht="15">
      <c r="A46" s="32" t="s">
        <v>85</v>
      </c>
      <c r="B46" s="14" t="s">
        <v>27</v>
      </c>
      <c r="C46" s="16" t="s">
        <v>28</v>
      </c>
      <c r="D46" s="5"/>
      <c r="E46" s="3"/>
      <c r="F46" s="3"/>
      <c r="H46" t="s">
        <v>72</v>
      </c>
    </row>
    <row r="47" spans="1:8" ht="15">
      <c r="B47" s="13" t="s">
        <v>86</v>
      </c>
      <c r="C47" t="s">
        <v>87</v>
      </c>
      <c r="D47" s="5" t="s">
        <v>4</v>
      </c>
      <c r="E47" s="3">
        <f>' P2 Data'!E14</f>
        <v>1800</v>
      </c>
      <c r="F47" s="3"/>
    </row>
    <row r="48" spans="1:8" ht="15">
      <c r="A48" s="9"/>
      <c r="B48" s="14" t="s">
        <v>18</v>
      </c>
      <c r="C48" s="15" t="s">
        <v>19</v>
      </c>
      <c r="D48" s="5"/>
      <c r="E48" s="3"/>
      <c r="F48" s="3"/>
    </row>
    <row r="49" spans="1:8" ht="15">
      <c r="B49" s="17">
        <v>401</v>
      </c>
      <c r="C49" s="7" t="s">
        <v>39</v>
      </c>
      <c r="D49" s="5" t="s">
        <v>4</v>
      </c>
      <c r="E49" s="3">
        <f>' P2 Data'!F14</f>
        <v>324</v>
      </c>
      <c r="F49" s="19"/>
    </row>
    <row r="50" spans="1:8" ht="15">
      <c r="B50" s="14" t="s">
        <v>27</v>
      </c>
      <c r="C50" s="16" t="s">
        <v>28</v>
      </c>
      <c r="D50" s="5"/>
      <c r="E50" s="3"/>
      <c r="F50" s="19"/>
    </row>
    <row r="51" spans="1:8" ht="15">
      <c r="B51" s="13" t="s">
        <v>29</v>
      </c>
      <c r="C51" t="s">
        <v>30</v>
      </c>
      <c r="D51" s="5" t="s">
        <v>4</v>
      </c>
      <c r="E51" s="3"/>
      <c r="F51" s="19">
        <f>E47+E49</f>
        <v>2124</v>
      </c>
    </row>
    <row r="52" spans="1:8" ht="15">
      <c r="C52" s="5">
        <v>10</v>
      </c>
    </row>
    <row r="53" spans="1:8" ht="15">
      <c r="A53" s="51" t="s">
        <v>85</v>
      </c>
      <c r="B53" s="52" t="s">
        <v>27</v>
      </c>
      <c r="C53" s="53" t="s">
        <v>28</v>
      </c>
      <c r="D53" s="54"/>
      <c r="E53" s="55"/>
      <c r="F53" s="55"/>
      <c r="G53" s="56"/>
      <c r="H53" t="s">
        <v>72</v>
      </c>
    </row>
    <row r="54" spans="1:8" ht="15">
      <c r="A54" s="57"/>
      <c r="B54" s="58" t="s">
        <v>29</v>
      </c>
      <c r="C54" s="57" t="s">
        <v>30</v>
      </c>
      <c r="D54" s="59" t="s">
        <v>4</v>
      </c>
      <c r="E54" s="60">
        <f>F51</f>
        <v>2124</v>
      </c>
      <c r="F54" s="55"/>
      <c r="G54" s="56"/>
    </row>
    <row r="55" spans="1:8" ht="15">
      <c r="A55" s="57"/>
      <c r="B55" s="52" t="s">
        <v>20</v>
      </c>
      <c r="C55" s="53" t="s">
        <v>21</v>
      </c>
      <c r="D55" s="59"/>
      <c r="E55" s="55"/>
      <c r="F55" s="55"/>
      <c r="G55" s="56"/>
    </row>
    <row r="56" spans="1:8" ht="15">
      <c r="A56" s="57"/>
      <c r="B56" s="58">
        <v>104</v>
      </c>
      <c r="C56" s="57" t="s">
        <v>11</v>
      </c>
      <c r="D56" s="59" t="s">
        <v>4</v>
      </c>
      <c r="E56" s="55"/>
      <c r="F56" s="60">
        <f>E54</f>
        <v>2124</v>
      </c>
      <c r="G56" s="56"/>
    </row>
    <row r="57" spans="1:8" ht="15">
      <c r="C57" s="5">
        <v>11</v>
      </c>
      <c r="E57" s="3"/>
      <c r="F57" s="3"/>
    </row>
    <row r="58" spans="1:8" ht="15">
      <c r="A58" s="32" t="s">
        <v>85</v>
      </c>
      <c r="B58" s="14" t="s">
        <v>91</v>
      </c>
      <c r="C58" s="16" t="s">
        <v>92</v>
      </c>
      <c r="E58" s="3"/>
      <c r="F58" s="3"/>
      <c r="H58" t="s">
        <v>72</v>
      </c>
    </row>
    <row r="59" spans="1:8" ht="15">
      <c r="B59" s="13" t="s">
        <v>93</v>
      </c>
      <c r="C59" t="s">
        <v>94</v>
      </c>
      <c r="D59" s="5" t="s">
        <v>4</v>
      </c>
      <c r="E59" s="19">
        <f>' P2 Data'!B14</f>
        <v>3000</v>
      </c>
      <c r="F59" s="3"/>
    </row>
    <row r="60" spans="1:8" ht="15">
      <c r="B60" s="14" t="s">
        <v>18</v>
      </c>
      <c r="C60" s="15" t="s">
        <v>19</v>
      </c>
      <c r="D60" s="5"/>
      <c r="E60" s="3"/>
      <c r="F60" s="3"/>
    </row>
    <row r="61" spans="1:8" ht="15">
      <c r="B61" s="17">
        <v>401</v>
      </c>
      <c r="C61" s="7" t="s">
        <v>39</v>
      </c>
      <c r="D61" s="5" t="s">
        <v>4</v>
      </c>
      <c r="E61" s="3">
        <f>' P2 Data'!J14</f>
        <v>216</v>
      </c>
      <c r="F61" s="3"/>
    </row>
    <row r="62" spans="1:8" ht="15">
      <c r="A62" s="9"/>
      <c r="B62" s="14" t="s">
        <v>27</v>
      </c>
      <c r="C62" s="16" t="s">
        <v>28</v>
      </c>
      <c r="D62" s="5"/>
      <c r="E62" s="3"/>
      <c r="F62" s="3"/>
    </row>
    <row r="63" spans="1:8" ht="15">
      <c r="A63" s="9"/>
      <c r="B63" s="13" t="s">
        <v>86</v>
      </c>
      <c r="C63" t="s">
        <v>87</v>
      </c>
      <c r="D63" s="5" t="s">
        <v>4</v>
      </c>
      <c r="E63" s="3"/>
      <c r="F63" s="3">
        <f>E47</f>
        <v>1800</v>
      </c>
    </row>
    <row r="64" spans="1:8" ht="15">
      <c r="B64" s="13" t="s">
        <v>29</v>
      </c>
      <c r="C64" t="s">
        <v>30</v>
      </c>
      <c r="D64" s="5" t="s">
        <v>4</v>
      </c>
      <c r="E64" s="3"/>
      <c r="F64" s="3">
        <f>' P2 Data'!K14</f>
        <v>1416</v>
      </c>
    </row>
    <row r="65" spans="1:8" ht="15">
      <c r="C65" s="5">
        <v>12</v>
      </c>
    </row>
    <row r="66" spans="1:8" ht="15">
      <c r="A66" s="32" t="s">
        <v>85</v>
      </c>
      <c r="B66" s="14" t="s">
        <v>27</v>
      </c>
      <c r="C66" s="16" t="s">
        <v>28</v>
      </c>
      <c r="H66" t="s">
        <v>72</v>
      </c>
    </row>
    <row r="67" spans="1:8" ht="15">
      <c r="B67" s="13" t="s">
        <v>29</v>
      </c>
      <c r="C67" t="s">
        <v>30</v>
      </c>
      <c r="D67" s="5" t="s">
        <v>4</v>
      </c>
      <c r="E67" s="3">
        <f>F64</f>
        <v>1416</v>
      </c>
    </row>
    <row r="68" spans="1:8" ht="15">
      <c r="B68" s="14" t="s">
        <v>20</v>
      </c>
      <c r="C68" s="16" t="s">
        <v>21</v>
      </c>
      <c r="D68" s="5"/>
    </row>
    <row r="69" spans="1:8" ht="15">
      <c r="B69" s="13">
        <v>104</v>
      </c>
      <c r="C69" t="s">
        <v>11</v>
      </c>
      <c r="D69" s="5" t="s">
        <v>4</v>
      </c>
      <c r="F69" s="3">
        <f>E67</f>
        <v>1416</v>
      </c>
    </row>
    <row r="70" spans="1:8" ht="14.45" customHeight="1"/>
    <row r="71" spans="1:8" ht="15">
      <c r="C71" s="6" t="s">
        <v>2</v>
      </c>
      <c r="E71" s="25">
        <f>SUM(E4:E70)</f>
        <v>1025480</v>
      </c>
      <c r="F71" s="25">
        <f>SUM(F4:F70)</f>
        <v>1025480</v>
      </c>
    </row>
    <row r="73" spans="1:8" s="1" customFormat="1" ht="15">
      <c r="A73" s="8" t="s">
        <v>4</v>
      </c>
      <c r="B73" s="12"/>
      <c r="C73" s="7" t="s">
        <v>6</v>
      </c>
      <c r="E73" s="11"/>
      <c r="F73" s="11"/>
      <c r="G73"/>
      <c r="H73"/>
    </row>
    <row r="74" spans="1:8" s="1" customFormat="1" ht="15">
      <c r="A74" s="8" t="s">
        <v>5</v>
      </c>
      <c r="B74" s="12"/>
      <c r="C74" s="7" t="s">
        <v>7</v>
      </c>
      <c r="E74" s="11"/>
      <c r="F74" s="11"/>
      <c r="G74"/>
      <c r="H74"/>
    </row>
    <row r="75" spans="1:8" s="1" customFormat="1" ht="14.45" customHeight="1">
      <c r="A75"/>
      <c r="B75" s="13"/>
      <c r="C75"/>
      <c r="E75" s="11"/>
      <c r="F75" s="11"/>
      <c r="G75"/>
      <c r="H75"/>
    </row>
  </sheetData>
  <mergeCells count="1">
    <mergeCell ref="C1:F1"/>
  </mergeCells>
  <pageMargins left="0.7" right="0.7" top="0.75" bottom="0.75" header="0.3" footer="0.3"/>
  <pageSetup paperSize="9" scale="83" orientation="landscape" r:id="rId1"/>
  <rowBreaks count="1" manualBreakCount="1">
    <brk id="31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1A1B-DEA8-429B-B0FF-527ED8E97FFE}">
  <dimension ref="A1:O36"/>
  <sheetViews>
    <sheetView topLeftCell="F4" zoomScale="130" zoomScaleNormal="130" workbookViewId="0">
      <selection activeCell="N6" sqref="N6"/>
    </sheetView>
  </sheetViews>
  <sheetFormatPr baseColWidth="10" defaultRowHeight="14.25"/>
  <cols>
    <col min="1" max="1" width="17.125" bestFit="1" customWidth="1"/>
    <col min="2" max="2" width="10.625" bestFit="1" customWidth="1"/>
    <col min="3" max="3" width="2.875" customWidth="1"/>
    <col min="4" max="4" width="30.375" bestFit="1" customWidth="1"/>
    <col min="5" max="5" width="10.375" bestFit="1" customWidth="1"/>
    <col min="6" max="6" width="7.125" bestFit="1" customWidth="1"/>
    <col min="7" max="7" width="3.375" customWidth="1"/>
    <col min="8" max="8" width="12.75" bestFit="1" customWidth="1"/>
    <col min="9" max="9" width="9.625" bestFit="1" customWidth="1"/>
    <col min="10" max="10" width="6.125" bestFit="1" customWidth="1"/>
    <col min="11" max="11" width="3.125" customWidth="1"/>
    <col min="13" max="13" width="9.125" bestFit="1" customWidth="1"/>
  </cols>
  <sheetData>
    <row r="1" spans="1:15" ht="15">
      <c r="A1" s="69" t="s">
        <v>110</v>
      </c>
      <c r="B1" s="69"/>
      <c r="C1" s="69"/>
      <c r="D1" s="69"/>
      <c r="E1" s="69"/>
      <c r="F1" s="69"/>
      <c r="G1" s="69"/>
      <c r="H1" s="69"/>
      <c r="I1" s="69"/>
      <c r="J1" s="69"/>
    </row>
    <row r="2" spans="1:15" ht="15">
      <c r="A2" s="69" t="s">
        <v>111</v>
      </c>
      <c r="B2" s="69"/>
      <c r="C2" s="69"/>
      <c r="D2" s="69"/>
      <c r="E2" s="69"/>
      <c r="F2" s="69"/>
      <c r="G2" s="69"/>
      <c r="H2" s="69"/>
      <c r="I2" s="69"/>
      <c r="J2" s="69"/>
    </row>
    <row r="3" spans="1:15" ht="15">
      <c r="A3" s="31" t="s">
        <v>114</v>
      </c>
      <c r="B3" s="2"/>
      <c r="C3" s="2"/>
      <c r="D3" s="2"/>
      <c r="E3" s="2"/>
      <c r="F3" s="2"/>
      <c r="G3" s="2"/>
      <c r="H3" s="2"/>
      <c r="I3" s="2"/>
      <c r="J3" s="2"/>
    </row>
    <row r="4" spans="1:15">
      <c r="M4" s="1" t="s">
        <v>150</v>
      </c>
      <c r="N4" s="1"/>
      <c r="O4" s="1"/>
    </row>
    <row r="5" spans="1:15" ht="15">
      <c r="A5" s="6" t="s">
        <v>95</v>
      </c>
      <c r="B5" s="1" t="s">
        <v>8</v>
      </c>
      <c r="D5" s="6" t="s">
        <v>96</v>
      </c>
      <c r="E5" s="1" t="s">
        <v>8</v>
      </c>
      <c r="H5" s="6" t="s">
        <v>97</v>
      </c>
      <c r="I5" s="1" t="s">
        <v>8</v>
      </c>
      <c r="M5" s="1" t="s">
        <v>149</v>
      </c>
      <c r="N5" s="1" t="s">
        <v>117</v>
      </c>
      <c r="O5" s="1" t="s">
        <v>75</v>
      </c>
    </row>
    <row r="6" spans="1:15">
      <c r="A6" t="s">
        <v>98</v>
      </c>
      <c r="B6" s="11">
        <f>B10-B7</f>
        <v>11897.5</v>
      </c>
      <c r="D6" t="s">
        <v>99</v>
      </c>
      <c r="E6" s="33">
        <f>$B$10*F6</f>
        <v>1200</v>
      </c>
      <c r="F6" s="34">
        <v>0.1</v>
      </c>
      <c r="H6" t="s">
        <v>100</v>
      </c>
      <c r="I6" s="35">
        <f>B10*J6</f>
        <v>810</v>
      </c>
      <c r="J6" s="36">
        <v>6.7500000000000004E-2</v>
      </c>
      <c r="L6" t="s">
        <v>113</v>
      </c>
      <c r="M6" s="4">
        <f>B10/6</f>
        <v>2000</v>
      </c>
      <c r="N6" s="4">
        <f>M6*6</f>
        <v>12000</v>
      </c>
      <c r="O6" s="4">
        <f>M6*6</f>
        <v>12000</v>
      </c>
    </row>
    <row r="7" spans="1:15">
      <c r="A7" t="s">
        <v>101</v>
      </c>
      <c r="B7" s="11">
        <v>102.5</v>
      </c>
      <c r="D7" t="s">
        <v>102</v>
      </c>
      <c r="E7" s="33">
        <f t="shared" ref="E7:E9" si="0">$B$10*F7</f>
        <v>186</v>
      </c>
      <c r="F7" s="34">
        <v>1.55E-2</v>
      </c>
      <c r="H7" t="s">
        <v>103</v>
      </c>
      <c r="I7" s="35">
        <f>B10*J7</f>
        <v>270</v>
      </c>
      <c r="J7" s="36">
        <v>2.2499999999999999E-2</v>
      </c>
      <c r="L7" t="s">
        <v>116</v>
      </c>
      <c r="M7" s="4">
        <f>((B10*14)/12)/12</f>
        <v>1166.6666666666667</v>
      </c>
      <c r="N7" s="4">
        <f>M7*6</f>
        <v>7000</v>
      </c>
      <c r="O7" s="4">
        <f>M7*4</f>
        <v>4666.666666666667</v>
      </c>
    </row>
    <row r="8" spans="1:15">
      <c r="B8" s="11"/>
      <c r="D8" t="s">
        <v>104</v>
      </c>
      <c r="E8" s="33">
        <f t="shared" si="0"/>
        <v>204.00000000000003</v>
      </c>
      <c r="F8" s="34">
        <v>1.7000000000000001E-2</v>
      </c>
    </row>
    <row r="9" spans="1:15">
      <c r="B9" s="37"/>
      <c r="D9" t="s">
        <v>105</v>
      </c>
      <c r="E9" s="38">
        <f t="shared" si="0"/>
        <v>2400</v>
      </c>
      <c r="F9" s="34">
        <v>0.2</v>
      </c>
      <c r="I9" s="39"/>
    </row>
    <row r="10" spans="1:15" ht="15">
      <c r="A10" s="6" t="s">
        <v>106</v>
      </c>
      <c r="B10" s="40">
        <f>12000</f>
        <v>12000</v>
      </c>
      <c r="D10" s="6" t="s">
        <v>107</v>
      </c>
      <c r="E10" s="41">
        <f>SUM(E6:E9)</f>
        <v>3990</v>
      </c>
      <c r="H10" s="6" t="s">
        <v>108</v>
      </c>
      <c r="I10" s="41">
        <f>SUM(I6:I9)</f>
        <v>1080</v>
      </c>
    </row>
    <row r="11" spans="1:15" ht="15.75" thickBot="1">
      <c r="D11" s="6" t="s">
        <v>109</v>
      </c>
      <c r="E11" s="42">
        <f>B10-E10</f>
        <v>8010</v>
      </c>
    </row>
    <row r="12" spans="1:15" ht="15" thickTop="1"/>
    <row r="13" spans="1:15" ht="15">
      <c r="A13" s="69" t="s">
        <v>112</v>
      </c>
      <c r="B13" s="69"/>
      <c r="C13" s="69"/>
      <c r="D13" s="69"/>
      <c r="E13" s="69"/>
      <c r="F13" s="69"/>
      <c r="G13" s="69"/>
      <c r="H13" s="69"/>
      <c r="I13" s="69"/>
      <c r="J13" s="69"/>
    </row>
    <row r="14" spans="1:15" ht="15">
      <c r="A14" s="69" t="s">
        <v>111</v>
      </c>
      <c r="B14" s="69"/>
      <c r="C14" s="69"/>
      <c r="D14" s="69"/>
      <c r="E14" s="69"/>
      <c r="F14" s="69"/>
      <c r="G14" s="69"/>
      <c r="H14" s="69"/>
      <c r="I14" s="69"/>
      <c r="J14" s="69"/>
    </row>
    <row r="15" spans="1:15" ht="15">
      <c r="A15" s="31" t="s">
        <v>115</v>
      </c>
      <c r="B15" s="2"/>
      <c r="C15" s="2"/>
      <c r="D15" s="2"/>
      <c r="E15" s="2"/>
      <c r="F15" s="2"/>
      <c r="G15" s="2"/>
      <c r="H15" s="2"/>
      <c r="I15" s="2"/>
      <c r="J15" s="2"/>
    </row>
    <row r="16" spans="1:15">
      <c r="M16" s="1" t="s">
        <v>150</v>
      </c>
      <c r="N16" s="1"/>
      <c r="O16" s="1"/>
    </row>
    <row r="17" spans="1:15" ht="15">
      <c r="A17" s="6" t="s">
        <v>95</v>
      </c>
      <c r="B17" s="1" t="s">
        <v>8</v>
      </c>
      <c r="D17" s="6" t="s">
        <v>96</v>
      </c>
      <c r="E17" s="1" t="s">
        <v>8</v>
      </c>
      <c r="H17" s="6" t="s">
        <v>97</v>
      </c>
      <c r="I17" s="1" t="s">
        <v>8</v>
      </c>
      <c r="M17" s="1" t="s">
        <v>149</v>
      </c>
      <c r="N17" s="1" t="s">
        <v>117</v>
      </c>
      <c r="O17" s="1" t="s">
        <v>75</v>
      </c>
    </row>
    <row r="18" spans="1:15">
      <c r="A18" t="s">
        <v>98</v>
      </c>
      <c r="B18" s="11">
        <f>B22-B19</f>
        <v>2897.5</v>
      </c>
      <c r="D18" t="s">
        <v>99</v>
      </c>
      <c r="E18" s="33">
        <f>$B$22*F18</f>
        <v>300</v>
      </c>
      <c r="F18" s="34">
        <v>0.1</v>
      </c>
      <c r="H18" t="s">
        <v>100</v>
      </c>
      <c r="I18" s="35">
        <f>B22*J18</f>
        <v>202.5</v>
      </c>
      <c r="J18" s="36">
        <v>6.7500000000000004E-2</v>
      </c>
      <c r="L18" t="s">
        <v>113</v>
      </c>
      <c r="M18" s="3">
        <f>B22/6</f>
        <v>500</v>
      </c>
      <c r="N18" s="3">
        <f>M18*5</f>
        <v>2500</v>
      </c>
      <c r="O18" s="3">
        <f>M18*5</f>
        <v>2500</v>
      </c>
    </row>
    <row r="19" spans="1:15">
      <c r="A19" t="s">
        <v>101</v>
      </c>
      <c r="B19" s="11">
        <v>102.5</v>
      </c>
      <c r="D19" t="s">
        <v>102</v>
      </c>
      <c r="E19" s="33">
        <f t="shared" ref="E19:E21" si="1">$B$22*F19</f>
        <v>46.5</v>
      </c>
      <c r="F19" s="34">
        <v>1.55E-2</v>
      </c>
      <c r="H19" t="s">
        <v>103</v>
      </c>
      <c r="I19" s="35">
        <f>B22*J19</f>
        <v>67.5</v>
      </c>
      <c r="J19" s="36">
        <v>2.2499999999999999E-2</v>
      </c>
      <c r="L19" t="s">
        <v>116</v>
      </c>
      <c r="M19" s="3">
        <f>((B22*14)/12)/12</f>
        <v>291.66666666666669</v>
      </c>
      <c r="N19" s="3">
        <f>M19*5</f>
        <v>1458.3333333333335</v>
      </c>
      <c r="O19" s="3">
        <f>M19*3</f>
        <v>875</v>
      </c>
    </row>
    <row r="20" spans="1:15">
      <c r="B20" s="11"/>
      <c r="D20" t="s">
        <v>104</v>
      </c>
      <c r="E20" s="33">
        <f t="shared" si="1"/>
        <v>51.000000000000007</v>
      </c>
      <c r="F20" s="34">
        <v>1.7000000000000001E-2</v>
      </c>
    </row>
    <row r="21" spans="1:15">
      <c r="B21" s="37"/>
      <c r="D21" t="s">
        <v>105</v>
      </c>
      <c r="E21" s="38">
        <f t="shared" si="1"/>
        <v>360</v>
      </c>
      <c r="F21" s="34">
        <v>0.12</v>
      </c>
      <c r="I21" s="39"/>
    </row>
    <row r="22" spans="1:15" ht="15">
      <c r="A22" s="6" t="s">
        <v>106</v>
      </c>
      <c r="B22" s="40">
        <v>3000</v>
      </c>
      <c r="D22" s="6" t="s">
        <v>107</v>
      </c>
      <c r="E22" s="41">
        <f>SUM(E18:E21)</f>
        <v>757.5</v>
      </c>
      <c r="H22" s="6" t="s">
        <v>108</v>
      </c>
      <c r="I22" s="41">
        <f>SUM(I18:I21)</f>
        <v>270</v>
      </c>
    </row>
    <row r="23" spans="1:15" ht="15.75" thickBot="1">
      <c r="D23" s="6" t="s">
        <v>109</v>
      </c>
      <c r="E23" s="42">
        <f>B22-E22</f>
        <v>2242.5</v>
      </c>
    </row>
    <row r="24" spans="1:15" ht="15" thickTop="1"/>
    <row r="26" spans="1:15">
      <c r="A26" t="s">
        <v>159</v>
      </c>
    </row>
    <row r="27" spans="1:15">
      <c r="A27" t="s">
        <v>156</v>
      </c>
      <c r="B27" s="28">
        <f>B22+B10</f>
        <v>15000</v>
      </c>
      <c r="D27" t="s">
        <v>157</v>
      </c>
      <c r="E27" s="28">
        <f>E18+E6</f>
        <v>1500</v>
      </c>
      <c r="H27" t="s">
        <v>157</v>
      </c>
      <c r="I27" s="28">
        <f>I6+I18</f>
        <v>1012.5</v>
      </c>
    </row>
    <row r="28" spans="1:15">
      <c r="E28" s="28">
        <f>E7+E19</f>
        <v>232.5</v>
      </c>
      <c r="I28" s="28">
        <f>I7+I19</f>
        <v>337.5</v>
      </c>
    </row>
    <row r="29" spans="1:15">
      <c r="D29" s="28">
        <f>E27+E28+E29</f>
        <v>1987.5</v>
      </c>
      <c r="E29" s="28">
        <f>E8+E20</f>
        <v>255.00000000000003</v>
      </c>
      <c r="I29" s="28">
        <f>I22+I10</f>
        <v>1350</v>
      </c>
    </row>
    <row r="30" spans="1:15">
      <c r="E30" s="28">
        <f>E9+E21</f>
        <v>2760</v>
      </c>
    </row>
    <row r="31" spans="1:15">
      <c r="E31" s="28">
        <f>E10+E22</f>
        <v>4747.5</v>
      </c>
    </row>
    <row r="32" spans="1:15">
      <c r="E32" s="28">
        <f>E11+E23</f>
        <v>10252.5</v>
      </c>
    </row>
    <row r="35" spans="1:2" ht="28.5">
      <c r="A35" s="74" t="s">
        <v>158</v>
      </c>
      <c r="B35" s="28">
        <f>(B10+I10)/2</f>
        <v>6540</v>
      </c>
    </row>
    <row r="36" spans="1:2">
      <c r="B36" s="28">
        <f>B35+B22+I22</f>
        <v>9810</v>
      </c>
    </row>
  </sheetData>
  <mergeCells count="4">
    <mergeCell ref="A1:J1"/>
    <mergeCell ref="A2:J2"/>
    <mergeCell ref="A13:J13"/>
    <mergeCell ref="A14:J14"/>
  </mergeCells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9DD0-FF3A-4362-9218-692F8C1C3502}">
  <dimension ref="A1:K76"/>
  <sheetViews>
    <sheetView tabSelected="1" topLeftCell="A43" zoomScale="110" zoomScaleNormal="110" workbookViewId="0">
      <selection activeCell="E57" sqref="E57"/>
    </sheetView>
  </sheetViews>
  <sheetFormatPr baseColWidth="10" defaultRowHeight="14.25"/>
  <cols>
    <col min="1" max="1" width="11" bestFit="1" customWidth="1"/>
    <col min="2" max="2" width="11" style="13" customWidth="1"/>
    <col min="3" max="3" width="43.875" bestFit="1" customWidth="1"/>
    <col min="4" max="4" width="6.75" style="1" customWidth="1"/>
    <col min="5" max="6" width="11.625" style="11" bestFit="1" customWidth="1"/>
    <col min="7" max="7" width="5.75" customWidth="1"/>
    <col min="8" max="8" width="7.125" bestFit="1" customWidth="1"/>
    <col min="9" max="9" width="9.375" bestFit="1" customWidth="1"/>
  </cols>
  <sheetData>
    <row r="1" spans="1:11" ht="15">
      <c r="C1" s="69" t="s">
        <v>132</v>
      </c>
      <c r="D1" s="69"/>
      <c r="E1" s="69"/>
      <c r="F1" s="69"/>
      <c r="H1" s="6"/>
    </row>
    <row r="2" spans="1:11" ht="15">
      <c r="D2" s="2" t="s">
        <v>3</v>
      </c>
      <c r="E2" s="18" t="s">
        <v>0</v>
      </c>
      <c r="F2" s="18" t="s">
        <v>1</v>
      </c>
      <c r="J2" s="2"/>
      <c r="K2" s="2"/>
    </row>
    <row r="3" spans="1:11" ht="15">
      <c r="E3" s="18" t="s">
        <v>8</v>
      </c>
      <c r="F3" s="18" t="s">
        <v>8</v>
      </c>
      <c r="I3" s="2"/>
    </row>
    <row r="4" spans="1:11" ht="15">
      <c r="C4" s="5">
        <v>1</v>
      </c>
    </row>
    <row r="5" spans="1:11">
      <c r="A5" t="s">
        <v>144</v>
      </c>
      <c r="B5" s="13" t="s">
        <v>118</v>
      </c>
      <c r="C5" s="7" t="s">
        <v>119</v>
      </c>
      <c r="H5" s="46">
        <v>45200</v>
      </c>
    </row>
    <row r="6" spans="1:11" ht="15">
      <c r="B6" s="17">
        <v>621</v>
      </c>
      <c r="C6" s="7" t="s">
        <v>120</v>
      </c>
      <c r="D6" s="5" t="s">
        <v>5</v>
      </c>
      <c r="E6" s="43">
        <f>'P3 Data'!B10+'P3 Data'!B22</f>
        <v>15000</v>
      </c>
      <c r="F6" s="43"/>
    </row>
    <row r="7" spans="1:11" ht="14.45" customHeight="1">
      <c r="B7" s="17">
        <v>627</v>
      </c>
      <c r="C7" s="7" t="s">
        <v>121</v>
      </c>
      <c r="E7" s="43"/>
      <c r="F7" s="43"/>
    </row>
    <row r="8" spans="1:11" ht="15">
      <c r="B8" s="17">
        <v>6271</v>
      </c>
      <c r="C8" t="s">
        <v>122</v>
      </c>
      <c r="D8" s="5" t="s">
        <v>5</v>
      </c>
      <c r="E8" s="43">
        <f>'P3 Data'!I6+'P3 Data'!I18</f>
        <v>1012.5</v>
      </c>
      <c r="F8" s="43"/>
    </row>
    <row r="9" spans="1:11" ht="15">
      <c r="B9" s="17">
        <v>6275</v>
      </c>
      <c r="C9" t="s">
        <v>123</v>
      </c>
      <c r="D9" s="5" t="s">
        <v>5</v>
      </c>
      <c r="E9" s="43">
        <f>'P3 Data'!I7+'P3 Data'!I19</f>
        <v>337.5</v>
      </c>
      <c r="F9" s="43"/>
    </row>
    <row r="10" spans="1:11">
      <c r="B10" s="17">
        <v>41</v>
      </c>
      <c r="C10" s="7" t="s">
        <v>124</v>
      </c>
      <c r="E10" s="43"/>
      <c r="F10" s="43"/>
    </row>
    <row r="11" spans="1:11" ht="15">
      <c r="B11" s="17">
        <v>411</v>
      </c>
      <c r="C11" t="s">
        <v>125</v>
      </c>
      <c r="D11" s="5" t="s">
        <v>4</v>
      </c>
      <c r="E11" s="43"/>
      <c r="F11" s="43">
        <f>'P3 Data'!E11+'P3 Data'!E23</f>
        <v>10252.5</v>
      </c>
      <c r="G11" s="28"/>
    </row>
    <row r="12" spans="1:11" ht="15">
      <c r="B12" s="17">
        <v>417</v>
      </c>
      <c r="C12" s="7" t="s">
        <v>126</v>
      </c>
      <c r="D12" s="5" t="s">
        <v>4</v>
      </c>
      <c r="E12" s="43"/>
      <c r="F12" s="43">
        <f>SUM('P3 Data'!E6:E8)+SUM('P3 Data'!E18:E20)</f>
        <v>1987.5</v>
      </c>
    </row>
    <row r="13" spans="1:11">
      <c r="B13" s="14" t="s">
        <v>18</v>
      </c>
      <c r="C13" s="15" t="s">
        <v>19</v>
      </c>
      <c r="E13" s="43"/>
      <c r="F13" s="43"/>
      <c r="G13" s="28"/>
    </row>
    <row r="14" spans="1:11" ht="15">
      <c r="B14" s="17">
        <v>401</v>
      </c>
      <c r="C14" s="7" t="s">
        <v>39</v>
      </c>
      <c r="D14" s="5" t="s">
        <v>4</v>
      </c>
      <c r="E14" s="43"/>
      <c r="F14" s="43">
        <f>'P3 Data'!E9+'P3 Data'!E21</f>
        <v>2760</v>
      </c>
    </row>
    <row r="15" spans="1:11">
      <c r="B15" s="17">
        <v>403</v>
      </c>
      <c r="C15" s="7" t="s">
        <v>127</v>
      </c>
      <c r="E15" s="43"/>
      <c r="F15" s="43"/>
    </row>
    <row r="16" spans="1:11" ht="15">
      <c r="B16" s="17">
        <v>4031</v>
      </c>
      <c r="C16" t="s">
        <v>128</v>
      </c>
      <c r="D16" s="5" t="s">
        <v>4</v>
      </c>
      <c r="E16" s="43"/>
      <c r="F16" s="43">
        <f>E8</f>
        <v>1012.5</v>
      </c>
      <c r="G16" s="28"/>
    </row>
    <row r="17" spans="1:8" ht="15">
      <c r="B17" s="17">
        <v>404</v>
      </c>
      <c r="C17" s="7" t="s">
        <v>129</v>
      </c>
      <c r="D17" s="5" t="s">
        <v>4</v>
      </c>
      <c r="E17" s="43"/>
      <c r="F17" s="43">
        <f>E9</f>
        <v>337.5</v>
      </c>
    </row>
    <row r="18" spans="1:8" ht="15">
      <c r="C18" s="5">
        <v>2</v>
      </c>
      <c r="E18" s="43"/>
      <c r="F18" s="43"/>
    </row>
    <row r="19" spans="1:8" ht="15">
      <c r="A19" t="s">
        <v>144</v>
      </c>
      <c r="B19" s="13" t="s">
        <v>130</v>
      </c>
      <c r="C19" s="30" t="s">
        <v>131</v>
      </c>
      <c r="D19" s="5" t="s">
        <v>5</v>
      </c>
      <c r="E19" s="43">
        <f>('P3 Data'!B10+'P3 Data'!I6+'P3 Data'!I7)/2</f>
        <v>6540</v>
      </c>
      <c r="F19" s="43"/>
      <c r="H19" s="46">
        <v>45200</v>
      </c>
    </row>
    <row r="20" spans="1:8" ht="15">
      <c r="A20" s="9"/>
      <c r="B20" s="13" t="s">
        <v>65</v>
      </c>
      <c r="C20" s="30" t="s">
        <v>66</v>
      </c>
      <c r="D20" s="5" t="s">
        <v>5</v>
      </c>
      <c r="E20" s="43">
        <f>('P3 Data'!B10+'P3 Data'!I6+'P3 Data'!I7)/2+'P3 Data'!B22+'P3 Data'!I18+'P3 Data'!I19</f>
        <v>9810</v>
      </c>
      <c r="F20" s="43"/>
    </row>
    <row r="21" spans="1:8" ht="15">
      <c r="B21" s="13" t="s">
        <v>67</v>
      </c>
      <c r="C21" t="s">
        <v>68</v>
      </c>
      <c r="D21" s="5" t="s">
        <v>5</v>
      </c>
      <c r="E21" s="43"/>
      <c r="F21" s="43">
        <f>E19+E20</f>
        <v>16350</v>
      </c>
    </row>
    <row r="22" spans="1:8" ht="15">
      <c r="C22" s="5">
        <v>3</v>
      </c>
      <c r="E22" s="43"/>
      <c r="F22" s="43"/>
    </row>
    <row r="23" spans="1:8">
      <c r="A23" t="s">
        <v>144</v>
      </c>
      <c r="B23" s="17">
        <v>41</v>
      </c>
      <c r="C23" s="7" t="s">
        <v>124</v>
      </c>
      <c r="E23" s="43"/>
      <c r="F23" s="43"/>
      <c r="H23" s="46">
        <v>45200</v>
      </c>
    </row>
    <row r="24" spans="1:8" ht="15">
      <c r="B24" s="17">
        <v>411</v>
      </c>
      <c r="C24" t="s">
        <v>125</v>
      </c>
      <c r="D24" s="5" t="s">
        <v>4</v>
      </c>
      <c r="E24" s="43">
        <f>F11</f>
        <v>10252.5</v>
      </c>
      <c r="F24" s="43"/>
    </row>
    <row r="25" spans="1:8" ht="15">
      <c r="B25" s="14" t="s">
        <v>20</v>
      </c>
      <c r="C25" s="16" t="s">
        <v>21</v>
      </c>
      <c r="D25" s="5"/>
      <c r="E25" s="43"/>
      <c r="F25" s="43"/>
    </row>
    <row r="26" spans="1:8" ht="15">
      <c r="B26" s="13">
        <v>104</v>
      </c>
      <c r="C26" t="s">
        <v>11</v>
      </c>
      <c r="D26" s="5" t="s">
        <v>4</v>
      </c>
      <c r="E26" s="43"/>
      <c r="F26" s="43">
        <f>E24</f>
        <v>10252.5</v>
      </c>
    </row>
    <row r="27" spans="1:8" ht="15">
      <c r="A27" s="9"/>
      <c r="C27" s="5">
        <v>4</v>
      </c>
      <c r="D27" s="5"/>
    </row>
    <row r="28" spans="1:8" ht="15">
      <c r="A28" t="s">
        <v>144</v>
      </c>
      <c r="B28" s="17">
        <v>41</v>
      </c>
      <c r="C28" s="7" t="s">
        <v>124</v>
      </c>
      <c r="D28" s="5"/>
      <c r="F28" s="43"/>
      <c r="H28" s="45">
        <v>45231</v>
      </c>
    </row>
    <row r="29" spans="1:8" ht="15">
      <c r="B29" s="17">
        <v>417</v>
      </c>
      <c r="C29" s="7" t="s">
        <v>126</v>
      </c>
      <c r="D29" s="5" t="s">
        <v>4</v>
      </c>
      <c r="E29" s="11">
        <f>F12</f>
        <v>1987.5</v>
      </c>
      <c r="F29" s="43"/>
    </row>
    <row r="30" spans="1:8" ht="15">
      <c r="A30" s="9"/>
      <c r="B30" s="14" t="s">
        <v>18</v>
      </c>
      <c r="C30" s="15" t="s">
        <v>19</v>
      </c>
      <c r="D30" s="5"/>
      <c r="F30" s="43"/>
    </row>
    <row r="31" spans="1:8" ht="15">
      <c r="B31" s="17">
        <v>401</v>
      </c>
      <c r="C31" s="7" t="s">
        <v>39</v>
      </c>
      <c r="D31" s="5" t="s">
        <v>4</v>
      </c>
      <c r="E31" s="11">
        <f>F14</f>
        <v>2760</v>
      </c>
      <c r="F31" s="43"/>
    </row>
    <row r="32" spans="1:8" ht="15">
      <c r="B32" s="17">
        <v>403</v>
      </c>
      <c r="C32" s="7" t="s">
        <v>127</v>
      </c>
      <c r="D32" s="5"/>
      <c r="F32" s="43"/>
    </row>
    <row r="33" spans="1:8" ht="15">
      <c r="B33" s="17">
        <v>4031</v>
      </c>
      <c r="C33" t="s">
        <v>128</v>
      </c>
      <c r="D33" s="5" t="s">
        <v>4</v>
      </c>
      <c r="E33" s="11">
        <f>F16</f>
        <v>1012.5</v>
      </c>
      <c r="F33" s="43"/>
    </row>
    <row r="34" spans="1:8">
      <c r="B34" s="17">
        <v>404</v>
      </c>
      <c r="C34" s="7" t="s">
        <v>129</v>
      </c>
      <c r="E34" s="11">
        <f>F17</f>
        <v>337.5</v>
      </c>
      <c r="F34" s="43"/>
    </row>
    <row r="35" spans="1:8">
      <c r="A35" s="9"/>
      <c r="B35" s="14" t="s">
        <v>20</v>
      </c>
      <c r="C35" s="16" t="s">
        <v>21</v>
      </c>
    </row>
    <row r="36" spans="1:8" ht="15">
      <c r="B36" s="13">
        <v>104</v>
      </c>
      <c r="C36" t="s">
        <v>11</v>
      </c>
      <c r="D36" s="5" t="s">
        <v>5</v>
      </c>
      <c r="E36" s="43"/>
      <c r="F36" s="11">
        <f>E29+E31+E33+E34</f>
        <v>6097.5</v>
      </c>
    </row>
    <row r="37" spans="1:8" ht="15">
      <c r="C37" s="5">
        <v>5</v>
      </c>
    </row>
    <row r="38" spans="1:8">
      <c r="A38" s="9" t="s">
        <v>145</v>
      </c>
      <c r="B38" s="13" t="s">
        <v>118</v>
      </c>
      <c r="C38" s="7" t="s">
        <v>119</v>
      </c>
    </row>
    <row r="39" spans="1:8">
      <c r="A39" s="9"/>
      <c r="B39" s="17">
        <v>621</v>
      </c>
      <c r="C39" s="7" t="s">
        <v>120</v>
      </c>
    </row>
    <row r="40" spans="1:8" ht="15">
      <c r="B40" s="13" t="s">
        <v>136</v>
      </c>
      <c r="C40" t="s">
        <v>137</v>
      </c>
      <c r="D40" s="5" t="s">
        <v>5</v>
      </c>
      <c r="E40" s="11">
        <f>'P3 Data'!N6+'P3 Data'!N18</f>
        <v>14500</v>
      </c>
    </row>
    <row r="41" spans="1:8" ht="15">
      <c r="B41" s="17">
        <v>41</v>
      </c>
      <c r="C41" s="7" t="s">
        <v>124</v>
      </c>
      <c r="D41" s="5"/>
    </row>
    <row r="42" spans="1:8" ht="15">
      <c r="B42" s="13" t="s">
        <v>135</v>
      </c>
      <c r="C42" s="7" t="s">
        <v>125</v>
      </c>
      <c r="D42" s="5"/>
    </row>
    <row r="43" spans="1:8" ht="15">
      <c r="A43" s="61"/>
      <c r="B43" s="62" t="s">
        <v>133</v>
      </c>
      <c r="C43" s="61" t="s">
        <v>134</v>
      </c>
      <c r="D43" s="63" t="s">
        <v>4</v>
      </c>
      <c r="E43" s="43"/>
      <c r="F43" s="43">
        <f>E40</f>
        <v>14500</v>
      </c>
      <c r="G43" s="61"/>
    </row>
    <row r="44" spans="1:8" ht="15">
      <c r="A44" s="61"/>
      <c r="B44" s="62"/>
      <c r="C44" s="63">
        <v>6</v>
      </c>
      <c r="D44" s="64"/>
      <c r="E44" s="43"/>
      <c r="F44" s="43"/>
      <c r="G44" s="61"/>
    </row>
    <row r="45" spans="1:8" ht="15">
      <c r="A45" s="65" t="s">
        <v>145</v>
      </c>
      <c r="B45" s="62" t="s">
        <v>130</v>
      </c>
      <c r="C45" s="66" t="s">
        <v>131</v>
      </c>
      <c r="D45" s="63" t="s">
        <v>5</v>
      </c>
      <c r="E45" s="43">
        <f>'P3 Data'!N6/2</f>
        <v>6000</v>
      </c>
      <c r="F45" s="43"/>
      <c r="G45" s="61"/>
      <c r="H45" s="11"/>
    </row>
    <row r="46" spans="1:8" ht="15">
      <c r="A46" s="65"/>
      <c r="B46" s="62" t="s">
        <v>65</v>
      </c>
      <c r="C46" s="66" t="s">
        <v>66</v>
      </c>
      <c r="D46" s="63" t="s">
        <v>5</v>
      </c>
      <c r="E46" s="43">
        <f>'P3 Data'!N6/2+'P3 Data'!N18</f>
        <v>8500</v>
      </c>
      <c r="F46" s="43"/>
      <c r="G46" s="61"/>
    </row>
    <row r="47" spans="1:8" ht="15">
      <c r="A47" s="61"/>
      <c r="B47" s="62" t="s">
        <v>67</v>
      </c>
      <c r="C47" s="61" t="s">
        <v>68</v>
      </c>
      <c r="D47" s="63" t="s">
        <v>5</v>
      </c>
      <c r="E47" s="43"/>
      <c r="F47" s="43">
        <f>E45+E46</f>
        <v>14500</v>
      </c>
      <c r="G47" s="61"/>
    </row>
    <row r="48" spans="1:8" ht="15">
      <c r="C48" s="5">
        <v>7</v>
      </c>
    </row>
    <row r="49" spans="1:8">
      <c r="A49" s="9" t="s">
        <v>146</v>
      </c>
      <c r="B49" s="17">
        <v>41</v>
      </c>
      <c r="C49" s="7" t="s">
        <v>124</v>
      </c>
    </row>
    <row r="50" spans="1:8">
      <c r="A50" s="9"/>
      <c r="B50" s="13" t="s">
        <v>135</v>
      </c>
      <c r="C50" s="7" t="s">
        <v>125</v>
      </c>
    </row>
    <row r="51" spans="1:8" ht="15">
      <c r="B51" s="13" t="s">
        <v>133</v>
      </c>
      <c r="C51" t="s">
        <v>134</v>
      </c>
      <c r="D51" s="5" t="s">
        <v>4</v>
      </c>
      <c r="E51" s="11">
        <f>'P3 Data'!O6+'P3 Data'!O18</f>
        <v>14500</v>
      </c>
    </row>
    <row r="52" spans="1:8" ht="15">
      <c r="B52" s="14" t="s">
        <v>20</v>
      </c>
      <c r="C52" s="16" t="s">
        <v>21</v>
      </c>
      <c r="D52" s="5"/>
    </row>
    <row r="53" spans="1:8" ht="15">
      <c r="B53" s="13">
        <v>104</v>
      </c>
      <c r="C53" t="s">
        <v>11</v>
      </c>
      <c r="D53" s="5" t="s">
        <v>4</v>
      </c>
      <c r="F53" s="11">
        <f>E51</f>
        <v>14500</v>
      </c>
    </row>
    <row r="54" spans="1:8" ht="15">
      <c r="C54" s="5">
        <v>8</v>
      </c>
    </row>
    <row r="55" spans="1:8">
      <c r="A55" s="9" t="s">
        <v>147</v>
      </c>
      <c r="B55" s="13" t="s">
        <v>118</v>
      </c>
      <c r="C55" s="7" t="s">
        <v>119</v>
      </c>
    </row>
    <row r="56" spans="1:8">
      <c r="A56" s="9"/>
      <c r="B56" s="17">
        <v>629</v>
      </c>
      <c r="C56" s="7" t="s">
        <v>138</v>
      </c>
    </row>
    <row r="57" spans="1:8" ht="15">
      <c r="B57" s="13" t="s">
        <v>139</v>
      </c>
      <c r="C57" t="s">
        <v>140</v>
      </c>
      <c r="D57" s="5" t="s">
        <v>5</v>
      </c>
      <c r="E57" s="11">
        <f>'P3 Data'!N7+'P3 Data'!N19</f>
        <v>8458.3333333333339</v>
      </c>
    </row>
    <row r="58" spans="1:8" ht="15">
      <c r="A58" s="61"/>
      <c r="B58" s="67">
        <v>41</v>
      </c>
      <c r="C58" s="68" t="s">
        <v>124</v>
      </c>
      <c r="D58" s="63"/>
      <c r="E58" s="43"/>
      <c r="F58" s="43"/>
      <c r="G58" s="61"/>
    </row>
    <row r="59" spans="1:8" ht="15">
      <c r="A59" s="61"/>
      <c r="B59" s="62" t="s">
        <v>142</v>
      </c>
      <c r="C59" s="68" t="s">
        <v>141</v>
      </c>
      <c r="D59" s="63"/>
      <c r="E59" s="43"/>
      <c r="F59" s="43"/>
      <c r="G59" s="61"/>
    </row>
    <row r="60" spans="1:8" ht="15">
      <c r="A60" s="61"/>
      <c r="B60" s="62" t="s">
        <v>143</v>
      </c>
      <c r="C60" s="61" t="s">
        <v>140</v>
      </c>
      <c r="D60" s="63" t="s">
        <v>4</v>
      </c>
      <c r="E60" s="43"/>
      <c r="F60" s="43">
        <f>E57</f>
        <v>8458.3333333333339</v>
      </c>
      <c r="G60" s="61"/>
    </row>
    <row r="61" spans="1:8" ht="15">
      <c r="A61" s="61"/>
      <c r="B61" s="62"/>
      <c r="C61" s="63">
        <v>9</v>
      </c>
      <c r="D61" s="64"/>
      <c r="E61" s="43"/>
      <c r="F61" s="43"/>
      <c r="G61" s="61"/>
    </row>
    <row r="62" spans="1:8" ht="15">
      <c r="A62" s="65" t="s">
        <v>147</v>
      </c>
      <c r="B62" s="62" t="s">
        <v>130</v>
      </c>
      <c r="C62" s="66" t="s">
        <v>131</v>
      </c>
      <c r="D62" s="63" t="s">
        <v>5</v>
      </c>
      <c r="E62" s="43">
        <f>'P3 Data'!N7/2</f>
        <v>3500</v>
      </c>
      <c r="F62" s="43"/>
      <c r="G62" s="61"/>
      <c r="H62" s="11"/>
    </row>
    <row r="63" spans="1:8" ht="15">
      <c r="A63" s="65"/>
      <c r="B63" s="62" t="s">
        <v>65</v>
      </c>
      <c r="C63" s="66" t="s">
        <v>66</v>
      </c>
      <c r="D63" s="63" t="s">
        <v>5</v>
      </c>
      <c r="E63" s="43">
        <f>'P3 Data'!N7/2+'P3 Data'!N19</f>
        <v>4958.3333333333339</v>
      </c>
      <c r="F63" s="43"/>
      <c r="G63" s="61"/>
    </row>
    <row r="64" spans="1:8" ht="15">
      <c r="A64" s="61"/>
      <c r="B64" s="62" t="s">
        <v>67</v>
      </c>
      <c r="C64" s="61" t="s">
        <v>68</v>
      </c>
      <c r="D64" s="63" t="s">
        <v>5</v>
      </c>
      <c r="E64" s="43"/>
      <c r="F64" s="43">
        <f>E62+E63</f>
        <v>8458.3333333333339</v>
      </c>
      <c r="G64" s="61"/>
    </row>
    <row r="65" spans="1:11" ht="15">
      <c r="C65" s="5">
        <v>10</v>
      </c>
    </row>
    <row r="66" spans="1:11">
      <c r="A66" s="9" t="s">
        <v>148</v>
      </c>
      <c r="B66" s="17">
        <v>41</v>
      </c>
      <c r="C66" s="7" t="s">
        <v>124</v>
      </c>
    </row>
    <row r="67" spans="1:11">
      <c r="A67" s="9"/>
      <c r="B67" s="13" t="s">
        <v>142</v>
      </c>
      <c r="C67" s="7" t="s">
        <v>141</v>
      </c>
    </row>
    <row r="68" spans="1:11" ht="15">
      <c r="B68" s="13" t="s">
        <v>143</v>
      </c>
      <c r="C68" t="s">
        <v>140</v>
      </c>
      <c r="D68" s="5" t="s">
        <v>4</v>
      </c>
      <c r="E68" s="11">
        <f>'P3 Data'!O7+'P3 Data'!O19</f>
        <v>5541.666666666667</v>
      </c>
    </row>
    <row r="69" spans="1:11" ht="15">
      <c r="B69" s="14" t="s">
        <v>20</v>
      </c>
      <c r="C69" s="16" t="s">
        <v>21</v>
      </c>
      <c r="D69" s="5"/>
    </row>
    <row r="70" spans="1:11" ht="15">
      <c r="B70" s="13">
        <v>104</v>
      </c>
      <c r="C70" t="s">
        <v>11</v>
      </c>
      <c r="D70" s="5" t="s">
        <v>4</v>
      </c>
      <c r="F70" s="11">
        <f>E68</f>
        <v>5541.666666666667</v>
      </c>
    </row>
    <row r="71" spans="1:11" ht="14.45" customHeight="1"/>
    <row r="72" spans="1:11" ht="15">
      <c r="C72" s="6" t="s">
        <v>2</v>
      </c>
      <c r="E72" s="44">
        <f>SUM(E4:E71)</f>
        <v>115008.33333333333</v>
      </c>
      <c r="F72" s="44">
        <f>SUM(F4:F71)</f>
        <v>115008.33333333333</v>
      </c>
    </row>
    <row r="74" spans="1:11" s="1" customFormat="1" ht="15">
      <c r="A74" s="8" t="s">
        <v>4</v>
      </c>
      <c r="B74" s="12"/>
      <c r="C74" s="7" t="s">
        <v>6</v>
      </c>
      <c r="E74" s="11"/>
      <c r="F74" s="11"/>
      <c r="G74"/>
      <c r="H74"/>
      <c r="I74"/>
      <c r="J74"/>
      <c r="K74"/>
    </row>
    <row r="75" spans="1:11" s="1" customFormat="1" ht="15">
      <c r="A75" s="8" t="s">
        <v>5</v>
      </c>
      <c r="B75" s="12"/>
      <c r="C75" s="7" t="s">
        <v>7</v>
      </c>
      <c r="E75" s="11"/>
      <c r="F75" s="11"/>
      <c r="G75"/>
      <c r="H75"/>
      <c r="I75"/>
      <c r="J75"/>
      <c r="K75"/>
    </row>
    <row r="76" spans="1:11" s="1" customFormat="1" ht="14.45" customHeight="1">
      <c r="A76"/>
      <c r="B76" s="13"/>
      <c r="C76"/>
      <c r="E76" s="11"/>
      <c r="F76" s="11"/>
      <c r="G76"/>
      <c r="H76"/>
      <c r="I76"/>
      <c r="J76"/>
      <c r="K76"/>
    </row>
  </sheetData>
  <mergeCells count="1">
    <mergeCell ref="C1:F1"/>
  </mergeCells>
  <pageMargins left="0.7" right="0.7" top="0.75" bottom="0.75" header="0.3" footer="0.3"/>
  <pageSetup paperSize="9" scale="88" orientation="landscape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P1 Data</vt:lpstr>
      <vt:lpstr>P1 Asientos</vt:lpstr>
      <vt:lpstr> P2 Data</vt:lpstr>
      <vt:lpstr>P2 Asientos</vt:lpstr>
      <vt:lpstr>P3 Data</vt:lpstr>
      <vt:lpstr>P3 Asientos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Rosse</cp:lastModifiedBy>
  <cp:lastPrinted>2024-06-07T15:10:16Z</cp:lastPrinted>
  <dcterms:created xsi:type="dcterms:W3CDTF">2024-04-05T01:20:35Z</dcterms:created>
  <dcterms:modified xsi:type="dcterms:W3CDTF">2024-10-17T03:30:40Z</dcterms:modified>
</cp:coreProperties>
</file>